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ohn\Dropbox\Lantmannen\Daily meeting\TEST\"/>
    </mc:Choice>
  </mc:AlternateContent>
  <bookViews>
    <workbookView xWindow="0" yWindow="0" windowWidth="17970" windowHeight="6120" tabRatio="738" activeTab="7"/>
  </bookViews>
  <sheets>
    <sheet name="DATA" sheetId="4" r:id="rId1"/>
    <sheet name="PHOTOS" sheetId="13" r:id="rId2"/>
    <sheet name="TRS LIGNE 3" sheetId="7" r:id="rId3"/>
    <sheet name="TRS LIGNE 4" sheetId="2" r:id="rId4"/>
    <sheet name="TRS LIGNE 5" sheetId="5" r:id="rId5"/>
    <sheet name="CHANGEMENT PROD" sheetId="9" r:id="rId6"/>
    <sheet name="CHANGEMENT EMB" sheetId="11" r:id="rId7"/>
    <sheet name="SPEC EMB" sheetId="12" r:id="rId8"/>
    <sheet name="CONSOMATION FOURRAGE" sheetId="10" r:id="rId9"/>
  </sheets>
  <definedNames>
    <definedName name="_xlnm._FilterDatabase" localSheetId="0" hidden="1">DATA!$A$1:$AN$1</definedName>
    <definedName name="code">PHOTOS!$A$2:$A$206</definedName>
    <definedName name="dept">PHOTOS!$C$2</definedName>
    <definedName name="etiquette">OFFSET(dept,MATCH('SPEC EMB'!$A$5,code,0)-1,)</definedName>
    <definedName name="produits">OFFSET(dept,MATCH('SPEC EMB'!$A$5,code,0)-1,)</definedName>
    <definedName name="Rangement">OFFSET(dept,MATCH('SPEC EMB'!$A$5,code,2)-1,)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1" l="1"/>
  <c r="B6" i="11"/>
  <c r="D22" i="11" l="1"/>
  <c r="D21" i="11"/>
  <c r="D20" i="11"/>
  <c r="D19" i="11"/>
  <c r="D17" i="11"/>
  <c r="D16" i="11"/>
  <c r="D15" i="11"/>
  <c r="D14" i="11"/>
  <c r="D13" i="11"/>
  <c r="D12" i="11"/>
  <c r="D11" i="11"/>
  <c r="D9" i="11"/>
  <c r="D5" i="11"/>
  <c r="D6" i="11"/>
  <c r="D7" i="11"/>
  <c r="D8" i="11"/>
  <c r="B16" i="11"/>
  <c r="B22" i="11"/>
  <c r="B21" i="11"/>
  <c r="B20" i="11"/>
  <c r="B19" i="11"/>
  <c r="B17" i="11"/>
  <c r="B15" i="11"/>
  <c r="B14" i="11"/>
  <c r="B13" i="11"/>
  <c r="B12" i="11"/>
  <c r="B11" i="11"/>
  <c r="B9" i="11"/>
  <c r="B8" i="11"/>
  <c r="B7" i="11"/>
  <c r="C42" i="12" l="1"/>
  <c r="C41" i="12"/>
  <c r="C18" i="12"/>
  <c r="C19" i="12"/>
  <c r="C20" i="12"/>
  <c r="C21" i="12"/>
  <c r="C22" i="12"/>
  <c r="C26" i="12"/>
  <c r="C28" i="12"/>
  <c r="C27" i="12"/>
  <c r="C31" i="12"/>
  <c r="C32" i="12"/>
  <c r="C33" i="12"/>
  <c r="C35" i="12"/>
  <c r="C36" i="12"/>
  <c r="A44" i="12"/>
  <c r="A9" i="12"/>
  <c r="D14" i="12"/>
  <c r="B4" i="9" l="1"/>
  <c r="AE3" i="4"/>
  <c r="AE4" i="4"/>
  <c r="AE5" i="4"/>
  <c r="AE6" i="4"/>
  <c r="AE7" i="4"/>
  <c r="AE8" i="4"/>
  <c r="B10" i="11" s="1"/>
  <c r="AE9" i="4"/>
  <c r="AE10" i="4"/>
  <c r="D10" i="11" s="1"/>
  <c r="AE11" i="4"/>
  <c r="AE12" i="4"/>
  <c r="AE13" i="4"/>
  <c r="AE14" i="4"/>
  <c r="AE15" i="4"/>
  <c r="AE16" i="4"/>
  <c r="AE17" i="4"/>
  <c r="C23" i="12" s="1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" i="4"/>
  <c r="D4" i="11" l="1"/>
  <c r="B4" i="11"/>
  <c r="AM10" i="4" l="1"/>
  <c r="D18" i="11" s="1"/>
  <c r="AM8" i="4"/>
  <c r="B18" i="11" s="1"/>
  <c r="AM9" i="4"/>
  <c r="AM7" i="4"/>
  <c r="AM4" i="4"/>
  <c r="AM5" i="4"/>
  <c r="AM3" i="4"/>
  <c r="AM6" i="4"/>
  <c r="AM11" i="4"/>
  <c r="AM12" i="4"/>
  <c r="AM13" i="4"/>
  <c r="AM14" i="4"/>
  <c r="AM15" i="4"/>
  <c r="AM16" i="4"/>
  <c r="AM17" i="4"/>
  <c r="C37" i="12" s="1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" i="4"/>
  <c r="D24" i="9" l="1"/>
  <c r="D4" i="9"/>
  <c r="B24" i="9"/>
  <c r="B25" i="9"/>
  <c r="D25" i="9"/>
  <c r="D23" i="9"/>
  <c r="D22" i="9"/>
  <c r="B23" i="9"/>
  <c r="B22" i="9"/>
  <c r="B9" i="9"/>
  <c r="G10" i="10" l="1"/>
  <c r="G9" i="10"/>
  <c r="K5" i="10"/>
  <c r="J5" i="10"/>
  <c r="I5" i="10"/>
  <c r="B21" i="9"/>
  <c r="H5" i="10"/>
  <c r="B20" i="9"/>
  <c r="G5" i="10"/>
  <c r="B19" i="9"/>
  <c r="F5" i="10"/>
  <c r="B18" i="9"/>
  <c r="E5" i="10"/>
  <c r="B17" i="9"/>
  <c r="D5" i="10"/>
  <c r="B16" i="9"/>
  <c r="B5" i="10"/>
  <c r="B5" i="5"/>
  <c r="K22" i="7"/>
  <c r="K22" i="2"/>
  <c r="K22" i="5"/>
  <c r="D7" i="9" l="1"/>
  <c r="D8" i="9"/>
  <c r="J42" i="10" l="1"/>
  <c r="B42" i="10"/>
  <c r="C9" i="10"/>
  <c r="F18" i="10" l="1"/>
  <c r="F14" i="10" s="1"/>
  <c r="H14" i="10" s="1"/>
  <c r="C18" i="10"/>
  <c r="C14" i="10" s="1"/>
  <c r="E14" i="10" s="1"/>
  <c r="D21" i="9"/>
  <c r="D20" i="9"/>
  <c r="D19" i="9"/>
  <c r="D18" i="9"/>
  <c r="D17" i="9"/>
  <c r="D16" i="9" l="1"/>
  <c r="D15" i="9"/>
  <c r="B15" i="9"/>
  <c r="D14" i="9"/>
  <c r="B14" i="9"/>
  <c r="D13" i="9"/>
  <c r="B13" i="9"/>
  <c r="D12" i="9"/>
  <c r="B12" i="9"/>
  <c r="D11" i="9"/>
  <c r="B11" i="9"/>
  <c r="D10" i="9"/>
  <c r="B10" i="9"/>
  <c r="D9" i="9"/>
  <c r="B8" i="9"/>
  <c r="B7" i="9"/>
  <c r="D6" i="9"/>
  <c r="B6" i="9"/>
  <c r="D5" i="9"/>
  <c r="B5" i="9"/>
  <c r="F22" i="7" l="1"/>
  <c r="I16" i="7"/>
  <c r="D16" i="7"/>
  <c r="O15" i="7" s="1"/>
  <c r="C16" i="7"/>
  <c r="P13" i="7"/>
  <c r="O13" i="7"/>
  <c r="L13" i="7"/>
  <c r="K13" i="7"/>
  <c r="J13" i="7"/>
  <c r="B13" i="7"/>
  <c r="P11" i="7"/>
  <c r="O11" i="7"/>
  <c r="L11" i="7"/>
  <c r="K11" i="7"/>
  <c r="J11" i="7"/>
  <c r="B11" i="7"/>
  <c r="P9" i="7"/>
  <c r="O9" i="7"/>
  <c r="L9" i="7"/>
  <c r="K9" i="7"/>
  <c r="J9" i="7"/>
  <c r="B9" i="7"/>
  <c r="P7" i="7"/>
  <c r="O7" i="7"/>
  <c r="L7" i="7"/>
  <c r="K7" i="7"/>
  <c r="J7" i="7"/>
  <c r="B7" i="7"/>
  <c r="L5" i="7"/>
  <c r="K5" i="7"/>
  <c r="J5" i="7"/>
  <c r="O5" i="7" s="1"/>
  <c r="P5" i="7" s="1"/>
  <c r="B5" i="7"/>
  <c r="F22" i="2"/>
  <c r="I16" i="2"/>
  <c r="D16" i="2"/>
  <c r="O15" i="2" s="1"/>
  <c r="C16" i="2"/>
  <c r="P13" i="2"/>
  <c r="O13" i="2"/>
  <c r="L13" i="2"/>
  <c r="K13" i="2"/>
  <c r="J13" i="2"/>
  <c r="B13" i="2"/>
  <c r="O11" i="2"/>
  <c r="P11" i="2" s="1"/>
  <c r="L11" i="2"/>
  <c r="K11" i="2"/>
  <c r="J11" i="2"/>
  <c r="B11" i="2"/>
  <c r="L9" i="2"/>
  <c r="K9" i="2"/>
  <c r="J9" i="2"/>
  <c r="B9" i="2"/>
  <c r="L7" i="2"/>
  <c r="K7" i="2"/>
  <c r="J7" i="2"/>
  <c r="B7" i="2"/>
  <c r="L5" i="2"/>
  <c r="K5" i="2"/>
  <c r="J5" i="2"/>
  <c r="B5" i="2"/>
  <c r="L13" i="5"/>
  <c r="L11" i="5"/>
  <c r="L9" i="5"/>
  <c r="L7" i="5"/>
  <c r="L5" i="5"/>
  <c r="K13" i="5"/>
  <c r="K11" i="5"/>
  <c r="K9" i="5"/>
  <c r="K7" i="5"/>
  <c r="K5" i="5"/>
  <c r="J13" i="5"/>
  <c r="J11" i="5"/>
  <c r="J9" i="5"/>
  <c r="J7" i="5"/>
  <c r="J5" i="5"/>
  <c r="B13" i="5"/>
  <c r="B11" i="5"/>
  <c r="B9" i="5"/>
  <c r="B7" i="5"/>
  <c r="O5" i="2" l="1"/>
  <c r="P5" i="2" s="1"/>
  <c r="O7" i="2"/>
  <c r="P7" i="2" s="1"/>
  <c r="E5" i="5"/>
  <c r="J16" i="7"/>
  <c r="J16" i="2"/>
  <c r="E11" i="7"/>
  <c r="G11" i="7" s="1"/>
  <c r="M7" i="7"/>
  <c r="N7" i="7" s="1"/>
  <c r="M9" i="2"/>
  <c r="N9" i="2" s="1"/>
  <c r="O9" i="2"/>
  <c r="P9" i="2" s="1"/>
  <c r="M11" i="7"/>
  <c r="N11" i="7" s="1"/>
  <c r="E7" i="2"/>
  <c r="G7" i="2" s="1"/>
  <c r="M11" i="2"/>
  <c r="N11" i="2" s="1"/>
  <c r="M5" i="7"/>
  <c r="N5" i="7" s="1"/>
  <c r="P15" i="7"/>
  <c r="E16" i="7" s="1"/>
  <c r="M13" i="2"/>
  <c r="N13" i="2" s="1"/>
  <c r="M9" i="7"/>
  <c r="N9" i="7" s="1"/>
  <c r="M5" i="2"/>
  <c r="N5" i="2" s="1"/>
  <c r="M7" i="2"/>
  <c r="N7" i="2" s="1"/>
  <c r="E11" i="2"/>
  <c r="G11" i="2" s="1"/>
  <c r="E7" i="7"/>
  <c r="G7" i="7" s="1"/>
  <c r="M13" i="7"/>
  <c r="N13" i="7" s="1"/>
  <c r="E5" i="7"/>
  <c r="G5" i="7" s="1"/>
  <c r="E9" i="7"/>
  <c r="G9" i="7" s="1"/>
  <c r="E13" i="7"/>
  <c r="G13" i="7" s="1"/>
  <c r="E5" i="2"/>
  <c r="G5" i="2" s="1"/>
  <c r="E9" i="2"/>
  <c r="G9" i="2" s="1"/>
  <c r="E13" i="2"/>
  <c r="G13" i="2" s="1"/>
  <c r="P15" i="2" l="1"/>
  <c r="E16" i="2" s="1"/>
  <c r="G16" i="7"/>
  <c r="D19" i="7" s="1"/>
  <c r="F19" i="7" s="1"/>
  <c r="G16" i="2"/>
  <c r="D19" i="2" s="1"/>
  <c r="F19" i="2" s="1"/>
  <c r="F22" i="5"/>
  <c r="I16" i="5"/>
  <c r="J16" i="5" s="1"/>
  <c r="D16" i="5"/>
  <c r="O15" i="5" s="1"/>
  <c r="C16" i="5"/>
  <c r="O13" i="5"/>
  <c r="P13" i="5" s="1"/>
  <c r="M13" i="5"/>
  <c r="N13" i="5" s="1"/>
  <c r="E13" i="5"/>
  <c r="G13" i="5" s="1"/>
  <c r="O11" i="5"/>
  <c r="P11" i="5" s="1"/>
  <c r="M11" i="5"/>
  <c r="N11" i="5" s="1"/>
  <c r="O9" i="5"/>
  <c r="P9" i="5" s="1"/>
  <c r="M9" i="5"/>
  <c r="N9" i="5" s="1"/>
  <c r="E9" i="5"/>
  <c r="G9" i="5" s="1"/>
  <c r="O7" i="5"/>
  <c r="P7" i="5" s="1"/>
  <c r="M7" i="5"/>
  <c r="N7" i="5" s="1"/>
  <c r="O5" i="5"/>
  <c r="P5" i="5" s="1"/>
  <c r="G5" i="5"/>
  <c r="P15" i="5" l="1"/>
  <c r="E16" i="5" s="1"/>
  <c r="M5" i="5"/>
  <c r="N5" i="5" s="1"/>
  <c r="E7" i="5"/>
  <c r="G7" i="5" s="1"/>
  <c r="E11" i="5"/>
  <c r="G11" i="5" s="1"/>
  <c r="G16" i="5" l="1"/>
  <c r="D19" i="5" s="1"/>
  <c r="F19" i="5" s="1"/>
</calcChain>
</file>

<file path=xl/sharedStrings.xml><?xml version="1.0" encoding="utf-8"?>
<sst xmlns="http://schemas.openxmlformats.org/spreadsheetml/2006/main" count="1345" uniqueCount="647">
  <si>
    <t>CODE</t>
  </si>
  <si>
    <t>DESCRIPTION PRODUIT</t>
  </si>
  <si>
    <t>PROD/24H</t>
  </si>
  <si>
    <t>OUVERTURE</t>
  </si>
  <si>
    <t xml:space="preserve">CALCUL TEMPS PERDU/TRS </t>
  </si>
  <si>
    <t>CALCUL TEMPS PERDU/DECHETS</t>
  </si>
  <si>
    <t>QTE</t>
  </si>
  <si>
    <t>TEMPS/MIN</t>
  </si>
  <si>
    <t>TEMPS PERDU</t>
  </si>
  <si>
    <t>KG DECHETS</t>
  </si>
  <si>
    <t>NBR RANGEES</t>
  </si>
  <si>
    <t>COUP/MIN</t>
  </si>
  <si>
    <t>POIDS/GR</t>
  </si>
  <si>
    <t>MIN PERDUES</t>
  </si>
  <si>
    <t>% TRS PERDU/24H</t>
  </si>
  <si>
    <t>QTE/H</t>
  </si>
  <si>
    <t>MAX/PROD</t>
  </si>
  <si>
    <t>MIN</t>
  </si>
  <si>
    <t>DAILY-MEETING L5</t>
  </si>
  <si>
    <t>TOT</t>
  </si>
  <si>
    <t>TOT=1440</t>
  </si>
  <si>
    <t>TRS MOYEN</t>
  </si>
  <si>
    <t>TOT PERDU</t>
  </si>
  <si>
    <t>% DECHETS</t>
  </si>
  <si>
    <t>RESTANT A JUSTIFIER/24H</t>
  </si>
  <si>
    <t>TRS</t>
  </si>
  <si>
    <t>MIN arrêt</t>
  </si>
  <si>
    <t>% PERTE TRS</t>
  </si>
  <si>
    <t>POIDS</t>
  </si>
  <si>
    <t>Fourrage 1</t>
  </si>
  <si>
    <t>Poids F1</t>
  </si>
  <si>
    <t>Fourrage 2</t>
  </si>
  <si>
    <t>Poids F2</t>
  </si>
  <si>
    <t>Poids T1</t>
  </si>
  <si>
    <t>Poids T2</t>
  </si>
  <si>
    <t>Suisse Ronde Prépoussé 120 gr</t>
  </si>
  <si>
    <t>1257L3</t>
  </si>
  <si>
    <t>Pain saucisse 140gr prépoussée</t>
  </si>
  <si>
    <t>1382L3</t>
  </si>
  <si>
    <t>Couque aux pommes prépoussées 95gr</t>
  </si>
  <si>
    <t>1399L4</t>
  </si>
  <si>
    <t>Croissant droit 80 gr Nature AH</t>
  </si>
  <si>
    <t>1399L5</t>
  </si>
  <si>
    <t>1493L3</t>
  </si>
  <si>
    <t>Pain saucisse porc</t>
  </si>
  <si>
    <t>1689L3</t>
  </si>
  <si>
    <t>Couque au beurre avec raisins 70gr</t>
  </si>
  <si>
    <t>1697L3</t>
  </si>
  <si>
    <t>Suisse Ronde Prépoussé 105 gr</t>
  </si>
  <si>
    <t>1698L3</t>
  </si>
  <si>
    <t>Couque au beurre 70gr</t>
  </si>
  <si>
    <t>1716L5</t>
  </si>
  <si>
    <t>MINI CROISSANT ABRICOT 40g PASTRIDOR</t>
  </si>
  <si>
    <t>1717L5</t>
  </si>
  <si>
    <t>MINI Croissant Hazelnut-Chocolat 45g Pastridor</t>
  </si>
  <si>
    <t>10185 Nuss Nougat</t>
  </si>
  <si>
    <t>1718L5</t>
  </si>
  <si>
    <t>MINI CROISSANT ALMOND 45g PASTRIDOR</t>
  </si>
  <si>
    <t>1719L5</t>
  </si>
  <si>
    <t>CHOCOLATE CROISSANT BAKEHOUSE</t>
  </si>
  <si>
    <t>1720L5</t>
  </si>
  <si>
    <t>CROISSANT HAZELNUT-CHOCOLATE 95G PASTRIDOR</t>
  </si>
  <si>
    <t>1721L4</t>
  </si>
  <si>
    <t>CROISSANT PREMIUM STRAIGHT 70gr PASTRIDOR</t>
  </si>
  <si>
    <t>Croissant courbé pré-poussé 70gr</t>
  </si>
  <si>
    <t>1721L5</t>
  </si>
  <si>
    <t>CROISSANT PREMIUM STRAIGHT 70G PASTRIDOR</t>
  </si>
  <si>
    <t>1723L5</t>
  </si>
  <si>
    <t>ALMOND CROISSANT STRAIGHT 95G PASTRIDOR</t>
  </si>
  <si>
    <t>1739L3</t>
  </si>
  <si>
    <t>Pain saucisse poulet</t>
  </si>
  <si>
    <t>1789L5</t>
  </si>
  <si>
    <t>PAIN AU CHOCOLAT BAKEHOUSE</t>
  </si>
  <si>
    <t>10197 Choco Liquide lait</t>
  </si>
  <si>
    <t>1790L4</t>
  </si>
  <si>
    <t>1791L4</t>
  </si>
  <si>
    <t>Croissant courbé pré-poussé 90gr</t>
  </si>
  <si>
    <t>1792L5</t>
  </si>
  <si>
    <t>PAIN CHOCOLAT PREMIUM 75G PASTRIDOR</t>
  </si>
  <si>
    <t>10194 Choco Liquide noir</t>
  </si>
  <si>
    <t>Croissant droit 60gr</t>
  </si>
  <si>
    <t>1876L4</t>
  </si>
  <si>
    <t>BUTTER CROISSANT BAKEHOUSE (Droit)</t>
  </si>
  <si>
    <t>1876L5</t>
  </si>
  <si>
    <t>BUTTER CROISSANT BAKEHOUSE</t>
  </si>
  <si>
    <t>1887L3</t>
  </si>
  <si>
    <t>Mini suisse ronde prépoussée 30gr</t>
  </si>
  <si>
    <t>1890L5</t>
  </si>
  <si>
    <t>MINI CROISSANT STRAIGHT 30G PASTRIDOR</t>
  </si>
  <si>
    <t>2026L5</t>
  </si>
  <si>
    <t>APRICOT CROISSANT 90G PASTRIDOR W/O TOPPING</t>
  </si>
  <si>
    <t>2033L5</t>
  </si>
  <si>
    <t>HAM CHEESE CROISSANT 95G AH</t>
  </si>
  <si>
    <t>10278 Jambon Fromage</t>
  </si>
  <si>
    <t>2103L3</t>
  </si>
  <si>
    <t>Pain au raisin extra CP</t>
  </si>
  <si>
    <t>2103L5</t>
  </si>
  <si>
    <t>PAIN AUX RAISINS EXTRA CP BAKEHOUSE</t>
  </si>
  <si>
    <t>2163L3</t>
  </si>
  <si>
    <t>Croissant Multi céréale</t>
  </si>
  <si>
    <t>2180L3</t>
  </si>
  <si>
    <t>Suisse ronde 90gr superunie margarine</t>
  </si>
  <si>
    <t>2181L3</t>
  </si>
  <si>
    <t>2181L5</t>
  </si>
  <si>
    <t>PAIN RAISINS PASTRIDOR</t>
  </si>
  <si>
    <t>2182L5</t>
  </si>
  <si>
    <t>CROISSANT HAZELNUT CHOCOLATE 95 GR PASTRIDOR</t>
  </si>
  <si>
    <t>2183L5</t>
  </si>
  <si>
    <t>CROISSANT AMANDE 95G</t>
  </si>
  <si>
    <t>2185L4</t>
  </si>
  <si>
    <t>2186L5</t>
  </si>
  <si>
    <t>PAIN CHOCOLAT PREMIUM 75G Double pli</t>
  </si>
  <si>
    <t>2191L3</t>
  </si>
  <si>
    <t>Pain saucisse ENTRUP 165gr</t>
  </si>
  <si>
    <t>2225L3</t>
  </si>
  <si>
    <t>Suisse longue prépoussée 95gr</t>
  </si>
  <si>
    <t>2226L5</t>
  </si>
  <si>
    <t>MINI CROISSANT STRAIGHT PASTRIDOR</t>
  </si>
  <si>
    <t>2227L5</t>
  </si>
  <si>
    <t>MINI PAIN AU CHOCOLAT PASTRIDOR</t>
  </si>
  <si>
    <t>2231L3</t>
  </si>
  <si>
    <t>2244L4</t>
  </si>
  <si>
    <t>2265L3</t>
  </si>
  <si>
    <t>Croissant Multi céréale 80gr</t>
  </si>
  <si>
    <t>2290L4</t>
  </si>
  <si>
    <t>Croissant courbé pré-poussé 85gr</t>
  </si>
  <si>
    <t>2294L3</t>
  </si>
  <si>
    <t>Suisse ronde prépoussée 120gr</t>
  </si>
  <si>
    <t>2294L5</t>
  </si>
  <si>
    <t>PAIN AUX RAISIN ALL BUTTER  BAKEHOUSE</t>
  </si>
  <si>
    <t>2296L5</t>
  </si>
  <si>
    <t>PAIN AU CHOCOLAT ALL BUTTER BAKEHOUSE</t>
  </si>
  <si>
    <t>10197 Choco liquide lait</t>
  </si>
  <si>
    <t>2297L5</t>
  </si>
  <si>
    <t>CROISSANTchocolat 95 gr TESCO</t>
  </si>
  <si>
    <t>2298L5</t>
  </si>
  <si>
    <t>CROISSANT AMANDE 95 gr TESCO</t>
  </si>
  <si>
    <t>2318L5</t>
  </si>
  <si>
    <t xml:space="preserve">PAIN CHOCOLAT PREMIUM 85G </t>
  </si>
  <si>
    <t>2323L4</t>
  </si>
  <si>
    <t>Croissant courbé pré-poussé 70gr (Delhaize)</t>
  </si>
  <si>
    <t>2324L4</t>
  </si>
  <si>
    <t>Croissant droit 85gr</t>
  </si>
  <si>
    <t>2324L5</t>
  </si>
  <si>
    <t>CROISSANT STRAIGHT 85G - SCHULSTAD</t>
  </si>
  <si>
    <t>2326L4</t>
  </si>
  <si>
    <t>Croissant courbé pré-poussé 80gr (Bakerman)</t>
  </si>
  <si>
    <t>2352L3</t>
  </si>
  <si>
    <t>Pain saucisse Halal</t>
  </si>
  <si>
    <t>2354L4</t>
  </si>
  <si>
    <t>Croissant droit 50gr</t>
  </si>
  <si>
    <t>2354L5</t>
  </si>
  <si>
    <t>ALL BUTTER CROISSANT 50 G BAKEHOUSE</t>
  </si>
  <si>
    <t>2363L5</t>
  </si>
  <si>
    <t>VANILLA CREAM CROISSANT 95G PASTRIDOR</t>
  </si>
  <si>
    <t>10336 Pastry cream</t>
  </si>
  <si>
    <t>2375L4</t>
  </si>
  <si>
    <t>2375L5</t>
  </si>
  <si>
    <t>CROISSANT STRAIGHT 60 G NEUTRAAL</t>
  </si>
  <si>
    <t>2381L4</t>
  </si>
  <si>
    <t>2381L5</t>
  </si>
  <si>
    <t>CROISSANT RECHT 60G VANDEMOORTELE/ PANAVI</t>
  </si>
  <si>
    <t>2391L4</t>
  </si>
  <si>
    <t>Croissant courbé pré-poussé 80gr (Jowa)</t>
  </si>
  <si>
    <t>2396L4</t>
  </si>
  <si>
    <t>2406L5</t>
  </si>
  <si>
    <t>CHEESE CROISSANT AH 95G</t>
  </si>
  <si>
    <t>2409L5</t>
  </si>
  <si>
    <t>2410L5</t>
  </si>
  <si>
    <t>STRAIGHT BUTTER CROISSANT 55G HF ALDI</t>
  </si>
  <si>
    <t>2411L5</t>
  </si>
  <si>
    <t>MINI PAIN AU CHOCOLAT 30G BUTTER ALDI HF</t>
  </si>
  <si>
    <t>2412L5</t>
  </si>
  <si>
    <t>MINI CROISSANT 30G BUTTER ALDI HF</t>
  </si>
  <si>
    <t>2413L3</t>
  </si>
  <si>
    <t>2417L4</t>
  </si>
  <si>
    <t>Croissant droit 70gr</t>
  </si>
  <si>
    <t>2422L5</t>
  </si>
  <si>
    <t>PETIT CROISSANT STRAIGHT 35G AH</t>
  </si>
  <si>
    <t>2431L4</t>
  </si>
  <si>
    <t>Croissant courbé pré-poussé 85gr (beurre normandie)</t>
  </si>
  <si>
    <t>2448L4</t>
  </si>
  <si>
    <t>2456L4</t>
  </si>
  <si>
    <t>Croissant courbé pré-poussé 70gr (beurre normandie)</t>
  </si>
  <si>
    <t>2458L4</t>
  </si>
  <si>
    <t>Croissant courbé pré-poussé 80gr</t>
  </si>
  <si>
    <t>2476L5</t>
  </si>
  <si>
    <t>PAIN AU CHOCOLAT 100 GR lidl</t>
  </si>
  <si>
    <t>2527L5</t>
  </si>
  <si>
    <t>HAZELNUT CROISSANT 100g BAKERMAN</t>
  </si>
  <si>
    <t>2528L4</t>
  </si>
  <si>
    <t>2528L5</t>
  </si>
  <si>
    <t>Croissant droit 65 gr Nature</t>
  </si>
  <si>
    <t>2529L4</t>
  </si>
  <si>
    <t>2545L5</t>
  </si>
  <si>
    <t>2547L3</t>
  </si>
  <si>
    <t>Breakfast swirl 90gr</t>
  </si>
  <si>
    <t>2548L3</t>
  </si>
  <si>
    <t>Old Amsterdam cheese swirl</t>
  </si>
  <si>
    <t>2604L5</t>
  </si>
  <si>
    <t>PAIN CHOCOLAT PREMIUM 90 g</t>
  </si>
  <si>
    <t>2605L4</t>
  </si>
  <si>
    <t>2605L5</t>
  </si>
  <si>
    <t>Croissant droit 85 gr Nature</t>
  </si>
  <si>
    <t>2606L4</t>
  </si>
  <si>
    <t>2606L5</t>
  </si>
  <si>
    <t>Croissant droit 50 gr Nature</t>
  </si>
  <si>
    <t>2607L3</t>
  </si>
  <si>
    <t>2607L5</t>
  </si>
  <si>
    <t>Crème patissière</t>
  </si>
  <si>
    <t>2608L4</t>
  </si>
  <si>
    <t>2608L5</t>
  </si>
  <si>
    <t>2615L5</t>
  </si>
  <si>
    <t>Croissant amande 45gr</t>
  </si>
  <si>
    <t>2617L5</t>
  </si>
  <si>
    <t>Croissant Nuss Nougat 45gr</t>
  </si>
  <si>
    <t>2620L5</t>
  </si>
  <si>
    <t>Chocolate-Hazelnut croissant 100G GOURMAND</t>
  </si>
  <si>
    <t>2628L5</t>
  </si>
  <si>
    <t>Cheese Croissant With Cheese Topping Neutral</t>
  </si>
  <si>
    <t>DAILY-MEETING L4</t>
  </si>
  <si>
    <t>DAILY-MEETING L3</t>
  </si>
  <si>
    <t>POIDS PATE</t>
  </si>
  <si>
    <t>TYPE MG</t>
  </si>
  <si>
    <t>% MG</t>
  </si>
  <si>
    <t>N° RECETTE PETRIN</t>
  </si>
  <si>
    <t>% SUCRE</t>
  </si>
  <si>
    <t>% SEL</t>
  </si>
  <si>
    <t>NBR DE TOUR</t>
  </si>
  <si>
    <t>NBR DE COUCHE</t>
  </si>
  <si>
    <t>6 X 4</t>
  </si>
  <si>
    <t>8 X 8</t>
  </si>
  <si>
    <t>6 X 6</t>
  </si>
  <si>
    <t>4 X 4</t>
  </si>
  <si>
    <t>Lin jaune + lin</t>
  </si>
  <si>
    <t>1+2</t>
  </si>
  <si>
    <t>8 X 6</t>
  </si>
  <si>
    <t>Sésam +LIN</t>
  </si>
  <si>
    <t>4/4,5</t>
  </si>
  <si>
    <t>10370 Liquid omelet</t>
  </si>
  <si>
    <t>10368 Smoked Bacon</t>
  </si>
  <si>
    <t>PRODUIT EN COURS</t>
  </si>
  <si>
    <t>PRODUIT SUIVANT</t>
  </si>
  <si>
    <t>POIDS GR</t>
  </si>
  <si>
    <t>VITESSE COUP/MIN</t>
  </si>
  <si>
    <t>NOMBRE DE TOURS</t>
  </si>
  <si>
    <t>LONGUEUR mm</t>
  </si>
  <si>
    <t>FOURRAGE 1</t>
  </si>
  <si>
    <t>POIDS FOURRAGE 1 GR</t>
  </si>
  <si>
    <t>FOURRAGE 2</t>
  </si>
  <si>
    <t>POIDS FOURRAGE 2</t>
  </si>
  <si>
    <t>10125 Fricadelle</t>
  </si>
  <si>
    <t>10035 ŒUF</t>
  </si>
  <si>
    <t>10036 BEURRE</t>
  </si>
  <si>
    <t>10195 Vulling Appel (Pomme)</t>
  </si>
  <si>
    <t>10171 Fricadelle Porc</t>
  </si>
  <si>
    <t>10376 F-CEPE talento v2 (pointe de vanille)</t>
  </si>
  <si>
    <t>POIDS F1</t>
  </si>
  <si>
    <t>POIDS F2</t>
  </si>
  <si>
    <t>TOP 1</t>
  </si>
  <si>
    <t>POIDS T1</t>
  </si>
  <si>
    <t>TOP 2</t>
  </si>
  <si>
    <t>POIDS T2</t>
  </si>
  <si>
    <t>CALCUL CONSOMMATION DU FOURRAGE</t>
  </si>
  <si>
    <t>: Valeur a renseigner</t>
  </si>
  <si>
    <t>Nombre de rangée =</t>
  </si>
  <si>
    <t>Rangées</t>
  </si>
  <si>
    <t>: Calcul automatique</t>
  </si>
  <si>
    <t>Vitesse de production =</t>
  </si>
  <si>
    <t>Coups/Min</t>
  </si>
  <si>
    <t>FOURRAGE 1 : Inscrire le poids de chaque bac en KG</t>
  </si>
  <si>
    <t>FOURRAGE 2 : Inscrire le poids de chaque bac en KG</t>
  </si>
  <si>
    <t xml:space="preserve">Bac n° 1 </t>
  </si>
  <si>
    <t>Bac n° 2</t>
  </si>
  <si>
    <t>Il reste</t>
  </si>
  <si>
    <t>Heure de fin</t>
  </si>
  <si>
    <t>Bac n° 3</t>
  </si>
  <si>
    <t>Bac n° 4</t>
  </si>
  <si>
    <t>Bac n° 5</t>
  </si>
  <si>
    <t>heures de production</t>
  </si>
  <si>
    <t>en production</t>
  </si>
  <si>
    <t>Bac n° 6</t>
  </si>
  <si>
    <t>CONSOMATION</t>
  </si>
  <si>
    <t>Bac n° 7</t>
  </si>
  <si>
    <t>Kg/h</t>
  </si>
  <si>
    <t>Bac n° 8</t>
  </si>
  <si>
    <t>Bac n° 9</t>
  </si>
  <si>
    <t>Bac n° 10</t>
  </si>
  <si>
    <t>Bac n° 11</t>
  </si>
  <si>
    <t>Bac n° 12</t>
  </si>
  <si>
    <t>Bac n° 13</t>
  </si>
  <si>
    <t>Bac n° 14</t>
  </si>
  <si>
    <t>Bac n° 15</t>
  </si>
  <si>
    <t>Bac n° 16</t>
  </si>
  <si>
    <t>Bac n° 17</t>
  </si>
  <si>
    <t>Bac n° 18</t>
  </si>
  <si>
    <t>Bac n° 19</t>
  </si>
  <si>
    <t>Bac n° 20</t>
  </si>
  <si>
    <t>Bac n° 21</t>
  </si>
  <si>
    <t>Bac n° 22</t>
  </si>
  <si>
    <t>Bac n° 23</t>
  </si>
  <si>
    <t>Bac n° 24</t>
  </si>
  <si>
    <t>Bac n° 25</t>
  </si>
  <si>
    <t>Bac n° 26</t>
  </si>
  <si>
    <t>Bac n° 27</t>
  </si>
  <si>
    <t>Bac n° 28</t>
  </si>
  <si>
    <t>Bac n° 29</t>
  </si>
  <si>
    <t>Bac n° 30</t>
  </si>
  <si>
    <t>Total</t>
  </si>
  <si>
    <t>10074 Confiture Abricot</t>
  </si>
  <si>
    <t>TRS/PRODUIT</t>
  </si>
  <si>
    <t>PAIN CHOCOLAT 70G BUTTER ALDI HF ALDI</t>
  </si>
  <si>
    <t>10367 Fourrage fromage</t>
  </si>
  <si>
    <t>2644L3</t>
  </si>
  <si>
    <t>Croissant ZA'ATAR</t>
  </si>
  <si>
    <t>SUCRE</t>
  </si>
  <si>
    <t>SEL</t>
  </si>
  <si>
    <t>CP/MIN</t>
  </si>
  <si>
    <t>Top 2</t>
  </si>
  <si>
    <t>Top 1</t>
  </si>
  <si>
    <t>10335 Fricadelle halal</t>
  </si>
  <si>
    <t>10061 MARGA</t>
  </si>
  <si>
    <t>RANGEE</t>
  </si>
  <si>
    <t>RECET N°</t>
  </si>
  <si>
    <t>COUCHE NBR</t>
  </si>
  <si>
    <t>ENROUL LONG</t>
  </si>
  <si>
    <t>POIDS TOPPING 1 GR</t>
  </si>
  <si>
    <t>POIDS TOPPING 2 GR</t>
  </si>
  <si>
    <t>zz</t>
  </si>
  <si>
    <t xml:space="preserve"> TYPE FOURRAGE 1</t>
  </si>
  <si>
    <t>TYPE FOURRAGE 1</t>
  </si>
  <si>
    <t>TYPE FOURRAGE 2</t>
  </si>
  <si>
    <t>TYPE TOPPING 1</t>
  </si>
  <si>
    <t>TYPE TOPPING 2</t>
  </si>
  <si>
    <t>POIDS PÂTE GR</t>
  </si>
  <si>
    <t>10172 Fricadelle Poulet</t>
  </si>
  <si>
    <t>10306 ŒUF FR</t>
  </si>
  <si>
    <t>10356 BEURRE NO</t>
  </si>
  <si>
    <t>10307 BLEND</t>
  </si>
  <si>
    <t>10047 GARNITURE D'AMANDE</t>
  </si>
  <si>
    <t>10290 FROMAGE RAPE MAASDAMER</t>
  </si>
  <si>
    <t>10352 DECORATION FROMAGE RAPE SECHER</t>
  </si>
  <si>
    <t>10365 MORCEAUX DE NOISETTES BLANCHIES ET DECORTIQUEES</t>
  </si>
  <si>
    <t>10049 RAISINS LAVES (PETIT)</t>
  </si>
  <si>
    <t>10328 DECOR MAIS FIN</t>
  </si>
  <si>
    <t>10048 RAISINS SEC SULTANA SMALL</t>
  </si>
  <si>
    <t>10319 RAISINS LAVES (GRAND)</t>
  </si>
  <si>
    <t>10309 FOURRAGE CHOCOLAT STEENSMA</t>
  </si>
  <si>
    <t>10369 FROMAGE RAPE OLD AMSTERDAM</t>
  </si>
  <si>
    <t>10062 PATE D'AMANDE 70/30</t>
  </si>
  <si>
    <t>10062 PATE D'AMANDE + MAROPAN</t>
  </si>
  <si>
    <t>10377 Nuss Nougat Gourmand</t>
  </si>
  <si>
    <t>10294 Fourrage fromage V V 3092</t>
  </si>
  <si>
    <t>10055 CHOCOLAT (SMALL FLAKES)</t>
  </si>
  <si>
    <t>CROISSANT HAZELNUT CHOCOLATE 100g BAKERMAN</t>
  </si>
  <si>
    <t>N° DECOUPOIR</t>
  </si>
  <si>
    <t>12570001L3</t>
  </si>
  <si>
    <t>Type de carton</t>
  </si>
  <si>
    <t>Type de scotch 1</t>
  </si>
  <si>
    <t>Type de sac plastique</t>
  </si>
  <si>
    <t>Nbr de sac/boite</t>
  </si>
  <si>
    <t>Nbr pièces/sac</t>
  </si>
  <si>
    <t>Type d'étiquette</t>
  </si>
  <si>
    <t>Conservation en mois</t>
  </si>
  <si>
    <t>Type de palette</t>
  </si>
  <si>
    <t>Type de film</t>
  </si>
  <si>
    <t>Emballage extra</t>
  </si>
  <si>
    <t>Carton/couche</t>
  </si>
  <si>
    <t>Carton/palette</t>
  </si>
  <si>
    <t>20172 Boite P11 Extra strong 390*288*156</t>
  </si>
  <si>
    <t>20243 Tape PP white acrylate</t>
  </si>
  <si>
    <t>20060 Sacs HDPE 400/175*660</t>
  </si>
  <si>
    <t>20005 Label 100mm*300mm</t>
  </si>
  <si>
    <t>20037 Palette Euro</t>
  </si>
  <si>
    <t>20150 Rouleau emballage mach. Stretch transparant Turbo 300 plus</t>
  </si>
  <si>
    <t>Couche/palette</t>
  </si>
  <si>
    <t>EXTRA INFORMATION</t>
  </si>
  <si>
    <t>2x sticker pain saucisse prépoussé art 1257 Carrefour (n° sticker 20256)</t>
  </si>
  <si>
    <t>12570002L3</t>
  </si>
  <si>
    <t>20496 Doos N12 bruin</t>
  </si>
  <si>
    <t>13990006L4</t>
  </si>
  <si>
    <t>13820001L3</t>
  </si>
  <si>
    <t>20495 Folie 83cm*0,035 (L4 + L5)</t>
  </si>
  <si>
    <t>Pas d'impression sur les sachets</t>
  </si>
  <si>
    <t>13990007L4</t>
  </si>
  <si>
    <t>20342 Label blanco 350*100 BLANCO</t>
  </si>
  <si>
    <t>13990006L5</t>
  </si>
  <si>
    <t>13990007L5</t>
  </si>
  <si>
    <t>13990006l5</t>
  </si>
  <si>
    <t>Allergènes</t>
  </si>
  <si>
    <t>Piece par boîte:</t>
  </si>
  <si>
    <t>Pieces/boîte</t>
  </si>
  <si>
    <t>Article du client</t>
  </si>
  <si>
    <t>Spécification d'emballage</t>
  </si>
  <si>
    <t>Pastry.01.04.04.1792.1792-0000</t>
  </si>
  <si>
    <t>Assistant Quality Assurance Manager (Mou)</t>
  </si>
  <si>
    <t>19/12/2016</t>
  </si>
  <si>
    <t xml:space="preserve"> </t>
  </si>
  <si>
    <t>Allergènes:</t>
  </si>
  <si>
    <t>CARTON-SAC</t>
  </si>
  <si>
    <t>Type de carton:</t>
  </si>
  <si>
    <t>Type de scotch 1:</t>
  </si>
  <si>
    <t>Type de sac/plastique:</t>
  </si>
  <si>
    <t xml:space="preserve">Pièces par sac: </t>
  </si>
  <si>
    <t>Sac par boîte:</t>
  </si>
  <si>
    <t>ETIQUETTE</t>
  </si>
  <si>
    <t xml:space="preserve">Type d'étiquette: </t>
  </si>
  <si>
    <t>Article du client:</t>
  </si>
  <si>
    <t>PALETTE                                                                                                              RANGEMENT des BOÎTES</t>
  </si>
  <si>
    <t>Type de palette:</t>
  </si>
  <si>
    <t>Type de film:</t>
  </si>
  <si>
    <t>Emballage extra:</t>
  </si>
  <si>
    <t xml:space="preserve">Cartons par couche: </t>
  </si>
  <si>
    <t xml:space="preserve">Couches par palette: </t>
  </si>
  <si>
    <t>Cartons par palette:</t>
  </si>
  <si>
    <t xml:space="preserve">GARNITURE                                                                                       </t>
  </si>
  <si>
    <t xml:space="preserve">Type de garniture: </t>
  </si>
  <si>
    <t>EXEMPLE ETIQUETTE</t>
  </si>
  <si>
    <t>Conservation en mois:</t>
  </si>
  <si>
    <t>N° ARTICLE + DENOMINATION</t>
  </si>
  <si>
    <t>13990007l5</t>
  </si>
  <si>
    <t>TYPE DE CARTON</t>
  </si>
  <si>
    <t>TYPE DE SCOTCH</t>
  </si>
  <si>
    <t>TYPE DE SAC PLASTIQUE</t>
  </si>
  <si>
    <t>NBR DE PIECES/SAC</t>
  </si>
  <si>
    <t>NBE DE SAC/BOITE</t>
  </si>
  <si>
    <t>PIECE/BOITE</t>
  </si>
  <si>
    <t>TYPE D'ETIQUETTE</t>
  </si>
  <si>
    <t>CONSERVATION EN MOIS</t>
  </si>
  <si>
    <t>TYPE DE PALETTE</t>
  </si>
  <si>
    <t>TYPE DE FILM</t>
  </si>
  <si>
    <t>EMBALLAGE EXTRA</t>
  </si>
  <si>
    <t>CARTON/COUCHE</t>
  </si>
  <si>
    <t>COUCHES/PALETTE</t>
  </si>
  <si>
    <t>CARTON/PALETTE</t>
  </si>
  <si>
    <t>ALLERGENES</t>
  </si>
  <si>
    <t>ARTICLE DU CLIENT</t>
  </si>
  <si>
    <t>TYPE DE GARNITURE</t>
  </si>
  <si>
    <t>emplacement</t>
  </si>
  <si>
    <t>PRODUIT</t>
  </si>
  <si>
    <t>RANGEMENT DES BOITES</t>
  </si>
  <si>
    <t>ETIQUETTES</t>
  </si>
  <si>
    <t>PHOTOS!c2</t>
  </si>
  <si>
    <t>PHOTOS!c3</t>
  </si>
  <si>
    <t>PHOTOS!c4</t>
  </si>
  <si>
    <t>PHOTOS!c5</t>
  </si>
  <si>
    <t>PHOTOS!c6</t>
  </si>
  <si>
    <t>PHOTOS!c7</t>
  </si>
  <si>
    <t>PHOTOS!c8</t>
  </si>
  <si>
    <t>PHOTOS!c9</t>
  </si>
  <si>
    <t>PHOTOS!c10</t>
  </si>
  <si>
    <t>PHOTOS!c11</t>
  </si>
  <si>
    <t>PHOTOS!c12</t>
  </si>
  <si>
    <t>PHOTOS!c13</t>
  </si>
  <si>
    <t>PHOTOS!c14</t>
  </si>
  <si>
    <t>PHOTOS!c15</t>
  </si>
  <si>
    <t>PHOTOS!c16</t>
  </si>
  <si>
    <t>PHOTOS!c17</t>
  </si>
  <si>
    <t>PHOTOS!c18</t>
  </si>
  <si>
    <t>PHOTOS!c19</t>
  </si>
  <si>
    <t>PHOTOS!c20</t>
  </si>
  <si>
    <t>PHOTOS!c21</t>
  </si>
  <si>
    <t>PHOTOS!c22</t>
  </si>
  <si>
    <t>PHOTOS!c23</t>
  </si>
  <si>
    <t>PHOTOS!c24</t>
  </si>
  <si>
    <t>PHOTOS!c25</t>
  </si>
  <si>
    <t>PHOTOS!c26</t>
  </si>
  <si>
    <t>PHOTOS!c27</t>
  </si>
  <si>
    <t>PHOTOS!c28</t>
  </si>
  <si>
    <t>PHOTOS!c29</t>
  </si>
  <si>
    <t>PHOTOS!c30</t>
  </si>
  <si>
    <t>PHOTOS!c31</t>
  </si>
  <si>
    <t>PHOTOS!c32</t>
  </si>
  <si>
    <t>PHOTOS!c33</t>
  </si>
  <si>
    <t>PHOTOS!c34</t>
  </si>
  <si>
    <t>PHOTOS!c35</t>
  </si>
  <si>
    <t>PHOTOS!c36</t>
  </si>
  <si>
    <t>PHOTOS!c37</t>
  </si>
  <si>
    <t>PHOTOS!c38</t>
  </si>
  <si>
    <t>PHOTOS!c39</t>
  </si>
  <si>
    <t>PHOTOS!c40</t>
  </si>
  <si>
    <t>PHOTOS!c41</t>
  </si>
  <si>
    <t>PHOTOS!c42</t>
  </si>
  <si>
    <t>PHOTOS!c43</t>
  </si>
  <si>
    <t>PHOTOS!c44</t>
  </si>
  <si>
    <t>PHOTOS!c45</t>
  </si>
  <si>
    <t>PHOTOS!c46</t>
  </si>
  <si>
    <t>PHOTOS!c47</t>
  </si>
  <si>
    <t>PHOTOS!c48</t>
  </si>
  <si>
    <t>PHOTOS!c49</t>
  </si>
  <si>
    <t>PHOTOS!c50</t>
  </si>
  <si>
    <t>PHOTOS!c51</t>
  </si>
  <si>
    <t>PHOTOS!c52</t>
  </si>
  <si>
    <t>PHOTOS!c53</t>
  </si>
  <si>
    <t>PHOTOS!c54</t>
  </si>
  <si>
    <t>PHOTOS!c55</t>
  </si>
  <si>
    <t>PHOTOS!c56</t>
  </si>
  <si>
    <t>PHOTOS!c57</t>
  </si>
  <si>
    <t>PHOTOS!c58</t>
  </si>
  <si>
    <t>PHOTOS!c59</t>
  </si>
  <si>
    <t>PHOTOS!c60</t>
  </si>
  <si>
    <t>PHOTOS!c61</t>
  </si>
  <si>
    <t>PHOTOS!c62</t>
  </si>
  <si>
    <t>PHOTOS!c63</t>
  </si>
  <si>
    <t>PHOTOS!c64</t>
  </si>
  <si>
    <t>PHOTOS!c65</t>
  </si>
  <si>
    <t>PHOTOS!c66</t>
  </si>
  <si>
    <t>PHOTOS!c67</t>
  </si>
  <si>
    <t>PHOTOS!c68</t>
  </si>
  <si>
    <t>PHOTOS!c69</t>
  </si>
  <si>
    <t>PHOTOS!c70</t>
  </si>
  <si>
    <t>PHOTOS!c71</t>
  </si>
  <si>
    <t>PHOTOS!c72</t>
  </si>
  <si>
    <t>PHOTOS!c73</t>
  </si>
  <si>
    <t>PHOTOS!c74</t>
  </si>
  <si>
    <t>PHOTOS!c75</t>
  </si>
  <si>
    <t>PHOTOS!c76</t>
  </si>
  <si>
    <t>PHOTOS!c77</t>
  </si>
  <si>
    <t>PHOTOS!c78</t>
  </si>
  <si>
    <t>PHOTOS!c79</t>
  </si>
  <si>
    <t>PHOTOS!c80</t>
  </si>
  <si>
    <t>PHOTOS!c81</t>
  </si>
  <si>
    <t>PHOTOS!c82</t>
  </si>
  <si>
    <t>PHOTOS!c83</t>
  </si>
  <si>
    <t>PHOTOS!c84</t>
  </si>
  <si>
    <t>PHOTOS!c85</t>
  </si>
  <si>
    <t>PHOTOS!c86</t>
  </si>
  <si>
    <t>PHOTOS!c87</t>
  </si>
  <si>
    <t>PHOTOS!c88</t>
  </si>
  <si>
    <t>PHOTOS!c89</t>
  </si>
  <si>
    <t>PHOTOS!c90</t>
  </si>
  <si>
    <t>PHOTOS!c91</t>
  </si>
  <si>
    <t>PHOTOS!c92</t>
  </si>
  <si>
    <t>PHOTOS!c93</t>
  </si>
  <si>
    <t>PHOTOS!c94</t>
  </si>
  <si>
    <t>PHOTOS!c95</t>
  </si>
  <si>
    <t>PHOTOS!c96</t>
  </si>
  <si>
    <t>PHOTOS!c97</t>
  </si>
  <si>
    <t>PHOTOS!c98</t>
  </si>
  <si>
    <t>PHOTOS!c99</t>
  </si>
  <si>
    <t>PHOTOS!c100</t>
  </si>
  <si>
    <t>PHOTOS!c101</t>
  </si>
  <si>
    <t>PHOTOS!c102</t>
  </si>
  <si>
    <t>PHOTOS!c103</t>
  </si>
  <si>
    <t>PHOTOS!c104</t>
  </si>
  <si>
    <t>PHOTOS!c105</t>
  </si>
  <si>
    <t>PHOTOS!c106</t>
  </si>
  <si>
    <t>PHOTOS!c107</t>
  </si>
  <si>
    <t>PHOTOS!c108</t>
  </si>
  <si>
    <t>PHOTOS!c109</t>
  </si>
  <si>
    <t>PHOTOS!c110</t>
  </si>
  <si>
    <t>PHOTOS!c111</t>
  </si>
  <si>
    <t>PHOTOS!c112</t>
  </si>
  <si>
    <t>PHOTOS!c113</t>
  </si>
  <si>
    <t>PHOTOS!c114</t>
  </si>
  <si>
    <t>PHOTOS!c115</t>
  </si>
  <si>
    <t>PHOTOS!c116</t>
  </si>
  <si>
    <t>PHOTOS!c117</t>
  </si>
  <si>
    <t>PHOTOS!c118</t>
  </si>
  <si>
    <t>PHOTOS!c119</t>
  </si>
  <si>
    <t>PHOTOS!c120</t>
  </si>
  <si>
    <t>PHOTOS!c121</t>
  </si>
  <si>
    <t>PHOTOS!c122</t>
  </si>
  <si>
    <t>PHOTOS!c123</t>
  </si>
  <si>
    <t>PHOTOS!c124</t>
  </si>
  <si>
    <t>PHOTOS!c125</t>
  </si>
  <si>
    <t>PHOTOS!c126</t>
  </si>
  <si>
    <t>PHOTOS!c127</t>
  </si>
  <si>
    <t>PHOTOS!c128</t>
  </si>
  <si>
    <t>PHOTOS!c129</t>
  </si>
  <si>
    <t>PHOTOS!c130</t>
  </si>
  <si>
    <t>PHOTOS!c131</t>
  </si>
  <si>
    <t>PHOTOS!c132</t>
  </si>
  <si>
    <t>PHOTOS!c133</t>
  </si>
  <si>
    <t>PHOTOS!c134</t>
  </si>
  <si>
    <t>PHOTOS!c135</t>
  </si>
  <si>
    <t>PHOTOS!c136</t>
  </si>
  <si>
    <t>PHOTOS!c137</t>
  </si>
  <si>
    <t>PHOTOS!c138</t>
  </si>
  <si>
    <t>PHOTOS!c139</t>
  </si>
  <si>
    <t>PHOTOS!c140</t>
  </si>
  <si>
    <t>PHOTOS!c141</t>
  </si>
  <si>
    <t>PHOTOS!c142</t>
  </si>
  <si>
    <t>PHOTOS!c143</t>
  </si>
  <si>
    <t>PHOTOS!c144</t>
  </si>
  <si>
    <t>PHOTOS!c145</t>
  </si>
  <si>
    <t>PHOTOS!c146</t>
  </si>
  <si>
    <t>PHOTOS!c147</t>
  </si>
  <si>
    <t>PHOTOS!c148</t>
  </si>
  <si>
    <t>PHOTOS!c149</t>
  </si>
  <si>
    <t>PHOTOS!c150</t>
  </si>
  <si>
    <t>PHOTOS!c151</t>
  </si>
  <si>
    <t>PHOTOS!c152</t>
  </si>
  <si>
    <t>PHOTOS!c153</t>
  </si>
  <si>
    <t>PHOTOS!c154</t>
  </si>
  <si>
    <t>PHOTOS!c155</t>
  </si>
  <si>
    <t>PHOTOS!c156</t>
  </si>
  <si>
    <t>PHOTOS!c157</t>
  </si>
  <si>
    <t>PHOTOS!c158</t>
  </si>
  <si>
    <t>PHOTOS!c159</t>
  </si>
  <si>
    <t>PHOTOS!c160</t>
  </si>
  <si>
    <t>PHOTOS!c161</t>
  </si>
  <si>
    <t>PHOTOS!c162</t>
  </si>
  <si>
    <t>PHOTOS!c163</t>
  </si>
  <si>
    <t>PHOTOS!c164</t>
  </si>
  <si>
    <t>PHOTOS!c165</t>
  </si>
  <si>
    <t>PHOTOS!c166</t>
  </si>
  <si>
    <t>PHOTOS!c167</t>
  </si>
  <si>
    <t>PHOTOS!c168</t>
  </si>
  <si>
    <t>PHOTOS!c169</t>
  </si>
  <si>
    <t>PHOTOS!c170</t>
  </si>
  <si>
    <t>PHOTOS!c171</t>
  </si>
  <si>
    <t>PHOTOS!c172</t>
  </si>
  <si>
    <t>PHOTOS!c173</t>
  </si>
  <si>
    <t>PHOTOS!c174</t>
  </si>
  <si>
    <t>PHOTOS!c175</t>
  </si>
  <si>
    <t>PHOTOS!c176</t>
  </si>
  <si>
    <t>PHOTOS!c177</t>
  </si>
  <si>
    <t>PHOTOS!c178</t>
  </si>
  <si>
    <t>PHOTOS!c179</t>
  </si>
  <si>
    <t>PHOTOS!c180</t>
  </si>
  <si>
    <t>PHOTOS!c181</t>
  </si>
  <si>
    <t>PHOTOS!c182</t>
  </si>
  <si>
    <t>PHOTOS!c183</t>
  </si>
  <si>
    <t>PHOTOS!c184</t>
  </si>
  <si>
    <t>PHOTOS!c185</t>
  </si>
  <si>
    <t>PHOTOS!c186</t>
  </si>
  <si>
    <t>PHOTOS!c187</t>
  </si>
  <si>
    <t>PHOTOS!c188</t>
  </si>
  <si>
    <t>PHOTOS!c189</t>
  </si>
  <si>
    <t>PHOTOS!c190</t>
  </si>
  <si>
    <t>PHOTOS!c191</t>
  </si>
  <si>
    <t>PHOTOS!c192</t>
  </si>
  <si>
    <t>PHOTOS!c193</t>
  </si>
  <si>
    <t>PHOTOS!c194</t>
  </si>
  <si>
    <t>PHOTOS!c195</t>
  </si>
  <si>
    <t>PHOTOS!c196</t>
  </si>
  <si>
    <t>PHOTOS!c197</t>
  </si>
  <si>
    <t>PHOTOS!c198</t>
  </si>
  <si>
    <t>PHOTOS!c199</t>
  </si>
  <si>
    <t>PHOTOS!c200</t>
  </si>
  <si>
    <t>PHOTOS!c201</t>
  </si>
  <si>
    <t>PHOTOS!c202</t>
  </si>
  <si>
    <t>PHOTOS!c203</t>
  </si>
  <si>
    <t>PHOTOS!c204</t>
  </si>
  <si>
    <t>PHOTOS!c205</t>
  </si>
  <si>
    <t>PHOTOS!c206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</si>
</sst>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.0"/>
    <numFmt numFmtId="165" formatCode="0.0%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i/>
      <u/>
      <sz val="56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Arial"/>
      <family val="2"/>
    </font>
    <font>
      <b/>
      <sz val="26"/>
      <color theme="1"/>
      <name val="Calibri"/>
      <family val="2"/>
      <scheme val="minor"/>
    </font>
    <font>
      <sz val="20"/>
      <name val="Calibri"/>
      <family val="2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Times New Roman"/>
      <family val="1"/>
    </font>
    <font>
      <sz val="8"/>
      <name val="Times New Roman"/>
      <family val="1"/>
    </font>
    <font>
      <sz val="11"/>
      <name val="Calibri"/>
      <family val="2"/>
      <scheme val="minor"/>
    </font>
    <font>
      <b/>
      <sz val="8"/>
      <name val="Times New Roman"/>
      <family val="1"/>
    </font>
    <font>
      <b/>
      <sz val="36"/>
      <name val="Arial"/>
      <family val="2"/>
    </font>
    <font>
      <b/>
      <sz val="3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Arial"/>
      <family val="2"/>
    </font>
    <font>
      <b/>
      <sz val="24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30"/>
      <color theme="1"/>
      <name val="Calibri"/>
      <family val="2"/>
      <scheme val="minor"/>
    </font>
    <font>
      <b/>
      <sz val="9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MS Sans Serif"/>
      <family val="2"/>
    </font>
    <font>
      <b/>
      <sz val="36"/>
      <color indexed="10"/>
      <name val="Arial"/>
      <family val="2"/>
    </font>
    <font>
      <b/>
      <sz val="28"/>
      <color indexed="10"/>
      <name val="Arial"/>
      <family val="2"/>
    </font>
    <font>
      <b/>
      <sz val="16"/>
      <color indexed="10"/>
      <name val="Arial"/>
      <family val="2"/>
    </font>
    <font>
      <b/>
      <i/>
      <sz val="14"/>
      <color theme="6" tint="-0.249977111117893"/>
      <name val="Calibri"/>
      <family val="2"/>
      <scheme val="minor"/>
    </font>
    <font>
      <b/>
      <i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7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0" fontId="41" fillId="0" borderId="0"/>
    <xf numFmtId="0" fontId="55" fillId="0" borderId="0" applyNumberFormat="0" applyFill="0" applyBorder="0" applyAlignment="0" applyProtection="0"/>
  </cellStyleXfs>
  <cellXfs count="438">
    <xf numFmtId="0" fontId="0" fillId="0" borderId="0" xfId="0"/>
    <xf numFmtId="0" fontId="0" fillId="0" borderId="0" xfId="0" applyProtection="1"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5" fontId="5" fillId="0" borderId="0" xfId="1" applyNumberFormat="1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10" fontId="0" fillId="0" borderId="0" xfId="1" applyNumberFormat="1" applyFont="1" applyAlignment="1" applyProtection="1">
      <alignment horizontal="center"/>
      <protection locked="0"/>
    </xf>
    <xf numFmtId="9" fontId="13" fillId="0" borderId="0" xfId="1" applyFont="1" applyProtection="1">
      <protection locked="0"/>
    </xf>
    <xf numFmtId="164" fontId="14" fillId="3" borderId="10" xfId="0" applyNumberFormat="1" applyFont="1" applyFill="1" applyBorder="1" applyAlignment="1" applyProtection="1">
      <alignment vertical="center"/>
      <protection hidden="1"/>
    </xf>
    <xf numFmtId="1" fontId="14" fillId="3" borderId="11" xfId="0" applyNumberFormat="1" applyFont="1" applyFill="1" applyBorder="1" applyAlignment="1" applyProtection="1">
      <alignment vertical="center"/>
      <protection hidden="1"/>
    </xf>
    <xf numFmtId="10" fontId="14" fillId="3" borderId="10" xfId="0" applyNumberFormat="1" applyFont="1" applyFill="1" applyBorder="1" applyAlignment="1" applyProtection="1">
      <alignment vertical="center"/>
      <protection hidden="1"/>
    </xf>
    <xf numFmtId="165" fontId="14" fillId="3" borderId="11" xfId="0" applyNumberFormat="1" applyFont="1" applyFill="1" applyBorder="1" applyAlignment="1" applyProtection="1">
      <alignment vertical="center"/>
      <protection hidden="1"/>
    </xf>
    <xf numFmtId="9" fontId="0" fillId="0" borderId="0" xfId="1" applyFont="1" applyProtection="1">
      <protection locked="0"/>
    </xf>
    <xf numFmtId="10" fontId="14" fillId="0" borderId="0" xfId="0" applyNumberFormat="1" applyFont="1" applyFill="1" applyBorder="1" applyAlignment="1" applyProtection="1">
      <alignment vertical="center"/>
      <protection hidden="1"/>
    </xf>
    <xf numFmtId="165" fontId="14" fillId="0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1" fontId="5" fillId="0" borderId="0" xfId="0" applyNumberFormat="1" applyFont="1" applyFill="1" applyBorder="1" applyAlignment="1" applyProtection="1">
      <alignment vertical="center"/>
      <protection hidden="1"/>
    </xf>
    <xf numFmtId="165" fontId="5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protection locked="0"/>
    </xf>
    <xf numFmtId="9" fontId="5" fillId="0" borderId="0" xfId="1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2" fontId="0" fillId="0" borderId="0" xfId="1" applyNumberFormat="1" applyFont="1" applyBorder="1"/>
    <xf numFmtId="9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19" fillId="0" borderId="16" xfId="0" applyNumberFormat="1" applyFont="1" applyBorder="1" applyAlignment="1">
      <alignment horizontal="left"/>
    </xf>
    <xf numFmtId="49" fontId="19" fillId="0" borderId="16" xfId="0" applyNumberFormat="1" applyFont="1" applyBorder="1" applyAlignment="1">
      <alignment horizontal="left"/>
    </xf>
    <xf numFmtId="4" fontId="19" fillId="0" borderId="16" xfId="0" applyNumberFormat="1" applyFont="1" applyBorder="1" applyAlignment="1">
      <alignment horizontal="center" vertical="center"/>
    </xf>
    <xf numFmtId="1" fontId="19" fillId="6" borderId="16" xfId="0" applyNumberFormat="1" applyFont="1" applyFill="1" applyBorder="1" applyAlignment="1">
      <alignment horizontal="left"/>
    </xf>
    <xf numFmtId="164" fontId="19" fillId="6" borderId="16" xfId="0" applyNumberFormat="1" applyFont="1" applyFill="1" applyBorder="1" applyAlignment="1">
      <alignment horizontal="left"/>
    </xf>
    <xf numFmtId="0" fontId="20" fillId="0" borderId="16" xfId="2" applyFont="1" applyBorder="1"/>
    <xf numFmtId="0" fontId="18" fillId="0" borderId="16" xfId="2" applyFont="1" applyBorder="1"/>
    <xf numFmtId="0" fontId="18" fillId="0" borderId="16" xfId="2" applyFont="1" applyBorder="1" applyAlignment="1">
      <alignment horizontal="center"/>
    </xf>
    <xf numFmtId="49" fontId="18" fillId="0" borderId="16" xfId="2" applyNumberFormat="1" applyFont="1" applyBorder="1" applyAlignment="1">
      <alignment horizontal="center"/>
    </xf>
    <xf numFmtId="0" fontId="18" fillId="6" borderId="16" xfId="2" applyFont="1" applyFill="1" applyBorder="1"/>
    <xf numFmtId="165" fontId="18" fillId="6" borderId="16" xfId="1" applyNumberFormat="1" applyFont="1" applyFill="1" applyBorder="1"/>
    <xf numFmtId="2" fontId="18" fillId="0" borderId="16" xfId="2" applyNumberFormat="1" applyFont="1" applyBorder="1"/>
    <xf numFmtId="0" fontId="27" fillId="8" borderId="2" xfId="3" applyFont="1" applyFill="1" applyBorder="1" applyAlignment="1">
      <alignment horizontal="right" vertical="center" wrapText="1"/>
    </xf>
    <xf numFmtId="0" fontId="27" fillId="8" borderId="3" xfId="3" applyFont="1" applyFill="1" applyBorder="1" applyAlignment="1">
      <alignment horizontal="right" vertical="center" wrapText="1"/>
    </xf>
    <xf numFmtId="0" fontId="27" fillId="8" borderId="4" xfId="3" applyFont="1" applyFill="1" applyBorder="1" applyAlignment="1">
      <alignment horizontal="left" vertical="center" wrapText="1"/>
    </xf>
    <xf numFmtId="0" fontId="28" fillId="8" borderId="10" xfId="3" applyFont="1" applyFill="1" applyBorder="1" applyAlignment="1" applyProtection="1">
      <alignment horizontal="right" vertical="center"/>
      <protection locked="0"/>
    </xf>
    <xf numFmtId="0" fontId="28" fillId="8" borderId="15" xfId="3" applyFont="1" applyFill="1" applyBorder="1" applyAlignment="1" applyProtection="1">
      <alignment horizontal="right"/>
    </xf>
    <xf numFmtId="0" fontId="28" fillId="8" borderId="11" xfId="3" applyFont="1" applyFill="1" applyBorder="1" applyAlignment="1" applyProtection="1">
      <alignment horizontal="left"/>
      <protection locked="0"/>
    </xf>
    <xf numFmtId="0" fontId="2" fillId="8" borderId="27" xfId="3" applyFont="1" applyFill="1" applyBorder="1"/>
    <xf numFmtId="0" fontId="15" fillId="0" borderId="27" xfId="3" applyFont="1" applyFill="1" applyBorder="1" applyAlignment="1" applyProtection="1">
      <alignment horizontal="center" vertical="center"/>
      <protection locked="0"/>
    </xf>
    <xf numFmtId="0" fontId="2" fillId="8" borderId="28" xfId="3" applyFont="1" applyFill="1" applyBorder="1"/>
    <xf numFmtId="0" fontId="2" fillId="8" borderId="29" xfId="3" applyFont="1" applyFill="1" applyBorder="1"/>
    <xf numFmtId="0" fontId="15" fillId="0" borderId="29" xfId="3" applyFont="1" applyFill="1" applyBorder="1" applyAlignment="1" applyProtection="1">
      <alignment horizontal="center" vertical="center"/>
      <protection locked="0"/>
    </xf>
    <xf numFmtId="0" fontId="28" fillId="8" borderId="27" xfId="0" applyFont="1" applyFill="1" applyBorder="1" applyAlignment="1">
      <alignment horizontal="center" vertical="center"/>
    </xf>
    <xf numFmtId="0" fontId="28" fillId="8" borderId="28" xfId="0" applyFont="1" applyFill="1" applyBorder="1" applyAlignment="1">
      <alignment horizontal="center" vertical="center"/>
    </xf>
    <xf numFmtId="0" fontId="2" fillId="8" borderId="24" xfId="3" applyFont="1" applyFill="1" applyBorder="1"/>
    <xf numFmtId="0" fontId="27" fillId="0" borderId="29" xfId="3" applyFont="1" applyFill="1" applyBorder="1" applyAlignment="1" applyProtection="1">
      <alignment horizontal="center" vertical="center"/>
      <protection locked="0"/>
    </xf>
    <xf numFmtId="0" fontId="15" fillId="0" borderId="0" xfId="3" applyFont="1" applyFill="1" applyBorder="1" applyAlignment="1" applyProtection="1">
      <alignment vertical="center"/>
      <protection locked="0"/>
    </xf>
    <xf numFmtId="0" fontId="28" fillId="8" borderId="35" xfId="0" applyFont="1" applyFill="1" applyBorder="1" applyAlignment="1">
      <alignment horizontal="center" vertical="center"/>
    </xf>
    <xf numFmtId="0" fontId="28" fillId="8" borderId="25" xfId="0" applyFont="1" applyFill="1" applyBorder="1" applyAlignment="1">
      <alignment horizontal="center" vertical="center"/>
    </xf>
    <xf numFmtId="0" fontId="25" fillId="8" borderId="9" xfId="0" applyFont="1" applyFill="1" applyBorder="1"/>
    <xf numFmtId="0" fontId="25" fillId="8" borderId="8" xfId="0" applyFont="1" applyFill="1" applyBorder="1"/>
    <xf numFmtId="0" fontId="33" fillId="0" borderId="0" xfId="3" applyFont="1" applyFill="1" applyBorder="1" applyProtection="1">
      <protection locked="0"/>
    </xf>
    <xf numFmtId="0" fontId="2" fillId="8" borderId="35" xfId="3" applyFont="1" applyFill="1" applyBorder="1"/>
    <xf numFmtId="0" fontId="15" fillId="0" borderId="35" xfId="3" applyFont="1" applyFill="1" applyBorder="1" applyAlignment="1" applyProtection="1">
      <alignment horizontal="center" vertical="center"/>
      <protection locked="0"/>
    </xf>
    <xf numFmtId="0" fontId="2" fillId="8" borderId="25" xfId="3" applyFont="1" applyFill="1" applyBorder="1"/>
    <xf numFmtId="0" fontId="15" fillId="8" borderId="12" xfId="3" applyFont="1" applyFill="1" applyBorder="1" applyAlignment="1">
      <alignment horizontal="right"/>
    </xf>
    <xf numFmtId="0" fontId="34" fillId="8" borderId="12" xfId="3" applyFont="1" applyFill="1" applyBorder="1" applyAlignment="1">
      <alignment horizontal="center" vertical="center"/>
    </xf>
    <xf numFmtId="0" fontId="34" fillId="0" borderId="0" xfId="3" applyFont="1" applyBorder="1"/>
    <xf numFmtId="0" fontId="15" fillId="8" borderId="7" xfId="3" applyFont="1" applyFill="1" applyBorder="1" applyAlignment="1">
      <alignment horizontal="right"/>
    </xf>
    <xf numFmtId="0" fontId="19" fillId="7" borderId="16" xfId="0" applyNumberFormat="1" applyFont="1" applyFill="1" applyBorder="1" applyAlignment="1">
      <alignment horizontal="left"/>
    </xf>
    <xf numFmtId="49" fontId="19" fillId="7" borderId="16" xfId="0" applyNumberFormat="1" applyFont="1" applyFill="1" applyBorder="1" applyAlignment="1">
      <alignment horizontal="left"/>
    </xf>
    <xf numFmtId="4" fontId="19" fillId="7" borderId="16" xfId="0" applyNumberFormat="1" applyFont="1" applyFill="1" applyBorder="1" applyAlignment="1">
      <alignment horizontal="center" vertical="center"/>
    </xf>
    <xf numFmtId="1" fontId="19" fillId="7" borderId="16" xfId="0" applyNumberFormat="1" applyFont="1" applyFill="1" applyBorder="1" applyAlignment="1">
      <alignment horizontal="left"/>
    </xf>
    <xf numFmtId="164" fontId="19" fillId="7" borderId="16" xfId="0" applyNumberFormat="1" applyFont="1" applyFill="1" applyBorder="1" applyAlignment="1">
      <alignment horizontal="left"/>
    </xf>
    <xf numFmtId="0" fontId="5" fillId="0" borderId="1" xfId="0" applyFont="1" applyBorder="1" applyAlignment="1" applyProtection="1">
      <alignment horizontal="center" vertical="center"/>
      <protection locked="0"/>
    </xf>
    <xf numFmtId="0" fontId="19" fillId="7" borderId="16" xfId="0" applyFont="1" applyFill="1" applyBorder="1" applyAlignment="1">
      <alignment horizontal="center" vertical="center"/>
    </xf>
    <xf numFmtId="1" fontId="19" fillId="7" borderId="16" xfId="0" applyNumberFormat="1" applyFont="1" applyFill="1" applyBorder="1" applyAlignment="1">
      <alignment horizontal="center" vertical="center"/>
    </xf>
    <xf numFmtId="2" fontId="19" fillId="7" borderId="16" xfId="0" applyNumberFormat="1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1" fontId="19" fillId="5" borderId="16" xfId="0" applyNumberFormat="1" applyFont="1" applyFill="1" applyBorder="1" applyAlignment="1">
      <alignment horizontal="center" vertical="center"/>
    </xf>
    <xf numFmtId="2" fontId="19" fillId="5" borderId="16" xfId="0" applyNumberFormat="1" applyFont="1" applyFill="1" applyBorder="1" applyAlignment="1">
      <alignment horizontal="center" vertical="center"/>
    </xf>
    <xf numFmtId="164" fontId="19" fillId="7" borderId="16" xfId="0" applyNumberFormat="1" applyFont="1" applyFill="1" applyBorder="1" applyAlignment="1">
      <alignment horizontal="center" vertical="center"/>
    </xf>
    <xf numFmtId="164" fontId="19" fillId="6" borderId="16" xfId="0" applyNumberFormat="1" applyFont="1" applyFill="1" applyBorder="1" applyAlignment="1">
      <alignment horizontal="center" vertical="center"/>
    </xf>
    <xf numFmtId="0" fontId="19" fillId="7" borderId="16" xfId="2" applyFont="1" applyFill="1" applyBorder="1" applyAlignment="1">
      <alignment vertical="center"/>
    </xf>
    <xf numFmtId="0" fontId="19" fillId="7" borderId="16" xfId="2" applyFont="1" applyFill="1" applyBorder="1"/>
    <xf numFmtId="165" fontId="19" fillId="7" borderId="16" xfId="1" applyNumberFormat="1" applyFont="1" applyFill="1" applyBorder="1" applyAlignment="1">
      <alignment horizontal="center" vertical="center"/>
    </xf>
    <xf numFmtId="0" fontId="19" fillId="7" borderId="16" xfId="2" applyFont="1" applyFill="1" applyBorder="1" applyAlignment="1">
      <alignment horizontal="center" vertical="center"/>
    </xf>
    <xf numFmtId="0" fontId="19" fillId="6" borderId="16" xfId="2" applyFont="1" applyFill="1" applyBorder="1" applyAlignment="1">
      <alignment horizontal="center" vertical="center"/>
    </xf>
    <xf numFmtId="165" fontId="19" fillId="6" borderId="16" xfId="1" applyNumberFormat="1" applyFont="1" applyFill="1" applyBorder="1" applyAlignment="1">
      <alignment horizontal="center" vertical="center"/>
    </xf>
    <xf numFmtId="0" fontId="19" fillId="9" borderId="16" xfId="2" applyFont="1" applyFill="1" applyBorder="1" applyAlignment="1">
      <alignment horizontal="center" vertical="center"/>
    </xf>
    <xf numFmtId="165" fontId="19" fillId="9" borderId="16" xfId="1" applyNumberFormat="1" applyFont="1" applyFill="1" applyBorder="1" applyAlignment="1">
      <alignment horizontal="center" vertical="center"/>
    </xf>
    <xf numFmtId="0" fontId="19" fillId="6" borderId="16" xfId="2" applyFont="1" applyFill="1" applyBorder="1"/>
    <xf numFmtId="2" fontId="19" fillId="0" borderId="16" xfId="2" applyNumberFormat="1" applyFont="1" applyBorder="1" applyAlignment="1">
      <alignment horizontal="center" vertical="center"/>
    </xf>
    <xf numFmtId="49" fontId="19" fillId="9" borderId="16" xfId="0" applyNumberFormat="1" applyFont="1" applyFill="1" applyBorder="1" applyAlignment="1">
      <alignment horizontal="left" vertical="top" wrapText="1"/>
    </xf>
    <xf numFmtId="164" fontId="19" fillId="9" borderId="16" xfId="0" applyNumberFormat="1" applyFont="1" applyFill="1" applyBorder="1" applyAlignment="1">
      <alignment horizontal="left" vertical="top" wrapText="1"/>
    </xf>
    <xf numFmtId="49" fontId="19" fillId="9" borderId="16" xfId="0" applyNumberFormat="1" applyFont="1" applyFill="1" applyBorder="1" applyAlignment="1">
      <alignment horizontal="center" vertical="top" wrapText="1"/>
    </xf>
    <xf numFmtId="49" fontId="19" fillId="9" borderId="16" xfId="0" applyNumberFormat="1" applyFont="1" applyFill="1" applyBorder="1" applyAlignment="1">
      <alignment horizontal="center" vertical="center" wrapText="1"/>
    </xf>
    <xf numFmtId="164" fontId="19" fillId="9" borderId="16" xfId="0" applyNumberFormat="1" applyFont="1" applyFill="1" applyBorder="1" applyAlignment="1">
      <alignment horizontal="left" vertical="center" wrapText="1"/>
    </xf>
    <xf numFmtId="4" fontId="19" fillId="9" borderId="16" xfId="0" applyNumberFormat="1" applyFont="1" applyFill="1" applyBorder="1" applyAlignment="1">
      <alignment horizontal="center" vertical="top" wrapText="1"/>
    </xf>
    <xf numFmtId="164" fontId="19" fillId="9" borderId="16" xfId="0" applyNumberFormat="1" applyFont="1" applyFill="1" applyBorder="1" applyAlignment="1">
      <alignment horizontal="center" vertical="top" wrapText="1"/>
    </xf>
    <xf numFmtId="0" fontId="6" fillId="2" borderId="27" xfId="0" applyFont="1" applyFill="1" applyBorder="1" applyAlignment="1">
      <alignment horizontal="center"/>
    </xf>
    <xf numFmtId="0" fontId="6" fillId="2" borderId="29" xfId="0" applyFont="1" applyFill="1" applyBorder="1" applyAlignment="1">
      <alignment horizontal="center"/>
    </xf>
    <xf numFmtId="0" fontId="6" fillId="2" borderId="35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2" borderId="28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6" fillId="0" borderId="28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165" fontId="6" fillId="0" borderId="24" xfId="1" applyNumberFormat="1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165" fontId="6" fillId="0" borderId="39" xfId="1" applyNumberFormat="1" applyFont="1" applyBorder="1" applyAlignment="1">
      <alignment horizontal="center"/>
    </xf>
    <xf numFmtId="0" fontId="19" fillId="10" borderId="16" xfId="2" applyFont="1" applyFill="1" applyBorder="1" applyAlignment="1">
      <alignment vertical="center"/>
    </xf>
    <xf numFmtId="0" fontId="19" fillId="10" borderId="16" xfId="2" applyFont="1" applyFill="1" applyBorder="1"/>
    <xf numFmtId="0" fontId="19" fillId="10" borderId="16" xfId="2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164" fontId="19" fillId="9" borderId="40" xfId="0" applyNumberFormat="1" applyFont="1" applyFill="1" applyBorder="1" applyAlignment="1">
      <alignment horizontal="left" vertical="top" wrapText="1"/>
    </xf>
    <xf numFmtId="0" fontId="19" fillId="2" borderId="16" xfId="0" applyNumberFormat="1" applyFont="1" applyFill="1" applyBorder="1" applyAlignment="1">
      <alignment horizontal="left"/>
    </xf>
    <xf numFmtId="0" fontId="19" fillId="10" borderId="41" xfId="2" applyFont="1" applyFill="1" applyBorder="1" applyAlignment="1">
      <alignment vertical="center"/>
    </xf>
    <xf numFmtId="0" fontId="19" fillId="10" borderId="41" xfId="2" applyFont="1" applyFill="1" applyBorder="1"/>
    <xf numFmtId="0" fontId="19" fillId="6" borderId="41" xfId="2" applyFont="1" applyFill="1" applyBorder="1"/>
    <xf numFmtId="0" fontId="18" fillId="6" borderId="41" xfId="2" applyFont="1" applyFill="1" applyBorder="1"/>
    <xf numFmtId="0" fontId="0" fillId="0" borderId="16" xfId="0" applyFill="1" applyBorder="1"/>
    <xf numFmtId="0" fontId="0" fillId="0" borderId="0" xfId="0" applyFill="1" applyBorder="1" applyAlignment="1">
      <alignment vertical="center"/>
    </xf>
    <xf numFmtId="0" fontId="39" fillId="0" borderId="0" xfId="0" applyFont="1" applyFill="1" applyBorder="1" applyAlignment="1">
      <alignment horizontal="right" vertical="center"/>
    </xf>
    <xf numFmtId="0" fontId="38" fillId="0" borderId="0" xfId="0" applyFont="1"/>
    <xf numFmtId="0" fontId="19" fillId="0" borderId="0" xfId="0" applyFont="1"/>
    <xf numFmtId="0" fontId="38" fillId="0" borderId="0" xfId="0" applyFont="1" applyFill="1" applyBorder="1" applyAlignment="1">
      <alignment vertical="center"/>
    </xf>
    <xf numFmtId="14" fontId="38" fillId="0" borderId="0" xfId="0" applyNumberFormat="1" applyFont="1" applyFill="1" applyBorder="1" applyAlignment="1">
      <alignment horizontal="right" vertical="center"/>
    </xf>
    <xf numFmtId="49" fontId="39" fillId="0" borderId="0" xfId="0" applyNumberFormat="1" applyFont="1" applyAlignment="1">
      <alignment horizontal="right"/>
    </xf>
    <xf numFmtId="14" fontId="40" fillId="0" borderId="0" xfId="0" applyNumberFormat="1" applyFont="1"/>
    <xf numFmtId="0" fontId="0" fillId="0" borderId="0" xfId="0" applyFill="1" applyBorder="1"/>
    <xf numFmtId="0" fontId="0" fillId="0" borderId="0" xfId="0" applyFill="1" applyBorder="1" applyAlignment="1"/>
    <xf numFmtId="0" fontId="38" fillId="0" borderId="0" xfId="0" applyFont="1" applyBorder="1"/>
    <xf numFmtId="0" fontId="19" fillId="0" borderId="0" xfId="0" applyFont="1" applyBorder="1"/>
    <xf numFmtId="0" fontId="47" fillId="0" borderId="0" xfId="0" applyFont="1" applyFill="1" applyBorder="1" applyAlignment="1">
      <alignment shrinkToFit="1"/>
    </xf>
    <xf numFmtId="0" fontId="2" fillId="0" borderId="0" xfId="0" applyFont="1" applyBorder="1" applyAlignment="1"/>
    <xf numFmtId="0" fontId="2" fillId="0" borderId="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47" fillId="0" borderId="0" xfId="0" applyFont="1" applyBorder="1" applyAlignment="1"/>
    <xf numFmtId="0" fontId="47" fillId="0" borderId="0" xfId="0" applyFont="1" applyBorder="1" applyAlignment="1">
      <alignment horizontal="center" wrapText="1"/>
    </xf>
    <xf numFmtId="0" fontId="0" fillId="0" borderId="0" xfId="0" applyBorder="1" applyAlignment="1">
      <alignment horizontal="left" vertical="center"/>
    </xf>
    <xf numFmtId="0" fontId="47" fillId="0" borderId="0" xfId="0" applyFont="1"/>
    <xf numFmtId="0" fontId="50" fillId="0" borderId="13" xfId="0" applyFont="1" applyBorder="1" applyAlignment="1"/>
    <xf numFmtId="0" fontId="38" fillId="0" borderId="0" xfId="0" applyFont="1" applyFill="1" applyBorder="1" applyAlignment="1">
      <alignment horizontal="left" vertical="center"/>
    </xf>
    <xf numFmtId="0" fontId="50" fillId="0" borderId="0" xfId="0" applyFont="1" applyBorder="1" applyAlignment="1"/>
    <xf numFmtId="0" fontId="38" fillId="0" borderId="0" xfId="0" applyFont="1" applyFill="1" applyBorder="1"/>
    <xf numFmtId="0" fontId="19" fillId="0" borderId="13" xfId="0" applyFont="1" applyFill="1" applyBorder="1" applyAlignment="1">
      <alignment vertical="center"/>
    </xf>
    <xf numFmtId="0" fontId="52" fillId="0" borderId="0" xfId="0" applyFont="1" applyFill="1" applyBorder="1" applyAlignment="1">
      <alignment shrinkToFit="1"/>
    </xf>
    <xf numFmtId="0" fontId="19" fillId="0" borderId="0" xfId="0" applyNumberFormat="1" applyFont="1" applyBorder="1"/>
    <xf numFmtId="44" fontId="19" fillId="0" borderId="0" xfId="0" applyNumberFormat="1" applyFont="1"/>
    <xf numFmtId="0" fontId="0" fillId="0" borderId="16" xfId="0" applyBorder="1"/>
    <xf numFmtId="0" fontId="51" fillId="0" borderId="0" xfId="0" applyFont="1" applyBorder="1" applyAlignment="1">
      <alignment wrapText="1"/>
    </xf>
    <xf numFmtId="0" fontId="6" fillId="0" borderId="44" xfId="0" applyFont="1" applyBorder="1" applyAlignment="1">
      <alignment horizontal="center"/>
    </xf>
    <xf numFmtId="0" fontId="6" fillId="0" borderId="44" xfId="1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55" fillId="0" borderId="0" xfId="5"/>
    <xf numFmtId="0" fontId="27" fillId="11" borderId="12" xfId="0" applyFont="1" applyFill="1" applyBorder="1" applyAlignment="1">
      <alignment horizontal="center" vertical="center"/>
    </xf>
    <xf numFmtId="0" fontId="19" fillId="2" borderId="50" xfId="0" applyNumberFormat="1" applyFont="1" applyFill="1" applyBorder="1" applyAlignment="1">
      <alignment horizontal="left"/>
    </xf>
    <xf numFmtId="49" fontId="28" fillId="9" borderId="12" xfId="0" applyNumberFormat="1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10" fillId="2" borderId="10" xfId="0" applyFont="1" applyFill="1" applyBorder="1" applyAlignment="1" applyProtection="1">
      <alignment horizontal="center" vertical="center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2" fillId="2" borderId="10" xfId="0" applyFont="1" applyFill="1" applyBorder="1" applyAlignment="1" applyProtection="1">
      <alignment horizontal="center" vertical="center" wrapText="1"/>
      <protection locked="0"/>
    </xf>
    <xf numFmtId="0" fontId="12" fillId="2" borderId="11" xfId="0" applyFont="1" applyFill="1" applyBorder="1" applyAlignment="1" applyProtection="1">
      <alignment horizontal="center" vertical="center" wrapText="1"/>
      <protection locked="0"/>
    </xf>
    <xf numFmtId="10" fontId="14" fillId="0" borderId="10" xfId="1" applyNumberFormat="1" applyFont="1" applyBorder="1" applyAlignment="1" applyProtection="1">
      <alignment horizontal="center" vertical="center"/>
      <protection locked="0"/>
    </xf>
    <xf numFmtId="10" fontId="14" fillId="0" borderId="11" xfId="1" applyNumberFormat="1" applyFont="1" applyBorder="1" applyAlignment="1" applyProtection="1">
      <alignment horizontal="center" vertical="center"/>
      <protection locked="0"/>
    </xf>
    <xf numFmtId="0" fontId="14" fillId="2" borderId="8" xfId="1" applyNumberFormat="1" applyFont="1" applyFill="1" applyBorder="1" applyAlignment="1" applyProtection="1">
      <alignment horizontal="center" vertical="center"/>
    </xf>
    <xf numFmtId="0" fontId="14" fillId="2" borderId="9" xfId="1" applyNumberFormat="1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4" fillId="2" borderId="9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6" xfId="0" applyFont="1" applyFill="1" applyBorder="1" applyAlignment="1" applyProtection="1">
      <alignment horizontal="center" vertical="center"/>
      <protection hidden="1"/>
    </xf>
    <xf numFmtId="164" fontId="5" fillId="3" borderId="1" xfId="0" applyNumberFormat="1" applyFont="1" applyFill="1" applyBorder="1" applyAlignment="1" applyProtection="1">
      <alignment horizontal="center" vertical="center"/>
      <protection hidden="1"/>
    </xf>
    <xf numFmtId="164" fontId="5" fillId="3" borderId="6" xfId="0" applyNumberFormat="1" applyFont="1" applyFill="1" applyBorder="1" applyAlignment="1" applyProtection="1">
      <alignment horizontal="center" vertical="center"/>
      <protection hidden="1"/>
    </xf>
    <xf numFmtId="10" fontId="5" fillId="3" borderId="1" xfId="1" applyNumberFormat="1" applyFont="1" applyFill="1" applyBorder="1" applyAlignment="1" applyProtection="1">
      <alignment horizontal="center" vertical="center"/>
      <protection hidden="1"/>
    </xf>
    <xf numFmtId="10" fontId="5" fillId="3" borderId="6" xfId="1" applyNumberFormat="1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6" xfId="0" applyFont="1" applyFill="1" applyBorder="1" applyAlignment="1" applyProtection="1">
      <alignment horizontal="center" vertical="center"/>
      <protection hidden="1"/>
    </xf>
    <xf numFmtId="10" fontId="5" fillId="4" borderId="2" xfId="1" applyNumberFormat="1" applyFont="1" applyFill="1" applyBorder="1" applyAlignment="1" applyProtection="1">
      <alignment horizontal="center" vertical="center"/>
      <protection hidden="1"/>
    </xf>
    <xf numFmtId="10" fontId="5" fillId="4" borderId="4" xfId="1" applyNumberFormat="1" applyFont="1" applyFill="1" applyBorder="1" applyAlignment="1" applyProtection="1">
      <alignment horizontal="center" vertical="center"/>
      <protection hidden="1"/>
    </xf>
    <xf numFmtId="10" fontId="5" fillId="4" borderId="7" xfId="1" applyNumberFormat="1" applyFont="1" applyFill="1" applyBorder="1" applyAlignment="1" applyProtection="1">
      <alignment horizontal="center" vertical="center"/>
      <protection hidden="1"/>
    </xf>
    <xf numFmtId="10" fontId="5" fillId="4" borderId="9" xfId="1" applyNumberFormat="1" applyFont="1" applyFill="1" applyBorder="1" applyAlignment="1" applyProtection="1">
      <alignment horizontal="center" vertical="center"/>
      <protection hidden="1"/>
    </xf>
    <xf numFmtId="0" fontId="7" fillId="3" borderId="1" xfId="0" applyFont="1" applyFill="1" applyBorder="1" applyAlignment="1" applyProtection="1">
      <alignment horizontal="center" vertical="center"/>
      <protection hidden="1"/>
    </xf>
    <xf numFmtId="0" fontId="7" fillId="3" borderId="6" xfId="0" applyFont="1" applyFill="1" applyBorder="1" applyAlignment="1" applyProtection="1">
      <alignment horizontal="center" vertical="center"/>
      <protection hidden="1"/>
    </xf>
    <xf numFmtId="1" fontId="5" fillId="3" borderId="2" xfId="0" applyNumberFormat="1" applyFont="1" applyFill="1" applyBorder="1" applyAlignment="1" applyProtection="1">
      <alignment horizontal="center" vertical="center"/>
      <protection hidden="1"/>
    </xf>
    <xf numFmtId="1" fontId="5" fillId="3" borderId="7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3" borderId="9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6" xfId="0" applyFont="1" applyFill="1" applyBorder="1" applyAlignment="1" applyProtection="1">
      <alignment horizontal="center" vertical="center"/>
      <protection hidden="1"/>
    </xf>
    <xf numFmtId="0" fontId="14" fillId="0" borderId="10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locked="0"/>
    </xf>
    <xf numFmtId="10" fontId="14" fillId="2" borderId="8" xfId="1" applyNumberFormat="1" applyFont="1" applyFill="1" applyBorder="1" applyAlignment="1" applyProtection="1">
      <alignment horizontal="center" vertical="center"/>
    </xf>
    <xf numFmtId="10" fontId="14" fillId="2" borderId="9" xfId="1" applyNumberFormat="1" applyFont="1" applyFill="1" applyBorder="1" applyAlignment="1" applyProtection="1">
      <alignment horizontal="center" vertical="center"/>
    </xf>
    <xf numFmtId="9" fontId="16" fillId="0" borderId="0" xfId="1" applyFont="1" applyBorder="1" applyAlignment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  <protection hidden="1"/>
    </xf>
    <xf numFmtId="0" fontId="10" fillId="3" borderId="6" xfId="0" applyFont="1" applyFill="1" applyBorder="1" applyAlignment="1" applyProtection="1">
      <alignment horizontal="center" vertical="center"/>
      <protection hidden="1"/>
    </xf>
    <xf numFmtId="10" fontId="11" fillId="2" borderId="2" xfId="1" applyNumberFormat="1" applyFont="1" applyFill="1" applyBorder="1" applyAlignment="1" applyProtection="1">
      <alignment horizontal="center" vertical="center"/>
    </xf>
    <xf numFmtId="10" fontId="11" fillId="2" borderId="4" xfId="1" applyNumberFormat="1" applyFont="1" applyFill="1" applyBorder="1" applyAlignment="1" applyProtection="1">
      <alignment horizontal="center" vertical="center"/>
    </xf>
    <xf numFmtId="10" fontId="11" fillId="2" borderId="7" xfId="1" applyNumberFormat="1" applyFont="1" applyFill="1" applyBorder="1" applyAlignment="1" applyProtection="1">
      <alignment horizontal="center" vertical="center"/>
    </xf>
    <xf numFmtId="10" fontId="11" fillId="2" borderId="9" xfId="1" applyNumberFormat="1" applyFont="1" applyFill="1" applyBorder="1" applyAlignment="1" applyProtection="1">
      <alignment horizontal="center" vertical="center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2" fillId="2" borderId="15" xfId="0" applyFont="1" applyFill="1" applyBorder="1" applyAlignment="1" applyProtection="1">
      <alignment horizontal="center" vertical="center"/>
      <protection locked="0"/>
    </xf>
    <xf numFmtId="0" fontId="12" fillId="2" borderId="11" xfId="0" applyFont="1" applyFill="1" applyBorder="1" applyAlignment="1" applyProtection="1">
      <alignment horizontal="center" vertical="center"/>
      <protection locked="0"/>
    </xf>
    <xf numFmtId="164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protection locked="0"/>
    </xf>
    <xf numFmtId="0" fontId="9" fillId="2" borderId="4" xfId="0" applyFont="1" applyFill="1" applyBorder="1" applyAlignment="1" applyProtection="1">
      <protection locked="0"/>
    </xf>
    <xf numFmtId="0" fontId="9" fillId="2" borderId="13" xfId="0" applyFont="1" applyFill="1" applyBorder="1" applyAlignment="1" applyProtection="1">
      <protection locked="0"/>
    </xf>
    <xf numFmtId="0" fontId="9" fillId="2" borderId="14" xfId="0" applyFont="1" applyFill="1" applyBorder="1" applyAlignment="1" applyProtection="1">
      <protection locked="0"/>
    </xf>
    <xf numFmtId="0" fontId="9" fillId="2" borderId="7" xfId="0" applyFont="1" applyFill="1" applyBorder="1" applyAlignment="1" applyProtection="1">
      <protection locked="0"/>
    </xf>
    <xf numFmtId="0" fontId="9" fillId="2" borderId="9" xfId="0" applyFont="1" applyFill="1" applyBorder="1" applyAlignment="1" applyProtection="1">
      <protection locked="0"/>
    </xf>
    <xf numFmtId="9" fontId="5" fillId="2" borderId="10" xfId="1" applyFont="1" applyFill="1" applyBorder="1" applyAlignment="1" applyProtection="1">
      <alignment horizontal="center" vertical="center"/>
      <protection hidden="1"/>
    </xf>
    <xf numFmtId="9" fontId="5" fillId="2" borderId="11" xfId="1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/>
      <protection hidden="1"/>
    </xf>
    <xf numFmtId="0" fontId="5" fillId="2" borderId="11" xfId="0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10" fontId="10" fillId="3" borderId="2" xfId="1" applyNumberFormat="1" applyFont="1" applyFill="1" applyBorder="1" applyAlignment="1" applyProtection="1">
      <alignment horizontal="center" vertical="center"/>
      <protection hidden="1"/>
    </xf>
    <xf numFmtId="10" fontId="10" fillId="3" borderId="4" xfId="1" applyNumberFormat="1" applyFont="1" applyFill="1" applyBorder="1" applyAlignment="1" applyProtection="1">
      <alignment horizontal="center" vertical="center"/>
      <protection hidden="1"/>
    </xf>
    <xf numFmtId="10" fontId="10" fillId="3" borderId="7" xfId="1" applyNumberFormat="1" applyFont="1" applyFill="1" applyBorder="1" applyAlignment="1" applyProtection="1">
      <alignment horizontal="center" vertical="center"/>
      <protection hidden="1"/>
    </xf>
    <xf numFmtId="10" fontId="10" fillId="3" borderId="9" xfId="1" applyNumberFormat="1" applyFont="1" applyFill="1" applyBorder="1" applyAlignment="1" applyProtection="1">
      <alignment horizontal="center" vertical="center"/>
      <protection hidden="1"/>
    </xf>
    <xf numFmtId="1" fontId="10" fillId="3" borderId="2" xfId="0" applyNumberFormat="1" applyFont="1" applyFill="1" applyBorder="1" applyAlignment="1" applyProtection="1">
      <alignment horizontal="center" vertical="center"/>
      <protection hidden="1"/>
    </xf>
    <xf numFmtId="1" fontId="10" fillId="3" borderId="7" xfId="0" applyNumberFormat="1" applyFont="1" applyFill="1" applyBorder="1" applyAlignment="1" applyProtection="1">
      <alignment horizontal="center" vertical="center"/>
      <protection hidden="1"/>
    </xf>
    <xf numFmtId="0" fontId="10" fillId="3" borderId="4" xfId="0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 applyProtection="1">
      <alignment horizontal="center" vertical="center"/>
      <protection locked="0"/>
    </xf>
    <xf numFmtId="0" fontId="21" fillId="2" borderId="37" xfId="0" applyFont="1" applyFill="1" applyBorder="1" applyAlignment="1">
      <alignment horizontal="center" vertical="center"/>
    </xf>
    <xf numFmtId="0" fontId="21" fillId="2" borderId="38" xfId="0" applyFont="1" applyFill="1" applyBorder="1" applyAlignment="1">
      <alignment horizontal="center" vertical="center"/>
    </xf>
    <xf numFmtId="0" fontId="35" fillId="2" borderId="27" xfId="0" applyFont="1" applyFill="1" applyBorder="1" applyAlignment="1" applyProtection="1">
      <alignment horizontal="center" vertical="center"/>
      <protection locked="0"/>
    </xf>
    <xf numFmtId="0" fontId="35" fillId="2" borderId="29" xfId="0" applyFont="1" applyFill="1" applyBorder="1" applyAlignment="1" applyProtection="1">
      <alignment horizontal="center" vertical="center"/>
      <protection locked="0"/>
    </xf>
    <xf numFmtId="0" fontId="22" fillId="2" borderId="27" xfId="0" applyFont="1" applyFill="1" applyBorder="1" applyAlignment="1" applyProtection="1">
      <alignment horizontal="center" vertical="center"/>
      <protection locked="0"/>
    </xf>
    <xf numFmtId="0" fontId="22" fillId="2" borderId="29" xfId="0" applyFont="1" applyFill="1" applyBorder="1" applyAlignment="1" applyProtection="1">
      <alignment horizontal="center" vertical="center"/>
      <protection locked="0"/>
    </xf>
    <xf numFmtId="0" fontId="38" fillId="0" borderId="32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4" fillId="0" borderId="2" xfId="4" applyFont="1" applyFill="1" applyBorder="1" applyAlignment="1">
      <alignment horizontal="center" vertical="center" wrapText="1"/>
    </xf>
    <xf numFmtId="0" fontId="44" fillId="0" borderId="3" xfId="4" applyFont="1" applyFill="1" applyBorder="1" applyAlignment="1">
      <alignment horizontal="center" vertical="center" wrapText="1"/>
    </xf>
    <xf numFmtId="0" fontId="44" fillId="0" borderId="7" xfId="4" applyFont="1" applyFill="1" applyBorder="1" applyAlignment="1">
      <alignment horizontal="center" vertical="center" wrapText="1"/>
    </xf>
    <xf numFmtId="0" fontId="44" fillId="0" borderId="8" xfId="4" applyFont="1" applyFill="1" applyBorder="1" applyAlignment="1">
      <alignment horizontal="center" vertical="center" wrapText="1"/>
    </xf>
    <xf numFmtId="0" fontId="44" fillId="0" borderId="3" xfId="4" applyFont="1" applyFill="1" applyBorder="1" applyAlignment="1">
      <alignment horizontal="left" vertical="center" shrinkToFit="1"/>
    </xf>
    <xf numFmtId="0" fontId="44" fillId="0" borderId="4" xfId="4" applyFont="1" applyFill="1" applyBorder="1" applyAlignment="1">
      <alignment horizontal="left" vertical="center" shrinkToFit="1"/>
    </xf>
    <xf numFmtId="0" fontId="44" fillId="0" borderId="8" xfId="4" applyFont="1" applyFill="1" applyBorder="1" applyAlignment="1">
      <alignment horizontal="left" vertical="center" shrinkToFit="1"/>
    </xf>
    <xf numFmtId="0" fontId="44" fillId="0" borderId="9" xfId="4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wrapText="1"/>
    </xf>
    <xf numFmtId="0" fontId="42" fillId="0" borderId="2" xfId="4" applyFont="1" applyFill="1" applyBorder="1" applyAlignment="1">
      <alignment horizontal="center" vertical="center" shrinkToFit="1"/>
    </xf>
    <xf numFmtId="0" fontId="42" fillId="0" borderId="3" xfId="4" applyFont="1" applyFill="1" applyBorder="1" applyAlignment="1">
      <alignment horizontal="center" vertical="center" shrinkToFit="1"/>
    </xf>
    <xf numFmtId="0" fontId="42" fillId="0" borderId="4" xfId="4" applyFont="1" applyFill="1" applyBorder="1" applyAlignment="1">
      <alignment horizontal="center" vertical="center" shrinkToFit="1"/>
    </xf>
    <xf numFmtId="0" fontId="42" fillId="0" borderId="13" xfId="4" applyFont="1" applyFill="1" applyBorder="1" applyAlignment="1">
      <alignment horizontal="center" vertical="center" shrinkToFit="1"/>
    </xf>
    <xf numFmtId="0" fontId="42" fillId="0" borderId="0" xfId="4" applyFont="1" applyFill="1" applyBorder="1" applyAlignment="1">
      <alignment horizontal="center" vertical="center" shrinkToFit="1"/>
    </xf>
    <xf numFmtId="0" fontId="42" fillId="0" borderId="14" xfId="4" applyFont="1" applyFill="1" applyBorder="1" applyAlignment="1">
      <alignment horizontal="center" vertical="center" shrinkToFit="1"/>
    </xf>
    <xf numFmtId="0" fontId="42" fillId="0" borderId="7" xfId="4" applyFont="1" applyFill="1" applyBorder="1" applyAlignment="1">
      <alignment horizontal="center" vertical="center" shrinkToFit="1"/>
    </xf>
    <xf numFmtId="0" fontId="42" fillId="0" borderId="8" xfId="4" applyFont="1" applyFill="1" applyBorder="1" applyAlignment="1">
      <alignment horizontal="center" vertical="center" shrinkToFit="1"/>
    </xf>
    <xf numFmtId="0" fontId="42" fillId="0" borderId="9" xfId="4" applyFont="1" applyFill="1" applyBorder="1" applyAlignment="1">
      <alignment horizontal="center" vertical="center" shrinkToFit="1"/>
    </xf>
    <xf numFmtId="0" fontId="55" fillId="0" borderId="2" xfId="5" applyFill="1" applyBorder="1" applyAlignment="1">
      <alignment horizontal="center" vertical="top"/>
    </xf>
    <xf numFmtId="0" fontId="55" fillId="0" borderId="3" xfId="5" applyFill="1" applyBorder="1" applyAlignment="1">
      <alignment horizontal="center" vertical="top"/>
    </xf>
    <xf numFmtId="0" fontId="55" fillId="0" borderId="4" xfId="5" applyFill="1" applyBorder="1" applyAlignment="1">
      <alignment horizontal="center" vertical="top"/>
    </xf>
    <xf numFmtId="0" fontId="55" fillId="0" borderId="13" xfId="5" applyFill="1" applyBorder="1" applyAlignment="1">
      <alignment horizontal="center" vertical="top"/>
    </xf>
    <xf numFmtId="0" fontId="55" fillId="0" borderId="0" xfId="5" applyFill="1" applyBorder="1" applyAlignment="1">
      <alignment horizontal="center" vertical="top"/>
    </xf>
    <xf numFmtId="0" fontId="55" fillId="0" borderId="14" xfId="5" applyFill="1" applyBorder="1" applyAlignment="1">
      <alignment horizontal="center" vertical="top"/>
    </xf>
    <xf numFmtId="0" fontId="43" fillId="0" borderId="2" xfId="4" applyFont="1" applyFill="1" applyBorder="1" applyAlignment="1">
      <alignment horizontal="center" vertical="center" shrinkToFit="1"/>
    </xf>
    <xf numFmtId="0" fontId="43" fillId="0" borderId="3" xfId="4" applyFont="1" applyFill="1" applyBorder="1" applyAlignment="1">
      <alignment horizontal="center" vertical="center" shrinkToFit="1"/>
    </xf>
    <xf numFmtId="0" fontId="43" fillId="0" borderId="4" xfId="4" applyFont="1" applyFill="1" applyBorder="1" applyAlignment="1">
      <alignment horizontal="center" vertical="center" shrinkToFit="1"/>
    </xf>
    <xf numFmtId="0" fontId="43" fillId="0" borderId="13" xfId="4" applyFont="1" applyFill="1" applyBorder="1" applyAlignment="1">
      <alignment horizontal="center" vertical="center" shrinkToFit="1"/>
    </xf>
    <xf numFmtId="0" fontId="43" fillId="0" borderId="0" xfId="4" applyFont="1" applyFill="1" applyBorder="1" applyAlignment="1">
      <alignment horizontal="center" vertical="center" shrinkToFit="1"/>
    </xf>
    <xf numFmtId="0" fontId="43" fillId="0" borderId="14" xfId="4" applyFont="1" applyFill="1" applyBorder="1" applyAlignment="1">
      <alignment horizontal="center" vertical="center" shrinkToFit="1"/>
    </xf>
    <xf numFmtId="0" fontId="43" fillId="0" borderId="7" xfId="4" applyFont="1" applyFill="1" applyBorder="1" applyAlignment="1">
      <alignment horizontal="center" vertical="center" shrinkToFit="1"/>
    </xf>
    <xf numFmtId="0" fontId="43" fillId="0" borderId="8" xfId="4" applyFont="1" applyFill="1" applyBorder="1" applyAlignment="1">
      <alignment horizontal="center" vertical="center" shrinkToFit="1"/>
    </xf>
    <xf numFmtId="0" fontId="43" fillId="0" borderId="9" xfId="4" applyFont="1" applyFill="1" applyBorder="1" applyAlignment="1">
      <alignment horizontal="center" vertical="center" shrinkToFit="1"/>
    </xf>
    <xf numFmtId="0" fontId="33" fillId="0" borderId="0" xfId="0" applyFont="1" applyBorder="1" applyAlignment="1">
      <alignment vertical="center" shrinkToFit="1"/>
    </xf>
    <xf numFmtId="0" fontId="45" fillId="0" borderId="41" xfId="0" applyFont="1" applyBorder="1" applyAlignment="1">
      <alignment horizontal="left" vertical="center"/>
    </xf>
    <xf numFmtId="0" fontId="45" fillId="0" borderId="44" xfId="0" applyFont="1" applyBorder="1" applyAlignment="1">
      <alignment horizontal="left" vertical="center"/>
    </xf>
    <xf numFmtId="0" fontId="45" fillId="0" borderId="39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7" fillId="0" borderId="32" xfId="0" applyFont="1" applyBorder="1" applyAlignment="1">
      <alignment horizontal="center" wrapText="1"/>
    </xf>
    <xf numFmtId="0" fontId="47" fillId="0" borderId="48" xfId="0" applyFont="1" applyBorder="1" applyAlignment="1">
      <alignment horizontal="center" wrapText="1"/>
    </xf>
    <xf numFmtId="0" fontId="0" fillId="0" borderId="46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46" fillId="0" borderId="41" xfId="0" applyFont="1" applyBorder="1" applyAlignment="1">
      <alignment horizontal="left"/>
    </xf>
    <xf numFmtId="0" fontId="46" fillId="0" borderId="44" xfId="0" applyFont="1" applyBorder="1" applyAlignment="1">
      <alignment horizontal="left"/>
    </xf>
    <xf numFmtId="0" fontId="46" fillId="0" borderId="39" xfId="0" applyFont="1" applyBorder="1" applyAlignment="1">
      <alignment horizontal="left"/>
    </xf>
    <xf numFmtId="0" fontId="53" fillId="0" borderId="42" xfId="0" applyFont="1" applyFill="1" applyBorder="1" applyAlignment="1">
      <alignment horizontal="left" vertical="top" wrapText="1"/>
    </xf>
    <xf numFmtId="0" fontId="54" fillId="0" borderId="32" xfId="0" applyFont="1" applyFill="1" applyBorder="1" applyAlignment="1">
      <alignment horizontal="left" vertical="top" wrapText="1"/>
    </xf>
    <xf numFmtId="0" fontId="54" fillId="0" borderId="43" xfId="0" applyFont="1" applyFill="1" applyBorder="1" applyAlignment="1">
      <alignment horizontal="left" vertical="top" wrapText="1"/>
    </xf>
    <xf numFmtId="0" fontId="33" fillId="0" borderId="28" xfId="0" applyFont="1" applyFill="1" applyBorder="1" applyAlignment="1">
      <alignment horizontal="center" shrinkToFit="1"/>
    </xf>
    <xf numFmtId="0" fontId="33" fillId="0" borderId="30" xfId="0" applyFont="1" applyFill="1" applyBorder="1" applyAlignment="1">
      <alignment horizontal="center" shrinkToFit="1"/>
    </xf>
    <xf numFmtId="0" fontId="33" fillId="0" borderId="36" xfId="0" applyFont="1" applyFill="1" applyBorder="1" applyAlignment="1">
      <alignment horizontal="center" shrinkToFit="1"/>
    </xf>
    <xf numFmtId="0" fontId="33" fillId="0" borderId="10" xfId="0" applyFont="1" applyFill="1" applyBorder="1" applyAlignment="1">
      <alignment horizontal="center" shrinkToFit="1"/>
    </xf>
    <xf numFmtId="0" fontId="33" fillId="0" borderId="15" xfId="0" applyFont="1" applyFill="1" applyBorder="1" applyAlignment="1">
      <alignment horizontal="center" shrinkToFit="1"/>
    </xf>
    <xf numFmtId="0" fontId="33" fillId="0" borderId="11" xfId="0" applyFont="1" applyFill="1" applyBorder="1" applyAlignment="1">
      <alignment horizontal="center" shrinkToFit="1"/>
    </xf>
    <xf numFmtId="0" fontId="0" fillId="0" borderId="28" xfId="0" applyFill="1" applyBorder="1" applyAlignment="1">
      <alignment horizontal="center" shrinkToFit="1"/>
    </xf>
    <xf numFmtId="0" fontId="0" fillId="0" borderId="36" xfId="0" applyFill="1" applyBorder="1" applyAlignment="1">
      <alignment horizontal="center" shrinkToFit="1"/>
    </xf>
    <xf numFmtId="0" fontId="0" fillId="0" borderId="0" xfId="0" applyFill="1" applyBorder="1" applyAlignment="1">
      <alignment horizontal="right" vertical="center"/>
    </xf>
    <xf numFmtId="0" fontId="33" fillId="0" borderId="0" xfId="0" applyFont="1" applyBorder="1" applyAlignment="1">
      <alignment shrinkToFit="1"/>
    </xf>
    <xf numFmtId="0" fontId="33" fillId="0" borderId="14" xfId="0" applyFont="1" applyBorder="1" applyAlignment="1">
      <alignment shrinkToFit="1"/>
    </xf>
    <xf numFmtId="0" fontId="49" fillId="0" borderId="41" xfId="0" applyFont="1" applyBorder="1" applyAlignment="1">
      <alignment horizontal="left" vertical="center"/>
    </xf>
    <xf numFmtId="0" fontId="49" fillId="0" borderId="44" xfId="0" applyFont="1" applyBorder="1" applyAlignment="1">
      <alignment horizontal="left" vertical="center"/>
    </xf>
    <xf numFmtId="0" fontId="49" fillId="0" borderId="39" xfId="0" applyFont="1" applyBorder="1" applyAlignment="1">
      <alignment horizontal="left" vertical="center"/>
    </xf>
    <xf numFmtId="0" fontId="0" fillId="0" borderId="13" xfId="0" applyBorder="1" applyAlignment="1">
      <alignment horizontal="center" shrinkToFit="1"/>
    </xf>
    <xf numFmtId="0" fontId="0" fillId="0" borderId="0" xfId="0" applyBorder="1" applyAlignment="1">
      <alignment horizontal="center" shrinkToFit="1"/>
    </xf>
    <xf numFmtId="0" fontId="33" fillId="0" borderId="24" xfId="0" applyFont="1" applyFill="1" applyBorder="1" applyAlignment="1">
      <alignment horizontal="center" shrinkToFit="1"/>
    </xf>
    <xf numFmtId="0" fontId="33" fillId="0" borderId="44" xfId="0" applyFont="1" applyFill="1" applyBorder="1" applyAlignment="1">
      <alignment horizontal="center" shrinkToFit="1"/>
    </xf>
    <xf numFmtId="0" fontId="33" fillId="0" borderId="49" xfId="0" applyFont="1" applyFill="1" applyBorder="1" applyAlignment="1">
      <alignment horizontal="center" shrinkToFit="1"/>
    </xf>
    <xf numFmtId="0" fontId="33" fillId="0" borderId="25" xfId="0" applyFont="1" applyFill="1" applyBorder="1" applyAlignment="1">
      <alignment horizontal="center" shrinkToFit="1"/>
    </xf>
    <xf numFmtId="0" fontId="33" fillId="0" borderId="34" xfId="0" applyFont="1" applyFill="1" applyBorder="1" applyAlignment="1">
      <alignment horizontal="center" shrinkToFit="1"/>
    </xf>
    <xf numFmtId="0" fontId="33" fillId="0" borderId="47" xfId="0" applyFont="1" applyFill="1" applyBorder="1" applyAlignment="1">
      <alignment horizontal="center" shrinkToFit="1"/>
    </xf>
    <xf numFmtId="0" fontId="0" fillId="0" borderId="25" xfId="0" applyFill="1" applyBorder="1" applyAlignment="1">
      <alignment horizontal="center" shrinkToFit="1"/>
    </xf>
    <xf numFmtId="0" fontId="0" fillId="0" borderId="47" xfId="0" applyFill="1" applyBorder="1" applyAlignment="1">
      <alignment horizontal="center" shrinkToFit="1"/>
    </xf>
    <xf numFmtId="0" fontId="37" fillId="0" borderId="13" xfId="0" applyNumberFormat="1" applyFont="1" applyFill="1" applyBorder="1" applyAlignment="1">
      <alignment horizontal="center" vertical="center" wrapText="1" shrinkToFit="1"/>
    </xf>
    <xf numFmtId="0" fontId="37" fillId="0" borderId="0" xfId="0" applyNumberFormat="1" applyFont="1" applyFill="1" applyBorder="1" applyAlignment="1">
      <alignment horizontal="center" vertical="center" wrapText="1" shrinkToFit="1"/>
    </xf>
    <xf numFmtId="0" fontId="3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shrinkToFit="1"/>
    </xf>
    <xf numFmtId="0" fontId="0" fillId="0" borderId="13" xfId="0" applyFill="1" applyBorder="1" applyAlignment="1">
      <alignment horizontal="center" shrinkToFit="1"/>
    </xf>
    <xf numFmtId="0" fontId="0" fillId="0" borderId="0" xfId="0" applyFill="1" applyBorder="1" applyAlignment="1">
      <alignment horizontal="center" shrinkToFit="1"/>
    </xf>
    <xf numFmtId="0" fontId="2" fillId="0" borderId="13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3" fillId="0" borderId="21" xfId="0" applyFont="1" applyFill="1" applyBorder="1" applyAlignment="1">
      <alignment horizontal="center" shrinkToFit="1"/>
    </xf>
    <xf numFmtId="0" fontId="33" fillId="0" borderId="22" xfId="0" applyFont="1" applyFill="1" applyBorder="1" applyAlignment="1">
      <alignment horizontal="center" shrinkToFit="1"/>
    </xf>
    <xf numFmtId="0" fontId="33" fillId="0" borderId="17" xfId="0" applyFont="1" applyFill="1" applyBorder="1" applyAlignment="1">
      <alignment horizontal="center" shrinkToFit="1"/>
    </xf>
    <xf numFmtId="0" fontId="33" fillId="0" borderId="18" xfId="0" applyFont="1" applyFill="1" applyBorder="1" applyAlignment="1">
      <alignment horizontal="center" shrinkToFit="1"/>
    </xf>
    <xf numFmtId="0" fontId="33" fillId="0" borderId="19" xfId="0" applyFont="1" applyFill="1" applyBorder="1" applyAlignment="1">
      <alignment horizontal="center" shrinkToFit="1"/>
    </xf>
    <xf numFmtId="0" fontId="33" fillId="0" borderId="20" xfId="0" applyFont="1" applyFill="1" applyBorder="1" applyAlignment="1">
      <alignment horizontal="center" shrinkToFit="1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34" fillId="8" borderId="7" xfId="3" applyFont="1" applyFill="1" applyBorder="1" applyAlignment="1">
      <alignment horizontal="center" vertical="center"/>
    </xf>
    <xf numFmtId="0" fontId="34" fillId="8" borderId="9" xfId="3" applyFont="1" applyFill="1" applyBorder="1" applyAlignment="1">
      <alignment horizontal="center" vertical="center"/>
    </xf>
    <xf numFmtId="0" fontId="15" fillId="0" borderId="19" xfId="3" applyFont="1" applyFill="1" applyBorder="1" applyAlignment="1" applyProtection="1">
      <alignment horizontal="center" vertical="center"/>
      <protection locked="0"/>
    </xf>
    <xf numFmtId="0" fontId="15" fillId="0" borderId="20" xfId="3" applyFont="1" applyFill="1" applyBorder="1" applyAlignment="1" applyProtection="1">
      <alignment horizontal="center" vertical="center"/>
      <protection locked="0"/>
    </xf>
    <xf numFmtId="0" fontId="27" fillId="8" borderId="25" xfId="3" applyFont="1" applyFill="1" applyBorder="1" applyAlignment="1">
      <alignment horizontal="center" vertical="center"/>
    </xf>
    <xf numFmtId="0" fontId="27" fillId="8" borderId="34" xfId="3" applyFont="1" applyFill="1" applyBorder="1" applyAlignment="1">
      <alignment horizontal="center" vertical="center"/>
    </xf>
    <xf numFmtId="0" fontId="2" fillId="8" borderId="28" xfId="0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 wrapText="1"/>
    </xf>
    <xf numFmtId="0" fontId="2" fillId="8" borderId="36" xfId="0" applyFont="1" applyFill="1" applyBorder="1" applyAlignment="1">
      <alignment horizontal="center" vertical="center" wrapText="1"/>
    </xf>
    <xf numFmtId="0" fontId="32" fillId="8" borderId="25" xfId="0" applyFont="1" applyFill="1" applyBorder="1" applyAlignment="1">
      <alignment horizontal="right"/>
    </xf>
    <xf numFmtId="0" fontId="32" fillId="8" borderId="34" xfId="0" applyFont="1" applyFill="1" applyBorder="1" applyAlignment="1">
      <alignment horizontal="right"/>
    </xf>
    <xf numFmtId="0" fontId="15" fillId="0" borderId="17" xfId="3" applyFont="1" applyFill="1" applyBorder="1" applyAlignment="1" applyProtection="1">
      <alignment horizontal="center" vertical="center"/>
      <protection locked="0"/>
    </xf>
    <xf numFmtId="0" fontId="15" fillId="0" borderId="18" xfId="3" applyFont="1" applyFill="1" applyBorder="1" applyAlignment="1" applyProtection="1">
      <alignment horizontal="center" vertical="center"/>
      <protection locked="0"/>
    </xf>
    <xf numFmtId="46" fontId="29" fillId="8" borderId="31" xfId="3" applyNumberFormat="1" applyFont="1" applyFill="1" applyBorder="1" applyAlignment="1">
      <alignment horizontal="center" vertical="center"/>
    </xf>
    <xf numFmtId="46" fontId="29" fillId="8" borderId="32" xfId="3" applyNumberFormat="1" applyFont="1" applyFill="1" applyBorder="1" applyAlignment="1">
      <alignment horizontal="center" vertical="center"/>
    </xf>
    <xf numFmtId="46" fontId="29" fillId="8" borderId="23" xfId="3" applyNumberFormat="1" applyFont="1" applyFill="1" applyBorder="1" applyAlignment="1">
      <alignment horizontal="center" vertical="center"/>
    </xf>
    <xf numFmtId="46" fontId="29" fillId="8" borderId="33" xfId="3" applyNumberFormat="1" applyFont="1" applyFill="1" applyBorder="1" applyAlignment="1">
      <alignment horizontal="center" vertical="center"/>
    </xf>
    <xf numFmtId="22" fontId="30" fillId="2" borderId="29" xfId="0" applyNumberFormat="1" applyFont="1" applyFill="1" applyBorder="1" applyAlignment="1">
      <alignment horizontal="center" vertical="center" wrapText="1"/>
    </xf>
    <xf numFmtId="22" fontId="30" fillId="2" borderId="24" xfId="0" applyNumberFormat="1" applyFont="1" applyFill="1" applyBorder="1" applyAlignment="1">
      <alignment horizontal="center" vertical="center" wrapText="1"/>
    </xf>
    <xf numFmtId="0" fontId="31" fillId="0" borderId="19" xfId="3" applyFont="1" applyFill="1" applyBorder="1" applyAlignment="1" applyProtection="1">
      <alignment horizontal="center" vertical="center"/>
      <protection locked="0"/>
    </xf>
    <xf numFmtId="0" fontId="31" fillId="0" borderId="20" xfId="3" applyFont="1" applyFill="1" applyBorder="1" applyAlignment="1" applyProtection="1">
      <alignment horizontal="center" vertical="center"/>
      <protection locked="0"/>
    </xf>
    <xf numFmtId="0" fontId="27" fillId="8" borderId="28" xfId="3" applyFont="1" applyFill="1" applyBorder="1" applyAlignment="1">
      <alignment horizontal="center" vertical="center"/>
    </xf>
    <xf numFmtId="0" fontId="27" fillId="8" borderId="30" xfId="3" applyFont="1" applyFill="1" applyBorder="1" applyAlignment="1">
      <alignment horizontal="center" vertical="center"/>
    </xf>
    <xf numFmtId="0" fontId="27" fillId="8" borderId="26" xfId="3" applyFont="1" applyFill="1" applyBorder="1" applyAlignment="1">
      <alignment horizontal="center" vertical="center" wrapText="1"/>
    </xf>
    <xf numFmtId="0" fontId="27" fillId="8" borderId="11" xfId="3" applyFont="1" applyFill="1" applyBorder="1" applyAlignment="1">
      <alignment horizontal="center" vertical="center" wrapText="1"/>
    </xf>
    <xf numFmtId="0" fontId="22" fillId="8" borderId="2" xfId="3" applyFont="1" applyFill="1" applyBorder="1" applyAlignment="1">
      <alignment horizontal="center" vertical="center" wrapText="1"/>
    </xf>
    <xf numFmtId="0" fontId="22" fillId="8" borderId="3" xfId="3" applyFont="1" applyFill="1" applyBorder="1" applyAlignment="1">
      <alignment horizontal="center" vertical="center" wrapText="1"/>
    </xf>
    <xf numFmtId="0" fontId="22" fillId="8" borderId="4" xfId="3" applyFont="1" applyFill="1" applyBorder="1" applyAlignment="1">
      <alignment horizontal="center" vertical="center" wrapText="1"/>
    </xf>
    <xf numFmtId="0" fontId="22" fillId="8" borderId="7" xfId="3" applyFont="1" applyFill="1" applyBorder="1" applyAlignment="1">
      <alignment horizontal="center" vertical="center" wrapText="1"/>
    </xf>
    <xf numFmtId="0" fontId="22" fillId="8" borderId="8" xfId="3" applyFont="1" applyFill="1" applyBorder="1" applyAlignment="1">
      <alignment horizontal="center" vertical="center" wrapText="1"/>
    </xf>
    <xf numFmtId="0" fontId="22" fillId="8" borderId="9" xfId="3" applyFont="1" applyFill="1" applyBorder="1" applyAlignment="1">
      <alignment horizontal="center" vertical="center" wrapText="1"/>
    </xf>
    <xf numFmtId="0" fontId="22" fillId="8" borderId="13" xfId="3" applyFont="1" applyFill="1" applyBorder="1" applyAlignment="1">
      <alignment horizontal="center" vertical="center" wrapText="1"/>
    </xf>
    <xf numFmtId="0" fontId="22" fillId="8" borderId="0" xfId="3" applyFont="1" applyFill="1" applyBorder="1" applyAlignment="1">
      <alignment horizontal="center" vertical="center" wrapText="1"/>
    </xf>
    <xf numFmtId="0" fontId="22" fillId="8" borderId="14" xfId="3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22" fontId="26" fillId="8" borderId="2" xfId="0" applyNumberFormat="1" applyFont="1" applyFill="1" applyBorder="1" applyAlignment="1">
      <alignment horizontal="center" vertical="center"/>
    </xf>
    <xf numFmtId="22" fontId="26" fillId="8" borderId="3" xfId="0" applyNumberFormat="1" applyFont="1" applyFill="1" applyBorder="1" applyAlignment="1">
      <alignment horizontal="center" vertical="center"/>
    </xf>
    <xf numFmtId="22" fontId="26" fillId="8" borderId="7" xfId="0" applyNumberFormat="1" applyFont="1" applyFill="1" applyBorder="1" applyAlignment="1">
      <alignment horizontal="center" vertical="center"/>
    </xf>
    <xf numFmtId="22" fontId="26" fillId="8" borderId="8" xfId="0" applyNumberFormat="1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/>
    </xf>
    <xf numFmtId="0" fontId="2" fillId="0" borderId="11" xfId="3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horizontal="center" vertical="center"/>
    </xf>
    <xf numFmtId="0" fontId="2" fillId="8" borderId="15" xfId="3" applyFont="1" applyFill="1" applyBorder="1" applyAlignment="1">
      <alignment horizontal="center"/>
    </xf>
    <xf numFmtId="0" fontId="2" fillId="8" borderId="11" xfId="3" applyFont="1" applyFill="1" applyBorder="1" applyAlignment="1">
      <alignment horizontal="center"/>
    </xf>
    <xf numFmtId="0" fontId="25" fillId="8" borderId="1" xfId="0" applyFont="1" applyFill="1" applyBorder="1" applyAlignment="1">
      <alignment horizontal="center" vertical="center"/>
    </xf>
    <xf numFmtId="0" fontId="25" fillId="8" borderId="6" xfId="0" applyFont="1" applyFill="1" applyBorder="1" applyAlignment="1">
      <alignment horizontal="center" vertical="center"/>
    </xf>
    <xf numFmtId="0" fontId="10" fillId="8" borderId="2" xfId="3" applyFont="1" applyFill="1" applyBorder="1" applyAlignment="1">
      <alignment horizontal="center" vertical="center"/>
    </xf>
    <xf numFmtId="0" fontId="10" fillId="8" borderId="3" xfId="3" applyFont="1" applyFill="1" applyBorder="1" applyAlignment="1">
      <alignment horizontal="center" vertical="center"/>
    </xf>
    <xf numFmtId="0" fontId="10" fillId="8" borderId="4" xfId="3" applyFont="1" applyFill="1" applyBorder="1" applyAlignment="1">
      <alignment horizontal="center" vertical="center"/>
    </xf>
    <xf numFmtId="0" fontId="10" fillId="8" borderId="7" xfId="3" applyFont="1" applyFill="1" applyBorder="1" applyAlignment="1">
      <alignment horizontal="center" vertical="center"/>
    </xf>
    <xf numFmtId="0" fontId="10" fillId="8" borderId="8" xfId="3" applyFont="1" applyFill="1" applyBorder="1" applyAlignment="1">
      <alignment horizontal="center" vertical="center"/>
    </xf>
    <xf numFmtId="0" fontId="10" fillId="8" borderId="0" xfId="3" applyFont="1" applyFill="1" applyBorder="1" applyAlignment="1">
      <alignment horizontal="center" vertical="center"/>
    </xf>
    <xf numFmtId="0" fontId="10" fillId="8" borderId="9" xfId="3" applyFont="1" applyFill="1" applyBorder="1" applyAlignment="1">
      <alignment horizontal="center" vertical="center"/>
    </xf>
    <xf numFmtId="0" fontId="27" fillId="8" borderId="10" xfId="3" applyFont="1" applyFill="1" applyBorder="1" applyAlignment="1">
      <alignment horizontal="center" vertical="center" wrapText="1"/>
    </xf>
    <xf numFmtId="0" fontId="27" fillId="8" borderId="15" xfId="3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6" fillId="8" borderId="2" xfId="0" applyFont="1" applyFill="1" applyBorder="1" applyAlignment="1">
      <alignment horizontal="center" vertical="center"/>
    </xf>
    <xf numFmtId="0" fontId="36" fillId="8" borderId="4" xfId="0" applyFont="1" applyFill="1" applyBorder="1" applyAlignment="1">
      <alignment horizontal="center" vertical="center"/>
    </xf>
    <xf numFmtId="0" fontId="36" fillId="8" borderId="7" xfId="0" applyFont="1" applyFill="1" applyBorder="1" applyAlignment="1">
      <alignment horizontal="center" vertical="center"/>
    </xf>
    <xf numFmtId="0" fontId="36" fillId="8" borderId="9" xfId="0" applyFont="1" applyFill="1" applyBorder="1" applyAlignment="1">
      <alignment horizontal="center" vertical="center"/>
    </xf>
    <xf numFmtId="0" fontId="23" fillId="8" borderId="1" xfId="0" applyFont="1" applyFill="1" applyBorder="1" applyAlignment="1" applyProtection="1">
      <alignment horizontal="center" vertical="center"/>
      <protection locked="0"/>
    </xf>
    <xf numFmtId="0" fontId="23" fillId="8" borderId="5" xfId="0" applyFont="1" applyFill="1" applyBorder="1" applyAlignment="1" applyProtection="1">
      <alignment horizontal="center" vertical="center"/>
      <protection locked="0"/>
    </xf>
    <xf numFmtId="0" fontId="23" fillId="8" borderId="6" xfId="0" applyFont="1" applyFill="1" applyBorder="1" applyAlignment="1" applyProtection="1">
      <alignment horizontal="center" vertical="center"/>
      <protection locked="0"/>
    </xf>
    <xf numFmtId="0" fontId="23" fillId="8" borderId="2" xfId="0" applyFont="1" applyFill="1" applyBorder="1" applyAlignment="1" applyProtection="1">
      <alignment horizontal="center" vertical="center"/>
      <protection locked="0"/>
    </xf>
    <xf numFmtId="0" fontId="23" fillId="8" borderId="4" xfId="0" applyFont="1" applyFill="1" applyBorder="1" applyAlignment="1" applyProtection="1">
      <alignment horizontal="center" vertical="center"/>
      <protection locked="0"/>
    </xf>
    <xf numFmtId="0" fontId="23" fillId="8" borderId="13" xfId="0" applyFont="1" applyFill="1" applyBorder="1" applyAlignment="1" applyProtection="1">
      <alignment horizontal="center" vertical="center"/>
      <protection locked="0"/>
    </xf>
    <xf numFmtId="0" fontId="23" fillId="8" borderId="14" xfId="0" applyFont="1" applyFill="1" applyBorder="1" applyAlignment="1" applyProtection="1">
      <alignment horizontal="center" vertical="center"/>
      <protection locked="0"/>
    </xf>
    <xf numFmtId="0" fontId="23" fillId="8" borderId="7" xfId="0" applyFont="1" applyFill="1" applyBorder="1" applyAlignment="1" applyProtection="1">
      <alignment horizontal="center" vertical="center"/>
      <protection locked="0"/>
    </xf>
    <xf numFmtId="0" fontId="23" fillId="8" borderId="9" xfId="0" applyFont="1" applyFill="1" applyBorder="1" applyAlignment="1" applyProtection="1">
      <alignment horizontal="center" vertical="center"/>
      <protection locked="0"/>
    </xf>
  </cellXfs>
  <cellStyles count="6">
    <cellStyle name="Lien hypertexte" xfId="5" builtinId="8"/>
    <cellStyle name="Normal" xfId="0" builtinId="0"/>
    <cellStyle name="Normal 2" xfId="3"/>
    <cellStyle name="Normal_DemPRIX Pression FB" xfId="2"/>
    <cellStyle name="Normal_Sheet1" xfId="4"/>
    <cellStyle name="Pourcentage" xfId="1" builtinId="5"/>
  </cellStyles>
  <dxfs count="189"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\\work\mgmt\000-ApplShare\000-DynamicsAXIntegration\LM001\RfSmart\PROD\Documents%20for%20specs\Foto's\2230.jpg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2" Type="http://schemas.openxmlformats.org/officeDocument/2006/relationships/image" Target="file:///\\work\mgmt\000-ApplShare\000-DynamicsAXIntegration\LM001\RfSmart\PROD\Documents%20for%20specs\Foto's\1698.jpg" TargetMode="External"/><Relationship Id="rId1" Type="http://schemas.openxmlformats.org/officeDocument/2006/relationships/image" Target="../media/image1.jpeg"/><Relationship Id="rId6" Type="http://schemas.openxmlformats.org/officeDocument/2006/relationships/image" Target="file:///\\work\mgmt\000-ApplShare\000-DynamicsAXIntegration\LM001\RfSmart\PROD\Documents%20for%20specs\Printscreen%20labels\Moeskroen\1698-0000.jpg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0" Type="http://schemas.openxmlformats.org/officeDocument/2006/relationships/image" Target="file:///\\work\mgmt\000-ApplShare\000-DynamicsAXIntegration\LM001\RfSmart\PROD\Documents%20for%20specs\Printscreen%20labels\Moeskroen\1716-0000.jpg" TargetMode="External"/><Relationship Id="rId4" Type="http://schemas.openxmlformats.org/officeDocument/2006/relationships/image" Target="file:///C:\WINDOWS\TEMP\EURO%208" TargetMode="External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15</xdr:row>
      <xdr:rowOff>209550</xdr:rowOff>
    </xdr:from>
    <xdr:to>
      <xdr:col>2</xdr:col>
      <xdr:colOff>1504950</xdr:colOff>
      <xdr:row>15</xdr:row>
      <xdr:rowOff>1190625</xdr:rowOff>
    </xdr:to>
    <xdr:pic>
      <xdr:nvPicPr>
        <xdr:cNvPr id="15" name="1698.jpg" descr="\\work\mgmt\000-ApplShare\000-DynamicsAXIntegration\LM001\RfSmart\PROD\Documents for specs\Foto's\1698.jpg"/>
        <xdr:cNvPicPr>
          <a:picLocks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2143125" y="3971925"/>
          <a:ext cx="1266825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15</xdr:row>
      <xdr:rowOff>28575</xdr:rowOff>
    </xdr:from>
    <xdr:to>
      <xdr:col>3</xdr:col>
      <xdr:colOff>1960493</xdr:colOff>
      <xdr:row>15</xdr:row>
      <xdr:rowOff>1381125</xdr:rowOff>
    </xdr:to>
    <xdr:pic>
      <xdr:nvPicPr>
        <xdr:cNvPr id="17" name="EURO 8" descr="C:\WINDOWS\TEMP\EURO 8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3800475" y="3790950"/>
          <a:ext cx="1903343" cy="13525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</xdr:row>
      <xdr:rowOff>28575</xdr:rowOff>
    </xdr:from>
    <xdr:to>
      <xdr:col>4</xdr:col>
      <xdr:colOff>2371725</xdr:colOff>
      <xdr:row>15</xdr:row>
      <xdr:rowOff>1409700</xdr:rowOff>
    </xdr:to>
    <xdr:pic>
      <xdr:nvPicPr>
        <xdr:cNvPr id="19" name="1698-0000.jpg" descr="\\work\mgmt\000-ApplShare\000-DynamicsAXIntegration\LM001\RfSmart\PROD\Documents for specs\Printscreen labels\Moeskroen\1698-0000.jpg"/>
        <xdr:cNvPicPr>
          <a:picLocks/>
        </xdr:cNvPicPr>
      </xdr:nvPicPr>
      <xdr:blipFill>
        <a:blip xmlns:r="http://schemas.openxmlformats.org/officeDocument/2006/relationships" r:embed="rId5" r:link="rId6" cstate="print"/>
        <a:stretch>
          <a:fillRect/>
        </a:stretch>
      </xdr:blipFill>
      <xdr:spPr>
        <a:xfrm>
          <a:off x="5905500" y="3790950"/>
          <a:ext cx="2333625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</xdr:row>
      <xdr:rowOff>9526</xdr:rowOff>
    </xdr:from>
    <xdr:to>
      <xdr:col>2</xdr:col>
      <xdr:colOff>1690618</xdr:colOff>
      <xdr:row>16</xdr:row>
      <xdr:rowOff>1133476</xdr:rowOff>
    </xdr:to>
    <xdr:pic>
      <xdr:nvPicPr>
        <xdr:cNvPr id="21" name="2230.jpg" descr="\\work\mgmt\000-ApplShare\000-DynamicsAXIntegration\LM001\RfSmart\PROD\Documents for specs\Foto's\2230.jpg"/>
        <xdr:cNvPicPr>
          <a:picLocks/>
        </xdr:cNvPicPr>
      </xdr:nvPicPr>
      <xdr:blipFill>
        <a:blip xmlns:r="http://schemas.openxmlformats.org/officeDocument/2006/relationships" r:embed="rId7" r:link="rId8" cstate="print"/>
        <a:stretch>
          <a:fillRect/>
        </a:stretch>
      </xdr:blipFill>
      <xdr:spPr>
        <a:xfrm>
          <a:off x="2057400" y="5191126"/>
          <a:ext cx="1538218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16</xdr:row>
      <xdr:rowOff>38100</xdr:rowOff>
    </xdr:from>
    <xdr:to>
      <xdr:col>3</xdr:col>
      <xdr:colOff>1989068</xdr:colOff>
      <xdr:row>16</xdr:row>
      <xdr:rowOff>1104900</xdr:rowOff>
    </xdr:to>
    <xdr:pic>
      <xdr:nvPicPr>
        <xdr:cNvPr id="23" name="EURO 8" descr="C:\WINDOWS\TEMP\EURO 8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3829050" y="5219700"/>
          <a:ext cx="1903343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16</xdr:row>
      <xdr:rowOff>28575</xdr:rowOff>
    </xdr:from>
    <xdr:to>
      <xdr:col>4</xdr:col>
      <xdr:colOff>2562225</xdr:colOff>
      <xdr:row>16</xdr:row>
      <xdr:rowOff>1171575</xdr:rowOff>
    </xdr:to>
    <xdr:pic>
      <xdr:nvPicPr>
        <xdr:cNvPr id="25" name="1716-0000.jpg" descr="\\work\mgmt\000-ApplShare\000-DynamicsAXIntegration\LM001\RfSmart\PROD\Documents for specs\Printscreen labels\Moeskroen\1716-0000.jpg"/>
        <xdr:cNvPicPr>
          <a:picLocks/>
        </xdr:cNvPicPr>
      </xdr:nvPicPr>
      <xdr:blipFill>
        <a:blip xmlns:r="http://schemas.openxmlformats.org/officeDocument/2006/relationships" r:embed="rId9" r:link="rId10" cstate="print"/>
        <a:stretch>
          <a:fillRect/>
        </a:stretch>
      </xdr:blipFill>
      <xdr:spPr>
        <a:xfrm>
          <a:off x="5924550" y="5210175"/>
          <a:ext cx="25050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14</xdr:row>
      <xdr:rowOff>57150</xdr:rowOff>
    </xdr:from>
    <xdr:to>
      <xdr:col>2</xdr:col>
      <xdr:colOff>1362075</xdr:colOff>
      <xdr:row>14</xdr:row>
      <xdr:rowOff>1028700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5525" y="3000375"/>
          <a:ext cx="971550" cy="97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19050</xdr:rowOff>
    </xdr:from>
    <xdr:to>
      <xdr:col>2</xdr:col>
      <xdr:colOff>1095886</xdr:colOff>
      <xdr:row>22</xdr:row>
      <xdr:rowOff>532580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340"/>
          <a:ext cx="6769918" cy="218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19049</xdr:rowOff>
    </xdr:from>
    <xdr:to>
      <xdr:col>2</xdr:col>
      <xdr:colOff>1095886</xdr:colOff>
      <xdr:row>22</xdr:row>
      <xdr:rowOff>512097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4"/>
          <a:ext cx="6763261" cy="2140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19050</xdr:rowOff>
    </xdr:from>
    <xdr:to>
      <xdr:col>2</xdr:col>
      <xdr:colOff>1095886</xdr:colOff>
      <xdr:row>22</xdr:row>
      <xdr:rowOff>512097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340"/>
          <a:ext cx="6769918" cy="216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19049</xdr:rowOff>
    </xdr:from>
    <xdr:to>
      <xdr:col>2</xdr:col>
      <xdr:colOff>1095886</xdr:colOff>
      <xdr:row>22</xdr:row>
      <xdr:rowOff>512097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4"/>
          <a:ext cx="6763261" cy="2140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19049</xdr:rowOff>
    </xdr:from>
    <xdr:to>
      <xdr:col>2</xdr:col>
      <xdr:colOff>1095886</xdr:colOff>
      <xdr:row>22</xdr:row>
      <xdr:rowOff>512097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339"/>
          <a:ext cx="6769918" cy="2162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66675</xdr:rowOff>
        </xdr:from>
        <xdr:to>
          <xdr:col>10</xdr:col>
          <xdr:colOff>1143000</xdr:colOff>
          <xdr:row>36</xdr:row>
          <xdr:rowOff>152400</xdr:rowOff>
        </xdr:to>
        <xdr:pic>
          <xdr:nvPicPr>
            <xdr:cNvPr id="4166" name="Image 6"/>
            <xdr:cNvPicPr>
              <a:picLocks noChangeAspect="1" noChangeArrowheads="1"/>
              <a:extLst>
                <a:ext uri="{84589F7E-364E-4C9E-8A38-B11213B215E9}">
                  <a14:cameraTool cellRange="Rangement" spid="_x0000_s41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05350" y="6800850"/>
              <a:ext cx="3486150" cy="1428750"/>
            </a:xfrm>
            <a:prstGeom prst="rect">
              <a:avLst/>
            </a:prstGeom>
            <a:ln>
              <a:noFill/>
            </a:ln>
            <a:effectLst>
              <a:outerShdw blurRad="292100" dist="139700" dir="2700000" algn="tl" rotWithShape="0">
                <a:srgbClr val="333333">
                  <a:alpha val="65000"/>
                </a:srgb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47</xdr:row>
          <xdr:rowOff>38100</xdr:rowOff>
        </xdr:from>
        <xdr:to>
          <xdr:col>10</xdr:col>
          <xdr:colOff>1619250</xdr:colOff>
          <xdr:row>58</xdr:row>
          <xdr:rowOff>152400</xdr:rowOff>
        </xdr:to>
        <xdr:pic>
          <xdr:nvPicPr>
            <xdr:cNvPr id="4167" name="Image 7"/>
            <xdr:cNvPicPr>
              <a:picLocks noChangeAspect="1" noChangeArrowheads="1"/>
              <a:extLst>
                <a:ext uri="{84589F7E-364E-4C9E-8A38-B11213B215E9}">
                  <a14:cameraTool cellRange="etiquette" spid="_x0000_s417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625" y="10620375"/>
              <a:ext cx="8620125" cy="34575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395968</xdr:colOff>
          <xdr:row>4</xdr:row>
          <xdr:rowOff>14968</xdr:rowOff>
        </xdr:from>
        <xdr:to>
          <xdr:col>10</xdr:col>
          <xdr:colOff>911679</xdr:colOff>
          <xdr:row>7</xdr:row>
          <xdr:rowOff>548368</xdr:rowOff>
        </xdr:to>
        <xdr:pic>
          <xdr:nvPicPr>
            <xdr:cNvPr id="4168" name="Image 9"/>
            <xdr:cNvPicPr>
              <a:picLocks noChangeAspect="1" noChangeArrowheads="1"/>
              <a:extLst>
                <a:ext uri="{84589F7E-364E-4C9E-8A38-B11213B215E9}">
                  <a14:cameraTool cellRange="produits" spid="_x0000_s417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457825" y="736147"/>
              <a:ext cx="2543175" cy="1349828"/>
            </a:xfrm>
            <a:prstGeom prst="rect">
              <a:avLst/>
            </a:prstGeom>
            <a:ln>
              <a:noFill/>
            </a:ln>
            <a:effectLst>
              <a:outerShdw blurRad="292100" dist="139700" dir="2700000" algn="tl" rotWithShape="0">
                <a:srgbClr val="333333">
                  <a:alpha val="65000"/>
                </a:srgbClr>
              </a:outerShdw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18</xdr:row>
      <xdr:rowOff>28576</xdr:rowOff>
    </xdr:from>
    <xdr:to>
      <xdr:col>7</xdr:col>
      <xdr:colOff>1466850</xdr:colOff>
      <xdr:row>25</xdr:row>
      <xdr:rowOff>95251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3905251"/>
          <a:ext cx="78009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206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A1048576"/>
    </sheetView>
  </sheetViews>
  <sheetFormatPr baseColWidth="10" defaultColWidth="9.140625" defaultRowHeight="15" x14ac:dyDescent="0.25"/>
  <cols>
    <col min="1" max="1" width="11.85546875" bestFit="1" customWidth="1"/>
    <col min="2" max="2" width="35.28515625" customWidth="1"/>
    <col min="3" max="3" width="8" customWidth="1"/>
    <col min="4" max="4" width="6" customWidth="1"/>
    <col min="5" max="5" width="5.42578125" customWidth="1"/>
    <col min="6" max="6" width="7.5703125" customWidth="1"/>
    <col min="7" max="7" width="6" customWidth="1"/>
    <col min="8" max="8" width="5.85546875" customWidth="1"/>
    <col min="9" max="9" width="6.28515625" customWidth="1"/>
    <col min="10" max="10" width="6" customWidth="1"/>
    <col min="11" max="11" width="6.28515625" customWidth="1"/>
    <col min="12" max="12" width="5.85546875" customWidth="1"/>
    <col min="13" max="13" width="4.85546875" customWidth="1"/>
    <col min="14" max="14" width="5.85546875" customWidth="1"/>
    <col min="15" max="15" width="5.7109375" customWidth="1"/>
    <col min="16" max="16" width="7.140625" customWidth="1"/>
    <col min="17" max="17" width="6.28515625" customWidth="1"/>
    <col min="18" max="18" width="5.85546875" customWidth="1"/>
    <col min="19" max="19" width="5.7109375" customWidth="1"/>
    <col min="20" max="20" width="5.140625" customWidth="1"/>
    <col min="21" max="21" width="5.42578125" customWidth="1"/>
    <col min="22" max="22" width="8" customWidth="1"/>
    <col min="23" max="23" width="6.5703125" customWidth="1"/>
    <col min="24" max="24" width="4.85546875" customWidth="1"/>
    <col min="25" max="25" width="4" customWidth="1"/>
    <col min="26" max="26" width="22.7109375" customWidth="1"/>
    <col min="27" max="27" width="27.28515625" bestFit="1" customWidth="1"/>
    <col min="28" max="28" width="30.5703125" bestFit="1" customWidth="1"/>
    <col min="29" max="29" width="7.140625" customWidth="1"/>
    <col min="31" max="31" width="7.140625" customWidth="1"/>
    <col min="32" max="32" width="26.140625" customWidth="1"/>
    <col min="34" max="34" width="17.7109375" bestFit="1" customWidth="1"/>
    <col min="35" max="35" width="62" customWidth="1"/>
    <col min="36" max="36" width="10" customWidth="1"/>
    <col min="37" max="37" width="8" customWidth="1"/>
    <col min="38" max="38" width="8.140625" customWidth="1"/>
    <col min="39" max="39" width="7.85546875" customWidth="1"/>
    <col min="40" max="40" width="63.7109375" customWidth="1"/>
    <col min="41" max="41" width="10" customWidth="1"/>
  </cols>
  <sheetData>
    <row r="1" spans="1:42" ht="46.5" customHeight="1" x14ac:dyDescent="0.25">
      <c r="A1" s="98" t="s">
        <v>0</v>
      </c>
      <c r="B1" s="99" t="s">
        <v>1</v>
      </c>
      <c r="C1" s="101" t="s">
        <v>28</v>
      </c>
      <c r="D1" s="96" t="s">
        <v>322</v>
      </c>
      <c r="E1" s="96" t="s">
        <v>317</v>
      </c>
      <c r="F1" s="96" t="s">
        <v>222</v>
      </c>
      <c r="G1" s="99" t="s">
        <v>29</v>
      </c>
      <c r="H1" s="97" t="s">
        <v>30</v>
      </c>
      <c r="I1" s="99" t="s">
        <v>31</v>
      </c>
      <c r="J1" s="100" t="s">
        <v>32</v>
      </c>
      <c r="K1" s="99" t="s">
        <v>319</v>
      </c>
      <c r="L1" s="97" t="s">
        <v>33</v>
      </c>
      <c r="M1" s="99" t="s">
        <v>318</v>
      </c>
      <c r="N1" s="97" t="s">
        <v>34</v>
      </c>
      <c r="O1" s="102" t="s">
        <v>223</v>
      </c>
      <c r="P1" s="102" t="s">
        <v>224</v>
      </c>
      <c r="Q1" s="97" t="s">
        <v>323</v>
      </c>
      <c r="R1" s="97" t="s">
        <v>315</v>
      </c>
      <c r="S1" s="102" t="s">
        <v>316</v>
      </c>
      <c r="T1" s="97" t="s">
        <v>228</v>
      </c>
      <c r="U1" s="97" t="s">
        <v>325</v>
      </c>
      <c r="V1" s="97" t="s">
        <v>324</v>
      </c>
      <c r="W1" s="102" t="s">
        <v>355</v>
      </c>
      <c r="X1" s="97"/>
      <c r="Y1" s="97"/>
      <c r="Z1" s="121" t="s">
        <v>357</v>
      </c>
      <c r="AA1" s="121" t="s">
        <v>358</v>
      </c>
      <c r="AB1" s="121" t="s">
        <v>359</v>
      </c>
      <c r="AC1" s="121" t="s">
        <v>361</v>
      </c>
      <c r="AD1" s="121" t="s">
        <v>360</v>
      </c>
      <c r="AE1" s="121" t="s">
        <v>391</v>
      </c>
      <c r="AF1" s="121" t="s">
        <v>362</v>
      </c>
      <c r="AG1" s="121" t="s">
        <v>363</v>
      </c>
      <c r="AH1" s="121" t="s">
        <v>364</v>
      </c>
      <c r="AI1" s="121" t="s">
        <v>365</v>
      </c>
      <c r="AJ1" s="121" t="s">
        <v>366</v>
      </c>
      <c r="AK1" s="121" t="s">
        <v>367</v>
      </c>
      <c r="AL1" s="121" t="s">
        <v>375</v>
      </c>
      <c r="AM1" s="121" t="s">
        <v>368</v>
      </c>
      <c r="AN1" s="121" t="s">
        <v>376</v>
      </c>
      <c r="AO1" s="121" t="s">
        <v>389</v>
      </c>
      <c r="AP1" s="121" t="s">
        <v>392</v>
      </c>
    </row>
    <row r="2" spans="1:42" ht="15" customHeight="1" x14ac:dyDescent="0.25">
      <c r="A2" s="122" t="s">
        <v>356</v>
      </c>
      <c r="B2" s="73" t="s">
        <v>37</v>
      </c>
      <c r="C2" s="74">
        <v>140</v>
      </c>
      <c r="D2" s="78">
        <v>6</v>
      </c>
      <c r="E2" s="79">
        <v>26</v>
      </c>
      <c r="F2" s="80">
        <v>75.099999999999994</v>
      </c>
      <c r="G2" s="75" t="s">
        <v>251</v>
      </c>
      <c r="H2" s="84">
        <v>64</v>
      </c>
      <c r="I2" s="75"/>
      <c r="J2" s="84"/>
      <c r="K2" s="75" t="s">
        <v>252</v>
      </c>
      <c r="L2" s="84">
        <v>0.9</v>
      </c>
      <c r="M2" s="75"/>
      <c r="N2" s="76"/>
      <c r="O2" s="86" t="s">
        <v>321</v>
      </c>
      <c r="P2" s="88">
        <v>0.19500000000000001</v>
      </c>
      <c r="Q2" s="89"/>
      <c r="R2" s="88"/>
      <c r="S2" s="88"/>
      <c r="T2" s="89"/>
      <c r="U2" s="89"/>
      <c r="V2" s="89" t="s">
        <v>231</v>
      </c>
      <c r="W2" s="119"/>
      <c r="X2" s="117"/>
      <c r="Y2" s="123"/>
      <c r="Z2" s="127" t="s">
        <v>369</v>
      </c>
      <c r="AA2" s="127" t="s">
        <v>370</v>
      </c>
      <c r="AB2" s="127" t="s">
        <v>371</v>
      </c>
      <c r="AC2" s="127">
        <v>40</v>
      </c>
      <c r="AD2" s="127">
        <v>1</v>
      </c>
      <c r="AE2" s="127">
        <f>AC2*AD2</f>
        <v>40</v>
      </c>
      <c r="AF2" s="127" t="s">
        <v>372</v>
      </c>
      <c r="AG2" s="127">
        <v>6</v>
      </c>
      <c r="AH2" s="127" t="s">
        <v>373</v>
      </c>
      <c r="AI2" s="127" t="s">
        <v>374</v>
      </c>
      <c r="AJ2" s="127"/>
      <c r="AK2" s="127">
        <v>8</v>
      </c>
      <c r="AL2" s="127">
        <v>10</v>
      </c>
      <c r="AM2" s="127">
        <f t="shared" ref="AM2:AM33" si="0">AK2*AL2</f>
        <v>80</v>
      </c>
      <c r="AN2" s="127" t="s">
        <v>377</v>
      </c>
      <c r="AO2" s="156"/>
      <c r="AP2" s="156"/>
    </row>
    <row r="3" spans="1:42" ht="15" customHeight="1" x14ac:dyDescent="0.25">
      <c r="A3" s="122" t="s">
        <v>378</v>
      </c>
      <c r="B3" s="73" t="s">
        <v>37</v>
      </c>
      <c r="C3" s="74">
        <v>140</v>
      </c>
      <c r="D3" s="78">
        <v>6</v>
      </c>
      <c r="E3" s="79">
        <v>26</v>
      </c>
      <c r="F3" s="80">
        <v>75.099999999999994</v>
      </c>
      <c r="G3" s="75" t="s">
        <v>251</v>
      </c>
      <c r="H3" s="84">
        <v>64</v>
      </c>
      <c r="I3" s="75"/>
      <c r="J3" s="84"/>
      <c r="K3" s="75" t="s">
        <v>252</v>
      </c>
      <c r="L3" s="84">
        <v>0.9</v>
      </c>
      <c r="M3" s="75"/>
      <c r="N3" s="76"/>
      <c r="O3" s="86" t="s">
        <v>321</v>
      </c>
      <c r="P3" s="88">
        <v>0.19500000000000001</v>
      </c>
      <c r="Q3" s="89"/>
      <c r="R3" s="88"/>
      <c r="S3" s="88"/>
      <c r="T3" s="89"/>
      <c r="U3" s="89"/>
      <c r="V3" s="89" t="s">
        <v>231</v>
      </c>
      <c r="W3" s="119"/>
      <c r="X3" s="117"/>
      <c r="Y3" s="123"/>
      <c r="Z3" s="127" t="s">
        <v>369</v>
      </c>
      <c r="AA3" s="127" t="s">
        <v>370</v>
      </c>
      <c r="AB3" s="127" t="s">
        <v>371</v>
      </c>
      <c r="AC3" s="127">
        <v>40</v>
      </c>
      <c r="AD3" s="127">
        <v>1</v>
      </c>
      <c r="AE3" s="127">
        <f t="shared" ref="AE3:AE66" si="1">AC3*AD3</f>
        <v>40</v>
      </c>
      <c r="AF3" s="127" t="s">
        <v>372</v>
      </c>
      <c r="AG3" s="127">
        <v>6</v>
      </c>
      <c r="AH3" s="127" t="s">
        <v>373</v>
      </c>
      <c r="AI3" s="127" t="s">
        <v>374</v>
      </c>
      <c r="AJ3" s="127"/>
      <c r="AK3" s="127">
        <v>8</v>
      </c>
      <c r="AL3" s="127">
        <v>10</v>
      </c>
      <c r="AM3" s="127">
        <f t="shared" si="0"/>
        <v>80</v>
      </c>
      <c r="AN3" s="127"/>
      <c r="AO3" s="156"/>
      <c r="AP3" s="156"/>
    </row>
    <row r="4" spans="1:42" ht="15" customHeight="1" x14ac:dyDescent="0.25">
      <c r="A4" s="122" t="s">
        <v>36</v>
      </c>
      <c r="B4" s="73" t="s">
        <v>37</v>
      </c>
      <c r="C4" s="74">
        <v>140</v>
      </c>
      <c r="D4" s="78">
        <v>5</v>
      </c>
      <c r="E4" s="79">
        <v>26</v>
      </c>
      <c r="F4" s="80">
        <v>75.099999999999994</v>
      </c>
      <c r="G4" s="75" t="s">
        <v>251</v>
      </c>
      <c r="H4" s="84">
        <v>64</v>
      </c>
      <c r="I4" s="75"/>
      <c r="J4" s="84"/>
      <c r="K4" s="75" t="s">
        <v>252</v>
      </c>
      <c r="L4" s="84">
        <v>0.9</v>
      </c>
      <c r="M4" s="75"/>
      <c r="N4" s="76"/>
      <c r="O4" s="86" t="s">
        <v>321</v>
      </c>
      <c r="P4" s="88">
        <v>0.19500000000000001</v>
      </c>
      <c r="Q4" s="89"/>
      <c r="R4" s="88"/>
      <c r="S4" s="88"/>
      <c r="T4" s="89"/>
      <c r="U4" s="89"/>
      <c r="V4" s="89" t="s">
        <v>231</v>
      </c>
      <c r="W4" s="119"/>
      <c r="X4" s="117"/>
      <c r="Y4" s="123"/>
      <c r="Z4" s="127"/>
      <c r="AA4" s="127"/>
      <c r="AB4" s="127"/>
      <c r="AC4" s="127"/>
      <c r="AD4" s="127"/>
      <c r="AE4" s="127">
        <f t="shared" si="1"/>
        <v>0</v>
      </c>
      <c r="AF4" s="127"/>
      <c r="AG4" s="127"/>
      <c r="AH4" s="127"/>
      <c r="AI4" s="127"/>
      <c r="AJ4" s="127"/>
      <c r="AK4" s="127"/>
      <c r="AL4" s="127"/>
      <c r="AM4" s="127">
        <f t="shared" si="0"/>
        <v>0</v>
      </c>
      <c r="AN4" s="127"/>
      <c r="AO4" s="156"/>
      <c r="AP4" s="156"/>
    </row>
    <row r="5" spans="1:42" ht="15" customHeight="1" x14ac:dyDescent="0.25">
      <c r="A5" s="122" t="s">
        <v>381</v>
      </c>
      <c r="B5" s="73" t="s">
        <v>39</v>
      </c>
      <c r="C5" s="74">
        <v>95</v>
      </c>
      <c r="D5" s="78">
        <v>6</v>
      </c>
      <c r="E5" s="79">
        <v>32</v>
      </c>
      <c r="F5" s="80">
        <v>69.099999999999994</v>
      </c>
      <c r="G5" s="75" t="s">
        <v>254</v>
      </c>
      <c r="H5" s="84">
        <v>25</v>
      </c>
      <c r="I5" s="75"/>
      <c r="J5" s="84"/>
      <c r="K5" s="75" t="s">
        <v>252</v>
      </c>
      <c r="L5" s="84">
        <v>0.9</v>
      </c>
      <c r="M5" s="75"/>
      <c r="N5" s="76"/>
      <c r="O5" s="86" t="s">
        <v>253</v>
      </c>
      <c r="P5" s="88">
        <v>0.23</v>
      </c>
      <c r="Q5" s="89"/>
      <c r="R5" s="88"/>
      <c r="S5" s="88"/>
      <c r="T5" s="89"/>
      <c r="U5" s="89"/>
      <c r="V5" s="89" t="s">
        <v>230</v>
      </c>
      <c r="W5" s="119"/>
      <c r="X5" s="117"/>
      <c r="Y5" s="123"/>
      <c r="Z5" s="127" t="s">
        <v>379</v>
      </c>
      <c r="AA5" s="127" t="s">
        <v>370</v>
      </c>
      <c r="AB5" s="127" t="s">
        <v>371</v>
      </c>
      <c r="AC5" s="127">
        <v>70</v>
      </c>
      <c r="AD5" s="127">
        <v>1</v>
      </c>
      <c r="AE5" s="127">
        <f t="shared" si="1"/>
        <v>70</v>
      </c>
      <c r="AF5" s="127" t="s">
        <v>372</v>
      </c>
      <c r="AG5" s="127">
        <v>9</v>
      </c>
      <c r="AH5" s="127" t="s">
        <v>373</v>
      </c>
      <c r="AI5" s="127" t="s">
        <v>374</v>
      </c>
      <c r="AJ5" s="127"/>
      <c r="AK5" s="127">
        <v>8</v>
      </c>
      <c r="AL5" s="127">
        <v>8</v>
      </c>
      <c r="AM5" s="127">
        <f t="shared" si="0"/>
        <v>64</v>
      </c>
      <c r="AN5" s="127"/>
      <c r="AO5" s="156"/>
      <c r="AP5" s="156"/>
    </row>
    <row r="6" spans="1:42" x14ac:dyDescent="0.25">
      <c r="A6" s="122" t="s">
        <v>38</v>
      </c>
      <c r="B6" s="73" t="s">
        <v>39</v>
      </c>
      <c r="C6" s="74">
        <v>95</v>
      </c>
      <c r="D6" s="78">
        <v>6</v>
      </c>
      <c r="E6" s="79">
        <v>32</v>
      </c>
      <c r="F6" s="80">
        <v>69.099999999999994</v>
      </c>
      <c r="G6" s="75" t="s">
        <v>254</v>
      </c>
      <c r="H6" s="84">
        <v>25</v>
      </c>
      <c r="I6" s="75"/>
      <c r="J6" s="84"/>
      <c r="K6" s="75" t="s">
        <v>252</v>
      </c>
      <c r="L6" s="84">
        <v>0.9</v>
      </c>
      <c r="M6" s="75"/>
      <c r="N6" s="76"/>
      <c r="O6" s="86" t="s">
        <v>253</v>
      </c>
      <c r="P6" s="88">
        <v>0.23</v>
      </c>
      <c r="Q6" s="89"/>
      <c r="R6" s="88"/>
      <c r="S6" s="88"/>
      <c r="T6" s="89"/>
      <c r="U6" s="89"/>
      <c r="V6" s="89" t="s">
        <v>230</v>
      </c>
      <c r="W6" s="119"/>
      <c r="X6" s="118"/>
      <c r="Y6" s="124"/>
      <c r="Z6" s="127"/>
      <c r="AA6" s="127"/>
      <c r="AB6" s="127"/>
      <c r="AC6" s="127"/>
      <c r="AD6" s="127"/>
      <c r="AE6" s="127">
        <f t="shared" si="1"/>
        <v>0</v>
      </c>
      <c r="AF6" s="127"/>
      <c r="AG6" s="127"/>
      <c r="AH6" s="127"/>
      <c r="AI6" s="127"/>
      <c r="AJ6" s="127"/>
      <c r="AK6" s="127"/>
      <c r="AL6" s="127"/>
      <c r="AM6" s="127">
        <f t="shared" si="0"/>
        <v>0</v>
      </c>
      <c r="AN6" s="127"/>
      <c r="AO6" s="156"/>
      <c r="AP6" s="156"/>
    </row>
    <row r="7" spans="1:42" x14ac:dyDescent="0.25">
      <c r="A7" s="122" t="s">
        <v>380</v>
      </c>
      <c r="B7" s="73" t="s">
        <v>41</v>
      </c>
      <c r="C7" s="74">
        <v>80</v>
      </c>
      <c r="D7" s="78">
        <v>5</v>
      </c>
      <c r="E7" s="79">
        <v>100</v>
      </c>
      <c r="F7" s="80">
        <v>79.3</v>
      </c>
      <c r="G7" s="75"/>
      <c r="H7" s="84"/>
      <c r="I7" s="75"/>
      <c r="J7" s="84"/>
      <c r="K7" s="75" t="s">
        <v>252</v>
      </c>
      <c r="L7" s="84">
        <v>0.7</v>
      </c>
      <c r="M7" s="75"/>
      <c r="N7" s="75"/>
      <c r="O7" s="86" t="s">
        <v>253</v>
      </c>
      <c r="P7" s="88">
        <v>0.23499999999999999</v>
      </c>
      <c r="Q7" s="89">
        <v>5</v>
      </c>
      <c r="R7" s="88">
        <v>7.0000000000000007E-2</v>
      </c>
      <c r="S7" s="88">
        <v>1.9E-2</v>
      </c>
      <c r="T7" s="89">
        <v>3.5</v>
      </c>
      <c r="U7" s="89">
        <v>135</v>
      </c>
      <c r="V7" s="89" t="s">
        <v>233</v>
      </c>
      <c r="W7" s="119"/>
      <c r="X7" s="118"/>
      <c r="Y7" s="124"/>
      <c r="Z7" s="127" t="s">
        <v>379</v>
      </c>
      <c r="AA7" s="127" t="s">
        <v>370</v>
      </c>
      <c r="AB7" s="127" t="s">
        <v>382</v>
      </c>
      <c r="AC7" s="127">
        <v>30</v>
      </c>
      <c r="AD7" s="127">
        <v>2</v>
      </c>
      <c r="AE7" s="127">
        <f t="shared" si="1"/>
        <v>60</v>
      </c>
      <c r="AF7" s="127" t="s">
        <v>372</v>
      </c>
      <c r="AG7" s="127">
        <v>9</v>
      </c>
      <c r="AH7" s="127" t="s">
        <v>373</v>
      </c>
      <c r="AI7" s="127" t="s">
        <v>374</v>
      </c>
      <c r="AJ7" s="127"/>
      <c r="AK7" s="127">
        <v>8</v>
      </c>
      <c r="AL7" s="127">
        <v>6</v>
      </c>
      <c r="AM7" s="127">
        <f t="shared" si="0"/>
        <v>48</v>
      </c>
      <c r="AN7" s="127" t="s">
        <v>383</v>
      </c>
      <c r="AO7" s="156"/>
      <c r="AP7" s="156"/>
    </row>
    <row r="8" spans="1:42" x14ac:dyDescent="0.25">
      <c r="A8" s="122" t="s">
        <v>386</v>
      </c>
      <c r="B8" s="73" t="s">
        <v>41</v>
      </c>
      <c r="C8" s="74">
        <v>80</v>
      </c>
      <c r="D8" s="78">
        <v>8</v>
      </c>
      <c r="E8" s="79">
        <v>100</v>
      </c>
      <c r="F8" s="80">
        <v>79.400000000000006</v>
      </c>
      <c r="G8" s="75"/>
      <c r="H8" s="84"/>
      <c r="I8" s="75"/>
      <c r="J8" s="84"/>
      <c r="K8" s="75" t="s">
        <v>252</v>
      </c>
      <c r="L8" s="84">
        <v>0.6</v>
      </c>
      <c r="M8" s="75"/>
      <c r="N8" s="75"/>
      <c r="O8" s="86" t="s">
        <v>253</v>
      </c>
      <c r="P8" s="88">
        <v>0.23499999999999999</v>
      </c>
      <c r="Q8" s="89">
        <v>12</v>
      </c>
      <c r="R8" s="88">
        <v>7.0000000000000007E-2</v>
      </c>
      <c r="S8" s="88"/>
      <c r="T8" s="89">
        <v>4</v>
      </c>
      <c r="U8" s="89">
        <v>135</v>
      </c>
      <c r="V8" s="89" t="s">
        <v>233</v>
      </c>
      <c r="W8" s="119"/>
      <c r="X8" s="118"/>
      <c r="Y8" s="124"/>
      <c r="Z8" s="127" t="s">
        <v>379</v>
      </c>
      <c r="AA8" s="127" t="s">
        <v>370</v>
      </c>
      <c r="AB8" s="127" t="s">
        <v>382</v>
      </c>
      <c r="AC8" s="127">
        <v>30</v>
      </c>
      <c r="AD8" s="127">
        <v>2</v>
      </c>
      <c r="AE8" s="127">
        <f t="shared" si="1"/>
        <v>60</v>
      </c>
      <c r="AF8" s="127" t="s">
        <v>372</v>
      </c>
      <c r="AG8" s="127">
        <v>9</v>
      </c>
      <c r="AH8" s="127" t="s">
        <v>373</v>
      </c>
      <c r="AI8" s="127" t="s">
        <v>374</v>
      </c>
      <c r="AJ8" s="127"/>
      <c r="AK8" s="127">
        <v>8</v>
      </c>
      <c r="AL8" s="127">
        <v>6</v>
      </c>
      <c r="AM8" s="127">
        <f t="shared" si="0"/>
        <v>48</v>
      </c>
      <c r="AN8" s="127" t="s">
        <v>383</v>
      </c>
      <c r="AO8" s="156"/>
      <c r="AP8" s="156"/>
    </row>
    <row r="9" spans="1:42" x14ac:dyDescent="0.25">
      <c r="A9" s="122" t="s">
        <v>384</v>
      </c>
      <c r="B9" s="73" t="s">
        <v>41</v>
      </c>
      <c r="C9" s="74">
        <v>80</v>
      </c>
      <c r="D9" s="78">
        <v>5</v>
      </c>
      <c r="E9" s="79">
        <v>100</v>
      </c>
      <c r="F9" s="80">
        <v>79.3</v>
      </c>
      <c r="G9" s="75"/>
      <c r="H9" s="84"/>
      <c r="I9" s="75"/>
      <c r="J9" s="84"/>
      <c r="K9" s="75" t="s">
        <v>252</v>
      </c>
      <c r="L9" s="84">
        <v>0.7</v>
      </c>
      <c r="M9" s="75"/>
      <c r="N9" s="75"/>
      <c r="O9" s="86" t="s">
        <v>253</v>
      </c>
      <c r="P9" s="88">
        <v>0.23499999999999999</v>
      </c>
      <c r="Q9" s="89">
        <v>5</v>
      </c>
      <c r="R9" s="88">
        <v>7.0000000000000007E-2</v>
      </c>
      <c r="S9" s="88">
        <v>1.9E-2</v>
      </c>
      <c r="T9" s="89">
        <v>3.5</v>
      </c>
      <c r="U9" s="89">
        <v>135</v>
      </c>
      <c r="V9" s="89" t="s">
        <v>233</v>
      </c>
      <c r="W9" s="119"/>
      <c r="X9" s="118"/>
      <c r="Y9" s="124"/>
      <c r="Z9" s="127" t="s">
        <v>379</v>
      </c>
      <c r="AA9" s="127" t="s">
        <v>370</v>
      </c>
      <c r="AB9" s="127" t="s">
        <v>382</v>
      </c>
      <c r="AC9" s="127">
        <v>30</v>
      </c>
      <c r="AD9" s="127">
        <v>2</v>
      </c>
      <c r="AE9" s="127">
        <f t="shared" si="1"/>
        <v>60</v>
      </c>
      <c r="AF9" s="127" t="s">
        <v>385</v>
      </c>
      <c r="AG9" s="127">
        <v>12</v>
      </c>
      <c r="AH9" s="127" t="s">
        <v>373</v>
      </c>
      <c r="AI9" s="127" t="s">
        <v>374</v>
      </c>
      <c r="AJ9" s="127"/>
      <c r="AK9" s="127">
        <v>8</v>
      </c>
      <c r="AL9" s="127">
        <v>6</v>
      </c>
      <c r="AM9" s="127">
        <f t="shared" si="0"/>
        <v>48</v>
      </c>
      <c r="AN9" s="127"/>
      <c r="AO9" s="156"/>
      <c r="AP9" s="156"/>
    </row>
    <row r="10" spans="1:42" x14ac:dyDescent="0.25">
      <c r="A10" s="122" t="s">
        <v>387</v>
      </c>
      <c r="B10" s="73" t="s">
        <v>41</v>
      </c>
      <c r="C10" s="74">
        <v>80</v>
      </c>
      <c r="D10" s="78">
        <v>8</v>
      </c>
      <c r="E10" s="79">
        <v>100</v>
      </c>
      <c r="F10" s="80">
        <v>79.400000000000006</v>
      </c>
      <c r="G10" s="75"/>
      <c r="H10" s="84"/>
      <c r="I10" s="75"/>
      <c r="J10" s="84"/>
      <c r="K10" s="75" t="s">
        <v>252</v>
      </c>
      <c r="L10" s="84">
        <v>0.6</v>
      </c>
      <c r="M10" s="75"/>
      <c r="N10" s="75"/>
      <c r="O10" s="86" t="s">
        <v>253</v>
      </c>
      <c r="P10" s="88">
        <v>0.23499999999999999</v>
      </c>
      <c r="Q10" s="89">
        <v>12</v>
      </c>
      <c r="R10" s="88">
        <v>7.0000000000000007E-2</v>
      </c>
      <c r="S10" s="88"/>
      <c r="T10" s="89">
        <v>4</v>
      </c>
      <c r="U10" s="89">
        <v>135</v>
      </c>
      <c r="V10" s="89" t="s">
        <v>233</v>
      </c>
      <c r="W10" s="119"/>
      <c r="X10" s="118"/>
      <c r="Y10" s="124"/>
      <c r="Z10" s="127" t="s">
        <v>379</v>
      </c>
      <c r="AA10" s="127" t="s">
        <v>370</v>
      </c>
      <c r="AB10" s="127" t="s">
        <v>382</v>
      </c>
      <c r="AC10" s="127">
        <v>30</v>
      </c>
      <c r="AD10" s="127">
        <v>2</v>
      </c>
      <c r="AE10" s="127">
        <f t="shared" si="1"/>
        <v>60</v>
      </c>
      <c r="AF10" s="127" t="s">
        <v>385</v>
      </c>
      <c r="AG10" s="127">
        <v>12</v>
      </c>
      <c r="AH10" s="127" t="s">
        <v>373</v>
      </c>
      <c r="AI10" s="127" t="s">
        <v>374</v>
      </c>
      <c r="AJ10" s="127"/>
      <c r="AK10" s="127">
        <v>8</v>
      </c>
      <c r="AL10" s="127">
        <v>6</v>
      </c>
      <c r="AM10" s="127">
        <f t="shared" si="0"/>
        <v>48</v>
      </c>
      <c r="AN10" s="127"/>
      <c r="AO10" s="156"/>
      <c r="AP10" s="156"/>
    </row>
    <row r="11" spans="1:42" x14ac:dyDescent="0.25">
      <c r="A11" s="122" t="s">
        <v>40</v>
      </c>
      <c r="B11" s="73" t="s">
        <v>41</v>
      </c>
      <c r="C11" s="74">
        <v>80</v>
      </c>
      <c r="D11" s="78">
        <v>5</v>
      </c>
      <c r="E11" s="79">
        <v>100</v>
      </c>
      <c r="F11" s="80">
        <v>79.3</v>
      </c>
      <c r="G11" s="75"/>
      <c r="H11" s="84"/>
      <c r="I11" s="75"/>
      <c r="J11" s="84"/>
      <c r="K11" s="75" t="s">
        <v>252</v>
      </c>
      <c r="L11" s="84">
        <v>0.7</v>
      </c>
      <c r="M11" s="75"/>
      <c r="N11" s="75"/>
      <c r="O11" s="86" t="s">
        <v>253</v>
      </c>
      <c r="P11" s="88">
        <v>0.23499999999999999</v>
      </c>
      <c r="Q11" s="89">
        <v>5</v>
      </c>
      <c r="R11" s="88">
        <v>7.0000000000000007E-2</v>
      </c>
      <c r="S11" s="88">
        <v>1.9E-2</v>
      </c>
      <c r="T11" s="89">
        <v>3.5</v>
      </c>
      <c r="U11" s="89">
        <v>135</v>
      </c>
      <c r="V11" s="89" t="s">
        <v>233</v>
      </c>
      <c r="W11" s="119"/>
      <c r="X11" s="118"/>
      <c r="Y11" s="124"/>
      <c r="Z11" s="127"/>
      <c r="AA11" s="127"/>
      <c r="AB11" s="127"/>
      <c r="AC11" s="127"/>
      <c r="AD11" s="127"/>
      <c r="AE11" s="127">
        <f t="shared" si="1"/>
        <v>0</v>
      </c>
      <c r="AF11" s="127"/>
      <c r="AG11" s="127"/>
      <c r="AH11" s="127"/>
      <c r="AI11" s="127"/>
      <c r="AJ11" s="127"/>
      <c r="AK11" s="127"/>
      <c r="AL11" s="127"/>
      <c r="AM11" s="127">
        <f t="shared" si="0"/>
        <v>0</v>
      </c>
      <c r="AN11" s="127"/>
      <c r="AO11" s="156"/>
      <c r="AP11" s="156"/>
    </row>
    <row r="12" spans="1:42" x14ac:dyDescent="0.25">
      <c r="A12" s="122" t="s">
        <v>42</v>
      </c>
      <c r="B12" s="73" t="s">
        <v>41</v>
      </c>
      <c r="C12" s="74">
        <v>80</v>
      </c>
      <c r="D12" s="78">
        <v>8</v>
      </c>
      <c r="E12" s="79">
        <v>100</v>
      </c>
      <c r="F12" s="80">
        <v>79.400000000000006</v>
      </c>
      <c r="G12" s="75"/>
      <c r="H12" s="84"/>
      <c r="I12" s="75"/>
      <c r="J12" s="84"/>
      <c r="K12" s="75" t="s">
        <v>252</v>
      </c>
      <c r="L12" s="84">
        <v>0.6</v>
      </c>
      <c r="M12" s="75"/>
      <c r="N12" s="75"/>
      <c r="O12" s="86" t="s">
        <v>253</v>
      </c>
      <c r="P12" s="88">
        <v>0.23499999999999999</v>
      </c>
      <c r="Q12" s="89">
        <v>12</v>
      </c>
      <c r="R12" s="88">
        <v>7.0000000000000007E-2</v>
      </c>
      <c r="S12" s="88"/>
      <c r="T12" s="89">
        <v>4</v>
      </c>
      <c r="U12" s="89">
        <v>135</v>
      </c>
      <c r="V12" s="89" t="s">
        <v>233</v>
      </c>
      <c r="W12" s="119"/>
      <c r="X12" s="118"/>
      <c r="Y12" s="124"/>
      <c r="Z12" s="127"/>
      <c r="AA12" s="127"/>
      <c r="AB12" s="127"/>
      <c r="AC12" s="127"/>
      <c r="AD12" s="127"/>
      <c r="AE12" s="127">
        <f t="shared" si="1"/>
        <v>0</v>
      </c>
      <c r="AF12" s="127"/>
      <c r="AG12" s="127"/>
      <c r="AH12" s="127"/>
      <c r="AI12" s="127"/>
      <c r="AJ12" s="127"/>
      <c r="AK12" s="127"/>
      <c r="AL12" s="127"/>
      <c r="AM12" s="127">
        <f t="shared" si="0"/>
        <v>0</v>
      </c>
      <c r="AN12" s="127"/>
      <c r="AO12" s="156"/>
      <c r="AP12" s="156"/>
    </row>
    <row r="13" spans="1:42" x14ac:dyDescent="0.25">
      <c r="A13" s="72" t="s">
        <v>43</v>
      </c>
      <c r="B13" s="73" t="s">
        <v>44</v>
      </c>
      <c r="C13" s="74">
        <v>160</v>
      </c>
      <c r="D13" s="78">
        <v>6</v>
      </c>
      <c r="E13" s="79">
        <v>28</v>
      </c>
      <c r="F13" s="80">
        <v>90</v>
      </c>
      <c r="G13" s="75" t="s">
        <v>255</v>
      </c>
      <c r="H13" s="84">
        <v>70</v>
      </c>
      <c r="I13" s="75"/>
      <c r="J13" s="84"/>
      <c r="K13" s="75"/>
      <c r="L13" s="84"/>
      <c r="M13" s="75"/>
      <c r="N13" s="76"/>
      <c r="O13" s="86" t="s">
        <v>321</v>
      </c>
      <c r="P13" s="88">
        <v>0.21</v>
      </c>
      <c r="Q13" s="89"/>
      <c r="R13" s="88"/>
      <c r="S13" s="88"/>
      <c r="T13" s="89"/>
      <c r="U13" s="89"/>
      <c r="V13" s="89" t="s">
        <v>231</v>
      </c>
      <c r="W13" s="119"/>
      <c r="X13" s="118"/>
      <c r="Y13" s="124"/>
      <c r="Z13" s="127"/>
      <c r="AA13" s="127"/>
      <c r="AB13" s="127"/>
      <c r="AC13" s="127"/>
      <c r="AD13" s="127"/>
      <c r="AE13" s="127">
        <f t="shared" si="1"/>
        <v>0</v>
      </c>
      <c r="AF13" s="127"/>
      <c r="AG13" s="127"/>
      <c r="AH13" s="127"/>
      <c r="AI13" s="127"/>
      <c r="AJ13" s="127"/>
      <c r="AK13" s="127"/>
      <c r="AL13" s="127"/>
      <c r="AM13" s="127">
        <f t="shared" si="0"/>
        <v>0</v>
      </c>
      <c r="AN13" s="127"/>
      <c r="AO13" s="156"/>
      <c r="AP13" s="156"/>
    </row>
    <row r="14" spans="1:42" x14ac:dyDescent="0.25">
      <c r="A14" s="72" t="s">
        <v>45</v>
      </c>
      <c r="B14" s="73" t="s">
        <v>46</v>
      </c>
      <c r="C14" s="74">
        <v>70</v>
      </c>
      <c r="D14" s="78">
        <v>6</v>
      </c>
      <c r="E14" s="79">
        <v>31</v>
      </c>
      <c r="F14" s="80">
        <v>74.099999999999994</v>
      </c>
      <c r="G14" s="75" t="s">
        <v>343</v>
      </c>
      <c r="H14" s="84">
        <v>7</v>
      </c>
      <c r="I14" s="75"/>
      <c r="J14" s="84"/>
      <c r="K14" s="75" t="s">
        <v>252</v>
      </c>
      <c r="L14" s="84">
        <v>0.9</v>
      </c>
      <c r="M14" s="75"/>
      <c r="N14" s="76"/>
      <c r="O14" s="86" t="s">
        <v>253</v>
      </c>
      <c r="P14" s="88">
        <v>0.23</v>
      </c>
      <c r="Q14" s="89"/>
      <c r="R14" s="88"/>
      <c r="S14" s="88"/>
      <c r="T14" s="89"/>
      <c r="U14" s="89"/>
      <c r="V14" s="89" t="s">
        <v>232</v>
      </c>
      <c r="W14" s="119"/>
      <c r="X14" s="118"/>
      <c r="Y14" s="124"/>
      <c r="Z14" s="127"/>
      <c r="AA14" s="127"/>
      <c r="AB14" s="127"/>
      <c r="AC14" s="127"/>
      <c r="AD14" s="127"/>
      <c r="AE14" s="127">
        <f t="shared" si="1"/>
        <v>0</v>
      </c>
      <c r="AF14" s="127"/>
      <c r="AG14" s="127"/>
      <c r="AH14" s="127"/>
      <c r="AI14" s="127"/>
      <c r="AJ14" s="127"/>
      <c r="AK14" s="127"/>
      <c r="AL14" s="127"/>
      <c r="AM14" s="127">
        <f t="shared" si="0"/>
        <v>0</v>
      </c>
      <c r="AN14" s="127"/>
      <c r="AO14" s="156"/>
      <c r="AP14" s="156"/>
    </row>
    <row r="15" spans="1:42" x14ac:dyDescent="0.25">
      <c r="A15" s="72" t="s">
        <v>47</v>
      </c>
      <c r="B15" s="73" t="s">
        <v>48</v>
      </c>
      <c r="C15" s="74">
        <v>105</v>
      </c>
      <c r="D15" s="78">
        <v>2</v>
      </c>
      <c r="E15" s="79">
        <v>90</v>
      </c>
      <c r="F15" s="80">
        <v>77.099999999999994</v>
      </c>
      <c r="G15" s="75" t="s">
        <v>209</v>
      </c>
      <c r="H15" s="84">
        <v>18</v>
      </c>
      <c r="I15" s="75" t="s">
        <v>343</v>
      </c>
      <c r="J15" s="84">
        <v>9</v>
      </c>
      <c r="K15" s="75" t="s">
        <v>252</v>
      </c>
      <c r="L15" s="84">
        <v>0.9</v>
      </c>
      <c r="M15" s="75"/>
      <c r="N15" s="76"/>
      <c r="O15" s="86" t="s">
        <v>253</v>
      </c>
      <c r="P15" s="88">
        <v>0.25</v>
      </c>
      <c r="Q15" s="89"/>
      <c r="R15" s="88"/>
      <c r="S15" s="88"/>
      <c r="T15" s="89"/>
      <c r="U15" s="89"/>
      <c r="V15" s="89" t="s">
        <v>230</v>
      </c>
      <c r="W15" s="119"/>
      <c r="X15" s="118"/>
      <c r="Y15" s="124"/>
      <c r="Z15" s="127"/>
      <c r="AA15" s="127"/>
      <c r="AB15" s="127"/>
      <c r="AC15" s="127"/>
      <c r="AD15" s="127"/>
      <c r="AE15" s="127">
        <f t="shared" si="1"/>
        <v>0</v>
      </c>
      <c r="AF15" s="127"/>
      <c r="AG15" s="127"/>
      <c r="AH15" s="127"/>
      <c r="AI15" s="127"/>
      <c r="AJ15" s="127"/>
      <c r="AK15" s="127"/>
      <c r="AL15" s="127"/>
      <c r="AM15" s="127">
        <f t="shared" si="0"/>
        <v>0</v>
      </c>
      <c r="AN15" s="127"/>
      <c r="AO15" s="156"/>
      <c r="AP15" s="156"/>
    </row>
    <row r="16" spans="1:42" x14ac:dyDescent="0.25">
      <c r="A16" s="72" t="s">
        <v>49</v>
      </c>
      <c r="B16" s="73" t="s">
        <v>50</v>
      </c>
      <c r="C16" s="74">
        <v>70</v>
      </c>
      <c r="D16" s="78">
        <v>6</v>
      </c>
      <c r="E16" s="79">
        <v>31</v>
      </c>
      <c r="F16" s="80">
        <v>74.099999999999994</v>
      </c>
      <c r="G16" s="75"/>
      <c r="H16" s="84"/>
      <c r="I16" s="75"/>
      <c r="J16" s="84"/>
      <c r="K16" s="75" t="s">
        <v>252</v>
      </c>
      <c r="L16" s="84">
        <v>0.9</v>
      </c>
      <c r="M16" s="75"/>
      <c r="N16" s="76"/>
      <c r="O16" s="86" t="s">
        <v>253</v>
      </c>
      <c r="P16" s="88">
        <v>0.23</v>
      </c>
      <c r="Q16" s="89"/>
      <c r="R16" s="88"/>
      <c r="S16" s="88"/>
      <c r="T16" s="89"/>
      <c r="U16" s="89"/>
      <c r="V16" s="89" t="s">
        <v>232</v>
      </c>
      <c r="W16" s="119"/>
      <c r="X16" s="118"/>
      <c r="Y16" s="124"/>
      <c r="Z16" s="127"/>
      <c r="AA16" s="127"/>
      <c r="AB16" s="127"/>
      <c r="AC16" s="127"/>
      <c r="AD16" s="127"/>
      <c r="AE16" s="127">
        <f t="shared" si="1"/>
        <v>0</v>
      </c>
      <c r="AF16" s="127"/>
      <c r="AG16" s="127"/>
      <c r="AH16" s="127"/>
      <c r="AI16" s="127"/>
      <c r="AJ16" s="127"/>
      <c r="AK16" s="127"/>
      <c r="AL16" s="127"/>
      <c r="AM16" s="127">
        <f t="shared" si="0"/>
        <v>0</v>
      </c>
      <c r="AN16" s="127"/>
      <c r="AO16" s="156"/>
      <c r="AP16" s="156"/>
    </row>
    <row r="17" spans="1:42" x14ac:dyDescent="0.25">
      <c r="A17" s="72" t="s">
        <v>51</v>
      </c>
      <c r="B17" s="73" t="s">
        <v>52</v>
      </c>
      <c r="C17" s="74">
        <v>40</v>
      </c>
      <c r="D17" s="78">
        <v>10</v>
      </c>
      <c r="E17" s="79">
        <v>100</v>
      </c>
      <c r="F17" s="80">
        <v>34.700000000000003</v>
      </c>
      <c r="G17" s="75" t="s">
        <v>309</v>
      </c>
      <c r="H17" s="84">
        <v>5</v>
      </c>
      <c r="I17" s="75"/>
      <c r="J17" s="84"/>
      <c r="K17" s="75" t="s">
        <v>252</v>
      </c>
      <c r="L17" s="84">
        <v>0.3</v>
      </c>
      <c r="M17" s="75"/>
      <c r="N17" s="75"/>
      <c r="O17" s="86" t="s">
        <v>253</v>
      </c>
      <c r="P17" s="88">
        <v>0.23499999999999999</v>
      </c>
      <c r="Q17" s="89"/>
      <c r="R17" s="88">
        <v>7.0000000000000007E-2</v>
      </c>
      <c r="S17" s="88"/>
      <c r="T17" s="89">
        <v>3.5</v>
      </c>
      <c r="U17" s="89" t="s">
        <v>328</v>
      </c>
      <c r="V17" s="89" t="s">
        <v>233</v>
      </c>
      <c r="W17" s="119"/>
      <c r="X17" s="118"/>
      <c r="Y17" s="124"/>
      <c r="Z17" s="127"/>
      <c r="AA17" s="127"/>
      <c r="AB17" s="127"/>
      <c r="AC17" s="127"/>
      <c r="AD17" s="127"/>
      <c r="AE17" s="127">
        <f t="shared" si="1"/>
        <v>0</v>
      </c>
      <c r="AF17" s="127"/>
      <c r="AG17" s="127"/>
      <c r="AH17" s="127"/>
      <c r="AI17" s="127"/>
      <c r="AJ17" s="127"/>
      <c r="AK17" s="127"/>
      <c r="AL17" s="127"/>
      <c r="AM17" s="127">
        <f t="shared" si="0"/>
        <v>0</v>
      </c>
      <c r="AN17" s="127"/>
      <c r="AO17" s="156"/>
      <c r="AP17" s="156"/>
    </row>
    <row r="18" spans="1:42" x14ac:dyDescent="0.25">
      <c r="A18" s="72" t="s">
        <v>53</v>
      </c>
      <c r="B18" s="73" t="s">
        <v>54</v>
      </c>
      <c r="C18" s="74">
        <v>45</v>
      </c>
      <c r="D18" s="78">
        <v>10</v>
      </c>
      <c r="E18" s="79">
        <v>100</v>
      </c>
      <c r="F18" s="80">
        <v>35</v>
      </c>
      <c r="G18" s="75" t="s">
        <v>55</v>
      </c>
      <c r="H18" s="84">
        <v>7</v>
      </c>
      <c r="I18" s="75"/>
      <c r="J18" s="84"/>
      <c r="K18" s="75" t="s">
        <v>353</v>
      </c>
      <c r="L18" s="84">
        <v>3</v>
      </c>
      <c r="M18" s="75"/>
      <c r="N18" s="75"/>
      <c r="O18" s="86" t="s">
        <v>253</v>
      </c>
      <c r="P18" s="88">
        <v>0.23499999999999999</v>
      </c>
      <c r="Q18" s="89"/>
      <c r="R18" s="88">
        <v>7.0000000000000007E-2</v>
      </c>
      <c r="S18" s="88"/>
      <c r="T18" s="89">
        <v>3.5</v>
      </c>
      <c r="U18" s="89">
        <v>95</v>
      </c>
      <c r="V18" s="89" t="s">
        <v>233</v>
      </c>
      <c r="W18" s="119"/>
      <c r="X18" s="118"/>
      <c r="Y18" s="124"/>
      <c r="Z18" s="127"/>
      <c r="AA18" s="127"/>
      <c r="AB18" s="127"/>
      <c r="AC18" s="127"/>
      <c r="AD18" s="127"/>
      <c r="AE18" s="127">
        <f t="shared" si="1"/>
        <v>0</v>
      </c>
      <c r="AF18" s="127"/>
      <c r="AG18" s="127"/>
      <c r="AH18" s="127"/>
      <c r="AI18" s="127"/>
      <c r="AJ18" s="127"/>
      <c r="AK18" s="127"/>
      <c r="AL18" s="127"/>
      <c r="AM18" s="127">
        <f t="shared" si="0"/>
        <v>0</v>
      </c>
      <c r="AN18" s="127"/>
      <c r="AO18" s="156"/>
      <c r="AP18" s="156"/>
    </row>
    <row r="19" spans="1:42" x14ac:dyDescent="0.25">
      <c r="A19" s="72" t="s">
        <v>56</v>
      </c>
      <c r="B19" s="73" t="s">
        <v>57</v>
      </c>
      <c r="C19" s="74">
        <v>45</v>
      </c>
      <c r="D19" s="78">
        <v>10</v>
      </c>
      <c r="E19" s="79">
        <v>100</v>
      </c>
      <c r="F19" s="80">
        <v>35</v>
      </c>
      <c r="G19" s="75" t="s">
        <v>349</v>
      </c>
      <c r="H19" s="84">
        <v>7</v>
      </c>
      <c r="I19" s="75"/>
      <c r="J19" s="84"/>
      <c r="K19" s="75" t="s">
        <v>339</v>
      </c>
      <c r="L19" s="84">
        <v>3</v>
      </c>
      <c r="M19" s="75"/>
      <c r="N19" s="75"/>
      <c r="O19" s="86" t="s">
        <v>253</v>
      </c>
      <c r="P19" s="88">
        <v>0.23499999999999999</v>
      </c>
      <c r="Q19" s="90">
        <v>16</v>
      </c>
      <c r="R19" s="91">
        <v>7.0000000000000007E-2</v>
      </c>
      <c r="S19" s="91"/>
      <c r="T19" s="89">
        <v>3.5</v>
      </c>
      <c r="U19" s="89">
        <v>95</v>
      </c>
      <c r="V19" s="89" t="s">
        <v>233</v>
      </c>
      <c r="W19" s="119"/>
      <c r="X19" s="118"/>
      <c r="Y19" s="124"/>
      <c r="Z19" s="127"/>
      <c r="AA19" s="127"/>
      <c r="AB19" s="127"/>
      <c r="AC19" s="127"/>
      <c r="AD19" s="127"/>
      <c r="AE19" s="127">
        <f t="shared" si="1"/>
        <v>0</v>
      </c>
      <c r="AF19" s="127"/>
      <c r="AG19" s="127"/>
      <c r="AH19" s="127"/>
      <c r="AI19" s="127"/>
      <c r="AJ19" s="127"/>
      <c r="AK19" s="127"/>
      <c r="AL19" s="127"/>
      <c r="AM19" s="127">
        <f t="shared" si="0"/>
        <v>0</v>
      </c>
      <c r="AN19" s="127"/>
      <c r="AO19" s="156"/>
      <c r="AP19" s="156"/>
    </row>
    <row r="20" spans="1:42" x14ac:dyDescent="0.25">
      <c r="A20" s="72" t="s">
        <v>58</v>
      </c>
      <c r="B20" s="73" t="s">
        <v>59</v>
      </c>
      <c r="C20" s="74">
        <v>95</v>
      </c>
      <c r="D20" s="78">
        <v>8</v>
      </c>
      <c r="E20" s="79">
        <v>100</v>
      </c>
      <c r="F20" s="80">
        <v>73</v>
      </c>
      <c r="G20" s="75" t="s">
        <v>347</v>
      </c>
      <c r="H20" s="84">
        <v>18</v>
      </c>
      <c r="I20" s="75"/>
      <c r="J20" s="84"/>
      <c r="K20" s="75" t="s">
        <v>353</v>
      </c>
      <c r="L20" s="84">
        <v>4</v>
      </c>
      <c r="M20" s="75"/>
      <c r="N20" s="75"/>
      <c r="O20" s="86" t="s">
        <v>253</v>
      </c>
      <c r="P20" s="88">
        <v>0.23499999999999999</v>
      </c>
      <c r="Q20" s="90"/>
      <c r="R20" s="91">
        <v>7.0000000000000007E-2</v>
      </c>
      <c r="S20" s="91"/>
      <c r="T20" s="89">
        <v>4</v>
      </c>
      <c r="U20" s="89">
        <v>135</v>
      </c>
      <c r="V20" s="89" t="s">
        <v>233</v>
      </c>
      <c r="W20" s="119"/>
      <c r="X20" s="118"/>
      <c r="Y20" s="124"/>
      <c r="Z20" s="127"/>
      <c r="AA20" s="127"/>
      <c r="AB20" s="127"/>
      <c r="AC20" s="127"/>
      <c r="AD20" s="127"/>
      <c r="AE20" s="127">
        <f t="shared" si="1"/>
        <v>0</v>
      </c>
      <c r="AF20" s="127"/>
      <c r="AG20" s="127"/>
      <c r="AH20" s="127"/>
      <c r="AI20" s="127"/>
      <c r="AJ20" s="127"/>
      <c r="AK20" s="127"/>
      <c r="AL20" s="127"/>
      <c r="AM20" s="127">
        <f t="shared" si="0"/>
        <v>0</v>
      </c>
      <c r="AN20" s="127"/>
      <c r="AO20" s="156"/>
      <c r="AP20" s="156"/>
    </row>
    <row r="21" spans="1:42" x14ac:dyDescent="0.25">
      <c r="A21" s="72" t="s">
        <v>60</v>
      </c>
      <c r="B21" s="73" t="s">
        <v>61</v>
      </c>
      <c r="C21" s="74">
        <v>95</v>
      </c>
      <c r="D21" s="78">
        <v>8</v>
      </c>
      <c r="E21" s="79">
        <v>100</v>
      </c>
      <c r="F21" s="80">
        <v>73</v>
      </c>
      <c r="G21" s="75" t="s">
        <v>55</v>
      </c>
      <c r="H21" s="84">
        <v>18</v>
      </c>
      <c r="I21" s="75"/>
      <c r="J21" s="84"/>
      <c r="K21" s="75" t="s">
        <v>353</v>
      </c>
      <c r="L21" s="84">
        <v>4</v>
      </c>
      <c r="M21" s="75"/>
      <c r="N21" s="75"/>
      <c r="O21" s="86" t="s">
        <v>253</v>
      </c>
      <c r="P21" s="88">
        <v>0.23499999999999999</v>
      </c>
      <c r="Q21" s="90"/>
      <c r="R21" s="91">
        <v>7.0000000000000007E-2</v>
      </c>
      <c r="S21" s="91"/>
      <c r="T21" s="89">
        <v>4</v>
      </c>
      <c r="U21" s="89">
        <v>135</v>
      </c>
      <c r="V21" s="89" t="s">
        <v>233</v>
      </c>
      <c r="W21" s="119"/>
      <c r="X21" s="118"/>
      <c r="Y21" s="124"/>
      <c r="Z21" s="127"/>
      <c r="AA21" s="127"/>
      <c r="AB21" s="127"/>
      <c r="AC21" s="127"/>
      <c r="AD21" s="127"/>
      <c r="AE21" s="127">
        <f t="shared" si="1"/>
        <v>0</v>
      </c>
      <c r="AF21" s="127"/>
      <c r="AG21" s="127"/>
      <c r="AH21" s="127"/>
      <c r="AI21" s="127"/>
      <c r="AJ21" s="127"/>
      <c r="AK21" s="127"/>
      <c r="AL21" s="127"/>
      <c r="AM21" s="127">
        <f t="shared" si="0"/>
        <v>0</v>
      </c>
      <c r="AN21" s="127"/>
      <c r="AO21" s="156"/>
      <c r="AP21" s="156"/>
    </row>
    <row r="22" spans="1:42" x14ac:dyDescent="0.25">
      <c r="A22" s="72" t="s">
        <v>62</v>
      </c>
      <c r="B22" s="73" t="s">
        <v>63</v>
      </c>
      <c r="C22" s="74">
        <v>70</v>
      </c>
      <c r="D22" s="78">
        <v>5</v>
      </c>
      <c r="E22" s="79">
        <v>100</v>
      </c>
      <c r="F22" s="80">
        <v>69.3</v>
      </c>
      <c r="G22" s="75"/>
      <c r="H22" s="84"/>
      <c r="I22" s="75"/>
      <c r="J22" s="84"/>
      <c r="K22" s="75" t="s">
        <v>252</v>
      </c>
      <c r="L22" s="84">
        <v>0.7</v>
      </c>
      <c r="M22" s="75"/>
      <c r="N22" s="75"/>
      <c r="O22" s="86" t="s">
        <v>253</v>
      </c>
      <c r="P22" s="88">
        <v>0.23499999999999999</v>
      </c>
      <c r="Q22" s="90"/>
      <c r="R22" s="91"/>
      <c r="S22" s="91"/>
      <c r="T22" s="89">
        <v>3.5</v>
      </c>
      <c r="U22" s="89">
        <v>135</v>
      </c>
      <c r="V22" s="89" t="s">
        <v>233</v>
      </c>
      <c r="W22" s="119"/>
      <c r="X22" s="118"/>
      <c r="Y22" s="124"/>
      <c r="Z22" s="127"/>
      <c r="AA22" s="127"/>
      <c r="AB22" s="127"/>
      <c r="AC22" s="127"/>
      <c r="AD22" s="127"/>
      <c r="AE22" s="127">
        <f t="shared" si="1"/>
        <v>0</v>
      </c>
      <c r="AF22" s="127"/>
      <c r="AG22" s="127"/>
      <c r="AH22" s="127"/>
      <c r="AI22" s="127"/>
      <c r="AJ22" s="127"/>
      <c r="AK22" s="127"/>
      <c r="AL22" s="127"/>
      <c r="AM22" s="127">
        <f t="shared" si="0"/>
        <v>0</v>
      </c>
      <c r="AN22" s="127"/>
      <c r="AO22" s="156"/>
      <c r="AP22" s="156"/>
    </row>
    <row r="23" spans="1:42" x14ac:dyDescent="0.25">
      <c r="A23" s="72" t="s">
        <v>65</v>
      </c>
      <c r="B23" s="73" t="s">
        <v>66</v>
      </c>
      <c r="C23" s="74">
        <v>70</v>
      </c>
      <c r="D23" s="78">
        <v>8</v>
      </c>
      <c r="E23" s="79">
        <v>100</v>
      </c>
      <c r="F23" s="80">
        <v>69.400000000000006</v>
      </c>
      <c r="G23" s="75"/>
      <c r="H23" s="84"/>
      <c r="I23" s="75"/>
      <c r="J23" s="84"/>
      <c r="K23" s="75" t="s">
        <v>252</v>
      </c>
      <c r="L23" s="84">
        <v>0.6</v>
      </c>
      <c r="M23" s="75"/>
      <c r="N23" s="75"/>
      <c r="O23" s="86" t="s">
        <v>253</v>
      </c>
      <c r="P23" s="88">
        <v>0.23499999999999999</v>
      </c>
      <c r="Q23" s="90"/>
      <c r="R23" s="91">
        <v>0.11</v>
      </c>
      <c r="S23" s="91"/>
      <c r="T23" s="92">
        <v>4</v>
      </c>
      <c r="U23" s="92">
        <v>130</v>
      </c>
      <c r="V23" s="89" t="s">
        <v>233</v>
      </c>
      <c r="W23" s="119"/>
      <c r="X23" s="118"/>
      <c r="Y23" s="124"/>
      <c r="Z23" s="127"/>
      <c r="AA23" s="127"/>
      <c r="AB23" s="127"/>
      <c r="AC23" s="127"/>
      <c r="AD23" s="127"/>
      <c r="AE23" s="127">
        <f t="shared" si="1"/>
        <v>0</v>
      </c>
      <c r="AF23" s="127"/>
      <c r="AG23" s="127"/>
      <c r="AH23" s="127"/>
      <c r="AI23" s="127"/>
      <c r="AJ23" s="127"/>
      <c r="AK23" s="127"/>
      <c r="AL23" s="127"/>
      <c r="AM23" s="127">
        <f t="shared" si="0"/>
        <v>0</v>
      </c>
      <c r="AN23" s="127"/>
      <c r="AO23" s="156"/>
      <c r="AP23" s="156"/>
    </row>
    <row r="24" spans="1:42" x14ac:dyDescent="0.25">
      <c r="A24" s="72" t="s">
        <v>67</v>
      </c>
      <c r="B24" s="73" t="s">
        <v>68</v>
      </c>
      <c r="C24" s="74">
        <v>95</v>
      </c>
      <c r="D24" s="78">
        <v>8</v>
      </c>
      <c r="E24" s="79">
        <v>100</v>
      </c>
      <c r="F24" s="80">
        <v>73</v>
      </c>
      <c r="G24" s="75" t="s">
        <v>349</v>
      </c>
      <c r="H24" s="84">
        <v>18</v>
      </c>
      <c r="I24" s="75"/>
      <c r="J24" s="84"/>
      <c r="K24" s="75" t="s">
        <v>339</v>
      </c>
      <c r="L24" s="84">
        <v>4</v>
      </c>
      <c r="M24" s="75"/>
      <c r="N24" s="75"/>
      <c r="O24" s="86" t="s">
        <v>253</v>
      </c>
      <c r="P24" s="88">
        <v>0.23499999999999999</v>
      </c>
      <c r="Q24" s="90"/>
      <c r="R24" s="91">
        <v>7.0000000000000007E-2</v>
      </c>
      <c r="S24" s="91"/>
      <c r="T24" s="89">
        <v>4</v>
      </c>
      <c r="U24" s="89">
        <v>135</v>
      </c>
      <c r="V24" s="89" t="s">
        <v>233</v>
      </c>
      <c r="W24" s="119"/>
      <c r="X24" s="118"/>
      <c r="Y24" s="124"/>
      <c r="Z24" s="127"/>
      <c r="AA24" s="127"/>
      <c r="AB24" s="127"/>
      <c r="AC24" s="127"/>
      <c r="AD24" s="127"/>
      <c r="AE24" s="127">
        <f t="shared" si="1"/>
        <v>0</v>
      </c>
      <c r="AF24" s="127"/>
      <c r="AG24" s="127"/>
      <c r="AH24" s="127"/>
      <c r="AI24" s="127"/>
      <c r="AJ24" s="127"/>
      <c r="AK24" s="127"/>
      <c r="AL24" s="127"/>
      <c r="AM24" s="127">
        <f t="shared" si="0"/>
        <v>0</v>
      </c>
      <c r="AN24" s="127"/>
      <c r="AO24" s="156"/>
      <c r="AP24" s="156"/>
    </row>
    <row r="25" spans="1:42" x14ac:dyDescent="0.25">
      <c r="A25" s="72" t="s">
        <v>69</v>
      </c>
      <c r="B25" s="73" t="s">
        <v>70</v>
      </c>
      <c r="C25" s="74">
        <v>160</v>
      </c>
      <c r="D25" s="78">
        <v>6</v>
      </c>
      <c r="E25" s="79">
        <v>28</v>
      </c>
      <c r="F25" s="80">
        <v>90</v>
      </c>
      <c r="G25" s="75" t="s">
        <v>335</v>
      </c>
      <c r="H25" s="84">
        <v>70</v>
      </c>
      <c r="I25" s="75"/>
      <c r="J25" s="84"/>
      <c r="K25" s="75"/>
      <c r="L25" s="84"/>
      <c r="M25" s="75"/>
      <c r="N25" s="76"/>
      <c r="O25" s="86" t="s">
        <v>321</v>
      </c>
      <c r="P25" s="88">
        <v>0.21</v>
      </c>
      <c r="Q25" s="89"/>
      <c r="R25" s="88"/>
      <c r="S25" s="88"/>
      <c r="T25" s="89"/>
      <c r="U25" s="89"/>
      <c r="V25" s="89" t="s">
        <v>231</v>
      </c>
      <c r="W25" s="119"/>
      <c r="X25" s="118"/>
      <c r="Y25" s="124"/>
      <c r="Z25" s="127"/>
      <c r="AA25" s="127"/>
      <c r="AB25" s="127"/>
      <c r="AC25" s="127"/>
      <c r="AD25" s="127"/>
      <c r="AE25" s="127">
        <f t="shared" si="1"/>
        <v>0</v>
      </c>
      <c r="AF25" s="127"/>
      <c r="AG25" s="127"/>
      <c r="AH25" s="127"/>
      <c r="AI25" s="127"/>
      <c r="AJ25" s="127"/>
      <c r="AK25" s="127"/>
      <c r="AL25" s="127"/>
      <c r="AM25" s="127">
        <f t="shared" si="0"/>
        <v>0</v>
      </c>
      <c r="AN25" s="127"/>
      <c r="AO25" s="156"/>
      <c r="AP25" s="156"/>
    </row>
    <row r="26" spans="1:42" x14ac:dyDescent="0.25">
      <c r="A26" s="72" t="s">
        <v>71</v>
      </c>
      <c r="B26" s="73" t="s">
        <v>72</v>
      </c>
      <c r="C26" s="74">
        <v>90</v>
      </c>
      <c r="D26" s="78">
        <v>10</v>
      </c>
      <c r="E26" s="79">
        <v>100</v>
      </c>
      <c r="F26" s="80">
        <v>75.400000000000006</v>
      </c>
      <c r="G26" s="75" t="s">
        <v>73</v>
      </c>
      <c r="H26" s="84">
        <v>14</v>
      </c>
      <c r="I26" s="75"/>
      <c r="J26" s="84"/>
      <c r="K26" s="75" t="s">
        <v>252</v>
      </c>
      <c r="L26" s="84">
        <v>0.6</v>
      </c>
      <c r="M26" s="75"/>
      <c r="N26" s="75"/>
      <c r="O26" s="86" t="s">
        <v>253</v>
      </c>
      <c r="P26" s="88">
        <v>0.24099999999999999</v>
      </c>
      <c r="Q26" s="90"/>
      <c r="R26" s="91">
        <v>7.0000000000000007E-2</v>
      </c>
      <c r="S26" s="91"/>
      <c r="T26" s="89"/>
      <c r="U26" s="89">
        <v>103</v>
      </c>
      <c r="V26" s="89" t="s">
        <v>233</v>
      </c>
      <c r="W26" s="119"/>
      <c r="X26" s="118"/>
      <c r="Y26" s="124"/>
      <c r="Z26" s="127"/>
      <c r="AA26" s="127"/>
      <c r="AB26" s="127"/>
      <c r="AC26" s="127"/>
      <c r="AD26" s="127"/>
      <c r="AE26" s="127">
        <f t="shared" si="1"/>
        <v>0</v>
      </c>
      <c r="AF26" s="127"/>
      <c r="AG26" s="127"/>
      <c r="AH26" s="127"/>
      <c r="AI26" s="127"/>
      <c r="AJ26" s="127"/>
      <c r="AK26" s="127"/>
      <c r="AL26" s="127"/>
      <c r="AM26" s="127">
        <f t="shared" si="0"/>
        <v>0</v>
      </c>
      <c r="AN26" s="127"/>
      <c r="AO26" s="156"/>
      <c r="AP26" s="156"/>
    </row>
    <row r="27" spans="1:42" x14ac:dyDescent="0.25">
      <c r="A27" s="72" t="s">
        <v>74</v>
      </c>
      <c r="B27" s="73" t="s">
        <v>64</v>
      </c>
      <c r="C27" s="74">
        <v>70</v>
      </c>
      <c r="D27" s="78">
        <v>5</v>
      </c>
      <c r="E27" s="79">
        <v>100</v>
      </c>
      <c r="F27" s="80">
        <v>69.3</v>
      </c>
      <c r="G27" s="75"/>
      <c r="H27" s="84"/>
      <c r="I27" s="75"/>
      <c r="J27" s="84"/>
      <c r="K27" s="75" t="s">
        <v>252</v>
      </c>
      <c r="L27" s="84">
        <v>0.7</v>
      </c>
      <c r="M27" s="75"/>
      <c r="N27" s="76"/>
      <c r="O27" s="86" t="s">
        <v>253</v>
      </c>
      <c r="P27" s="88">
        <v>0.23499999999999999</v>
      </c>
      <c r="Q27" s="90"/>
      <c r="R27" s="91"/>
      <c r="S27" s="91"/>
      <c r="T27" s="89"/>
      <c r="U27" s="89">
        <v>160</v>
      </c>
      <c r="V27" s="89" t="s">
        <v>233</v>
      </c>
      <c r="W27" s="119"/>
      <c r="X27" s="118"/>
      <c r="Y27" s="124"/>
      <c r="Z27" s="127"/>
      <c r="AA27" s="127"/>
      <c r="AB27" s="127"/>
      <c r="AC27" s="127"/>
      <c r="AD27" s="127"/>
      <c r="AE27" s="127">
        <f t="shared" si="1"/>
        <v>0</v>
      </c>
      <c r="AF27" s="127"/>
      <c r="AG27" s="127"/>
      <c r="AH27" s="127"/>
      <c r="AI27" s="127"/>
      <c r="AJ27" s="127"/>
      <c r="AK27" s="127"/>
      <c r="AL27" s="127"/>
      <c r="AM27" s="127">
        <f t="shared" si="0"/>
        <v>0</v>
      </c>
      <c r="AN27" s="127"/>
      <c r="AO27" s="156"/>
      <c r="AP27" s="156"/>
    </row>
    <row r="28" spans="1:42" x14ac:dyDescent="0.25">
      <c r="A28" s="72" t="s">
        <v>75</v>
      </c>
      <c r="B28" s="73" t="s">
        <v>76</v>
      </c>
      <c r="C28" s="74">
        <v>90</v>
      </c>
      <c r="D28" s="78">
        <v>5</v>
      </c>
      <c r="E28" s="79">
        <v>93</v>
      </c>
      <c r="F28" s="80">
        <v>89.3</v>
      </c>
      <c r="G28" s="75"/>
      <c r="H28" s="84"/>
      <c r="I28" s="75"/>
      <c r="J28" s="84"/>
      <c r="K28" s="75" t="s">
        <v>252</v>
      </c>
      <c r="L28" s="84">
        <v>0.7</v>
      </c>
      <c r="M28" s="75"/>
      <c r="N28" s="76"/>
      <c r="O28" s="86" t="s">
        <v>253</v>
      </c>
      <c r="P28" s="88">
        <v>0.23499999999999999</v>
      </c>
      <c r="Q28" s="90">
        <v>1</v>
      </c>
      <c r="R28" s="91">
        <v>0.11</v>
      </c>
      <c r="S28" s="91">
        <v>1.9E-2</v>
      </c>
      <c r="T28" s="89">
        <v>3.5</v>
      </c>
      <c r="U28" s="89">
        <v>160</v>
      </c>
      <c r="V28" s="89" t="s">
        <v>233</v>
      </c>
      <c r="W28" s="119"/>
      <c r="X28" s="118"/>
      <c r="Y28" s="124"/>
      <c r="Z28" s="127"/>
      <c r="AA28" s="127"/>
      <c r="AB28" s="127"/>
      <c r="AC28" s="127"/>
      <c r="AD28" s="127"/>
      <c r="AE28" s="127">
        <f t="shared" si="1"/>
        <v>0</v>
      </c>
      <c r="AF28" s="127"/>
      <c r="AG28" s="127"/>
      <c r="AH28" s="127"/>
      <c r="AI28" s="127"/>
      <c r="AJ28" s="127"/>
      <c r="AK28" s="127"/>
      <c r="AL28" s="127"/>
      <c r="AM28" s="127">
        <f t="shared" si="0"/>
        <v>0</v>
      </c>
      <c r="AN28" s="127"/>
      <c r="AO28" s="156"/>
      <c r="AP28" s="156"/>
    </row>
    <row r="29" spans="1:42" x14ac:dyDescent="0.25">
      <c r="A29" s="72" t="s">
        <v>77</v>
      </c>
      <c r="B29" s="73" t="s">
        <v>78</v>
      </c>
      <c r="C29" s="74">
        <v>75</v>
      </c>
      <c r="D29" s="78">
        <v>9</v>
      </c>
      <c r="E29" s="79">
        <v>112</v>
      </c>
      <c r="F29" s="80">
        <v>67.400000000000006</v>
      </c>
      <c r="G29" s="75" t="s">
        <v>79</v>
      </c>
      <c r="H29" s="84">
        <v>7</v>
      </c>
      <c r="I29" s="75"/>
      <c r="J29" s="84"/>
      <c r="K29" s="75" t="s">
        <v>252</v>
      </c>
      <c r="L29" s="84">
        <v>0.6</v>
      </c>
      <c r="M29" s="75"/>
      <c r="N29" s="75"/>
      <c r="O29" s="86" t="s">
        <v>253</v>
      </c>
      <c r="P29" s="88">
        <v>0.24099999999999999</v>
      </c>
      <c r="Q29" s="90">
        <v>4</v>
      </c>
      <c r="R29" s="91">
        <v>7.0000000000000007E-2</v>
      </c>
      <c r="S29" s="91"/>
      <c r="T29" s="89"/>
      <c r="U29" s="89">
        <v>93</v>
      </c>
      <c r="V29" s="89" t="s">
        <v>233</v>
      </c>
      <c r="W29" s="119"/>
      <c r="X29" s="118"/>
      <c r="Y29" s="124"/>
      <c r="Z29" s="127"/>
      <c r="AA29" s="127"/>
      <c r="AB29" s="127"/>
      <c r="AC29" s="127"/>
      <c r="AD29" s="127"/>
      <c r="AE29" s="127">
        <f t="shared" si="1"/>
        <v>0</v>
      </c>
      <c r="AF29" s="127"/>
      <c r="AG29" s="127"/>
      <c r="AH29" s="127"/>
      <c r="AI29" s="127"/>
      <c r="AJ29" s="127"/>
      <c r="AK29" s="127"/>
      <c r="AL29" s="127"/>
      <c r="AM29" s="127">
        <f t="shared" si="0"/>
        <v>0</v>
      </c>
      <c r="AN29" s="127"/>
      <c r="AO29" s="156"/>
      <c r="AP29" s="156"/>
    </row>
    <row r="30" spans="1:42" x14ac:dyDescent="0.25">
      <c r="A30" s="72" t="s">
        <v>81</v>
      </c>
      <c r="B30" s="73" t="s">
        <v>82</v>
      </c>
      <c r="C30" s="74">
        <v>60</v>
      </c>
      <c r="D30" s="78">
        <v>5</v>
      </c>
      <c r="E30" s="79">
        <v>100</v>
      </c>
      <c r="F30" s="80">
        <v>59.3</v>
      </c>
      <c r="G30" s="75"/>
      <c r="H30" s="84"/>
      <c r="I30" s="75"/>
      <c r="J30" s="84"/>
      <c r="K30" s="75" t="s">
        <v>252</v>
      </c>
      <c r="L30" s="84">
        <v>0.7</v>
      </c>
      <c r="M30" s="75"/>
      <c r="N30" s="75"/>
      <c r="O30" s="86" t="s">
        <v>253</v>
      </c>
      <c r="P30" s="88">
        <v>0.17</v>
      </c>
      <c r="Q30" s="90">
        <v>1</v>
      </c>
      <c r="R30" s="91">
        <v>0.11</v>
      </c>
      <c r="S30" s="91">
        <v>1.9E-2</v>
      </c>
      <c r="T30" s="89">
        <v>4</v>
      </c>
      <c r="U30" s="89">
        <v>130</v>
      </c>
      <c r="V30" s="89" t="s">
        <v>233</v>
      </c>
      <c r="W30" s="119"/>
      <c r="X30" s="118"/>
      <c r="Y30" s="124"/>
      <c r="Z30" s="127"/>
      <c r="AA30" s="127"/>
      <c r="AB30" s="127"/>
      <c r="AC30" s="127"/>
      <c r="AD30" s="127"/>
      <c r="AE30" s="127">
        <f t="shared" si="1"/>
        <v>0</v>
      </c>
      <c r="AF30" s="127"/>
      <c r="AG30" s="127"/>
      <c r="AH30" s="127"/>
      <c r="AI30" s="127"/>
      <c r="AJ30" s="127"/>
      <c r="AK30" s="127"/>
      <c r="AL30" s="127"/>
      <c r="AM30" s="127">
        <f t="shared" si="0"/>
        <v>0</v>
      </c>
      <c r="AN30" s="127"/>
      <c r="AO30" s="156"/>
      <c r="AP30" s="156"/>
    </row>
    <row r="31" spans="1:42" x14ac:dyDescent="0.25">
      <c r="A31" s="72" t="s">
        <v>83</v>
      </c>
      <c r="B31" s="73" t="s">
        <v>84</v>
      </c>
      <c r="C31" s="74">
        <v>60</v>
      </c>
      <c r="D31" s="78">
        <v>8</v>
      </c>
      <c r="E31" s="79">
        <v>106</v>
      </c>
      <c r="F31" s="80">
        <v>59.5</v>
      </c>
      <c r="G31" s="75"/>
      <c r="H31" s="84"/>
      <c r="I31" s="75"/>
      <c r="J31" s="84"/>
      <c r="K31" s="75" t="s">
        <v>252</v>
      </c>
      <c r="L31" s="84">
        <v>0.5</v>
      </c>
      <c r="M31" s="75"/>
      <c r="N31" s="75"/>
      <c r="O31" s="86" t="s">
        <v>253</v>
      </c>
      <c r="P31" s="88">
        <v>0.17</v>
      </c>
      <c r="Q31" s="90">
        <v>1</v>
      </c>
      <c r="R31" s="91">
        <v>0.11</v>
      </c>
      <c r="S31" s="91"/>
      <c r="T31" s="89">
        <v>4</v>
      </c>
      <c r="U31" s="89">
        <v>130</v>
      </c>
      <c r="V31" s="89" t="s">
        <v>233</v>
      </c>
      <c r="W31" s="119"/>
      <c r="X31" s="118"/>
      <c r="Y31" s="124"/>
      <c r="Z31" s="127"/>
      <c r="AA31" s="127"/>
      <c r="AB31" s="127"/>
      <c r="AC31" s="127"/>
      <c r="AD31" s="127"/>
      <c r="AE31" s="127">
        <f t="shared" si="1"/>
        <v>0</v>
      </c>
      <c r="AF31" s="127"/>
      <c r="AG31" s="127"/>
      <c r="AH31" s="127"/>
      <c r="AI31" s="127"/>
      <c r="AJ31" s="127"/>
      <c r="AK31" s="127"/>
      <c r="AL31" s="127"/>
      <c r="AM31" s="127">
        <f t="shared" si="0"/>
        <v>0</v>
      </c>
      <c r="AN31" s="127"/>
      <c r="AO31" s="156"/>
      <c r="AP31" s="156"/>
    </row>
    <row r="32" spans="1:42" x14ac:dyDescent="0.25">
      <c r="A32" s="72" t="s">
        <v>85</v>
      </c>
      <c r="B32" s="73" t="s">
        <v>86</v>
      </c>
      <c r="C32" s="74">
        <v>30</v>
      </c>
      <c r="D32" s="78">
        <v>3</v>
      </c>
      <c r="E32" s="79">
        <v>110</v>
      </c>
      <c r="F32" s="80">
        <v>19.7</v>
      </c>
      <c r="G32" s="75" t="s">
        <v>209</v>
      </c>
      <c r="H32" s="84">
        <v>5</v>
      </c>
      <c r="I32" s="75" t="s">
        <v>345</v>
      </c>
      <c r="J32" s="84">
        <v>5</v>
      </c>
      <c r="K32" s="75" t="s">
        <v>252</v>
      </c>
      <c r="L32" s="84">
        <v>0.3</v>
      </c>
      <c r="M32" s="75"/>
      <c r="N32" s="76"/>
      <c r="O32" s="86" t="s">
        <v>253</v>
      </c>
      <c r="P32" s="88">
        <v>0.25</v>
      </c>
      <c r="Q32" s="89"/>
      <c r="R32" s="88"/>
      <c r="S32" s="88"/>
      <c r="T32" s="89"/>
      <c r="U32" s="89"/>
      <c r="V32" s="89" t="s">
        <v>230</v>
      </c>
      <c r="W32" s="119"/>
      <c r="X32" s="118"/>
      <c r="Y32" s="124"/>
      <c r="Z32" s="127"/>
      <c r="AA32" s="127"/>
      <c r="AB32" s="127"/>
      <c r="AC32" s="127"/>
      <c r="AD32" s="127"/>
      <c r="AE32" s="127">
        <f t="shared" si="1"/>
        <v>0</v>
      </c>
      <c r="AF32" s="127"/>
      <c r="AG32" s="127"/>
      <c r="AH32" s="127"/>
      <c r="AI32" s="127"/>
      <c r="AJ32" s="127"/>
      <c r="AK32" s="127"/>
      <c r="AL32" s="127"/>
      <c r="AM32" s="127">
        <f t="shared" si="0"/>
        <v>0</v>
      </c>
      <c r="AN32" s="127"/>
      <c r="AO32" s="156"/>
      <c r="AP32" s="156"/>
    </row>
    <row r="33" spans="1:42" x14ac:dyDescent="0.25">
      <c r="A33" s="72" t="s">
        <v>87</v>
      </c>
      <c r="B33" s="73" t="s">
        <v>88</v>
      </c>
      <c r="C33" s="74">
        <v>30</v>
      </c>
      <c r="D33" s="78">
        <v>10</v>
      </c>
      <c r="E33" s="79">
        <v>115</v>
      </c>
      <c r="F33" s="80">
        <v>29.7</v>
      </c>
      <c r="G33" s="75"/>
      <c r="H33" s="84"/>
      <c r="I33" s="75"/>
      <c r="J33" s="84"/>
      <c r="K33" s="75" t="s">
        <v>252</v>
      </c>
      <c r="L33" s="84">
        <v>0.3</v>
      </c>
      <c r="M33" s="75"/>
      <c r="N33" s="75"/>
      <c r="O33" s="86" t="s">
        <v>253</v>
      </c>
      <c r="P33" s="88">
        <v>0.23499999999999999</v>
      </c>
      <c r="Q33" s="89">
        <v>2</v>
      </c>
      <c r="R33" s="88">
        <v>0.11</v>
      </c>
      <c r="S33" s="88"/>
      <c r="T33" s="89">
        <v>3.5</v>
      </c>
      <c r="U33" s="89">
        <v>80</v>
      </c>
      <c r="V33" s="89" t="s">
        <v>233</v>
      </c>
      <c r="W33" s="119"/>
      <c r="X33" s="118"/>
      <c r="Y33" s="124"/>
      <c r="Z33" s="127"/>
      <c r="AA33" s="127"/>
      <c r="AB33" s="127"/>
      <c r="AC33" s="127"/>
      <c r="AD33" s="127"/>
      <c r="AE33" s="127">
        <f t="shared" si="1"/>
        <v>0</v>
      </c>
      <c r="AF33" s="127"/>
      <c r="AG33" s="127"/>
      <c r="AH33" s="127"/>
      <c r="AI33" s="127"/>
      <c r="AJ33" s="127"/>
      <c r="AK33" s="127"/>
      <c r="AL33" s="127"/>
      <c r="AM33" s="127">
        <f t="shared" si="0"/>
        <v>0</v>
      </c>
      <c r="AN33" s="127"/>
      <c r="AO33" s="156"/>
      <c r="AP33" s="156"/>
    </row>
    <row r="34" spans="1:42" x14ac:dyDescent="0.25">
      <c r="A34" s="72" t="s">
        <v>89</v>
      </c>
      <c r="B34" s="73" t="s">
        <v>90</v>
      </c>
      <c r="C34" s="74">
        <v>90</v>
      </c>
      <c r="D34" s="78">
        <v>8</v>
      </c>
      <c r="E34" s="79">
        <v>100</v>
      </c>
      <c r="F34" s="80">
        <v>74.400000000000006</v>
      </c>
      <c r="G34" s="75" t="s">
        <v>309</v>
      </c>
      <c r="H34" s="84">
        <v>15</v>
      </c>
      <c r="I34" s="75"/>
      <c r="J34" s="84"/>
      <c r="K34" s="75" t="s">
        <v>252</v>
      </c>
      <c r="L34" s="84">
        <v>0.6</v>
      </c>
      <c r="M34" s="75"/>
      <c r="N34" s="75"/>
      <c r="O34" s="86" t="s">
        <v>253</v>
      </c>
      <c r="P34" s="88">
        <v>0.23499999999999999</v>
      </c>
      <c r="Q34" s="89">
        <v>13</v>
      </c>
      <c r="R34" s="88">
        <v>7.0000000000000007E-2</v>
      </c>
      <c r="S34" s="88"/>
      <c r="T34" s="89">
        <v>4</v>
      </c>
      <c r="U34" s="89">
        <v>130</v>
      </c>
      <c r="V34" s="89" t="s">
        <v>233</v>
      </c>
      <c r="W34" s="119"/>
      <c r="X34" s="118"/>
      <c r="Y34" s="124"/>
      <c r="Z34" s="127"/>
      <c r="AA34" s="127"/>
      <c r="AB34" s="127"/>
      <c r="AC34" s="127"/>
      <c r="AD34" s="127"/>
      <c r="AE34" s="127">
        <f t="shared" si="1"/>
        <v>0</v>
      </c>
      <c r="AF34" s="127"/>
      <c r="AG34" s="127"/>
      <c r="AH34" s="127"/>
      <c r="AI34" s="127"/>
      <c r="AJ34" s="127"/>
      <c r="AK34" s="127"/>
      <c r="AL34" s="127"/>
      <c r="AM34" s="127">
        <f t="shared" ref="AM34:AM65" si="2">AK34*AL34</f>
        <v>0</v>
      </c>
      <c r="AN34" s="127"/>
      <c r="AO34" s="156"/>
      <c r="AP34" s="156"/>
    </row>
    <row r="35" spans="1:42" x14ac:dyDescent="0.25">
      <c r="A35" s="72" t="s">
        <v>91</v>
      </c>
      <c r="B35" s="73" t="s">
        <v>92</v>
      </c>
      <c r="C35" s="74">
        <v>95</v>
      </c>
      <c r="D35" s="78">
        <v>8</v>
      </c>
      <c r="E35" s="79">
        <v>100</v>
      </c>
      <c r="F35" s="80">
        <v>77</v>
      </c>
      <c r="G35" s="75" t="s">
        <v>93</v>
      </c>
      <c r="H35" s="84">
        <v>15</v>
      </c>
      <c r="I35" s="75"/>
      <c r="J35" s="84"/>
      <c r="K35" s="75" t="s">
        <v>340</v>
      </c>
      <c r="L35" s="84">
        <v>3</v>
      </c>
      <c r="M35" s="75"/>
      <c r="N35" s="75"/>
      <c r="O35" s="87" t="s">
        <v>338</v>
      </c>
      <c r="P35" s="88">
        <v>0.23499999999999999</v>
      </c>
      <c r="Q35" s="89">
        <v>7</v>
      </c>
      <c r="R35" s="88">
        <v>0.05</v>
      </c>
      <c r="S35" s="88"/>
      <c r="T35" s="89">
        <v>4</v>
      </c>
      <c r="U35" s="89">
        <v>145</v>
      </c>
      <c r="V35" s="89" t="s">
        <v>233</v>
      </c>
      <c r="W35" s="119"/>
      <c r="X35" s="118"/>
      <c r="Y35" s="124"/>
      <c r="Z35" s="127"/>
      <c r="AA35" s="127"/>
      <c r="AB35" s="127"/>
      <c r="AC35" s="127"/>
      <c r="AD35" s="127"/>
      <c r="AE35" s="127">
        <f t="shared" si="1"/>
        <v>0</v>
      </c>
      <c r="AF35" s="127"/>
      <c r="AG35" s="127"/>
      <c r="AH35" s="127"/>
      <c r="AI35" s="127"/>
      <c r="AJ35" s="127"/>
      <c r="AK35" s="127"/>
      <c r="AL35" s="127"/>
      <c r="AM35" s="127">
        <f t="shared" si="2"/>
        <v>0</v>
      </c>
      <c r="AN35" s="127"/>
      <c r="AO35" s="156"/>
      <c r="AP35" s="156"/>
    </row>
    <row r="36" spans="1:42" x14ac:dyDescent="0.25">
      <c r="A36" s="72" t="s">
        <v>94</v>
      </c>
      <c r="B36" s="73" t="s">
        <v>95</v>
      </c>
      <c r="C36" s="74">
        <v>105</v>
      </c>
      <c r="D36" s="78">
        <v>2</v>
      </c>
      <c r="E36" s="79">
        <v>90</v>
      </c>
      <c r="F36" s="80">
        <v>68.099999999999994</v>
      </c>
      <c r="G36" s="75" t="s">
        <v>209</v>
      </c>
      <c r="H36" s="84">
        <v>28</v>
      </c>
      <c r="I36" s="75" t="s">
        <v>346</v>
      </c>
      <c r="J36" s="84">
        <v>8</v>
      </c>
      <c r="K36" s="75" t="s">
        <v>252</v>
      </c>
      <c r="L36" s="84">
        <v>0.9</v>
      </c>
      <c r="M36" s="75"/>
      <c r="N36" s="76"/>
      <c r="O36" s="86" t="s">
        <v>253</v>
      </c>
      <c r="P36" s="88">
        <v>0.25</v>
      </c>
      <c r="Q36" s="89"/>
      <c r="R36" s="88"/>
      <c r="S36" s="88"/>
      <c r="T36" s="89"/>
      <c r="U36" s="89"/>
      <c r="V36" s="89" t="s">
        <v>230</v>
      </c>
      <c r="W36" s="119"/>
      <c r="X36" s="118"/>
      <c r="Y36" s="124"/>
      <c r="Z36" s="127"/>
      <c r="AA36" s="127"/>
      <c r="AB36" s="127"/>
      <c r="AC36" s="127"/>
      <c r="AD36" s="127"/>
      <c r="AE36" s="127">
        <f t="shared" si="1"/>
        <v>0</v>
      </c>
      <c r="AF36" s="127"/>
      <c r="AG36" s="127"/>
      <c r="AH36" s="127"/>
      <c r="AI36" s="127"/>
      <c r="AJ36" s="127"/>
      <c r="AK36" s="127"/>
      <c r="AL36" s="127"/>
      <c r="AM36" s="127">
        <f t="shared" si="2"/>
        <v>0</v>
      </c>
      <c r="AN36" s="127"/>
      <c r="AO36" s="156"/>
      <c r="AP36" s="156"/>
    </row>
    <row r="37" spans="1:42" x14ac:dyDescent="0.25">
      <c r="A37" s="72" t="s">
        <v>96</v>
      </c>
      <c r="B37" s="73" t="s">
        <v>97</v>
      </c>
      <c r="C37" s="74">
        <v>105</v>
      </c>
      <c r="D37" s="78">
        <v>3</v>
      </c>
      <c r="E37" s="79">
        <v>160</v>
      </c>
      <c r="F37" s="80">
        <v>68.400000000000006</v>
      </c>
      <c r="G37" s="75" t="s">
        <v>209</v>
      </c>
      <c r="H37" s="84">
        <v>28</v>
      </c>
      <c r="I37" s="75" t="s">
        <v>343</v>
      </c>
      <c r="J37" s="84">
        <v>8</v>
      </c>
      <c r="K37" s="75" t="s">
        <v>252</v>
      </c>
      <c r="L37" s="84">
        <v>0.6</v>
      </c>
      <c r="M37" s="75"/>
      <c r="N37" s="75"/>
      <c r="O37" s="86" t="s">
        <v>253</v>
      </c>
      <c r="P37" s="88">
        <v>0.255</v>
      </c>
      <c r="Q37" s="89">
        <v>3</v>
      </c>
      <c r="R37" s="88">
        <v>7.0000000000000007E-2</v>
      </c>
      <c r="S37" s="88"/>
      <c r="T37" s="89"/>
      <c r="U37" s="89"/>
      <c r="V37" s="89" t="s">
        <v>233</v>
      </c>
      <c r="W37" s="119"/>
      <c r="X37" s="118"/>
      <c r="Y37" s="124"/>
      <c r="Z37" s="127"/>
      <c r="AA37" s="127"/>
      <c r="AB37" s="127"/>
      <c r="AC37" s="127"/>
      <c r="AD37" s="127"/>
      <c r="AE37" s="127">
        <f t="shared" si="1"/>
        <v>0</v>
      </c>
      <c r="AF37" s="127"/>
      <c r="AG37" s="127"/>
      <c r="AH37" s="127"/>
      <c r="AI37" s="127"/>
      <c r="AJ37" s="127"/>
      <c r="AK37" s="127"/>
      <c r="AL37" s="127"/>
      <c r="AM37" s="127">
        <f t="shared" si="2"/>
        <v>0</v>
      </c>
      <c r="AN37" s="127"/>
      <c r="AO37" s="156"/>
      <c r="AP37" s="156"/>
    </row>
    <row r="38" spans="1:42" x14ac:dyDescent="0.25">
      <c r="A38" s="72" t="s">
        <v>98</v>
      </c>
      <c r="B38" s="73" t="s">
        <v>99</v>
      </c>
      <c r="C38" s="74">
        <v>80</v>
      </c>
      <c r="D38" s="78">
        <v>5</v>
      </c>
      <c r="E38" s="79">
        <v>45</v>
      </c>
      <c r="F38" s="80">
        <v>76.099999999999994</v>
      </c>
      <c r="G38" s="75"/>
      <c r="H38" s="84"/>
      <c r="I38" s="75"/>
      <c r="J38" s="84"/>
      <c r="K38" s="75" t="s">
        <v>252</v>
      </c>
      <c r="L38" s="84">
        <v>0.9</v>
      </c>
      <c r="M38" s="75" t="s">
        <v>234</v>
      </c>
      <c r="N38" s="76" t="s">
        <v>235</v>
      </c>
      <c r="O38" s="87" t="s">
        <v>338</v>
      </c>
      <c r="P38" s="88">
        <v>0.2</v>
      </c>
      <c r="Q38" s="89"/>
      <c r="R38" s="88"/>
      <c r="S38" s="88"/>
      <c r="T38" s="89"/>
      <c r="U38" s="89">
        <v>130</v>
      </c>
      <c r="V38" s="89" t="s">
        <v>233</v>
      </c>
      <c r="W38" s="119"/>
      <c r="X38" s="118"/>
      <c r="Y38" s="124"/>
      <c r="Z38" s="127"/>
      <c r="AA38" s="127"/>
      <c r="AB38" s="127"/>
      <c r="AC38" s="127"/>
      <c r="AD38" s="127"/>
      <c r="AE38" s="127">
        <f t="shared" si="1"/>
        <v>0</v>
      </c>
      <c r="AF38" s="127"/>
      <c r="AG38" s="127"/>
      <c r="AH38" s="127"/>
      <c r="AI38" s="127"/>
      <c r="AJ38" s="127"/>
      <c r="AK38" s="127"/>
      <c r="AL38" s="127"/>
      <c r="AM38" s="127">
        <f t="shared" si="2"/>
        <v>0</v>
      </c>
      <c r="AN38" s="127"/>
      <c r="AO38" s="156"/>
      <c r="AP38" s="156"/>
    </row>
    <row r="39" spans="1:42" x14ac:dyDescent="0.25">
      <c r="A39" s="72" t="s">
        <v>100</v>
      </c>
      <c r="B39" s="73" t="s">
        <v>101</v>
      </c>
      <c r="C39" s="74">
        <v>90</v>
      </c>
      <c r="D39" s="78">
        <v>2</v>
      </c>
      <c r="E39" s="79">
        <v>90</v>
      </c>
      <c r="F39" s="80">
        <v>64</v>
      </c>
      <c r="G39" s="75" t="s">
        <v>209</v>
      </c>
      <c r="H39" s="84">
        <v>19</v>
      </c>
      <c r="I39" s="75" t="s">
        <v>343</v>
      </c>
      <c r="J39" s="84">
        <v>6</v>
      </c>
      <c r="K39" s="75" t="s">
        <v>252</v>
      </c>
      <c r="L39" s="84">
        <v>1</v>
      </c>
      <c r="M39" s="75"/>
      <c r="N39" s="76"/>
      <c r="O39" s="86" t="s">
        <v>321</v>
      </c>
      <c r="P39" s="88">
        <v>0.25</v>
      </c>
      <c r="Q39" s="89"/>
      <c r="R39" s="88"/>
      <c r="S39" s="88"/>
      <c r="T39" s="89"/>
      <c r="U39" s="89"/>
      <c r="V39" s="89" t="s">
        <v>230</v>
      </c>
      <c r="W39" s="119"/>
      <c r="X39" s="118"/>
      <c r="Y39" s="124"/>
      <c r="Z39" s="127"/>
      <c r="AA39" s="127"/>
      <c r="AB39" s="127"/>
      <c r="AC39" s="127"/>
      <c r="AD39" s="127"/>
      <c r="AE39" s="127">
        <f t="shared" si="1"/>
        <v>0</v>
      </c>
      <c r="AF39" s="127"/>
      <c r="AG39" s="127"/>
      <c r="AH39" s="127"/>
      <c r="AI39" s="127"/>
      <c r="AJ39" s="127"/>
      <c r="AK39" s="127"/>
      <c r="AL39" s="127"/>
      <c r="AM39" s="127">
        <f t="shared" si="2"/>
        <v>0</v>
      </c>
      <c r="AN39" s="127"/>
      <c r="AO39" s="156"/>
      <c r="AP39" s="156"/>
    </row>
    <row r="40" spans="1:42" x14ac:dyDescent="0.25">
      <c r="A40" s="72" t="s">
        <v>102</v>
      </c>
      <c r="B40" s="73" t="s">
        <v>95</v>
      </c>
      <c r="C40" s="74">
        <v>105</v>
      </c>
      <c r="D40" s="78">
        <v>2</v>
      </c>
      <c r="E40" s="79">
        <v>90</v>
      </c>
      <c r="F40" s="80">
        <v>68.099999999999994</v>
      </c>
      <c r="G40" s="75" t="s">
        <v>209</v>
      </c>
      <c r="H40" s="84">
        <v>28</v>
      </c>
      <c r="I40" s="75" t="s">
        <v>343</v>
      </c>
      <c r="J40" s="84">
        <v>8</v>
      </c>
      <c r="K40" s="75" t="s">
        <v>252</v>
      </c>
      <c r="L40" s="84">
        <v>0.9</v>
      </c>
      <c r="M40" s="75"/>
      <c r="N40" s="76"/>
      <c r="O40" s="87" t="s">
        <v>338</v>
      </c>
      <c r="P40" s="88">
        <v>0.25</v>
      </c>
      <c r="Q40" s="89"/>
      <c r="R40" s="88"/>
      <c r="S40" s="88"/>
      <c r="T40" s="89"/>
      <c r="U40" s="89"/>
      <c r="V40" s="89" t="s">
        <v>233</v>
      </c>
      <c r="W40" s="119"/>
      <c r="X40" s="118"/>
      <c r="Y40" s="124"/>
      <c r="Z40" s="127"/>
      <c r="AA40" s="127"/>
      <c r="AB40" s="127"/>
      <c r="AC40" s="127"/>
      <c r="AD40" s="127"/>
      <c r="AE40" s="127">
        <f t="shared" si="1"/>
        <v>0</v>
      </c>
      <c r="AF40" s="127"/>
      <c r="AG40" s="127"/>
      <c r="AH40" s="127"/>
      <c r="AI40" s="127"/>
      <c r="AJ40" s="127"/>
      <c r="AK40" s="127"/>
      <c r="AL40" s="127"/>
      <c r="AM40" s="127">
        <f t="shared" si="2"/>
        <v>0</v>
      </c>
      <c r="AN40" s="127"/>
      <c r="AO40" s="156"/>
      <c r="AP40" s="156"/>
    </row>
    <row r="41" spans="1:42" x14ac:dyDescent="0.25">
      <c r="A41" s="72" t="s">
        <v>103</v>
      </c>
      <c r="B41" s="73" t="s">
        <v>104</v>
      </c>
      <c r="C41" s="74">
        <v>105</v>
      </c>
      <c r="D41" s="78">
        <v>3</v>
      </c>
      <c r="E41" s="79">
        <v>160</v>
      </c>
      <c r="F41" s="80">
        <v>68.400000000000006</v>
      </c>
      <c r="G41" s="75" t="s">
        <v>209</v>
      </c>
      <c r="H41" s="84">
        <v>28</v>
      </c>
      <c r="I41" s="75" t="s">
        <v>343</v>
      </c>
      <c r="J41" s="84">
        <v>8</v>
      </c>
      <c r="K41" s="75" t="s">
        <v>252</v>
      </c>
      <c r="L41" s="84">
        <v>0.6</v>
      </c>
      <c r="M41" s="75"/>
      <c r="N41" s="75"/>
      <c r="O41" s="87" t="s">
        <v>338</v>
      </c>
      <c r="P41" s="88">
        <v>0.23499999999999999</v>
      </c>
      <c r="Q41" s="89">
        <v>3</v>
      </c>
      <c r="R41" s="88">
        <v>7.0000000000000007E-2</v>
      </c>
      <c r="S41" s="88"/>
      <c r="T41" s="89"/>
      <c r="U41" s="89"/>
      <c r="V41" s="89" t="s">
        <v>233</v>
      </c>
      <c r="W41" s="119"/>
      <c r="X41" s="118"/>
      <c r="Y41" s="124"/>
      <c r="Z41" s="127"/>
      <c r="AA41" s="127"/>
      <c r="AB41" s="127"/>
      <c r="AC41" s="127"/>
      <c r="AD41" s="127"/>
      <c r="AE41" s="127">
        <f t="shared" si="1"/>
        <v>0</v>
      </c>
      <c r="AF41" s="127"/>
      <c r="AG41" s="127"/>
      <c r="AH41" s="127"/>
      <c r="AI41" s="127"/>
      <c r="AJ41" s="127"/>
      <c r="AK41" s="127"/>
      <c r="AL41" s="127"/>
      <c r="AM41" s="127">
        <f t="shared" si="2"/>
        <v>0</v>
      </c>
      <c r="AN41" s="127"/>
      <c r="AO41" s="156"/>
      <c r="AP41" s="156"/>
    </row>
    <row r="42" spans="1:42" x14ac:dyDescent="0.25">
      <c r="A42" s="72" t="s">
        <v>105</v>
      </c>
      <c r="B42" s="73" t="s">
        <v>106</v>
      </c>
      <c r="C42" s="74">
        <v>95</v>
      </c>
      <c r="D42" s="78">
        <v>8</v>
      </c>
      <c r="E42" s="79">
        <v>100</v>
      </c>
      <c r="F42" s="80">
        <v>73</v>
      </c>
      <c r="G42" s="75" t="s">
        <v>55</v>
      </c>
      <c r="H42" s="84">
        <v>18</v>
      </c>
      <c r="I42" s="75"/>
      <c r="J42" s="84"/>
      <c r="K42" s="75" t="s">
        <v>353</v>
      </c>
      <c r="L42" s="84">
        <v>4</v>
      </c>
      <c r="M42" s="75"/>
      <c r="N42" s="75"/>
      <c r="O42" s="87" t="s">
        <v>338</v>
      </c>
      <c r="P42" s="88">
        <v>0.23499999999999999</v>
      </c>
      <c r="Q42" s="89">
        <v>6</v>
      </c>
      <c r="R42" s="88">
        <v>7.0000000000000007E-2</v>
      </c>
      <c r="S42" s="88"/>
      <c r="T42" s="89">
        <v>4</v>
      </c>
      <c r="U42" s="89">
        <v>135</v>
      </c>
      <c r="V42" s="89" t="s">
        <v>233</v>
      </c>
      <c r="W42" s="119"/>
      <c r="X42" s="118"/>
      <c r="Y42" s="124"/>
      <c r="Z42" s="127"/>
      <c r="AA42" s="127"/>
      <c r="AB42" s="127"/>
      <c r="AC42" s="127"/>
      <c r="AD42" s="127"/>
      <c r="AE42" s="127">
        <f t="shared" si="1"/>
        <v>0</v>
      </c>
      <c r="AF42" s="127"/>
      <c r="AG42" s="127"/>
      <c r="AH42" s="127"/>
      <c r="AI42" s="127"/>
      <c r="AJ42" s="127"/>
      <c r="AK42" s="127"/>
      <c r="AL42" s="127"/>
      <c r="AM42" s="127">
        <f t="shared" si="2"/>
        <v>0</v>
      </c>
      <c r="AN42" s="127"/>
      <c r="AO42" s="156"/>
      <c r="AP42" s="156"/>
    </row>
    <row r="43" spans="1:42" x14ac:dyDescent="0.25">
      <c r="A43" s="72" t="s">
        <v>107</v>
      </c>
      <c r="B43" s="73" t="s">
        <v>108</v>
      </c>
      <c r="C43" s="74">
        <v>95</v>
      </c>
      <c r="D43" s="78">
        <v>8</v>
      </c>
      <c r="E43" s="79">
        <v>100</v>
      </c>
      <c r="F43" s="80">
        <v>73</v>
      </c>
      <c r="G43" s="75" t="s">
        <v>350</v>
      </c>
      <c r="H43" s="84">
        <v>18</v>
      </c>
      <c r="I43" s="75"/>
      <c r="J43" s="84"/>
      <c r="K43" s="75" t="s">
        <v>339</v>
      </c>
      <c r="L43" s="84">
        <v>4</v>
      </c>
      <c r="M43" s="75"/>
      <c r="N43" s="75"/>
      <c r="O43" s="87" t="s">
        <v>338</v>
      </c>
      <c r="P43" s="88">
        <v>0.23499999999999999</v>
      </c>
      <c r="Q43" s="89">
        <v>6</v>
      </c>
      <c r="R43" s="88">
        <v>7.0000000000000007E-2</v>
      </c>
      <c r="S43" s="88"/>
      <c r="T43" s="89">
        <v>4</v>
      </c>
      <c r="U43" s="89">
        <v>135</v>
      </c>
      <c r="V43" s="89" t="s">
        <v>233</v>
      </c>
      <c r="W43" s="119"/>
      <c r="X43" s="118"/>
      <c r="Y43" s="124"/>
      <c r="Z43" s="127"/>
      <c r="AA43" s="127"/>
      <c r="AB43" s="127"/>
      <c r="AC43" s="127"/>
      <c r="AD43" s="127"/>
      <c r="AE43" s="127">
        <f t="shared" si="1"/>
        <v>0</v>
      </c>
      <c r="AF43" s="127"/>
      <c r="AG43" s="127"/>
      <c r="AH43" s="127"/>
      <c r="AI43" s="127"/>
      <c r="AJ43" s="127"/>
      <c r="AK43" s="127"/>
      <c r="AL43" s="127"/>
      <c r="AM43" s="127">
        <f t="shared" si="2"/>
        <v>0</v>
      </c>
      <c r="AN43" s="127"/>
      <c r="AO43" s="156"/>
      <c r="AP43" s="156"/>
    </row>
    <row r="44" spans="1:42" x14ac:dyDescent="0.25">
      <c r="A44" s="72" t="s">
        <v>109</v>
      </c>
      <c r="B44" s="73" t="s">
        <v>64</v>
      </c>
      <c r="C44" s="74">
        <v>70</v>
      </c>
      <c r="D44" s="78">
        <v>5</v>
      </c>
      <c r="E44" s="79">
        <v>100</v>
      </c>
      <c r="F44" s="80">
        <v>69.3</v>
      </c>
      <c r="G44" s="75"/>
      <c r="H44" s="84"/>
      <c r="I44" s="75"/>
      <c r="J44" s="84"/>
      <c r="K44" s="75" t="s">
        <v>252</v>
      </c>
      <c r="L44" s="84">
        <v>0.7</v>
      </c>
      <c r="M44" s="75"/>
      <c r="N44" s="76"/>
      <c r="O44" s="87" t="s">
        <v>338</v>
      </c>
      <c r="P44" s="88">
        <v>0.23499999999999999</v>
      </c>
      <c r="Q44" s="89">
        <v>2</v>
      </c>
      <c r="R44" s="88">
        <v>0.11</v>
      </c>
      <c r="S44" s="88">
        <v>1.9E-2</v>
      </c>
      <c r="T44" s="89">
        <v>3.5</v>
      </c>
      <c r="U44" s="89">
        <v>160</v>
      </c>
      <c r="V44" s="89" t="s">
        <v>233</v>
      </c>
      <c r="W44" s="119"/>
      <c r="X44" s="118"/>
      <c r="Y44" s="124"/>
      <c r="Z44" s="127"/>
      <c r="AA44" s="127"/>
      <c r="AB44" s="127"/>
      <c r="AC44" s="127"/>
      <c r="AD44" s="127"/>
      <c r="AE44" s="127">
        <f t="shared" si="1"/>
        <v>0</v>
      </c>
      <c r="AF44" s="127"/>
      <c r="AG44" s="127"/>
      <c r="AH44" s="127"/>
      <c r="AI44" s="127"/>
      <c r="AJ44" s="127"/>
      <c r="AK44" s="127"/>
      <c r="AL44" s="127"/>
      <c r="AM44" s="127">
        <f t="shared" si="2"/>
        <v>0</v>
      </c>
      <c r="AN44" s="127"/>
      <c r="AO44" s="156"/>
      <c r="AP44" s="156"/>
    </row>
    <row r="45" spans="1:42" x14ac:dyDescent="0.25">
      <c r="A45" s="72" t="s">
        <v>110</v>
      </c>
      <c r="B45" s="73" t="s">
        <v>111</v>
      </c>
      <c r="C45" s="74">
        <v>75</v>
      </c>
      <c r="D45" s="78">
        <v>9</v>
      </c>
      <c r="E45" s="79">
        <v>112</v>
      </c>
      <c r="F45" s="80">
        <v>67.400000000000006</v>
      </c>
      <c r="G45" s="75" t="s">
        <v>79</v>
      </c>
      <c r="H45" s="84">
        <v>7</v>
      </c>
      <c r="I45" s="75"/>
      <c r="J45" s="84"/>
      <c r="K45" s="75" t="s">
        <v>252</v>
      </c>
      <c r="L45" s="84">
        <v>0.6</v>
      </c>
      <c r="M45" s="75"/>
      <c r="N45" s="75"/>
      <c r="O45" s="87" t="s">
        <v>338</v>
      </c>
      <c r="P45" s="88">
        <v>0.24099999999999999</v>
      </c>
      <c r="Q45" s="89">
        <v>4</v>
      </c>
      <c r="R45" s="88">
        <v>7.0000000000000007E-2</v>
      </c>
      <c r="S45" s="88"/>
      <c r="T45" s="89"/>
      <c r="U45" s="89">
        <v>93</v>
      </c>
      <c r="V45" s="89" t="s">
        <v>233</v>
      </c>
      <c r="W45" s="119"/>
      <c r="X45" s="118"/>
      <c r="Y45" s="124"/>
      <c r="Z45" s="127"/>
      <c r="AA45" s="127"/>
      <c r="AB45" s="127"/>
      <c r="AC45" s="127"/>
      <c r="AD45" s="127"/>
      <c r="AE45" s="127">
        <f t="shared" si="1"/>
        <v>0</v>
      </c>
      <c r="AF45" s="127"/>
      <c r="AG45" s="127"/>
      <c r="AH45" s="127"/>
      <c r="AI45" s="127"/>
      <c r="AJ45" s="127"/>
      <c r="AK45" s="127"/>
      <c r="AL45" s="127"/>
      <c r="AM45" s="127">
        <f t="shared" si="2"/>
        <v>0</v>
      </c>
      <c r="AN45" s="127"/>
      <c r="AO45" s="156"/>
      <c r="AP45" s="156"/>
    </row>
    <row r="46" spans="1:42" x14ac:dyDescent="0.25">
      <c r="A46" s="72" t="s">
        <v>112</v>
      </c>
      <c r="B46" s="73" t="s">
        <v>113</v>
      </c>
      <c r="C46" s="74">
        <v>165</v>
      </c>
      <c r="D46" s="78">
        <v>6</v>
      </c>
      <c r="E46" s="79">
        <v>28</v>
      </c>
      <c r="F46" s="80">
        <v>95</v>
      </c>
      <c r="G46" s="75" t="s">
        <v>335</v>
      </c>
      <c r="H46" s="84">
        <v>70</v>
      </c>
      <c r="I46" s="75"/>
      <c r="J46" s="84"/>
      <c r="K46" s="75"/>
      <c r="L46" s="84"/>
      <c r="M46" s="75"/>
      <c r="N46" s="76"/>
      <c r="O46" s="86" t="s">
        <v>321</v>
      </c>
      <c r="P46" s="88">
        <v>0.16900000000000001</v>
      </c>
      <c r="Q46" s="89"/>
      <c r="R46" s="88"/>
      <c r="S46" s="88"/>
      <c r="T46" s="89"/>
      <c r="U46" s="89"/>
      <c r="V46" s="89" t="s">
        <v>231</v>
      </c>
      <c r="W46" s="119"/>
      <c r="X46" s="118"/>
      <c r="Y46" s="124"/>
      <c r="Z46" s="127"/>
      <c r="AA46" s="127"/>
      <c r="AB46" s="127"/>
      <c r="AC46" s="127"/>
      <c r="AD46" s="127"/>
      <c r="AE46" s="127">
        <f t="shared" si="1"/>
        <v>0</v>
      </c>
      <c r="AF46" s="127"/>
      <c r="AG46" s="127"/>
      <c r="AH46" s="127"/>
      <c r="AI46" s="127"/>
      <c r="AJ46" s="127"/>
      <c r="AK46" s="127"/>
      <c r="AL46" s="127"/>
      <c r="AM46" s="127">
        <f t="shared" si="2"/>
        <v>0</v>
      </c>
      <c r="AN46" s="127"/>
      <c r="AO46" s="156"/>
      <c r="AP46" s="156"/>
    </row>
    <row r="47" spans="1:42" x14ac:dyDescent="0.25">
      <c r="A47" s="72" t="s">
        <v>114</v>
      </c>
      <c r="B47" s="73" t="s">
        <v>115</v>
      </c>
      <c r="C47" s="74">
        <v>95</v>
      </c>
      <c r="D47" s="78">
        <v>3</v>
      </c>
      <c r="E47" s="79">
        <v>90</v>
      </c>
      <c r="F47" s="80">
        <v>67.099999999999994</v>
      </c>
      <c r="G47" s="75" t="s">
        <v>209</v>
      </c>
      <c r="H47" s="84">
        <v>22</v>
      </c>
      <c r="I47" s="75" t="s">
        <v>345</v>
      </c>
      <c r="J47" s="84">
        <v>5</v>
      </c>
      <c r="K47" s="75" t="s">
        <v>252</v>
      </c>
      <c r="L47" s="84">
        <v>0.9</v>
      </c>
      <c r="M47" s="75"/>
      <c r="N47" s="76"/>
      <c r="O47" s="87" t="s">
        <v>338</v>
      </c>
      <c r="P47" s="88">
        <v>0.25</v>
      </c>
      <c r="Q47" s="89"/>
      <c r="R47" s="88"/>
      <c r="S47" s="88"/>
      <c r="T47" s="89"/>
      <c r="U47" s="89"/>
      <c r="V47" s="89" t="s">
        <v>236</v>
      </c>
      <c r="W47" s="119"/>
      <c r="X47" s="118"/>
      <c r="Y47" s="124"/>
      <c r="Z47" s="127"/>
      <c r="AA47" s="127"/>
      <c r="AB47" s="127"/>
      <c r="AC47" s="127"/>
      <c r="AD47" s="127"/>
      <c r="AE47" s="127">
        <f t="shared" si="1"/>
        <v>0</v>
      </c>
      <c r="AF47" s="127"/>
      <c r="AG47" s="127"/>
      <c r="AH47" s="127"/>
      <c r="AI47" s="127"/>
      <c r="AJ47" s="127"/>
      <c r="AK47" s="127"/>
      <c r="AL47" s="127"/>
      <c r="AM47" s="127">
        <f t="shared" si="2"/>
        <v>0</v>
      </c>
      <c r="AN47" s="127"/>
      <c r="AO47" s="156"/>
      <c r="AP47" s="156"/>
    </row>
    <row r="48" spans="1:42" x14ac:dyDescent="0.25">
      <c r="A48" s="72" t="s">
        <v>116</v>
      </c>
      <c r="B48" s="73" t="s">
        <v>117</v>
      </c>
      <c r="C48" s="74">
        <v>30</v>
      </c>
      <c r="D48" s="78">
        <v>10</v>
      </c>
      <c r="E48" s="79">
        <v>115</v>
      </c>
      <c r="F48" s="80">
        <v>29.7</v>
      </c>
      <c r="G48" s="75"/>
      <c r="H48" s="84"/>
      <c r="I48" s="75"/>
      <c r="J48" s="84"/>
      <c r="K48" s="75" t="s">
        <v>252</v>
      </c>
      <c r="L48" s="84">
        <v>0.3</v>
      </c>
      <c r="M48" s="75"/>
      <c r="N48" s="75"/>
      <c r="O48" s="87" t="s">
        <v>338</v>
      </c>
      <c r="P48" s="88">
        <v>0.23499999999999999</v>
      </c>
      <c r="Q48" s="89">
        <v>2</v>
      </c>
      <c r="R48" s="88">
        <v>0.11</v>
      </c>
      <c r="S48" s="88"/>
      <c r="T48" s="89">
        <v>3.5</v>
      </c>
      <c r="U48" s="89">
        <v>80</v>
      </c>
      <c r="V48" s="89" t="s">
        <v>233</v>
      </c>
      <c r="W48" s="119"/>
      <c r="X48" s="118"/>
      <c r="Y48" s="124"/>
      <c r="Z48" s="127"/>
      <c r="AA48" s="127"/>
      <c r="AB48" s="127"/>
      <c r="AC48" s="127"/>
      <c r="AD48" s="127"/>
      <c r="AE48" s="127">
        <f t="shared" si="1"/>
        <v>0</v>
      </c>
      <c r="AF48" s="127"/>
      <c r="AG48" s="127"/>
      <c r="AH48" s="127"/>
      <c r="AI48" s="127"/>
      <c r="AJ48" s="127"/>
      <c r="AK48" s="127"/>
      <c r="AL48" s="127"/>
      <c r="AM48" s="127">
        <f t="shared" si="2"/>
        <v>0</v>
      </c>
      <c r="AN48" s="127"/>
      <c r="AO48" s="156"/>
      <c r="AP48" s="156"/>
    </row>
    <row r="49" spans="1:42" x14ac:dyDescent="0.25">
      <c r="A49" s="72" t="s">
        <v>118</v>
      </c>
      <c r="B49" s="73" t="s">
        <v>119</v>
      </c>
      <c r="C49" s="74">
        <v>30</v>
      </c>
      <c r="D49" s="78">
        <v>10</v>
      </c>
      <c r="E49" s="79">
        <v>150</v>
      </c>
      <c r="F49" s="80">
        <v>25.7</v>
      </c>
      <c r="G49" s="75" t="s">
        <v>79</v>
      </c>
      <c r="H49" s="84">
        <v>4</v>
      </c>
      <c r="I49" s="75"/>
      <c r="J49" s="84"/>
      <c r="K49" s="75" t="s">
        <v>252</v>
      </c>
      <c r="L49" s="84">
        <v>0.3</v>
      </c>
      <c r="M49" s="75"/>
      <c r="N49" s="75"/>
      <c r="O49" s="87" t="s">
        <v>338</v>
      </c>
      <c r="P49" s="88">
        <v>0.25</v>
      </c>
      <c r="Q49" s="89">
        <v>5</v>
      </c>
      <c r="R49" s="88">
        <v>7.0000000000000007E-2</v>
      </c>
      <c r="S49" s="88"/>
      <c r="T49" s="89"/>
      <c r="U49" s="89">
        <v>50</v>
      </c>
      <c r="V49" s="89" t="s">
        <v>233</v>
      </c>
      <c r="W49" s="119"/>
      <c r="X49" s="118"/>
      <c r="Y49" s="124"/>
      <c r="Z49" s="127"/>
      <c r="AA49" s="127"/>
      <c r="AB49" s="127"/>
      <c r="AC49" s="127"/>
      <c r="AD49" s="127"/>
      <c r="AE49" s="127">
        <f t="shared" si="1"/>
        <v>0</v>
      </c>
      <c r="AF49" s="127"/>
      <c r="AG49" s="127"/>
      <c r="AH49" s="127"/>
      <c r="AI49" s="127"/>
      <c r="AJ49" s="127"/>
      <c r="AK49" s="127"/>
      <c r="AL49" s="127"/>
      <c r="AM49" s="127">
        <f t="shared" si="2"/>
        <v>0</v>
      </c>
      <c r="AN49" s="127"/>
      <c r="AO49" s="156"/>
      <c r="AP49" s="156"/>
    </row>
    <row r="50" spans="1:42" x14ac:dyDescent="0.25">
      <c r="A50" s="72" t="s">
        <v>120</v>
      </c>
      <c r="B50" s="73" t="s">
        <v>86</v>
      </c>
      <c r="C50" s="74">
        <v>30</v>
      </c>
      <c r="D50" s="78">
        <v>3</v>
      </c>
      <c r="E50" s="79">
        <v>110</v>
      </c>
      <c r="F50" s="80">
        <v>19.7</v>
      </c>
      <c r="G50" s="75" t="s">
        <v>209</v>
      </c>
      <c r="H50" s="84">
        <v>5</v>
      </c>
      <c r="I50" s="75" t="s">
        <v>345</v>
      </c>
      <c r="J50" s="84">
        <v>5</v>
      </c>
      <c r="K50" s="75" t="s">
        <v>252</v>
      </c>
      <c r="L50" s="84">
        <v>0.3</v>
      </c>
      <c r="M50" s="75"/>
      <c r="N50" s="76"/>
      <c r="O50" s="87" t="s">
        <v>338</v>
      </c>
      <c r="P50" s="88">
        <v>0.25</v>
      </c>
      <c r="Q50" s="89"/>
      <c r="R50" s="88"/>
      <c r="S50" s="88"/>
      <c r="T50" s="89"/>
      <c r="U50" s="89"/>
      <c r="V50" s="89" t="s">
        <v>233</v>
      </c>
      <c r="W50" s="119"/>
      <c r="X50" s="117"/>
      <c r="Y50" s="123"/>
      <c r="Z50" s="127"/>
      <c r="AA50" s="127"/>
      <c r="AB50" s="127"/>
      <c r="AC50" s="127"/>
      <c r="AD50" s="127"/>
      <c r="AE50" s="127">
        <f t="shared" si="1"/>
        <v>0</v>
      </c>
      <c r="AF50" s="127"/>
      <c r="AG50" s="127"/>
      <c r="AH50" s="127"/>
      <c r="AI50" s="127"/>
      <c r="AJ50" s="127"/>
      <c r="AK50" s="127"/>
      <c r="AL50" s="127"/>
      <c r="AM50" s="127">
        <f t="shared" si="2"/>
        <v>0</v>
      </c>
      <c r="AN50" s="127"/>
      <c r="AO50" s="156"/>
      <c r="AP50" s="156"/>
    </row>
    <row r="51" spans="1:42" x14ac:dyDescent="0.25">
      <c r="A51" s="72" t="s">
        <v>121</v>
      </c>
      <c r="B51" s="73" t="s">
        <v>76</v>
      </c>
      <c r="C51" s="74">
        <v>90</v>
      </c>
      <c r="D51" s="78">
        <v>5</v>
      </c>
      <c r="E51" s="79">
        <v>93</v>
      </c>
      <c r="F51" s="80">
        <v>89.3</v>
      </c>
      <c r="G51" s="75"/>
      <c r="H51" s="84"/>
      <c r="I51" s="75"/>
      <c r="J51" s="84"/>
      <c r="K51" s="75" t="s">
        <v>252</v>
      </c>
      <c r="L51" s="84">
        <v>0.7</v>
      </c>
      <c r="M51" s="75"/>
      <c r="N51" s="76"/>
      <c r="O51" s="86" t="s">
        <v>253</v>
      </c>
      <c r="P51" s="88">
        <v>0.23499999999999999</v>
      </c>
      <c r="Q51" s="89">
        <v>1</v>
      </c>
      <c r="R51" s="88">
        <v>0.11</v>
      </c>
      <c r="S51" s="88">
        <v>1.9E-2</v>
      </c>
      <c r="T51" s="89">
        <v>3.5</v>
      </c>
      <c r="U51" s="89">
        <v>135</v>
      </c>
      <c r="V51" s="89" t="s">
        <v>233</v>
      </c>
      <c r="W51" s="119"/>
      <c r="X51" s="118"/>
      <c r="Y51" s="124"/>
      <c r="Z51" s="127"/>
      <c r="AA51" s="127"/>
      <c r="AB51" s="127"/>
      <c r="AC51" s="127"/>
      <c r="AD51" s="127"/>
      <c r="AE51" s="127">
        <f t="shared" si="1"/>
        <v>0</v>
      </c>
      <c r="AF51" s="127"/>
      <c r="AG51" s="127"/>
      <c r="AH51" s="127"/>
      <c r="AI51" s="127"/>
      <c r="AJ51" s="127"/>
      <c r="AK51" s="127"/>
      <c r="AL51" s="127"/>
      <c r="AM51" s="127">
        <f t="shared" si="2"/>
        <v>0</v>
      </c>
      <c r="AN51" s="127"/>
      <c r="AO51" s="156"/>
      <c r="AP51" s="156"/>
    </row>
    <row r="52" spans="1:42" x14ac:dyDescent="0.25">
      <c r="A52" s="72" t="s">
        <v>122</v>
      </c>
      <c r="B52" s="73" t="s">
        <v>123</v>
      </c>
      <c r="C52" s="74">
        <v>80</v>
      </c>
      <c r="D52" s="78">
        <v>5</v>
      </c>
      <c r="E52" s="79">
        <v>45</v>
      </c>
      <c r="F52" s="80">
        <v>76.099999999999994</v>
      </c>
      <c r="G52" s="75"/>
      <c r="H52" s="84"/>
      <c r="I52" s="75"/>
      <c r="J52" s="84"/>
      <c r="K52" s="75" t="s">
        <v>252</v>
      </c>
      <c r="L52" s="84">
        <v>0.9</v>
      </c>
      <c r="M52" s="75" t="s">
        <v>237</v>
      </c>
      <c r="N52" s="76" t="s">
        <v>235</v>
      </c>
      <c r="O52" s="87" t="s">
        <v>338</v>
      </c>
      <c r="P52" s="88">
        <v>0.2</v>
      </c>
      <c r="Q52" s="92"/>
      <c r="R52" s="93"/>
      <c r="S52" s="93"/>
      <c r="T52" s="92"/>
      <c r="U52" s="89">
        <v>130</v>
      </c>
      <c r="V52" s="89" t="s">
        <v>233</v>
      </c>
      <c r="W52" s="119"/>
      <c r="X52" s="118"/>
      <c r="Y52" s="124"/>
      <c r="Z52" s="127"/>
      <c r="AA52" s="127"/>
      <c r="AB52" s="127"/>
      <c r="AC52" s="127"/>
      <c r="AD52" s="127"/>
      <c r="AE52" s="127">
        <f t="shared" si="1"/>
        <v>0</v>
      </c>
      <c r="AF52" s="127"/>
      <c r="AG52" s="127"/>
      <c r="AH52" s="127"/>
      <c r="AI52" s="127"/>
      <c r="AJ52" s="127"/>
      <c r="AK52" s="127"/>
      <c r="AL52" s="127"/>
      <c r="AM52" s="127">
        <f t="shared" si="2"/>
        <v>0</v>
      </c>
      <c r="AN52" s="127"/>
      <c r="AO52" s="156"/>
      <c r="AP52" s="156"/>
    </row>
    <row r="53" spans="1:42" x14ac:dyDescent="0.25">
      <c r="A53" s="72" t="s">
        <v>124</v>
      </c>
      <c r="B53" s="73" t="s">
        <v>125</v>
      </c>
      <c r="C53" s="74">
        <v>85</v>
      </c>
      <c r="D53" s="78">
        <v>5</v>
      </c>
      <c r="E53" s="79">
        <v>93</v>
      </c>
      <c r="F53" s="80">
        <v>84.3</v>
      </c>
      <c r="G53" s="75"/>
      <c r="H53" s="84"/>
      <c r="I53" s="75"/>
      <c r="J53" s="84"/>
      <c r="K53" s="75" t="s">
        <v>252</v>
      </c>
      <c r="L53" s="84">
        <v>0.7</v>
      </c>
      <c r="M53" s="75"/>
      <c r="N53" s="76"/>
      <c r="O53" s="86" t="s">
        <v>253</v>
      </c>
      <c r="P53" s="88">
        <v>0.27</v>
      </c>
      <c r="Q53" s="89">
        <v>3</v>
      </c>
      <c r="R53" s="88">
        <v>0.11</v>
      </c>
      <c r="S53" s="88">
        <v>1.6E-2</v>
      </c>
      <c r="T53" s="89">
        <v>3.5</v>
      </c>
      <c r="U53" s="89">
        <v>160</v>
      </c>
      <c r="V53" s="89" t="s">
        <v>233</v>
      </c>
      <c r="W53" s="119"/>
      <c r="X53" s="118"/>
      <c r="Y53" s="124"/>
      <c r="Z53" s="127"/>
      <c r="AA53" s="127"/>
      <c r="AB53" s="127"/>
      <c r="AC53" s="127"/>
      <c r="AD53" s="127"/>
      <c r="AE53" s="127">
        <f t="shared" si="1"/>
        <v>0</v>
      </c>
      <c r="AF53" s="127"/>
      <c r="AG53" s="127"/>
      <c r="AH53" s="127"/>
      <c r="AI53" s="127"/>
      <c r="AJ53" s="127"/>
      <c r="AK53" s="127"/>
      <c r="AL53" s="127"/>
      <c r="AM53" s="127">
        <f t="shared" si="2"/>
        <v>0</v>
      </c>
      <c r="AN53" s="127"/>
      <c r="AO53" s="156"/>
      <c r="AP53" s="156"/>
    </row>
    <row r="54" spans="1:42" x14ac:dyDescent="0.25">
      <c r="A54" s="72" t="s">
        <v>126</v>
      </c>
      <c r="B54" s="73" t="s">
        <v>127</v>
      </c>
      <c r="C54" s="74">
        <v>120</v>
      </c>
      <c r="D54" s="78">
        <v>2</v>
      </c>
      <c r="E54" s="79">
        <v>90</v>
      </c>
      <c r="F54" s="80">
        <v>81.099999999999994</v>
      </c>
      <c r="G54" s="75" t="s">
        <v>209</v>
      </c>
      <c r="H54" s="84">
        <v>24</v>
      </c>
      <c r="I54" s="75" t="s">
        <v>346</v>
      </c>
      <c r="J54" s="84">
        <v>14</v>
      </c>
      <c r="K54" s="75" t="s">
        <v>252</v>
      </c>
      <c r="L54" s="84">
        <v>0.9</v>
      </c>
      <c r="M54" s="75"/>
      <c r="N54" s="76"/>
      <c r="O54" s="86" t="s">
        <v>253</v>
      </c>
      <c r="P54" s="88">
        <v>0.24</v>
      </c>
      <c r="Q54" s="90"/>
      <c r="R54" s="91"/>
      <c r="S54" s="91"/>
      <c r="T54" s="90"/>
      <c r="U54" s="90"/>
      <c r="V54" s="89" t="s">
        <v>230</v>
      </c>
      <c r="W54" s="119"/>
      <c r="X54" s="118"/>
      <c r="Y54" s="124"/>
      <c r="Z54" s="127"/>
      <c r="AA54" s="127"/>
      <c r="AB54" s="127"/>
      <c r="AC54" s="127"/>
      <c r="AD54" s="127"/>
      <c r="AE54" s="127">
        <f t="shared" si="1"/>
        <v>0</v>
      </c>
      <c r="AF54" s="127"/>
      <c r="AG54" s="127"/>
      <c r="AH54" s="127"/>
      <c r="AI54" s="127"/>
      <c r="AJ54" s="127"/>
      <c r="AK54" s="127"/>
      <c r="AL54" s="127"/>
      <c r="AM54" s="127">
        <f t="shared" si="2"/>
        <v>0</v>
      </c>
      <c r="AN54" s="127"/>
      <c r="AO54" s="156"/>
      <c r="AP54" s="156"/>
    </row>
    <row r="55" spans="1:42" x14ac:dyDescent="0.25">
      <c r="A55" s="72" t="s">
        <v>128</v>
      </c>
      <c r="B55" s="73" t="s">
        <v>129</v>
      </c>
      <c r="C55" s="74">
        <v>120</v>
      </c>
      <c r="D55" s="78">
        <v>3</v>
      </c>
      <c r="E55" s="79">
        <v>160</v>
      </c>
      <c r="F55" s="80">
        <v>81.400000000000006</v>
      </c>
      <c r="G55" s="75" t="s">
        <v>209</v>
      </c>
      <c r="H55" s="84">
        <v>24</v>
      </c>
      <c r="I55" s="75" t="s">
        <v>346</v>
      </c>
      <c r="J55" s="84">
        <v>14</v>
      </c>
      <c r="K55" s="75" t="s">
        <v>252</v>
      </c>
      <c r="L55" s="84">
        <v>0.6</v>
      </c>
      <c r="M55" s="75"/>
      <c r="N55" s="75"/>
      <c r="O55" s="86" t="s">
        <v>253</v>
      </c>
      <c r="P55" s="88">
        <v>0.24</v>
      </c>
      <c r="Q55" s="89">
        <v>8</v>
      </c>
      <c r="R55" s="88">
        <v>7.0000000000000007E-2</v>
      </c>
      <c r="S55" s="88"/>
      <c r="T55" s="89"/>
      <c r="U55" s="89"/>
      <c r="V55" s="89" t="s">
        <v>233</v>
      </c>
      <c r="W55" s="119"/>
      <c r="X55" s="118"/>
      <c r="Y55" s="124"/>
      <c r="Z55" s="127"/>
      <c r="AA55" s="127"/>
      <c r="AB55" s="127"/>
      <c r="AC55" s="127"/>
      <c r="AD55" s="127"/>
      <c r="AE55" s="127">
        <f t="shared" si="1"/>
        <v>0</v>
      </c>
      <c r="AF55" s="127"/>
      <c r="AG55" s="127"/>
      <c r="AH55" s="127"/>
      <c r="AI55" s="127"/>
      <c r="AJ55" s="127"/>
      <c r="AK55" s="127"/>
      <c r="AL55" s="127"/>
      <c r="AM55" s="127">
        <f t="shared" si="2"/>
        <v>0</v>
      </c>
      <c r="AN55" s="127"/>
      <c r="AO55" s="156"/>
      <c r="AP55" s="156"/>
    </row>
    <row r="56" spans="1:42" x14ac:dyDescent="0.25">
      <c r="A56" s="72" t="s">
        <v>130</v>
      </c>
      <c r="B56" s="73" t="s">
        <v>131</v>
      </c>
      <c r="C56" s="74">
        <v>90</v>
      </c>
      <c r="D56" s="78">
        <v>10</v>
      </c>
      <c r="E56" s="79">
        <v>100</v>
      </c>
      <c r="F56" s="80">
        <v>75.400000000000006</v>
      </c>
      <c r="G56" s="75" t="s">
        <v>132</v>
      </c>
      <c r="H56" s="84">
        <v>14</v>
      </c>
      <c r="I56" s="75"/>
      <c r="J56" s="84"/>
      <c r="K56" s="75" t="s">
        <v>252</v>
      </c>
      <c r="L56" s="84">
        <v>0.6</v>
      </c>
      <c r="M56" s="75"/>
      <c r="N56" s="75"/>
      <c r="O56" s="86" t="s">
        <v>253</v>
      </c>
      <c r="P56" s="88">
        <v>0.27</v>
      </c>
      <c r="Q56" s="89">
        <v>9</v>
      </c>
      <c r="R56" s="88">
        <v>7.0000000000000007E-2</v>
      </c>
      <c r="S56" s="88"/>
      <c r="T56" s="89"/>
      <c r="U56" s="89">
        <v>103</v>
      </c>
      <c r="V56" s="89" t="s">
        <v>233</v>
      </c>
      <c r="W56" s="119"/>
      <c r="X56" s="118"/>
      <c r="Y56" s="124"/>
      <c r="Z56" s="127"/>
      <c r="AA56" s="127"/>
      <c r="AB56" s="127"/>
      <c r="AC56" s="127"/>
      <c r="AD56" s="127"/>
      <c r="AE56" s="127">
        <f t="shared" si="1"/>
        <v>0</v>
      </c>
      <c r="AF56" s="127"/>
      <c r="AG56" s="127"/>
      <c r="AH56" s="127"/>
      <c r="AI56" s="127"/>
      <c r="AJ56" s="127"/>
      <c r="AK56" s="127"/>
      <c r="AL56" s="127"/>
      <c r="AM56" s="127">
        <f t="shared" si="2"/>
        <v>0</v>
      </c>
      <c r="AN56" s="127"/>
      <c r="AO56" s="156"/>
      <c r="AP56" s="156"/>
    </row>
    <row r="57" spans="1:42" x14ac:dyDescent="0.25">
      <c r="A57" s="72" t="s">
        <v>133</v>
      </c>
      <c r="B57" s="73" t="s">
        <v>134</v>
      </c>
      <c r="C57" s="74">
        <v>95</v>
      </c>
      <c r="D57" s="78">
        <v>8</v>
      </c>
      <c r="E57" s="79">
        <v>100</v>
      </c>
      <c r="F57" s="80">
        <v>73</v>
      </c>
      <c r="G57" s="75" t="s">
        <v>347</v>
      </c>
      <c r="H57" s="84">
        <v>18</v>
      </c>
      <c r="I57" s="75"/>
      <c r="J57" s="84"/>
      <c r="K57" s="75" t="s">
        <v>353</v>
      </c>
      <c r="L57" s="84">
        <v>4</v>
      </c>
      <c r="M57" s="75"/>
      <c r="N57" s="75"/>
      <c r="O57" s="86" t="s">
        <v>253</v>
      </c>
      <c r="P57" s="88">
        <v>0.27</v>
      </c>
      <c r="Q57" s="89">
        <v>10</v>
      </c>
      <c r="R57" s="88">
        <v>7.0000000000000007E-2</v>
      </c>
      <c r="S57" s="88"/>
      <c r="T57" s="89">
        <v>4</v>
      </c>
      <c r="U57" s="89">
        <v>135</v>
      </c>
      <c r="V57" s="89" t="s">
        <v>233</v>
      </c>
      <c r="W57" s="119"/>
      <c r="X57" s="118"/>
      <c r="Y57" s="124"/>
      <c r="Z57" s="127"/>
      <c r="AA57" s="127"/>
      <c r="AB57" s="127"/>
      <c r="AC57" s="127"/>
      <c r="AD57" s="127"/>
      <c r="AE57" s="127">
        <f t="shared" si="1"/>
        <v>0</v>
      </c>
      <c r="AF57" s="127"/>
      <c r="AG57" s="127"/>
      <c r="AH57" s="127"/>
      <c r="AI57" s="127"/>
      <c r="AJ57" s="127"/>
      <c r="AK57" s="127"/>
      <c r="AL57" s="127"/>
      <c r="AM57" s="127">
        <f t="shared" si="2"/>
        <v>0</v>
      </c>
      <c r="AN57" s="127"/>
      <c r="AO57" s="156"/>
      <c r="AP57" s="156"/>
    </row>
    <row r="58" spans="1:42" x14ac:dyDescent="0.25">
      <c r="A58" s="72" t="s">
        <v>135</v>
      </c>
      <c r="B58" s="73" t="s">
        <v>136</v>
      </c>
      <c r="C58" s="74">
        <v>95</v>
      </c>
      <c r="D58" s="78">
        <v>8</v>
      </c>
      <c r="E58" s="79">
        <v>100</v>
      </c>
      <c r="F58" s="80">
        <v>73</v>
      </c>
      <c r="G58" s="75" t="s">
        <v>349</v>
      </c>
      <c r="H58" s="84">
        <v>18</v>
      </c>
      <c r="I58" s="75"/>
      <c r="J58" s="84"/>
      <c r="K58" s="75" t="s">
        <v>339</v>
      </c>
      <c r="L58" s="84">
        <v>4</v>
      </c>
      <c r="M58" s="75"/>
      <c r="N58" s="75"/>
      <c r="O58" s="86" t="s">
        <v>253</v>
      </c>
      <c r="P58" s="88">
        <v>0.27</v>
      </c>
      <c r="Q58" s="89">
        <v>10</v>
      </c>
      <c r="R58" s="88">
        <v>7.0000000000000007E-2</v>
      </c>
      <c r="S58" s="88"/>
      <c r="T58" s="89">
        <v>4</v>
      </c>
      <c r="U58" s="89">
        <v>135</v>
      </c>
      <c r="V58" s="89" t="s">
        <v>233</v>
      </c>
      <c r="W58" s="119"/>
      <c r="X58" s="118"/>
      <c r="Y58" s="124"/>
      <c r="Z58" s="127"/>
      <c r="AA58" s="127"/>
      <c r="AB58" s="127"/>
      <c r="AC58" s="127"/>
      <c r="AD58" s="127"/>
      <c r="AE58" s="127">
        <f t="shared" si="1"/>
        <v>0</v>
      </c>
      <c r="AF58" s="127"/>
      <c r="AG58" s="127"/>
      <c r="AH58" s="127"/>
      <c r="AI58" s="127"/>
      <c r="AJ58" s="127"/>
      <c r="AK58" s="127"/>
      <c r="AL58" s="127"/>
      <c r="AM58" s="127">
        <f t="shared" si="2"/>
        <v>0</v>
      </c>
      <c r="AN58" s="127"/>
      <c r="AO58" s="156"/>
      <c r="AP58" s="156"/>
    </row>
    <row r="59" spans="1:42" x14ac:dyDescent="0.25">
      <c r="A59" s="72" t="s">
        <v>137</v>
      </c>
      <c r="B59" s="73" t="s">
        <v>138</v>
      </c>
      <c r="C59" s="74">
        <v>85</v>
      </c>
      <c r="D59" s="78">
        <v>10</v>
      </c>
      <c r="E59" s="79">
        <v>100</v>
      </c>
      <c r="F59" s="80">
        <v>72.400000000000006</v>
      </c>
      <c r="G59" s="75" t="s">
        <v>132</v>
      </c>
      <c r="H59" s="84">
        <v>12</v>
      </c>
      <c r="I59" s="75"/>
      <c r="J59" s="84"/>
      <c r="K59" s="75" t="s">
        <v>252</v>
      </c>
      <c r="L59" s="84">
        <v>0.6</v>
      </c>
      <c r="M59" s="75"/>
      <c r="N59" s="75"/>
      <c r="O59" s="86" t="s">
        <v>253</v>
      </c>
      <c r="P59" s="88">
        <v>0.20699999999999999</v>
      </c>
      <c r="Q59" s="89">
        <v>4</v>
      </c>
      <c r="R59" s="88">
        <v>7.0000000000000007E-2</v>
      </c>
      <c r="S59" s="88"/>
      <c r="T59" s="89"/>
      <c r="U59" s="89">
        <v>103</v>
      </c>
      <c r="V59" s="89" t="s">
        <v>233</v>
      </c>
      <c r="W59" s="119"/>
      <c r="X59" s="118"/>
      <c r="Y59" s="124"/>
      <c r="Z59" s="127"/>
      <c r="AA59" s="127"/>
      <c r="AB59" s="127"/>
      <c r="AC59" s="127"/>
      <c r="AD59" s="127"/>
      <c r="AE59" s="127">
        <f t="shared" si="1"/>
        <v>0</v>
      </c>
      <c r="AF59" s="127"/>
      <c r="AG59" s="127"/>
      <c r="AH59" s="127"/>
      <c r="AI59" s="127"/>
      <c r="AJ59" s="127"/>
      <c r="AK59" s="127"/>
      <c r="AL59" s="127"/>
      <c r="AM59" s="127">
        <f t="shared" si="2"/>
        <v>0</v>
      </c>
      <c r="AN59" s="127"/>
      <c r="AO59" s="156"/>
      <c r="AP59" s="156"/>
    </row>
    <row r="60" spans="1:42" x14ac:dyDescent="0.25">
      <c r="A60" s="72" t="s">
        <v>139</v>
      </c>
      <c r="B60" s="73" t="s">
        <v>140</v>
      </c>
      <c r="C60" s="74">
        <v>70</v>
      </c>
      <c r="D60" s="78">
        <v>5</v>
      </c>
      <c r="E60" s="79">
        <v>100</v>
      </c>
      <c r="F60" s="80">
        <v>69.3</v>
      </c>
      <c r="G60" s="75"/>
      <c r="H60" s="84"/>
      <c r="I60" s="75"/>
      <c r="J60" s="84"/>
      <c r="K60" s="75" t="s">
        <v>252</v>
      </c>
      <c r="L60" s="84">
        <v>0.7</v>
      </c>
      <c r="M60" s="75"/>
      <c r="N60" s="76"/>
      <c r="O60" s="86" t="s">
        <v>253</v>
      </c>
      <c r="P60" s="88">
        <v>0.3</v>
      </c>
      <c r="Q60" s="89">
        <v>4</v>
      </c>
      <c r="R60" s="88">
        <v>0.11</v>
      </c>
      <c r="S60" s="88">
        <v>1.6E-2</v>
      </c>
      <c r="T60" s="89">
        <v>3.5</v>
      </c>
      <c r="U60" s="89">
        <v>160</v>
      </c>
      <c r="V60" s="89" t="s">
        <v>233</v>
      </c>
      <c r="W60" s="119"/>
      <c r="X60" s="118"/>
      <c r="Y60" s="124"/>
      <c r="Z60" s="127"/>
      <c r="AA60" s="127"/>
      <c r="AB60" s="127"/>
      <c r="AC60" s="127"/>
      <c r="AD60" s="127"/>
      <c r="AE60" s="127">
        <f t="shared" si="1"/>
        <v>0</v>
      </c>
      <c r="AF60" s="127"/>
      <c r="AG60" s="127"/>
      <c r="AH60" s="127"/>
      <c r="AI60" s="127"/>
      <c r="AJ60" s="127"/>
      <c r="AK60" s="127"/>
      <c r="AL60" s="127"/>
      <c r="AM60" s="127">
        <f t="shared" si="2"/>
        <v>0</v>
      </c>
      <c r="AN60" s="127"/>
      <c r="AO60" s="156"/>
      <c r="AP60" s="156"/>
    </row>
    <row r="61" spans="1:42" x14ac:dyDescent="0.25">
      <c r="A61" s="72" t="s">
        <v>141</v>
      </c>
      <c r="B61" s="73" t="s">
        <v>142</v>
      </c>
      <c r="C61" s="74">
        <v>85</v>
      </c>
      <c r="D61" s="78">
        <v>5</v>
      </c>
      <c r="E61" s="79">
        <v>100</v>
      </c>
      <c r="F61" s="80">
        <v>84.3</v>
      </c>
      <c r="G61" s="75"/>
      <c r="H61" s="84"/>
      <c r="I61" s="75"/>
      <c r="J61" s="84"/>
      <c r="K61" s="75" t="s">
        <v>252</v>
      </c>
      <c r="L61" s="84">
        <v>0.7</v>
      </c>
      <c r="M61" s="75"/>
      <c r="N61" s="76"/>
      <c r="O61" s="86" t="s">
        <v>253</v>
      </c>
      <c r="P61" s="88">
        <v>0.23499999999999999</v>
      </c>
      <c r="Q61" s="89">
        <v>1</v>
      </c>
      <c r="R61" s="88">
        <v>0.11</v>
      </c>
      <c r="S61" s="88">
        <v>1.9E-2</v>
      </c>
      <c r="T61" s="89">
        <v>3.5</v>
      </c>
      <c r="U61" s="89">
        <v>140</v>
      </c>
      <c r="V61" s="89" t="s">
        <v>233</v>
      </c>
      <c r="W61" s="119"/>
      <c r="X61" s="118"/>
      <c r="Y61" s="124"/>
      <c r="Z61" s="127"/>
      <c r="AA61" s="127"/>
      <c r="AB61" s="127"/>
      <c r="AC61" s="127"/>
      <c r="AD61" s="127"/>
      <c r="AE61" s="127">
        <f t="shared" si="1"/>
        <v>0</v>
      </c>
      <c r="AF61" s="127"/>
      <c r="AG61" s="127"/>
      <c r="AH61" s="127"/>
      <c r="AI61" s="127"/>
      <c r="AJ61" s="127"/>
      <c r="AK61" s="127"/>
      <c r="AL61" s="127"/>
      <c r="AM61" s="127">
        <f t="shared" si="2"/>
        <v>0</v>
      </c>
      <c r="AN61" s="127"/>
      <c r="AO61" s="156"/>
      <c r="AP61" s="156"/>
    </row>
    <row r="62" spans="1:42" x14ac:dyDescent="0.25">
      <c r="A62" s="72" t="s">
        <v>143</v>
      </c>
      <c r="B62" s="73" t="s">
        <v>144</v>
      </c>
      <c r="C62" s="74">
        <v>85</v>
      </c>
      <c r="D62" s="78">
        <v>8</v>
      </c>
      <c r="E62" s="79">
        <v>100</v>
      </c>
      <c r="F62" s="80">
        <v>84.4</v>
      </c>
      <c r="G62" s="75"/>
      <c r="H62" s="84"/>
      <c r="I62" s="75"/>
      <c r="J62" s="84"/>
      <c r="K62" s="75" t="s">
        <v>252</v>
      </c>
      <c r="L62" s="84">
        <v>0.6</v>
      </c>
      <c r="M62" s="75"/>
      <c r="N62" s="75"/>
      <c r="O62" s="86" t="s">
        <v>253</v>
      </c>
      <c r="P62" s="88">
        <v>0.23499999999999999</v>
      </c>
      <c r="Q62" s="89">
        <v>1</v>
      </c>
      <c r="R62" s="88">
        <v>0.11</v>
      </c>
      <c r="S62" s="88"/>
      <c r="T62" s="89">
        <v>4</v>
      </c>
      <c r="U62" s="89">
        <v>140</v>
      </c>
      <c r="V62" s="89" t="s">
        <v>233</v>
      </c>
      <c r="W62" s="119"/>
      <c r="X62" s="118"/>
      <c r="Y62" s="124"/>
      <c r="Z62" s="127"/>
      <c r="AA62" s="127"/>
      <c r="AB62" s="127"/>
      <c r="AC62" s="127"/>
      <c r="AD62" s="127"/>
      <c r="AE62" s="127">
        <f t="shared" si="1"/>
        <v>0</v>
      </c>
      <c r="AF62" s="127"/>
      <c r="AG62" s="127"/>
      <c r="AH62" s="127"/>
      <c r="AI62" s="127"/>
      <c r="AJ62" s="127"/>
      <c r="AK62" s="127"/>
      <c r="AL62" s="127"/>
      <c r="AM62" s="127">
        <f t="shared" si="2"/>
        <v>0</v>
      </c>
      <c r="AN62" s="127"/>
      <c r="AO62" s="156"/>
      <c r="AP62" s="156"/>
    </row>
    <row r="63" spans="1:42" x14ac:dyDescent="0.25">
      <c r="A63" s="72" t="s">
        <v>145</v>
      </c>
      <c r="B63" s="73" t="s">
        <v>146</v>
      </c>
      <c r="C63" s="74">
        <v>80</v>
      </c>
      <c r="D63" s="78">
        <v>5</v>
      </c>
      <c r="E63" s="79">
        <v>93</v>
      </c>
      <c r="F63" s="80">
        <v>79.3</v>
      </c>
      <c r="G63" s="75"/>
      <c r="H63" s="84"/>
      <c r="I63" s="75"/>
      <c r="J63" s="84"/>
      <c r="K63" s="75" t="s">
        <v>252</v>
      </c>
      <c r="L63" s="84">
        <v>0.7</v>
      </c>
      <c r="M63" s="75"/>
      <c r="N63" s="76"/>
      <c r="O63" s="86" t="s">
        <v>253</v>
      </c>
      <c r="P63" s="88">
        <v>0.23499999999999999</v>
      </c>
      <c r="Q63" s="89">
        <v>1</v>
      </c>
      <c r="R63" s="88">
        <v>0.11</v>
      </c>
      <c r="S63" s="88">
        <v>1.9E-2</v>
      </c>
      <c r="T63" s="89">
        <v>6</v>
      </c>
      <c r="U63" s="89">
        <v>180</v>
      </c>
      <c r="V63" s="89" t="s">
        <v>232</v>
      </c>
      <c r="W63" s="119"/>
      <c r="X63" s="118"/>
      <c r="Y63" s="124"/>
      <c r="Z63" s="127"/>
      <c r="AA63" s="127"/>
      <c r="AB63" s="127"/>
      <c r="AC63" s="127"/>
      <c r="AD63" s="127"/>
      <c r="AE63" s="127">
        <f t="shared" si="1"/>
        <v>0</v>
      </c>
      <c r="AF63" s="127"/>
      <c r="AG63" s="127"/>
      <c r="AH63" s="127"/>
      <c r="AI63" s="127"/>
      <c r="AJ63" s="127"/>
      <c r="AK63" s="127"/>
      <c r="AL63" s="127"/>
      <c r="AM63" s="127">
        <f t="shared" si="2"/>
        <v>0</v>
      </c>
      <c r="AN63" s="127"/>
      <c r="AO63" s="156"/>
      <c r="AP63" s="156"/>
    </row>
    <row r="64" spans="1:42" x14ac:dyDescent="0.25">
      <c r="A64" s="72" t="s">
        <v>147</v>
      </c>
      <c r="B64" s="73" t="s">
        <v>148</v>
      </c>
      <c r="C64" s="74">
        <v>160</v>
      </c>
      <c r="D64" s="78">
        <v>6</v>
      </c>
      <c r="E64" s="79">
        <v>28</v>
      </c>
      <c r="F64" s="80">
        <v>90</v>
      </c>
      <c r="G64" s="75" t="s">
        <v>320</v>
      </c>
      <c r="H64" s="84">
        <v>70</v>
      </c>
      <c r="I64" s="75"/>
      <c r="J64" s="84"/>
      <c r="K64" s="75"/>
      <c r="L64" s="84"/>
      <c r="M64" s="75"/>
      <c r="N64" s="76"/>
      <c r="O64" s="86" t="s">
        <v>321</v>
      </c>
      <c r="P64" s="88">
        <v>0.21</v>
      </c>
      <c r="Q64" s="90"/>
      <c r="R64" s="91"/>
      <c r="S64" s="91"/>
      <c r="T64" s="89"/>
      <c r="U64" s="89"/>
      <c r="V64" s="89" t="s">
        <v>231</v>
      </c>
      <c r="W64" s="119"/>
      <c r="X64" s="118"/>
      <c r="Y64" s="124"/>
      <c r="Z64" s="127"/>
      <c r="AA64" s="127"/>
      <c r="AB64" s="127"/>
      <c r="AC64" s="127"/>
      <c r="AD64" s="127"/>
      <c r="AE64" s="127">
        <f t="shared" si="1"/>
        <v>0</v>
      </c>
      <c r="AF64" s="127"/>
      <c r="AG64" s="127"/>
      <c r="AH64" s="127"/>
      <c r="AI64" s="127"/>
      <c r="AJ64" s="127"/>
      <c r="AK64" s="127"/>
      <c r="AL64" s="127"/>
      <c r="AM64" s="127">
        <f t="shared" si="2"/>
        <v>0</v>
      </c>
      <c r="AN64" s="127"/>
      <c r="AO64" s="156"/>
      <c r="AP64" s="156"/>
    </row>
    <row r="65" spans="1:42" x14ac:dyDescent="0.25">
      <c r="A65" s="72" t="s">
        <v>149</v>
      </c>
      <c r="B65" s="73" t="s">
        <v>150</v>
      </c>
      <c r="C65" s="74">
        <v>50</v>
      </c>
      <c r="D65" s="78">
        <v>5</v>
      </c>
      <c r="E65" s="79">
        <v>100</v>
      </c>
      <c r="F65" s="80">
        <v>49.5</v>
      </c>
      <c r="G65" s="75"/>
      <c r="H65" s="84"/>
      <c r="I65" s="75"/>
      <c r="J65" s="84"/>
      <c r="K65" s="75" t="s">
        <v>252</v>
      </c>
      <c r="L65" s="84">
        <v>0.5</v>
      </c>
      <c r="M65" s="75"/>
      <c r="N65" s="76"/>
      <c r="O65" s="86" t="s">
        <v>253</v>
      </c>
      <c r="P65" s="88">
        <v>0.24</v>
      </c>
      <c r="Q65" s="89">
        <v>3</v>
      </c>
      <c r="R65" s="88">
        <v>0.11</v>
      </c>
      <c r="S65" s="88">
        <v>1.6E-2</v>
      </c>
      <c r="T65" s="89">
        <v>3.5</v>
      </c>
      <c r="U65" s="89">
        <v>110</v>
      </c>
      <c r="V65" s="89" t="s">
        <v>233</v>
      </c>
      <c r="W65" s="119"/>
      <c r="X65" s="118"/>
      <c r="Y65" s="124"/>
      <c r="Z65" s="127"/>
      <c r="AA65" s="127"/>
      <c r="AB65" s="127"/>
      <c r="AC65" s="127"/>
      <c r="AD65" s="127"/>
      <c r="AE65" s="127">
        <f t="shared" si="1"/>
        <v>0</v>
      </c>
      <c r="AF65" s="127"/>
      <c r="AG65" s="127"/>
      <c r="AH65" s="127"/>
      <c r="AI65" s="127"/>
      <c r="AJ65" s="127"/>
      <c r="AK65" s="127"/>
      <c r="AL65" s="127"/>
      <c r="AM65" s="127">
        <f t="shared" si="2"/>
        <v>0</v>
      </c>
      <c r="AN65" s="127"/>
      <c r="AO65" s="156"/>
      <c r="AP65" s="156"/>
    </row>
    <row r="66" spans="1:42" x14ac:dyDescent="0.25">
      <c r="A66" s="72" t="s">
        <v>151</v>
      </c>
      <c r="B66" s="73" t="s">
        <v>152</v>
      </c>
      <c r="C66" s="74">
        <v>50</v>
      </c>
      <c r="D66" s="78">
        <v>9</v>
      </c>
      <c r="E66" s="79">
        <v>100</v>
      </c>
      <c r="F66" s="80">
        <v>49.5</v>
      </c>
      <c r="G66" s="75"/>
      <c r="H66" s="84"/>
      <c r="I66" s="75"/>
      <c r="J66" s="84"/>
      <c r="K66" s="75" t="s">
        <v>252</v>
      </c>
      <c r="L66" s="84">
        <v>0.5</v>
      </c>
      <c r="M66" s="75"/>
      <c r="N66" s="75"/>
      <c r="O66" s="86" t="s">
        <v>253</v>
      </c>
      <c r="P66" s="88">
        <v>0.24</v>
      </c>
      <c r="Q66" s="89">
        <v>11</v>
      </c>
      <c r="R66" s="88">
        <v>0.11</v>
      </c>
      <c r="S66" s="88"/>
      <c r="T66" s="89">
        <v>3.5</v>
      </c>
      <c r="U66" s="89">
        <v>115</v>
      </c>
      <c r="V66" s="89" t="s">
        <v>233</v>
      </c>
      <c r="W66" s="119"/>
      <c r="X66" s="118"/>
      <c r="Y66" s="124"/>
      <c r="Z66" s="127"/>
      <c r="AA66" s="127"/>
      <c r="AB66" s="127"/>
      <c r="AC66" s="127"/>
      <c r="AD66" s="127"/>
      <c r="AE66" s="127">
        <f t="shared" si="1"/>
        <v>0</v>
      </c>
      <c r="AF66" s="127"/>
      <c r="AG66" s="127"/>
      <c r="AH66" s="127"/>
      <c r="AI66" s="127"/>
      <c r="AJ66" s="127"/>
      <c r="AK66" s="127"/>
      <c r="AL66" s="127"/>
      <c r="AM66" s="127">
        <f t="shared" ref="AM66:AM97" si="3">AK66*AL66</f>
        <v>0</v>
      </c>
      <c r="AN66" s="127"/>
      <c r="AO66" s="156"/>
      <c r="AP66" s="156"/>
    </row>
    <row r="67" spans="1:42" x14ac:dyDescent="0.25">
      <c r="A67" s="72" t="s">
        <v>153</v>
      </c>
      <c r="B67" s="73" t="s">
        <v>154</v>
      </c>
      <c r="C67" s="74">
        <v>95</v>
      </c>
      <c r="D67" s="78">
        <v>8</v>
      </c>
      <c r="E67" s="79">
        <v>100</v>
      </c>
      <c r="F67" s="80">
        <v>75</v>
      </c>
      <c r="G67" s="75" t="s">
        <v>155</v>
      </c>
      <c r="H67" s="84">
        <v>20</v>
      </c>
      <c r="I67" s="75"/>
      <c r="J67" s="84"/>
      <c r="K67" s="75" t="s">
        <v>344</v>
      </c>
      <c r="L67" s="84">
        <v>3</v>
      </c>
      <c r="M67" s="75"/>
      <c r="N67" s="75"/>
      <c r="O67" s="86" t="s">
        <v>253</v>
      </c>
      <c r="P67" s="88">
        <v>0.23499999999999999</v>
      </c>
      <c r="Q67" s="89">
        <v>18</v>
      </c>
      <c r="R67" s="88">
        <v>0.06</v>
      </c>
      <c r="S67" s="88"/>
      <c r="T67" s="89">
        <v>4</v>
      </c>
      <c r="U67" s="89">
        <v>130</v>
      </c>
      <c r="V67" s="89" t="s">
        <v>233</v>
      </c>
      <c r="W67" s="119"/>
      <c r="X67" s="118"/>
      <c r="Y67" s="124"/>
      <c r="Z67" s="127"/>
      <c r="AA67" s="127"/>
      <c r="AB67" s="127"/>
      <c r="AC67" s="127"/>
      <c r="AD67" s="127"/>
      <c r="AE67" s="127">
        <f t="shared" ref="AE67:AE130" si="4">AC67*AD67</f>
        <v>0</v>
      </c>
      <c r="AF67" s="127"/>
      <c r="AG67" s="127"/>
      <c r="AH67" s="127"/>
      <c r="AI67" s="127"/>
      <c r="AJ67" s="127"/>
      <c r="AK67" s="127"/>
      <c r="AL67" s="127"/>
      <c r="AM67" s="127">
        <f t="shared" si="3"/>
        <v>0</v>
      </c>
      <c r="AN67" s="127"/>
      <c r="AO67" s="156"/>
      <c r="AP67" s="156"/>
    </row>
    <row r="68" spans="1:42" x14ac:dyDescent="0.25">
      <c r="A68" s="72" t="s">
        <v>156</v>
      </c>
      <c r="B68" s="73" t="s">
        <v>80</v>
      </c>
      <c r="C68" s="74">
        <v>60</v>
      </c>
      <c r="D68" s="78">
        <v>5</v>
      </c>
      <c r="E68" s="79">
        <v>100</v>
      </c>
      <c r="F68" s="80">
        <v>59.3</v>
      </c>
      <c r="G68" s="75"/>
      <c r="H68" s="84"/>
      <c r="I68" s="75"/>
      <c r="J68" s="84"/>
      <c r="K68" s="75" t="s">
        <v>252</v>
      </c>
      <c r="L68" s="84">
        <v>0.7</v>
      </c>
      <c r="M68" s="75"/>
      <c r="N68" s="76"/>
      <c r="O68" s="87" t="s">
        <v>338</v>
      </c>
      <c r="P68" s="88">
        <v>0.24099999999999999</v>
      </c>
      <c r="Q68" s="89">
        <v>1</v>
      </c>
      <c r="R68" s="88">
        <v>0.11</v>
      </c>
      <c r="S68" s="88">
        <v>1.9E-2</v>
      </c>
      <c r="T68" s="89">
        <v>4</v>
      </c>
      <c r="U68" s="89">
        <v>130</v>
      </c>
      <c r="V68" s="89" t="s">
        <v>233</v>
      </c>
      <c r="W68" s="119"/>
      <c r="X68" s="118"/>
      <c r="Y68" s="124"/>
      <c r="Z68" s="127"/>
      <c r="AA68" s="127"/>
      <c r="AB68" s="127"/>
      <c r="AC68" s="127"/>
      <c r="AD68" s="127"/>
      <c r="AE68" s="127">
        <f t="shared" si="4"/>
        <v>0</v>
      </c>
      <c r="AF68" s="127"/>
      <c r="AG68" s="127"/>
      <c r="AH68" s="127"/>
      <c r="AI68" s="127"/>
      <c r="AJ68" s="127"/>
      <c r="AK68" s="127"/>
      <c r="AL68" s="127"/>
      <c r="AM68" s="127">
        <f t="shared" si="3"/>
        <v>0</v>
      </c>
      <c r="AN68" s="127"/>
      <c r="AO68" s="156"/>
      <c r="AP68" s="156"/>
    </row>
    <row r="69" spans="1:42" x14ac:dyDescent="0.25">
      <c r="A69" s="72" t="s">
        <v>157</v>
      </c>
      <c r="B69" s="73" t="s">
        <v>158</v>
      </c>
      <c r="C69" s="74">
        <v>60</v>
      </c>
      <c r="D69" s="78">
        <v>8</v>
      </c>
      <c r="E69" s="79">
        <v>100</v>
      </c>
      <c r="F69" s="80">
        <v>59.5</v>
      </c>
      <c r="G69" s="75"/>
      <c r="H69" s="84"/>
      <c r="I69" s="75"/>
      <c r="J69" s="84"/>
      <c r="K69" s="75" t="s">
        <v>252</v>
      </c>
      <c r="L69" s="84">
        <v>0.5</v>
      </c>
      <c r="M69" s="75"/>
      <c r="N69" s="75"/>
      <c r="O69" s="87" t="s">
        <v>338</v>
      </c>
      <c r="P69" s="88">
        <v>0.24</v>
      </c>
      <c r="Q69" s="89">
        <v>1</v>
      </c>
      <c r="R69" s="88">
        <v>0.11</v>
      </c>
      <c r="S69" s="88"/>
      <c r="T69" s="89">
        <v>4</v>
      </c>
      <c r="U69" s="89">
        <v>125</v>
      </c>
      <c r="V69" s="89" t="s">
        <v>233</v>
      </c>
      <c r="W69" s="119"/>
      <c r="X69" s="118"/>
      <c r="Y69" s="124"/>
      <c r="Z69" s="127"/>
      <c r="AA69" s="127"/>
      <c r="AB69" s="127"/>
      <c r="AC69" s="127"/>
      <c r="AD69" s="127"/>
      <c r="AE69" s="127">
        <f t="shared" si="4"/>
        <v>0</v>
      </c>
      <c r="AF69" s="127"/>
      <c r="AG69" s="127"/>
      <c r="AH69" s="127"/>
      <c r="AI69" s="127"/>
      <c r="AJ69" s="127"/>
      <c r="AK69" s="127"/>
      <c r="AL69" s="127"/>
      <c r="AM69" s="127">
        <f t="shared" si="3"/>
        <v>0</v>
      </c>
      <c r="AN69" s="127"/>
      <c r="AO69" s="156"/>
      <c r="AP69" s="156"/>
    </row>
    <row r="70" spans="1:42" x14ac:dyDescent="0.25">
      <c r="A70" s="72" t="s">
        <v>159</v>
      </c>
      <c r="B70" s="73" t="s">
        <v>80</v>
      </c>
      <c r="C70" s="74">
        <v>60</v>
      </c>
      <c r="D70" s="78">
        <v>5</v>
      </c>
      <c r="E70" s="79">
        <v>100</v>
      </c>
      <c r="F70" s="80">
        <v>59.3</v>
      </c>
      <c r="G70" s="75"/>
      <c r="H70" s="84"/>
      <c r="I70" s="75"/>
      <c r="J70" s="84"/>
      <c r="K70" s="75" t="s">
        <v>252</v>
      </c>
      <c r="L70" s="84">
        <v>0.7</v>
      </c>
      <c r="M70" s="75"/>
      <c r="N70" s="76"/>
      <c r="O70" s="86" t="s">
        <v>253</v>
      </c>
      <c r="P70" s="88">
        <v>0.27800000000000002</v>
      </c>
      <c r="Q70" s="89">
        <v>1</v>
      </c>
      <c r="R70" s="88">
        <v>0.11</v>
      </c>
      <c r="S70" s="91">
        <v>1.9E-2</v>
      </c>
      <c r="T70" s="90" t="s">
        <v>238</v>
      </c>
      <c r="U70" s="90">
        <v>125</v>
      </c>
      <c r="V70" s="90" t="s">
        <v>233</v>
      </c>
      <c r="W70" s="119"/>
      <c r="X70" s="118"/>
      <c r="Y70" s="124"/>
      <c r="Z70" s="127"/>
      <c r="AA70" s="127"/>
      <c r="AB70" s="127"/>
      <c r="AC70" s="127"/>
      <c r="AD70" s="127"/>
      <c r="AE70" s="127">
        <f t="shared" si="4"/>
        <v>0</v>
      </c>
      <c r="AF70" s="127"/>
      <c r="AG70" s="127"/>
      <c r="AH70" s="127"/>
      <c r="AI70" s="127"/>
      <c r="AJ70" s="127"/>
      <c r="AK70" s="127"/>
      <c r="AL70" s="127"/>
      <c r="AM70" s="127">
        <f t="shared" si="3"/>
        <v>0</v>
      </c>
      <c r="AN70" s="127"/>
      <c r="AO70" s="156"/>
      <c r="AP70" s="156"/>
    </row>
    <row r="71" spans="1:42" x14ac:dyDescent="0.25">
      <c r="A71" s="72" t="s">
        <v>160</v>
      </c>
      <c r="B71" s="73" t="s">
        <v>161</v>
      </c>
      <c r="C71" s="74">
        <v>60</v>
      </c>
      <c r="D71" s="78">
        <v>8</v>
      </c>
      <c r="E71" s="79">
        <v>100</v>
      </c>
      <c r="F71" s="80">
        <v>59.5</v>
      </c>
      <c r="G71" s="75"/>
      <c r="H71" s="84"/>
      <c r="I71" s="75"/>
      <c r="J71" s="84"/>
      <c r="K71" s="75" t="s">
        <v>252</v>
      </c>
      <c r="L71" s="84">
        <v>0.5</v>
      </c>
      <c r="M71" s="75"/>
      <c r="N71" s="75"/>
      <c r="O71" s="86" t="s">
        <v>253</v>
      </c>
      <c r="P71" s="88">
        <v>0.27800000000000002</v>
      </c>
      <c r="Q71" s="89">
        <v>1</v>
      </c>
      <c r="R71" s="88">
        <v>0.11</v>
      </c>
      <c r="S71" s="88">
        <v>1.9E-2</v>
      </c>
      <c r="T71" s="89">
        <v>4</v>
      </c>
      <c r="U71" s="89">
        <v>125</v>
      </c>
      <c r="V71" s="89" t="s">
        <v>233</v>
      </c>
      <c r="W71" s="119"/>
      <c r="X71" s="118"/>
      <c r="Y71" s="124"/>
      <c r="Z71" s="127"/>
      <c r="AA71" s="127"/>
      <c r="AB71" s="127"/>
      <c r="AC71" s="127"/>
      <c r="AD71" s="127"/>
      <c r="AE71" s="127">
        <f t="shared" si="4"/>
        <v>0</v>
      </c>
      <c r="AF71" s="127"/>
      <c r="AG71" s="127"/>
      <c r="AH71" s="127"/>
      <c r="AI71" s="127"/>
      <c r="AJ71" s="127"/>
      <c r="AK71" s="127"/>
      <c r="AL71" s="127"/>
      <c r="AM71" s="127">
        <f t="shared" si="3"/>
        <v>0</v>
      </c>
      <c r="AN71" s="127"/>
      <c r="AO71" s="156"/>
      <c r="AP71" s="156"/>
    </row>
    <row r="72" spans="1:42" x14ac:dyDescent="0.25">
      <c r="A72" s="72" t="s">
        <v>162</v>
      </c>
      <c r="B72" s="73" t="s">
        <v>163</v>
      </c>
      <c r="C72" s="74">
        <v>80</v>
      </c>
      <c r="D72" s="78">
        <v>5</v>
      </c>
      <c r="E72" s="79">
        <v>93</v>
      </c>
      <c r="F72" s="80">
        <v>79.3</v>
      </c>
      <c r="G72" s="75"/>
      <c r="H72" s="84"/>
      <c r="I72" s="75"/>
      <c r="J72" s="84"/>
      <c r="K72" s="75" t="s">
        <v>252</v>
      </c>
      <c r="L72" s="84">
        <v>0.7</v>
      </c>
      <c r="M72" s="75"/>
      <c r="N72" s="75"/>
      <c r="O72" s="86" t="s">
        <v>253</v>
      </c>
      <c r="P72" s="88">
        <v>0.18</v>
      </c>
      <c r="Q72" s="89">
        <v>1</v>
      </c>
      <c r="R72" s="88">
        <v>0.11</v>
      </c>
      <c r="S72" s="88">
        <v>1.9E-2</v>
      </c>
      <c r="T72" s="89">
        <v>3.5</v>
      </c>
      <c r="U72" s="89">
        <v>160</v>
      </c>
      <c r="V72" s="89" t="s">
        <v>233</v>
      </c>
      <c r="W72" s="119"/>
      <c r="X72" s="118"/>
      <c r="Y72" s="124"/>
      <c r="Z72" s="127"/>
      <c r="AA72" s="127"/>
      <c r="AB72" s="127"/>
      <c r="AC72" s="127"/>
      <c r="AD72" s="127"/>
      <c r="AE72" s="127">
        <f t="shared" si="4"/>
        <v>0</v>
      </c>
      <c r="AF72" s="127"/>
      <c r="AG72" s="127"/>
      <c r="AH72" s="127"/>
      <c r="AI72" s="127"/>
      <c r="AJ72" s="127"/>
      <c r="AK72" s="127"/>
      <c r="AL72" s="127"/>
      <c r="AM72" s="127">
        <f t="shared" si="3"/>
        <v>0</v>
      </c>
      <c r="AN72" s="127"/>
      <c r="AO72" s="156"/>
      <c r="AP72" s="156"/>
    </row>
    <row r="73" spans="1:42" x14ac:dyDescent="0.25">
      <c r="A73" s="72" t="s">
        <v>164</v>
      </c>
      <c r="B73" s="73" t="s">
        <v>76</v>
      </c>
      <c r="C73" s="74">
        <v>90</v>
      </c>
      <c r="D73" s="78">
        <v>5</v>
      </c>
      <c r="E73" s="79">
        <v>93</v>
      </c>
      <c r="F73" s="80">
        <v>89.3</v>
      </c>
      <c r="G73" s="75"/>
      <c r="H73" s="84"/>
      <c r="I73" s="75"/>
      <c r="J73" s="84"/>
      <c r="K73" s="75" t="s">
        <v>252</v>
      </c>
      <c r="L73" s="84">
        <v>0.7</v>
      </c>
      <c r="M73" s="75"/>
      <c r="N73" s="75"/>
      <c r="O73" s="86" t="s">
        <v>253</v>
      </c>
      <c r="P73" s="88">
        <v>0.23499999999999999</v>
      </c>
      <c r="Q73" s="89">
        <v>3</v>
      </c>
      <c r="R73" s="88">
        <v>0.11</v>
      </c>
      <c r="S73" s="88">
        <v>1.4999999999999999E-2</v>
      </c>
      <c r="T73" s="89">
        <v>3.5</v>
      </c>
      <c r="U73" s="89">
        <v>160</v>
      </c>
      <c r="V73" s="89" t="s">
        <v>233</v>
      </c>
      <c r="W73" s="119"/>
      <c r="X73" s="118"/>
      <c r="Y73" s="124"/>
      <c r="Z73" s="127"/>
      <c r="AA73" s="127"/>
      <c r="AB73" s="127"/>
      <c r="AC73" s="127"/>
      <c r="AD73" s="127"/>
      <c r="AE73" s="127">
        <f t="shared" si="4"/>
        <v>0</v>
      </c>
      <c r="AF73" s="127"/>
      <c r="AG73" s="127"/>
      <c r="AH73" s="127"/>
      <c r="AI73" s="127"/>
      <c r="AJ73" s="127"/>
      <c r="AK73" s="127"/>
      <c r="AL73" s="127"/>
      <c r="AM73" s="127">
        <f t="shared" si="3"/>
        <v>0</v>
      </c>
      <c r="AN73" s="127"/>
      <c r="AO73" s="156"/>
      <c r="AP73" s="156"/>
    </row>
    <row r="74" spans="1:42" x14ac:dyDescent="0.25">
      <c r="A74" s="72" t="s">
        <v>165</v>
      </c>
      <c r="B74" s="73" t="s">
        <v>166</v>
      </c>
      <c r="C74" s="74">
        <v>95</v>
      </c>
      <c r="D74" s="78">
        <v>8</v>
      </c>
      <c r="E74" s="79">
        <v>100</v>
      </c>
      <c r="F74" s="80">
        <v>78.5</v>
      </c>
      <c r="G74" s="75" t="s">
        <v>352</v>
      </c>
      <c r="H74" s="84">
        <v>15</v>
      </c>
      <c r="I74" s="75"/>
      <c r="J74" s="84"/>
      <c r="K74" s="75" t="s">
        <v>341</v>
      </c>
      <c r="L74" s="84">
        <v>1.5</v>
      </c>
      <c r="M74" s="75"/>
      <c r="N74" s="76"/>
      <c r="O74" s="87" t="s">
        <v>338</v>
      </c>
      <c r="P74" s="88">
        <v>0.23499999999999999</v>
      </c>
      <c r="Q74" s="89">
        <v>7</v>
      </c>
      <c r="R74" s="88">
        <v>0.05</v>
      </c>
      <c r="S74" s="88"/>
      <c r="T74" s="89">
        <v>4</v>
      </c>
      <c r="U74" s="89">
        <v>145</v>
      </c>
      <c r="V74" s="89" t="s">
        <v>230</v>
      </c>
      <c r="W74" s="119"/>
      <c r="X74" s="118"/>
      <c r="Y74" s="124"/>
      <c r="Z74" s="127"/>
      <c r="AA74" s="127"/>
      <c r="AB74" s="127"/>
      <c r="AC74" s="127"/>
      <c r="AD74" s="127"/>
      <c r="AE74" s="127">
        <f t="shared" si="4"/>
        <v>0</v>
      </c>
      <c r="AF74" s="127"/>
      <c r="AG74" s="127"/>
      <c r="AH74" s="127"/>
      <c r="AI74" s="127"/>
      <c r="AJ74" s="127"/>
      <c r="AK74" s="127"/>
      <c r="AL74" s="127"/>
      <c r="AM74" s="127">
        <f t="shared" si="3"/>
        <v>0</v>
      </c>
      <c r="AN74" s="127"/>
      <c r="AO74" s="156"/>
      <c r="AP74" s="156"/>
    </row>
    <row r="75" spans="1:42" x14ac:dyDescent="0.25">
      <c r="A75" s="72" t="s">
        <v>167</v>
      </c>
      <c r="B75" s="73" t="s">
        <v>311</v>
      </c>
      <c r="C75" s="74">
        <v>70</v>
      </c>
      <c r="D75" s="78">
        <v>10</v>
      </c>
      <c r="E75" s="79">
        <v>60</v>
      </c>
      <c r="F75" s="80">
        <v>62.9</v>
      </c>
      <c r="G75" s="75" t="s">
        <v>79</v>
      </c>
      <c r="H75" s="84">
        <v>6.5</v>
      </c>
      <c r="I75" s="75"/>
      <c r="J75" s="84"/>
      <c r="K75" s="75" t="s">
        <v>252</v>
      </c>
      <c r="L75" s="84">
        <v>0.6</v>
      </c>
      <c r="M75" s="75"/>
      <c r="N75" s="76"/>
      <c r="O75" s="86" t="s">
        <v>253</v>
      </c>
      <c r="P75" s="88">
        <v>0.23699999999999999</v>
      </c>
      <c r="Q75" s="89">
        <v>4</v>
      </c>
      <c r="R75" s="88">
        <v>7.0000000000000007E-2</v>
      </c>
      <c r="S75" s="88"/>
      <c r="T75" s="89"/>
      <c r="U75" s="89">
        <v>90</v>
      </c>
      <c r="V75" s="89" t="s">
        <v>233</v>
      </c>
      <c r="W75" s="119"/>
      <c r="X75" s="118"/>
      <c r="Y75" s="124"/>
      <c r="Z75" s="127"/>
      <c r="AA75" s="127"/>
      <c r="AB75" s="127"/>
      <c r="AC75" s="127"/>
      <c r="AD75" s="127"/>
      <c r="AE75" s="127">
        <f t="shared" si="4"/>
        <v>0</v>
      </c>
      <c r="AF75" s="127"/>
      <c r="AG75" s="127"/>
      <c r="AH75" s="127"/>
      <c r="AI75" s="127"/>
      <c r="AJ75" s="127"/>
      <c r="AK75" s="127"/>
      <c r="AL75" s="127"/>
      <c r="AM75" s="127">
        <f t="shared" si="3"/>
        <v>0</v>
      </c>
      <c r="AN75" s="127"/>
      <c r="AO75" s="156"/>
      <c r="AP75" s="156"/>
    </row>
    <row r="76" spans="1:42" x14ac:dyDescent="0.25">
      <c r="A76" s="72" t="s">
        <v>168</v>
      </c>
      <c r="B76" s="73" t="s">
        <v>169</v>
      </c>
      <c r="C76" s="74">
        <v>55</v>
      </c>
      <c r="D76" s="78">
        <v>9</v>
      </c>
      <c r="E76" s="79">
        <v>65</v>
      </c>
      <c r="F76" s="80">
        <v>54.5</v>
      </c>
      <c r="G76" s="75"/>
      <c r="H76" s="84"/>
      <c r="I76" s="75"/>
      <c r="J76" s="84"/>
      <c r="K76" s="75" t="s">
        <v>252</v>
      </c>
      <c r="L76" s="84">
        <v>0.5</v>
      </c>
      <c r="M76" s="75"/>
      <c r="N76" s="75"/>
      <c r="O76" s="86" t="s">
        <v>253</v>
      </c>
      <c r="P76" s="88">
        <v>0.28599999999999998</v>
      </c>
      <c r="Q76" s="89">
        <v>1</v>
      </c>
      <c r="R76" s="88">
        <v>0.11</v>
      </c>
      <c r="S76" s="88"/>
      <c r="T76" s="89">
        <v>3.5</v>
      </c>
      <c r="U76" s="89">
        <v>115</v>
      </c>
      <c r="V76" s="89" t="s">
        <v>233</v>
      </c>
      <c r="W76" s="89">
        <v>3</v>
      </c>
      <c r="X76" s="118"/>
      <c r="Y76" s="124"/>
      <c r="Z76" s="127"/>
      <c r="AA76" s="127"/>
      <c r="AB76" s="127"/>
      <c r="AC76" s="127"/>
      <c r="AD76" s="127"/>
      <c r="AE76" s="127">
        <f t="shared" si="4"/>
        <v>0</v>
      </c>
      <c r="AF76" s="127"/>
      <c r="AG76" s="127"/>
      <c r="AH76" s="127"/>
      <c r="AI76" s="127"/>
      <c r="AJ76" s="127"/>
      <c r="AK76" s="127"/>
      <c r="AL76" s="127"/>
      <c r="AM76" s="127">
        <f t="shared" si="3"/>
        <v>0</v>
      </c>
      <c r="AN76" s="127"/>
      <c r="AO76" s="156"/>
      <c r="AP76" s="156"/>
    </row>
    <row r="77" spans="1:42" x14ac:dyDescent="0.25">
      <c r="A77" s="72" t="s">
        <v>170</v>
      </c>
      <c r="B77" s="73" t="s">
        <v>171</v>
      </c>
      <c r="C77" s="74">
        <v>30</v>
      </c>
      <c r="D77" s="78">
        <v>10</v>
      </c>
      <c r="E77" s="79">
        <v>150</v>
      </c>
      <c r="F77" s="80">
        <v>25.7</v>
      </c>
      <c r="G77" s="75" t="s">
        <v>79</v>
      </c>
      <c r="H77" s="84">
        <v>4</v>
      </c>
      <c r="I77" s="75"/>
      <c r="J77" s="84"/>
      <c r="K77" s="75" t="s">
        <v>252</v>
      </c>
      <c r="L77" s="84">
        <v>0.3</v>
      </c>
      <c r="M77" s="75"/>
      <c r="N77" s="76"/>
      <c r="O77" s="86" t="s">
        <v>253</v>
      </c>
      <c r="P77" s="88">
        <v>0.23699999999999999</v>
      </c>
      <c r="Q77" s="89">
        <v>5</v>
      </c>
      <c r="R77" s="88">
        <v>7.0000000000000007E-2</v>
      </c>
      <c r="S77" s="88"/>
      <c r="T77" s="89"/>
      <c r="U77" s="89">
        <v>50</v>
      </c>
      <c r="V77" s="89" t="s">
        <v>233</v>
      </c>
      <c r="W77" s="119"/>
      <c r="X77" s="118"/>
      <c r="Y77" s="124"/>
      <c r="Z77" s="127"/>
      <c r="AA77" s="127"/>
      <c r="AB77" s="127"/>
      <c r="AC77" s="127"/>
      <c r="AD77" s="127"/>
      <c r="AE77" s="127">
        <f t="shared" si="4"/>
        <v>0</v>
      </c>
      <c r="AF77" s="127"/>
      <c r="AG77" s="127"/>
      <c r="AH77" s="127"/>
      <c r="AI77" s="127"/>
      <c r="AJ77" s="127"/>
      <c r="AK77" s="127"/>
      <c r="AL77" s="127"/>
      <c r="AM77" s="127">
        <f t="shared" si="3"/>
        <v>0</v>
      </c>
      <c r="AN77" s="127"/>
      <c r="AO77" s="156"/>
      <c r="AP77" s="156"/>
    </row>
    <row r="78" spans="1:42" x14ac:dyDescent="0.25">
      <c r="A78" s="72" t="s">
        <v>172</v>
      </c>
      <c r="B78" s="73" t="s">
        <v>173</v>
      </c>
      <c r="C78" s="74">
        <v>30</v>
      </c>
      <c r="D78" s="78">
        <v>10</v>
      </c>
      <c r="E78" s="79">
        <v>115</v>
      </c>
      <c r="F78" s="80">
        <v>29.7</v>
      </c>
      <c r="G78" s="75"/>
      <c r="H78" s="84"/>
      <c r="I78" s="75"/>
      <c r="J78" s="84"/>
      <c r="K78" s="75" t="s">
        <v>252</v>
      </c>
      <c r="L78" s="84">
        <v>0.3</v>
      </c>
      <c r="M78" s="75"/>
      <c r="N78" s="76"/>
      <c r="O78" s="87" t="s">
        <v>337</v>
      </c>
      <c r="P78" s="88">
        <v>0.28599999999999998</v>
      </c>
      <c r="Q78" s="89">
        <v>2</v>
      </c>
      <c r="R78" s="88">
        <v>0.11</v>
      </c>
      <c r="S78" s="88"/>
      <c r="T78" s="89">
        <v>3.5</v>
      </c>
      <c r="U78" s="89">
        <v>80</v>
      </c>
      <c r="V78" s="89" t="s">
        <v>233</v>
      </c>
      <c r="W78" s="119"/>
      <c r="X78" s="118"/>
      <c r="Y78" s="124"/>
      <c r="Z78" s="127"/>
      <c r="AA78" s="127"/>
      <c r="AB78" s="127"/>
      <c r="AC78" s="127"/>
      <c r="AD78" s="127"/>
      <c r="AE78" s="127">
        <f t="shared" si="4"/>
        <v>0</v>
      </c>
      <c r="AF78" s="127"/>
      <c r="AG78" s="127"/>
      <c r="AH78" s="127"/>
      <c r="AI78" s="127"/>
      <c r="AJ78" s="127"/>
      <c r="AK78" s="127"/>
      <c r="AL78" s="127"/>
      <c r="AM78" s="127">
        <f t="shared" si="3"/>
        <v>0</v>
      </c>
      <c r="AN78" s="127"/>
      <c r="AO78" s="156"/>
      <c r="AP78" s="156"/>
    </row>
    <row r="79" spans="1:42" x14ac:dyDescent="0.25">
      <c r="A79" s="72" t="s">
        <v>174</v>
      </c>
      <c r="B79" s="73" t="s">
        <v>86</v>
      </c>
      <c r="C79" s="74">
        <v>30</v>
      </c>
      <c r="D79" s="78">
        <v>3</v>
      </c>
      <c r="E79" s="79">
        <v>110</v>
      </c>
      <c r="F79" s="80">
        <v>19.7</v>
      </c>
      <c r="G79" s="75" t="s">
        <v>209</v>
      </c>
      <c r="H79" s="84">
        <v>5</v>
      </c>
      <c r="I79" s="75" t="s">
        <v>345</v>
      </c>
      <c r="J79" s="84">
        <v>5</v>
      </c>
      <c r="K79" s="75" t="s">
        <v>252</v>
      </c>
      <c r="L79" s="84">
        <v>0.3</v>
      </c>
      <c r="M79" s="75"/>
      <c r="N79" s="76"/>
      <c r="O79" s="86" t="s">
        <v>253</v>
      </c>
      <c r="P79" s="88">
        <v>0.25</v>
      </c>
      <c r="Q79" s="89"/>
      <c r="R79" s="88"/>
      <c r="S79" s="88"/>
      <c r="T79" s="89"/>
      <c r="U79" s="89"/>
      <c r="V79" s="89" t="s">
        <v>230</v>
      </c>
      <c r="W79" s="119"/>
      <c r="X79" s="118"/>
      <c r="Y79" s="124"/>
      <c r="Z79" s="127"/>
      <c r="AA79" s="127"/>
      <c r="AB79" s="127"/>
      <c r="AC79" s="127"/>
      <c r="AD79" s="127"/>
      <c r="AE79" s="127">
        <f t="shared" si="4"/>
        <v>0</v>
      </c>
      <c r="AF79" s="127"/>
      <c r="AG79" s="127"/>
      <c r="AH79" s="127"/>
      <c r="AI79" s="127"/>
      <c r="AJ79" s="127"/>
      <c r="AK79" s="127"/>
      <c r="AL79" s="127"/>
      <c r="AM79" s="127">
        <f t="shared" si="3"/>
        <v>0</v>
      </c>
      <c r="AN79" s="127"/>
      <c r="AO79" s="156"/>
      <c r="AP79" s="156"/>
    </row>
    <row r="80" spans="1:42" x14ac:dyDescent="0.25">
      <c r="A80" s="72" t="s">
        <v>175</v>
      </c>
      <c r="B80" s="73" t="s">
        <v>176</v>
      </c>
      <c r="C80" s="74">
        <v>70</v>
      </c>
      <c r="D80" s="78">
        <v>5</v>
      </c>
      <c r="E80" s="79">
        <v>100</v>
      </c>
      <c r="F80" s="80">
        <v>69.3</v>
      </c>
      <c r="G80" s="75"/>
      <c r="H80" s="84"/>
      <c r="I80" s="75"/>
      <c r="J80" s="84"/>
      <c r="K80" s="75" t="s">
        <v>252</v>
      </c>
      <c r="L80" s="84">
        <v>0.7</v>
      </c>
      <c r="M80" s="75"/>
      <c r="N80" s="76"/>
      <c r="O80" s="86" t="s">
        <v>253</v>
      </c>
      <c r="P80" s="88">
        <v>0.3</v>
      </c>
      <c r="Q80" s="89">
        <v>1</v>
      </c>
      <c r="R80" s="88">
        <v>0.11</v>
      </c>
      <c r="S80" s="88">
        <v>1.9E-2</v>
      </c>
      <c r="T80" s="89">
        <v>3.5</v>
      </c>
      <c r="U80" s="89">
        <v>130</v>
      </c>
      <c r="V80" s="89" t="s">
        <v>233</v>
      </c>
      <c r="W80" s="119"/>
      <c r="X80" s="118"/>
      <c r="Y80" s="124"/>
      <c r="Z80" s="127"/>
      <c r="AA80" s="127"/>
      <c r="AB80" s="127"/>
      <c r="AC80" s="127"/>
      <c r="AD80" s="127"/>
      <c r="AE80" s="127">
        <f t="shared" si="4"/>
        <v>0</v>
      </c>
      <c r="AF80" s="127"/>
      <c r="AG80" s="127"/>
      <c r="AH80" s="127"/>
      <c r="AI80" s="127"/>
      <c r="AJ80" s="127"/>
      <c r="AK80" s="127"/>
      <c r="AL80" s="127"/>
      <c r="AM80" s="127">
        <f t="shared" si="3"/>
        <v>0</v>
      </c>
      <c r="AN80" s="127"/>
      <c r="AO80" s="156"/>
      <c r="AP80" s="156"/>
    </row>
    <row r="81" spans="1:42" x14ac:dyDescent="0.25">
      <c r="A81" s="72" t="s">
        <v>177</v>
      </c>
      <c r="B81" s="73" t="s">
        <v>178</v>
      </c>
      <c r="C81" s="74">
        <v>35</v>
      </c>
      <c r="D81" s="78">
        <v>10</v>
      </c>
      <c r="E81" s="79">
        <v>100</v>
      </c>
      <c r="F81" s="80">
        <v>34.700000000000003</v>
      </c>
      <c r="G81" s="75"/>
      <c r="H81" s="84"/>
      <c r="I81" s="75"/>
      <c r="J81" s="84"/>
      <c r="K81" s="75" t="s">
        <v>252</v>
      </c>
      <c r="L81" s="84">
        <v>0.3</v>
      </c>
      <c r="M81" s="75"/>
      <c r="N81" s="76"/>
      <c r="O81" s="86" t="s">
        <v>253</v>
      </c>
      <c r="P81" s="88">
        <v>0.23499999999999999</v>
      </c>
      <c r="Q81" s="89">
        <v>16</v>
      </c>
      <c r="R81" s="88">
        <v>7.0000000000000007E-2</v>
      </c>
      <c r="S81" s="88"/>
      <c r="T81" s="89">
        <v>3.5</v>
      </c>
      <c r="U81" s="89">
        <v>105</v>
      </c>
      <c r="V81" s="89" t="s">
        <v>233</v>
      </c>
      <c r="W81" s="119"/>
      <c r="X81" s="118"/>
      <c r="Y81" s="124"/>
      <c r="Z81" s="127"/>
      <c r="AA81" s="127"/>
      <c r="AB81" s="127"/>
      <c r="AC81" s="127"/>
      <c r="AD81" s="127"/>
      <c r="AE81" s="127">
        <f t="shared" si="4"/>
        <v>0</v>
      </c>
      <c r="AF81" s="127"/>
      <c r="AG81" s="127"/>
      <c r="AH81" s="127"/>
      <c r="AI81" s="127"/>
      <c r="AJ81" s="127"/>
      <c r="AK81" s="127"/>
      <c r="AL81" s="127"/>
      <c r="AM81" s="127">
        <f t="shared" si="3"/>
        <v>0</v>
      </c>
      <c r="AN81" s="127"/>
      <c r="AO81" s="156"/>
      <c r="AP81" s="156"/>
    </row>
    <row r="82" spans="1:42" x14ac:dyDescent="0.25">
      <c r="A82" s="72" t="s">
        <v>179</v>
      </c>
      <c r="B82" s="73" t="s">
        <v>180</v>
      </c>
      <c r="C82" s="74">
        <v>85</v>
      </c>
      <c r="D82" s="78">
        <v>5</v>
      </c>
      <c r="E82" s="79">
        <v>93</v>
      </c>
      <c r="F82" s="80">
        <v>84.3</v>
      </c>
      <c r="G82" s="75"/>
      <c r="H82" s="84"/>
      <c r="I82" s="75"/>
      <c r="J82" s="84"/>
      <c r="K82" s="75" t="s">
        <v>336</v>
      </c>
      <c r="L82" s="84">
        <v>0.7</v>
      </c>
      <c r="M82" s="75"/>
      <c r="N82" s="76"/>
      <c r="O82" s="87" t="s">
        <v>337</v>
      </c>
      <c r="P82" s="88">
        <v>0.27</v>
      </c>
      <c r="Q82" s="89">
        <v>3</v>
      </c>
      <c r="R82" s="88">
        <v>0.11</v>
      </c>
      <c r="S82" s="88">
        <v>1.6E-2</v>
      </c>
      <c r="T82" s="89">
        <v>3.5</v>
      </c>
      <c r="U82" s="89">
        <v>160</v>
      </c>
      <c r="V82" s="89" t="s">
        <v>233</v>
      </c>
      <c r="W82" s="119"/>
      <c r="X82" s="118"/>
      <c r="Y82" s="124"/>
      <c r="Z82" s="127"/>
      <c r="AA82" s="127"/>
      <c r="AB82" s="127"/>
      <c r="AC82" s="127"/>
      <c r="AD82" s="127"/>
      <c r="AE82" s="127">
        <f t="shared" si="4"/>
        <v>0</v>
      </c>
      <c r="AF82" s="127"/>
      <c r="AG82" s="127"/>
      <c r="AH82" s="127"/>
      <c r="AI82" s="127"/>
      <c r="AJ82" s="127"/>
      <c r="AK82" s="127"/>
      <c r="AL82" s="127"/>
      <c r="AM82" s="127">
        <f t="shared" si="3"/>
        <v>0</v>
      </c>
      <c r="AN82" s="127"/>
      <c r="AO82" s="156"/>
      <c r="AP82" s="156"/>
    </row>
    <row r="83" spans="1:42" x14ac:dyDescent="0.25">
      <c r="A83" s="72" t="s">
        <v>181</v>
      </c>
      <c r="B83" s="73" t="s">
        <v>76</v>
      </c>
      <c r="C83" s="74">
        <v>90</v>
      </c>
      <c r="D83" s="78">
        <v>5</v>
      </c>
      <c r="E83" s="79">
        <v>93</v>
      </c>
      <c r="F83" s="80">
        <v>89.3</v>
      </c>
      <c r="G83" s="75"/>
      <c r="H83" s="84"/>
      <c r="I83" s="75"/>
      <c r="J83" s="84"/>
      <c r="K83" s="75" t="s">
        <v>252</v>
      </c>
      <c r="L83" s="84">
        <v>0.7</v>
      </c>
      <c r="M83" s="75"/>
      <c r="N83" s="75"/>
      <c r="O83" s="86" t="s">
        <v>253</v>
      </c>
      <c r="P83" s="88">
        <v>0.28499999999999998</v>
      </c>
      <c r="Q83" s="89">
        <v>1</v>
      </c>
      <c r="R83" s="88">
        <v>0.11</v>
      </c>
      <c r="S83" s="88">
        <v>1.9E-2</v>
      </c>
      <c r="T83" s="89">
        <v>3.5</v>
      </c>
      <c r="U83" s="89">
        <v>160</v>
      </c>
      <c r="V83" s="89" t="s">
        <v>233</v>
      </c>
      <c r="W83" s="119"/>
      <c r="X83" s="118"/>
      <c r="Y83" s="124"/>
      <c r="Z83" s="127"/>
      <c r="AA83" s="127"/>
      <c r="AB83" s="127"/>
      <c r="AC83" s="127"/>
      <c r="AD83" s="127"/>
      <c r="AE83" s="127">
        <f t="shared" si="4"/>
        <v>0</v>
      </c>
      <c r="AF83" s="127"/>
      <c r="AG83" s="127"/>
      <c r="AH83" s="127"/>
      <c r="AI83" s="127"/>
      <c r="AJ83" s="127"/>
      <c r="AK83" s="127"/>
      <c r="AL83" s="127"/>
      <c r="AM83" s="127">
        <f t="shared" si="3"/>
        <v>0</v>
      </c>
      <c r="AN83" s="127"/>
      <c r="AO83" s="156"/>
      <c r="AP83" s="156"/>
    </row>
    <row r="84" spans="1:42" x14ac:dyDescent="0.25">
      <c r="A84" s="72" t="s">
        <v>182</v>
      </c>
      <c r="B84" s="73" t="s">
        <v>183</v>
      </c>
      <c r="C84" s="74">
        <v>70</v>
      </c>
      <c r="D84" s="78">
        <v>5</v>
      </c>
      <c r="E84" s="79">
        <v>100</v>
      </c>
      <c r="F84" s="80">
        <v>69.3</v>
      </c>
      <c r="G84" s="75"/>
      <c r="H84" s="84"/>
      <c r="I84" s="75"/>
      <c r="J84" s="84"/>
      <c r="K84" s="75" t="s">
        <v>252</v>
      </c>
      <c r="L84" s="84">
        <v>0.7</v>
      </c>
      <c r="M84" s="75"/>
      <c r="N84" s="76"/>
      <c r="O84" s="87" t="s">
        <v>337</v>
      </c>
      <c r="P84" s="88">
        <v>0.27</v>
      </c>
      <c r="Q84" s="89">
        <v>2</v>
      </c>
      <c r="R84" s="88">
        <v>0.11</v>
      </c>
      <c r="S84" s="88">
        <v>1.9E-2</v>
      </c>
      <c r="T84" s="89">
        <v>3.5</v>
      </c>
      <c r="U84" s="89">
        <v>160</v>
      </c>
      <c r="V84" s="89" t="s">
        <v>233</v>
      </c>
      <c r="W84" s="119"/>
      <c r="X84" s="118"/>
      <c r="Y84" s="124"/>
      <c r="Z84" s="127"/>
      <c r="AA84" s="127"/>
      <c r="AB84" s="127"/>
      <c r="AC84" s="127"/>
      <c r="AD84" s="127"/>
      <c r="AE84" s="127">
        <f t="shared" si="4"/>
        <v>0</v>
      </c>
      <c r="AF84" s="127"/>
      <c r="AG84" s="127"/>
      <c r="AH84" s="127"/>
      <c r="AI84" s="127"/>
      <c r="AJ84" s="127"/>
      <c r="AK84" s="127"/>
      <c r="AL84" s="127"/>
      <c r="AM84" s="127">
        <f t="shared" si="3"/>
        <v>0</v>
      </c>
      <c r="AN84" s="127"/>
      <c r="AO84" s="156"/>
      <c r="AP84" s="156"/>
    </row>
    <row r="85" spans="1:42" x14ac:dyDescent="0.25">
      <c r="A85" s="72" t="s">
        <v>184</v>
      </c>
      <c r="B85" s="73" t="s">
        <v>185</v>
      </c>
      <c r="C85" s="74">
        <v>80</v>
      </c>
      <c r="D85" s="78">
        <v>5</v>
      </c>
      <c r="E85" s="79">
        <v>93</v>
      </c>
      <c r="F85" s="80">
        <v>79.3</v>
      </c>
      <c r="G85" s="75"/>
      <c r="H85" s="84"/>
      <c r="I85" s="75"/>
      <c r="J85" s="84"/>
      <c r="K85" s="75" t="s">
        <v>252</v>
      </c>
      <c r="L85" s="84">
        <v>0.7</v>
      </c>
      <c r="M85" s="75"/>
      <c r="N85" s="76"/>
      <c r="O85" s="86" t="s">
        <v>253</v>
      </c>
      <c r="P85" s="88">
        <v>0.255</v>
      </c>
      <c r="Q85" s="89">
        <v>1</v>
      </c>
      <c r="R85" s="88">
        <v>0.11</v>
      </c>
      <c r="S85" s="88">
        <v>1.9E-2</v>
      </c>
      <c r="T85" s="89">
        <v>3.5</v>
      </c>
      <c r="U85" s="89">
        <v>160</v>
      </c>
      <c r="V85" s="89" t="s">
        <v>233</v>
      </c>
      <c r="W85" s="119"/>
      <c r="X85" s="118"/>
      <c r="Y85" s="124"/>
      <c r="Z85" s="127"/>
      <c r="AA85" s="127"/>
      <c r="AB85" s="127"/>
      <c r="AC85" s="127"/>
      <c r="AD85" s="127"/>
      <c r="AE85" s="127">
        <f t="shared" si="4"/>
        <v>0</v>
      </c>
      <c r="AF85" s="127"/>
      <c r="AG85" s="127"/>
      <c r="AH85" s="127"/>
      <c r="AI85" s="127"/>
      <c r="AJ85" s="127"/>
      <c r="AK85" s="127"/>
      <c r="AL85" s="127"/>
      <c r="AM85" s="127">
        <f t="shared" si="3"/>
        <v>0</v>
      </c>
      <c r="AN85" s="127"/>
      <c r="AO85" s="156"/>
      <c r="AP85" s="156"/>
    </row>
    <row r="86" spans="1:42" x14ac:dyDescent="0.25">
      <c r="A86" s="72" t="s">
        <v>186</v>
      </c>
      <c r="B86" s="73" t="s">
        <v>187</v>
      </c>
      <c r="C86" s="74">
        <v>100</v>
      </c>
      <c r="D86" s="78">
        <v>10</v>
      </c>
      <c r="E86" s="79">
        <v>90</v>
      </c>
      <c r="F86" s="80">
        <v>84.4</v>
      </c>
      <c r="G86" s="75" t="s">
        <v>79</v>
      </c>
      <c r="H86" s="84">
        <v>15</v>
      </c>
      <c r="I86" s="75"/>
      <c r="J86" s="84"/>
      <c r="K86" s="75" t="s">
        <v>252</v>
      </c>
      <c r="L86" s="84">
        <v>0.6</v>
      </c>
      <c r="M86" s="75"/>
      <c r="N86" s="75"/>
      <c r="O86" s="86" t="s">
        <v>253</v>
      </c>
      <c r="P86" s="88">
        <v>0.28499999999999998</v>
      </c>
      <c r="Q86" s="89">
        <v>9</v>
      </c>
      <c r="R86" s="88">
        <v>7.0000000000000007E-2</v>
      </c>
      <c r="S86" s="88"/>
      <c r="T86" s="89"/>
      <c r="U86" s="89">
        <v>105</v>
      </c>
      <c r="V86" s="89" t="s">
        <v>233</v>
      </c>
      <c r="W86" s="119"/>
      <c r="X86" s="118"/>
      <c r="Y86" s="124"/>
      <c r="Z86" s="127"/>
      <c r="AA86" s="127"/>
      <c r="AB86" s="127"/>
      <c r="AC86" s="127"/>
      <c r="AD86" s="127"/>
      <c r="AE86" s="127">
        <f t="shared" si="4"/>
        <v>0</v>
      </c>
      <c r="AF86" s="127"/>
      <c r="AG86" s="127"/>
      <c r="AH86" s="127"/>
      <c r="AI86" s="127"/>
      <c r="AJ86" s="127"/>
      <c r="AK86" s="127"/>
      <c r="AL86" s="127"/>
      <c r="AM86" s="127">
        <f t="shared" si="3"/>
        <v>0</v>
      </c>
      <c r="AN86" s="127"/>
      <c r="AO86" s="156"/>
      <c r="AP86" s="156"/>
    </row>
    <row r="87" spans="1:42" x14ac:dyDescent="0.25">
      <c r="A87" s="72" t="s">
        <v>188</v>
      </c>
      <c r="B87" s="73" t="s">
        <v>189</v>
      </c>
      <c r="C87" s="74">
        <v>100</v>
      </c>
      <c r="D87" s="78">
        <v>8</v>
      </c>
      <c r="E87" s="79">
        <v>100</v>
      </c>
      <c r="F87" s="80">
        <v>80</v>
      </c>
      <c r="G87" s="75">
        <v>10366</v>
      </c>
      <c r="H87" s="84">
        <v>18</v>
      </c>
      <c r="I87" s="75"/>
      <c r="J87" s="84">
        <v>8</v>
      </c>
      <c r="K87" s="75" t="s">
        <v>342</v>
      </c>
      <c r="L87" s="84">
        <v>2</v>
      </c>
      <c r="M87" s="75"/>
      <c r="N87" s="76"/>
      <c r="O87" s="86" t="s">
        <v>253</v>
      </c>
      <c r="P87" s="88">
        <v>0.20499999999999999</v>
      </c>
      <c r="Q87" s="89">
        <v>6</v>
      </c>
      <c r="R87" s="88">
        <v>7.0000000000000007E-2</v>
      </c>
      <c r="S87" s="88"/>
      <c r="T87" s="89">
        <v>4</v>
      </c>
      <c r="U87" s="89">
        <v>135</v>
      </c>
      <c r="V87" s="89" t="s">
        <v>233</v>
      </c>
      <c r="W87" s="119"/>
      <c r="X87" s="118"/>
      <c r="Y87" s="124"/>
      <c r="Z87" s="127"/>
      <c r="AA87" s="127"/>
      <c r="AB87" s="127"/>
      <c r="AC87" s="127"/>
      <c r="AD87" s="127"/>
      <c r="AE87" s="127">
        <f t="shared" si="4"/>
        <v>0</v>
      </c>
      <c r="AF87" s="127"/>
      <c r="AG87" s="127"/>
      <c r="AH87" s="127"/>
      <c r="AI87" s="127"/>
      <c r="AJ87" s="127"/>
      <c r="AK87" s="127"/>
      <c r="AL87" s="127"/>
      <c r="AM87" s="127">
        <f t="shared" si="3"/>
        <v>0</v>
      </c>
      <c r="AN87" s="127"/>
      <c r="AO87" s="156"/>
      <c r="AP87" s="156"/>
    </row>
    <row r="88" spans="1:42" x14ac:dyDescent="0.25">
      <c r="A88" s="72" t="s">
        <v>190</v>
      </c>
      <c r="B88" s="87" t="s">
        <v>192</v>
      </c>
      <c r="C88" s="74">
        <v>65</v>
      </c>
      <c r="D88" s="78">
        <v>5</v>
      </c>
      <c r="E88" s="79">
        <v>100</v>
      </c>
      <c r="F88" s="80">
        <v>64.5</v>
      </c>
      <c r="G88" s="75"/>
      <c r="H88" s="84"/>
      <c r="I88" s="75"/>
      <c r="J88" s="84"/>
      <c r="K88" s="75" t="s">
        <v>252</v>
      </c>
      <c r="L88" s="84">
        <v>0.5</v>
      </c>
      <c r="M88" s="75"/>
      <c r="N88" s="76"/>
      <c r="O88" s="86" t="s">
        <v>253</v>
      </c>
      <c r="P88" s="88">
        <v>0.2</v>
      </c>
      <c r="Q88" s="89">
        <v>4</v>
      </c>
      <c r="R88" s="88">
        <v>7.0000000000000007E-2</v>
      </c>
      <c r="S88" s="88">
        <v>1.9E-2</v>
      </c>
      <c r="T88" s="89">
        <v>3.5</v>
      </c>
      <c r="U88" s="89">
        <v>135</v>
      </c>
      <c r="V88" s="89" t="s">
        <v>233</v>
      </c>
      <c r="W88" s="119"/>
      <c r="X88" s="118"/>
      <c r="Y88" s="124"/>
      <c r="Z88" s="127"/>
      <c r="AA88" s="127"/>
      <c r="AB88" s="127"/>
      <c r="AC88" s="127"/>
      <c r="AD88" s="127"/>
      <c r="AE88" s="127">
        <f t="shared" si="4"/>
        <v>0</v>
      </c>
      <c r="AF88" s="127"/>
      <c r="AG88" s="127"/>
      <c r="AH88" s="127"/>
      <c r="AI88" s="127"/>
      <c r="AJ88" s="127"/>
      <c r="AK88" s="127"/>
      <c r="AL88" s="127"/>
      <c r="AM88" s="127">
        <f t="shared" si="3"/>
        <v>0</v>
      </c>
      <c r="AN88" s="127"/>
      <c r="AO88" s="156"/>
      <c r="AP88" s="156"/>
    </row>
    <row r="89" spans="1:42" x14ac:dyDescent="0.25">
      <c r="A89" s="72" t="s">
        <v>191</v>
      </c>
      <c r="B89" s="87" t="s">
        <v>192</v>
      </c>
      <c r="C89" s="74">
        <v>65</v>
      </c>
      <c r="D89" s="78">
        <v>8</v>
      </c>
      <c r="E89" s="79">
        <v>106</v>
      </c>
      <c r="F89" s="80">
        <v>64.5</v>
      </c>
      <c r="G89" s="75"/>
      <c r="H89" s="84"/>
      <c r="I89" s="75"/>
      <c r="J89" s="84"/>
      <c r="K89" s="75" t="s">
        <v>252</v>
      </c>
      <c r="L89" s="84">
        <v>0.5</v>
      </c>
      <c r="M89" s="75"/>
      <c r="N89" s="76"/>
      <c r="O89" s="86" t="s">
        <v>253</v>
      </c>
      <c r="P89" s="88">
        <v>0.2</v>
      </c>
      <c r="Q89" s="89">
        <v>12</v>
      </c>
      <c r="R89" s="88">
        <v>7.0000000000000007E-2</v>
      </c>
      <c r="S89" s="88"/>
      <c r="T89" s="89">
        <v>4</v>
      </c>
      <c r="U89" s="89">
        <v>135</v>
      </c>
      <c r="V89" s="89" t="s">
        <v>233</v>
      </c>
      <c r="W89" s="119"/>
      <c r="X89" s="118"/>
      <c r="Y89" s="124"/>
      <c r="Z89" s="127"/>
      <c r="AA89" s="127"/>
      <c r="AB89" s="127"/>
      <c r="AC89" s="127"/>
      <c r="AD89" s="127"/>
      <c r="AE89" s="127">
        <f t="shared" si="4"/>
        <v>0</v>
      </c>
      <c r="AF89" s="127"/>
      <c r="AG89" s="127"/>
      <c r="AH89" s="127"/>
      <c r="AI89" s="127"/>
      <c r="AJ89" s="127"/>
      <c r="AK89" s="127"/>
      <c r="AL89" s="127"/>
      <c r="AM89" s="127">
        <f t="shared" si="3"/>
        <v>0</v>
      </c>
      <c r="AN89" s="127"/>
      <c r="AO89" s="156"/>
      <c r="AP89" s="156"/>
    </row>
    <row r="90" spans="1:42" x14ac:dyDescent="0.25">
      <c r="A90" s="72" t="s">
        <v>193</v>
      </c>
      <c r="B90" s="73" t="s">
        <v>76</v>
      </c>
      <c r="C90" s="74">
        <v>90</v>
      </c>
      <c r="D90" s="78">
        <v>5</v>
      </c>
      <c r="E90" s="79">
        <v>93</v>
      </c>
      <c r="F90" s="80">
        <v>89.3</v>
      </c>
      <c r="G90" s="75"/>
      <c r="H90" s="84"/>
      <c r="I90" s="75"/>
      <c r="J90" s="84"/>
      <c r="K90" s="75" t="s">
        <v>252</v>
      </c>
      <c r="L90" s="84">
        <v>0.7</v>
      </c>
      <c r="M90" s="75"/>
      <c r="N90" s="76"/>
      <c r="O90" s="86" t="s">
        <v>253</v>
      </c>
      <c r="P90" s="88">
        <v>0.23499999999999999</v>
      </c>
      <c r="Q90" s="89">
        <v>4</v>
      </c>
      <c r="R90" s="88">
        <v>7.0000000000000007E-2</v>
      </c>
      <c r="S90" s="88">
        <v>1.9E-2</v>
      </c>
      <c r="T90" s="89">
        <v>3.5</v>
      </c>
      <c r="U90" s="89">
        <v>170</v>
      </c>
      <c r="V90" s="89" t="s">
        <v>233</v>
      </c>
      <c r="W90" s="119"/>
      <c r="X90" s="118"/>
      <c r="Y90" s="124"/>
      <c r="Z90" s="127"/>
      <c r="AA90" s="127"/>
      <c r="AB90" s="127"/>
      <c r="AC90" s="127"/>
      <c r="AD90" s="127"/>
      <c r="AE90" s="127">
        <f t="shared" si="4"/>
        <v>0</v>
      </c>
      <c r="AF90" s="127"/>
      <c r="AG90" s="127"/>
      <c r="AH90" s="127"/>
      <c r="AI90" s="127"/>
      <c r="AJ90" s="127"/>
      <c r="AK90" s="127"/>
      <c r="AL90" s="127"/>
      <c r="AM90" s="127">
        <f t="shared" si="3"/>
        <v>0</v>
      </c>
      <c r="AN90" s="127"/>
      <c r="AO90" s="156"/>
      <c r="AP90" s="156"/>
    </row>
    <row r="91" spans="1:42" x14ac:dyDescent="0.25">
      <c r="A91" s="72" t="s">
        <v>194</v>
      </c>
      <c r="B91" s="73" t="s">
        <v>354</v>
      </c>
      <c r="C91" s="74">
        <v>100</v>
      </c>
      <c r="D91" s="78">
        <v>8</v>
      </c>
      <c r="E91" s="79">
        <v>100</v>
      </c>
      <c r="F91" s="80">
        <v>78</v>
      </c>
      <c r="G91" s="35"/>
      <c r="H91" s="84">
        <v>18</v>
      </c>
      <c r="I91" s="75"/>
      <c r="J91" s="84"/>
      <c r="K91" s="75" t="s">
        <v>353</v>
      </c>
      <c r="L91" s="84">
        <v>4</v>
      </c>
      <c r="M91" s="75"/>
      <c r="N91" s="76"/>
      <c r="O91" s="86" t="s">
        <v>253</v>
      </c>
      <c r="P91" s="88">
        <v>0.23499999999999999</v>
      </c>
      <c r="Q91" s="89">
        <v>6</v>
      </c>
      <c r="R91" s="88">
        <v>7.0000000000000007E-2</v>
      </c>
      <c r="S91" s="88"/>
      <c r="T91" s="89">
        <v>4</v>
      </c>
      <c r="U91" s="89">
        <v>135</v>
      </c>
      <c r="V91" s="89" t="s">
        <v>233</v>
      </c>
      <c r="W91" s="119"/>
      <c r="X91" s="118"/>
      <c r="Y91" s="124"/>
      <c r="Z91" s="127"/>
      <c r="AA91" s="127"/>
      <c r="AB91" s="127"/>
      <c r="AC91" s="127"/>
      <c r="AD91" s="127"/>
      <c r="AE91" s="127">
        <f t="shared" si="4"/>
        <v>0</v>
      </c>
      <c r="AF91" s="127"/>
      <c r="AG91" s="127"/>
      <c r="AH91" s="127"/>
      <c r="AI91" s="127"/>
      <c r="AJ91" s="127"/>
      <c r="AK91" s="127"/>
      <c r="AL91" s="127"/>
      <c r="AM91" s="127">
        <f t="shared" si="3"/>
        <v>0</v>
      </c>
      <c r="AN91" s="127"/>
      <c r="AO91" s="156"/>
      <c r="AP91" s="156"/>
    </row>
    <row r="92" spans="1:42" x14ac:dyDescent="0.25">
      <c r="A92" s="72" t="s">
        <v>195</v>
      </c>
      <c r="B92" s="73" t="s">
        <v>196</v>
      </c>
      <c r="C92" s="74">
        <v>90</v>
      </c>
      <c r="D92" s="78">
        <v>2</v>
      </c>
      <c r="E92" s="79">
        <v>90</v>
      </c>
      <c r="F92" s="80">
        <v>61.1</v>
      </c>
      <c r="G92" s="75" t="s">
        <v>239</v>
      </c>
      <c r="H92" s="84">
        <v>20</v>
      </c>
      <c r="I92" s="75" t="s">
        <v>240</v>
      </c>
      <c r="J92" s="84">
        <v>8</v>
      </c>
      <c r="K92" s="75" t="s">
        <v>252</v>
      </c>
      <c r="L92" s="84">
        <v>0.9</v>
      </c>
      <c r="M92" s="75"/>
      <c r="N92" s="76"/>
      <c r="O92" s="87" t="s">
        <v>338</v>
      </c>
      <c r="P92" s="88">
        <v>0.25</v>
      </c>
      <c r="Q92" s="90"/>
      <c r="R92" s="91"/>
      <c r="S92" s="91"/>
      <c r="T92" s="90"/>
      <c r="U92" s="90"/>
      <c r="V92" s="89" t="s">
        <v>233</v>
      </c>
      <c r="W92" s="119"/>
      <c r="X92" s="118"/>
      <c r="Y92" s="124"/>
      <c r="Z92" s="127"/>
      <c r="AA92" s="127"/>
      <c r="AB92" s="127"/>
      <c r="AC92" s="127"/>
      <c r="AD92" s="127"/>
      <c r="AE92" s="127">
        <f t="shared" si="4"/>
        <v>0</v>
      </c>
      <c r="AF92" s="127"/>
      <c r="AG92" s="127"/>
      <c r="AH92" s="127"/>
      <c r="AI92" s="127"/>
      <c r="AJ92" s="127"/>
      <c r="AK92" s="127"/>
      <c r="AL92" s="127"/>
      <c r="AM92" s="127">
        <f t="shared" si="3"/>
        <v>0</v>
      </c>
      <c r="AN92" s="127"/>
      <c r="AO92" s="156"/>
      <c r="AP92" s="156"/>
    </row>
    <row r="93" spans="1:42" x14ac:dyDescent="0.25">
      <c r="A93" s="72" t="s">
        <v>197</v>
      </c>
      <c r="B93" s="73" t="s">
        <v>198</v>
      </c>
      <c r="C93" s="74">
        <v>90</v>
      </c>
      <c r="D93" s="78">
        <v>2</v>
      </c>
      <c r="E93" s="79">
        <v>90</v>
      </c>
      <c r="F93" s="80">
        <v>64.400000000000006</v>
      </c>
      <c r="G93" s="75" t="s">
        <v>312</v>
      </c>
      <c r="H93" s="84">
        <v>14</v>
      </c>
      <c r="I93" s="75" t="s">
        <v>348</v>
      </c>
      <c r="J93" s="84">
        <v>8</v>
      </c>
      <c r="K93" s="75" t="s">
        <v>252</v>
      </c>
      <c r="L93" s="84">
        <v>0.6</v>
      </c>
      <c r="M93" s="75" t="s">
        <v>348</v>
      </c>
      <c r="N93" s="76">
        <v>3</v>
      </c>
      <c r="O93" s="87" t="s">
        <v>338</v>
      </c>
      <c r="P93" s="88">
        <v>0.25</v>
      </c>
      <c r="Q93" s="90"/>
      <c r="R93" s="91"/>
      <c r="S93" s="91"/>
      <c r="T93" s="89"/>
      <c r="U93" s="89"/>
      <c r="V93" s="89" t="s">
        <v>233</v>
      </c>
      <c r="W93" s="119"/>
      <c r="X93" s="118"/>
      <c r="Y93" s="124"/>
      <c r="Z93" s="127"/>
      <c r="AA93" s="127"/>
      <c r="AB93" s="127"/>
      <c r="AC93" s="127"/>
      <c r="AD93" s="127"/>
      <c r="AE93" s="127">
        <f t="shared" si="4"/>
        <v>0</v>
      </c>
      <c r="AF93" s="127"/>
      <c r="AG93" s="127"/>
      <c r="AH93" s="127"/>
      <c r="AI93" s="127"/>
      <c r="AJ93" s="127"/>
      <c r="AK93" s="127"/>
      <c r="AL93" s="127"/>
      <c r="AM93" s="127">
        <f t="shared" si="3"/>
        <v>0</v>
      </c>
      <c r="AN93" s="127"/>
      <c r="AO93" s="156"/>
      <c r="AP93" s="156"/>
    </row>
    <row r="94" spans="1:42" x14ac:dyDescent="0.25">
      <c r="A94" s="72" t="s">
        <v>199</v>
      </c>
      <c r="B94" s="87" t="s">
        <v>200</v>
      </c>
      <c r="C94" s="74">
        <v>90</v>
      </c>
      <c r="D94" s="78">
        <v>10</v>
      </c>
      <c r="E94" s="79">
        <v>100</v>
      </c>
      <c r="F94" s="80">
        <v>75.3</v>
      </c>
      <c r="G94" s="75" t="s">
        <v>132</v>
      </c>
      <c r="H94" s="84">
        <v>14</v>
      </c>
      <c r="I94" s="75"/>
      <c r="J94" s="84"/>
      <c r="K94" s="75" t="s">
        <v>252</v>
      </c>
      <c r="L94" s="84">
        <v>0.7</v>
      </c>
      <c r="M94" s="75"/>
      <c r="N94" s="76"/>
      <c r="O94" s="86" t="s">
        <v>253</v>
      </c>
      <c r="P94" s="88">
        <v>0.27</v>
      </c>
      <c r="Q94" s="89">
        <v>9</v>
      </c>
      <c r="R94" s="88">
        <v>7.0000000000000007E-2</v>
      </c>
      <c r="S94" s="88"/>
      <c r="T94" s="89"/>
      <c r="U94" s="89">
        <v>103</v>
      </c>
      <c r="V94" s="89" t="s">
        <v>233</v>
      </c>
      <c r="W94" s="119"/>
      <c r="X94" s="118"/>
      <c r="Y94" s="124"/>
      <c r="Z94" s="127"/>
      <c r="AA94" s="127"/>
      <c r="AB94" s="127"/>
      <c r="AC94" s="127"/>
      <c r="AD94" s="127"/>
      <c r="AE94" s="127">
        <f t="shared" si="4"/>
        <v>0</v>
      </c>
      <c r="AF94" s="127"/>
      <c r="AG94" s="127"/>
      <c r="AH94" s="127"/>
      <c r="AI94" s="127"/>
      <c r="AJ94" s="127"/>
      <c r="AK94" s="127"/>
      <c r="AL94" s="127"/>
      <c r="AM94" s="127">
        <f t="shared" si="3"/>
        <v>0</v>
      </c>
      <c r="AN94" s="127"/>
      <c r="AO94" s="156"/>
      <c r="AP94" s="156"/>
    </row>
    <row r="95" spans="1:42" x14ac:dyDescent="0.25">
      <c r="A95" s="72" t="s">
        <v>201</v>
      </c>
      <c r="B95" s="73" t="s">
        <v>142</v>
      </c>
      <c r="C95" s="74">
        <v>85</v>
      </c>
      <c r="D95" s="78">
        <v>5</v>
      </c>
      <c r="E95" s="79">
        <v>100</v>
      </c>
      <c r="F95" s="80">
        <v>84.3</v>
      </c>
      <c r="G95" s="75"/>
      <c r="H95" s="84"/>
      <c r="I95" s="75"/>
      <c r="J95" s="84"/>
      <c r="K95" s="75" t="s">
        <v>336</v>
      </c>
      <c r="L95" s="84">
        <v>0.7</v>
      </c>
      <c r="M95" s="75"/>
      <c r="N95" s="76"/>
      <c r="O95" s="87" t="s">
        <v>337</v>
      </c>
      <c r="P95" s="88">
        <v>0.28999999999999998</v>
      </c>
      <c r="Q95" s="90">
        <v>4</v>
      </c>
      <c r="R95" s="88">
        <v>0.11</v>
      </c>
      <c r="S95" s="88">
        <v>1.4999999999999999E-2</v>
      </c>
      <c r="T95" s="89">
        <v>3.5</v>
      </c>
      <c r="U95" s="89">
        <v>140</v>
      </c>
      <c r="V95" s="89" t="s">
        <v>233</v>
      </c>
      <c r="W95" s="119"/>
      <c r="X95" s="118"/>
      <c r="Y95" s="124"/>
      <c r="Z95" s="127"/>
      <c r="AA95" s="127"/>
      <c r="AB95" s="127"/>
      <c r="AC95" s="127"/>
      <c r="AD95" s="127"/>
      <c r="AE95" s="127">
        <f t="shared" si="4"/>
        <v>0</v>
      </c>
      <c r="AF95" s="127"/>
      <c r="AG95" s="127"/>
      <c r="AH95" s="127"/>
      <c r="AI95" s="127"/>
      <c r="AJ95" s="127"/>
      <c r="AK95" s="127"/>
      <c r="AL95" s="127"/>
      <c r="AM95" s="127">
        <f t="shared" si="3"/>
        <v>0</v>
      </c>
      <c r="AN95" s="127"/>
      <c r="AO95" s="156"/>
      <c r="AP95" s="156"/>
    </row>
    <row r="96" spans="1:42" x14ac:dyDescent="0.25">
      <c r="A96" s="72" t="s">
        <v>202</v>
      </c>
      <c r="B96" s="87" t="s">
        <v>203</v>
      </c>
      <c r="C96" s="74">
        <v>85</v>
      </c>
      <c r="D96" s="78">
        <v>8</v>
      </c>
      <c r="E96" s="79">
        <v>100</v>
      </c>
      <c r="F96" s="80">
        <v>84.3</v>
      </c>
      <c r="G96" s="75"/>
      <c r="H96" s="84"/>
      <c r="I96" s="75"/>
      <c r="J96" s="84"/>
      <c r="K96" s="75" t="s">
        <v>336</v>
      </c>
      <c r="L96" s="84">
        <v>0.7</v>
      </c>
      <c r="M96" s="75"/>
      <c r="N96" s="76"/>
      <c r="O96" s="87" t="s">
        <v>337</v>
      </c>
      <c r="P96" s="88">
        <v>0.28999999999999998</v>
      </c>
      <c r="Q96" s="89">
        <v>3</v>
      </c>
      <c r="R96" s="88">
        <v>0.11</v>
      </c>
      <c r="S96" s="88">
        <v>1.4999999999999999E-2</v>
      </c>
      <c r="T96" s="89">
        <v>3.5</v>
      </c>
      <c r="U96" s="89">
        <v>140</v>
      </c>
      <c r="V96" s="89" t="s">
        <v>233</v>
      </c>
      <c r="W96" s="119"/>
      <c r="X96" s="118"/>
      <c r="Y96" s="124"/>
      <c r="Z96" s="127"/>
      <c r="AA96" s="127"/>
      <c r="AB96" s="127"/>
      <c r="AC96" s="127"/>
      <c r="AD96" s="127"/>
      <c r="AE96" s="127">
        <f t="shared" si="4"/>
        <v>0</v>
      </c>
      <c r="AF96" s="127"/>
      <c r="AG96" s="127"/>
      <c r="AH96" s="127"/>
      <c r="AI96" s="127"/>
      <c r="AJ96" s="127"/>
      <c r="AK96" s="127"/>
      <c r="AL96" s="127"/>
      <c r="AM96" s="127">
        <f t="shared" si="3"/>
        <v>0</v>
      </c>
      <c r="AN96" s="127"/>
      <c r="AO96" s="156"/>
      <c r="AP96" s="156"/>
    </row>
    <row r="97" spans="1:42" x14ac:dyDescent="0.25">
      <c r="A97" s="72" t="s">
        <v>204</v>
      </c>
      <c r="B97" s="73" t="s">
        <v>150</v>
      </c>
      <c r="C97" s="74">
        <v>50</v>
      </c>
      <c r="D97" s="78">
        <v>5</v>
      </c>
      <c r="E97" s="79">
        <v>100</v>
      </c>
      <c r="F97" s="80">
        <v>49.5</v>
      </c>
      <c r="G97" s="75"/>
      <c r="H97" s="84"/>
      <c r="I97" s="75"/>
      <c r="J97" s="84"/>
      <c r="K97" s="75" t="s">
        <v>252</v>
      </c>
      <c r="L97" s="84">
        <v>0.5</v>
      </c>
      <c r="M97" s="75"/>
      <c r="N97" s="76"/>
      <c r="O97" s="86" t="s">
        <v>253</v>
      </c>
      <c r="P97" s="88">
        <v>0.2</v>
      </c>
      <c r="Q97" s="89">
        <v>3</v>
      </c>
      <c r="R97" s="88">
        <v>0.11</v>
      </c>
      <c r="S97" s="88">
        <v>1.4999999999999999E-2</v>
      </c>
      <c r="T97" s="89">
        <v>3.5</v>
      </c>
      <c r="U97" s="89">
        <v>115</v>
      </c>
      <c r="V97" s="89" t="s">
        <v>233</v>
      </c>
      <c r="W97" s="119"/>
      <c r="X97" s="118"/>
      <c r="Y97" s="124"/>
      <c r="Z97" s="127"/>
      <c r="AA97" s="127"/>
      <c r="AB97" s="127"/>
      <c r="AC97" s="127"/>
      <c r="AD97" s="127"/>
      <c r="AE97" s="127">
        <f t="shared" si="4"/>
        <v>0</v>
      </c>
      <c r="AF97" s="127"/>
      <c r="AG97" s="127"/>
      <c r="AH97" s="127"/>
      <c r="AI97" s="127"/>
      <c r="AJ97" s="127"/>
      <c r="AK97" s="127"/>
      <c r="AL97" s="127"/>
      <c r="AM97" s="127">
        <f t="shared" si="3"/>
        <v>0</v>
      </c>
      <c r="AN97" s="127"/>
      <c r="AO97" s="156"/>
      <c r="AP97" s="156"/>
    </row>
    <row r="98" spans="1:42" x14ac:dyDescent="0.25">
      <c r="A98" s="72" t="s">
        <v>205</v>
      </c>
      <c r="B98" s="87" t="s">
        <v>206</v>
      </c>
      <c r="C98" s="74">
        <v>50</v>
      </c>
      <c r="D98" s="78">
        <v>9</v>
      </c>
      <c r="E98" s="79">
        <v>106</v>
      </c>
      <c r="F98" s="80">
        <v>49.5</v>
      </c>
      <c r="G98" s="75"/>
      <c r="H98" s="84"/>
      <c r="I98" s="75"/>
      <c r="J98" s="84"/>
      <c r="K98" s="75" t="s">
        <v>252</v>
      </c>
      <c r="L98" s="84">
        <v>0.5</v>
      </c>
      <c r="M98" s="75"/>
      <c r="N98" s="76"/>
      <c r="O98" s="86" t="s">
        <v>253</v>
      </c>
      <c r="P98" s="88">
        <v>0.2</v>
      </c>
      <c r="Q98" s="89">
        <v>21</v>
      </c>
      <c r="R98" s="88">
        <v>0.11</v>
      </c>
      <c r="S98" s="88">
        <v>1.4999999999999999E-2</v>
      </c>
      <c r="T98" s="89">
        <v>3.5</v>
      </c>
      <c r="U98" s="89">
        <v>115</v>
      </c>
      <c r="V98" s="89" t="s">
        <v>233</v>
      </c>
      <c r="W98" s="89">
        <v>5</v>
      </c>
      <c r="X98" s="118"/>
      <c r="Y98" s="124"/>
      <c r="Z98" s="127"/>
      <c r="AA98" s="127"/>
      <c r="AB98" s="127"/>
      <c r="AC98" s="127"/>
      <c r="AD98" s="127"/>
      <c r="AE98" s="127">
        <f t="shared" si="4"/>
        <v>0</v>
      </c>
      <c r="AF98" s="127"/>
      <c r="AG98" s="127"/>
      <c r="AH98" s="127"/>
      <c r="AI98" s="127"/>
      <c r="AJ98" s="127"/>
      <c r="AK98" s="127"/>
      <c r="AL98" s="127"/>
      <c r="AM98" s="127">
        <f t="shared" ref="AM98:AM129" si="5">AK98*AL98</f>
        <v>0</v>
      </c>
      <c r="AN98" s="127"/>
      <c r="AO98" s="156"/>
      <c r="AP98" s="156"/>
    </row>
    <row r="99" spans="1:42" x14ac:dyDescent="0.25">
      <c r="A99" s="72" t="s">
        <v>207</v>
      </c>
      <c r="B99" s="73" t="s">
        <v>127</v>
      </c>
      <c r="C99" s="74">
        <v>120</v>
      </c>
      <c r="D99" s="78">
        <v>2</v>
      </c>
      <c r="E99" s="79">
        <v>90</v>
      </c>
      <c r="F99" s="80">
        <v>81.400000000000006</v>
      </c>
      <c r="G99" s="75" t="s">
        <v>256</v>
      </c>
      <c r="H99" s="84">
        <v>24</v>
      </c>
      <c r="I99" s="75" t="s">
        <v>346</v>
      </c>
      <c r="J99" s="84">
        <v>14</v>
      </c>
      <c r="K99" s="75" t="s">
        <v>252</v>
      </c>
      <c r="L99" s="84">
        <v>0.6</v>
      </c>
      <c r="M99" s="75"/>
      <c r="N99" s="76"/>
      <c r="O99" s="86" t="s">
        <v>253</v>
      </c>
      <c r="P99" s="88">
        <v>0.24</v>
      </c>
      <c r="Q99" s="90"/>
      <c r="R99" s="91"/>
      <c r="S99" s="91"/>
      <c r="T99" s="90"/>
      <c r="U99" s="90"/>
      <c r="V99" s="89" t="s">
        <v>230</v>
      </c>
      <c r="W99" s="119"/>
      <c r="X99" s="118"/>
      <c r="Y99" s="124"/>
      <c r="Z99" s="127"/>
      <c r="AA99" s="127"/>
      <c r="AB99" s="127"/>
      <c r="AC99" s="127"/>
      <c r="AD99" s="127"/>
      <c r="AE99" s="127">
        <f t="shared" si="4"/>
        <v>0</v>
      </c>
      <c r="AF99" s="127"/>
      <c r="AG99" s="127"/>
      <c r="AH99" s="127"/>
      <c r="AI99" s="127"/>
      <c r="AJ99" s="127"/>
      <c r="AK99" s="127"/>
      <c r="AL99" s="127"/>
      <c r="AM99" s="127">
        <f t="shared" si="5"/>
        <v>0</v>
      </c>
      <c r="AN99" s="127"/>
      <c r="AO99" s="156"/>
      <c r="AP99" s="156"/>
    </row>
    <row r="100" spans="1:42" x14ac:dyDescent="0.25">
      <c r="A100" s="72" t="s">
        <v>208</v>
      </c>
      <c r="B100" s="87" t="s">
        <v>35</v>
      </c>
      <c r="C100" s="74">
        <v>120</v>
      </c>
      <c r="D100" s="78">
        <v>3</v>
      </c>
      <c r="E100" s="79">
        <v>160</v>
      </c>
      <c r="F100" s="80">
        <v>81.400000000000006</v>
      </c>
      <c r="G100" s="75" t="s">
        <v>256</v>
      </c>
      <c r="H100" s="84">
        <v>24</v>
      </c>
      <c r="I100" s="75" t="s">
        <v>346</v>
      </c>
      <c r="J100" s="84">
        <v>14</v>
      </c>
      <c r="K100" s="75" t="s">
        <v>252</v>
      </c>
      <c r="L100" s="84">
        <v>0.6</v>
      </c>
      <c r="M100" s="75"/>
      <c r="N100" s="76"/>
      <c r="O100" s="86" t="s">
        <v>253</v>
      </c>
      <c r="P100" s="88">
        <v>0.24</v>
      </c>
      <c r="Q100" s="89">
        <v>20</v>
      </c>
      <c r="R100" s="88">
        <v>7.0000000000000007E-2</v>
      </c>
      <c r="S100" s="88">
        <v>1.4999999999999999E-2</v>
      </c>
      <c r="T100" s="89"/>
      <c r="U100" s="89"/>
      <c r="V100" s="89" t="s">
        <v>233</v>
      </c>
      <c r="W100" s="119"/>
      <c r="X100" s="118"/>
      <c r="Y100" s="124"/>
      <c r="Z100" s="127"/>
      <c r="AA100" s="127"/>
      <c r="AB100" s="127"/>
      <c r="AC100" s="127"/>
      <c r="AD100" s="127"/>
      <c r="AE100" s="127">
        <f t="shared" si="4"/>
        <v>0</v>
      </c>
      <c r="AF100" s="127"/>
      <c r="AG100" s="127"/>
      <c r="AH100" s="127"/>
      <c r="AI100" s="127"/>
      <c r="AJ100" s="127"/>
      <c r="AK100" s="127"/>
      <c r="AL100" s="127"/>
      <c r="AM100" s="127">
        <f t="shared" si="5"/>
        <v>0</v>
      </c>
      <c r="AN100" s="127"/>
      <c r="AO100" s="156"/>
      <c r="AP100" s="156"/>
    </row>
    <row r="101" spans="1:42" x14ac:dyDescent="0.25">
      <c r="A101" s="72" t="s">
        <v>210</v>
      </c>
      <c r="B101" s="73" t="s">
        <v>142</v>
      </c>
      <c r="C101" s="74">
        <v>85</v>
      </c>
      <c r="D101" s="78">
        <v>5</v>
      </c>
      <c r="E101" s="79">
        <v>100</v>
      </c>
      <c r="F101" s="80">
        <v>84.3</v>
      </c>
      <c r="G101" s="75"/>
      <c r="H101" s="84"/>
      <c r="I101" s="75"/>
      <c r="J101" s="84"/>
      <c r="K101" s="75" t="s">
        <v>252</v>
      </c>
      <c r="L101" s="84">
        <v>0.7</v>
      </c>
      <c r="M101" s="75"/>
      <c r="N101" s="76"/>
      <c r="O101" s="86" t="s">
        <v>253</v>
      </c>
      <c r="P101" s="88">
        <v>0.2</v>
      </c>
      <c r="Q101" s="89">
        <v>3</v>
      </c>
      <c r="R101" s="88">
        <v>0.11</v>
      </c>
      <c r="S101" s="88">
        <v>1.4999999999999999E-2</v>
      </c>
      <c r="T101" s="89">
        <v>3.5</v>
      </c>
      <c r="U101" s="89">
        <v>140</v>
      </c>
      <c r="V101" s="89" t="s">
        <v>233</v>
      </c>
      <c r="W101" s="119"/>
      <c r="X101" s="118"/>
      <c r="Y101" s="124"/>
      <c r="Z101" s="127"/>
      <c r="AA101" s="127"/>
      <c r="AB101" s="127"/>
      <c r="AC101" s="127"/>
      <c r="AD101" s="127"/>
      <c r="AE101" s="127">
        <f t="shared" si="4"/>
        <v>0</v>
      </c>
      <c r="AF101" s="127"/>
      <c r="AG101" s="127"/>
      <c r="AH101" s="127"/>
      <c r="AI101" s="127"/>
      <c r="AJ101" s="127"/>
      <c r="AK101" s="127"/>
      <c r="AL101" s="127"/>
      <c r="AM101" s="127">
        <f t="shared" si="5"/>
        <v>0</v>
      </c>
      <c r="AN101" s="127"/>
      <c r="AO101" s="156"/>
      <c r="AP101" s="156"/>
    </row>
    <row r="102" spans="1:42" x14ac:dyDescent="0.25">
      <c r="A102" s="72" t="s">
        <v>211</v>
      </c>
      <c r="B102" s="87" t="s">
        <v>203</v>
      </c>
      <c r="C102" s="74">
        <v>85</v>
      </c>
      <c r="D102" s="78">
        <v>8</v>
      </c>
      <c r="E102" s="79">
        <v>100</v>
      </c>
      <c r="F102" s="80">
        <v>84.3</v>
      </c>
      <c r="G102" s="75"/>
      <c r="H102" s="84"/>
      <c r="I102" s="75"/>
      <c r="J102" s="84"/>
      <c r="K102" s="75" t="s">
        <v>252</v>
      </c>
      <c r="L102" s="84">
        <v>0.7</v>
      </c>
      <c r="M102" s="75"/>
      <c r="N102" s="76"/>
      <c r="O102" s="86" t="s">
        <v>253</v>
      </c>
      <c r="P102" s="88">
        <v>0.2</v>
      </c>
      <c r="Q102" s="89">
        <v>19</v>
      </c>
      <c r="R102" s="88">
        <v>0.11</v>
      </c>
      <c r="S102" s="88">
        <v>1.4999999999999999E-2</v>
      </c>
      <c r="T102" s="89">
        <v>4</v>
      </c>
      <c r="U102" s="89">
        <v>150</v>
      </c>
      <c r="V102" s="89" t="s">
        <v>233</v>
      </c>
      <c r="W102" s="119"/>
      <c r="X102" s="118"/>
      <c r="Y102" s="124"/>
      <c r="Z102" s="127"/>
      <c r="AA102" s="127"/>
      <c r="AB102" s="127"/>
      <c r="AC102" s="127"/>
      <c r="AD102" s="127"/>
      <c r="AE102" s="127">
        <f t="shared" si="4"/>
        <v>0</v>
      </c>
      <c r="AF102" s="127"/>
      <c r="AG102" s="127"/>
      <c r="AH102" s="127"/>
      <c r="AI102" s="127"/>
      <c r="AJ102" s="127"/>
      <c r="AK102" s="127"/>
      <c r="AL102" s="127"/>
      <c r="AM102" s="127">
        <f t="shared" si="5"/>
        <v>0</v>
      </c>
      <c r="AN102" s="127"/>
      <c r="AO102" s="156"/>
      <c r="AP102" s="156"/>
    </row>
    <row r="103" spans="1:42" x14ac:dyDescent="0.25">
      <c r="A103" s="72" t="s">
        <v>212</v>
      </c>
      <c r="B103" s="87" t="s">
        <v>213</v>
      </c>
      <c r="C103" s="74">
        <v>45</v>
      </c>
      <c r="D103" s="78">
        <v>10</v>
      </c>
      <c r="E103" s="79">
        <v>100</v>
      </c>
      <c r="F103" s="80">
        <v>35</v>
      </c>
      <c r="G103" s="75" t="s">
        <v>349</v>
      </c>
      <c r="H103" s="84">
        <v>7</v>
      </c>
      <c r="I103" s="75"/>
      <c r="J103" s="84"/>
      <c r="K103" s="75" t="s">
        <v>339</v>
      </c>
      <c r="L103" s="84">
        <v>3</v>
      </c>
      <c r="M103" s="75"/>
      <c r="N103" s="76"/>
      <c r="O103" s="86" t="s">
        <v>253</v>
      </c>
      <c r="P103" s="88">
        <v>0.23499999999999999</v>
      </c>
      <c r="Q103" s="89">
        <v>22</v>
      </c>
      <c r="R103" s="88">
        <v>7.0000000000000007E-2</v>
      </c>
      <c r="S103" s="88">
        <v>1.4999999999999999E-2</v>
      </c>
      <c r="T103" s="89">
        <v>3.5</v>
      </c>
      <c r="U103" s="89">
        <v>95</v>
      </c>
      <c r="V103" s="89" t="s">
        <v>233</v>
      </c>
      <c r="W103" s="119"/>
      <c r="X103" s="118"/>
      <c r="Y103" s="124"/>
      <c r="Z103" s="127"/>
      <c r="AA103" s="127"/>
      <c r="AB103" s="127"/>
      <c r="AC103" s="127"/>
      <c r="AD103" s="127"/>
      <c r="AE103" s="127">
        <f t="shared" si="4"/>
        <v>0</v>
      </c>
      <c r="AF103" s="127"/>
      <c r="AG103" s="127"/>
      <c r="AH103" s="127"/>
      <c r="AI103" s="127"/>
      <c r="AJ103" s="127"/>
      <c r="AK103" s="127"/>
      <c r="AL103" s="127"/>
      <c r="AM103" s="127">
        <f t="shared" si="5"/>
        <v>0</v>
      </c>
      <c r="AN103" s="127"/>
      <c r="AO103" s="156"/>
      <c r="AP103" s="156"/>
    </row>
    <row r="104" spans="1:42" x14ac:dyDescent="0.25">
      <c r="A104" s="72" t="s">
        <v>214</v>
      </c>
      <c r="B104" s="87" t="s">
        <v>215</v>
      </c>
      <c r="C104" s="74">
        <v>45</v>
      </c>
      <c r="D104" s="78">
        <v>10</v>
      </c>
      <c r="E104" s="79">
        <v>100</v>
      </c>
      <c r="F104" s="80">
        <v>35</v>
      </c>
      <c r="G104" s="75" t="s">
        <v>55</v>
      </c>
      <c r="H104" s="84">
        <v>7</v>
      </c>
      <c r="I104" s="75"/>
      <c r="J104" s="84"/>
      <c r="K104" s="75" t="s">
        <v>353</v>
      </c>
      <c r="L104" s="84">
        <v>3</v>
      </c>
      <c r="M104" s="75"/>
      <c r="N104" s="76"/>
      <c r="O104" s="86" t="s">
        <v>253</v>
      </c>
      <c r="P104" s="88">
        <v>0.23499999999999999</v>
      </c>
      <c r="Q104" s="89">
        <v>22</v>
      </c>
      <c r="R104" s="88">
        <v>7.0000000000000007E-2</v>
      </c>
      <c r="S104" s="88">
        <v>1.4999999999999999E-2</v>
      </c>
      <c r="T104" s="89">
        <v>3.5</v>
      </c>
      <c r="U104" s="89">
        <v>95</v>
      </c>
      <c r="V104" s="89" t="s">
        <v>233</v>
      </c>
      <c r="W104" s="119"/>
      <c r="X104" s="118"/>
      <c r="Y104" s="124"/>
      <c r="Z104" s="127"/>
      <c r="AA104" s="127"/>
      <c r="AB104" s="127"/>
      <c r="AC104" s="127"/>
      <c r="AD104" s="127"/>
      <c r="AE104" s="127">
        <f t="shared" si="4"/>
        <v>0</v>
      </c>
      <c r="AF104" s="127"/>
      <c r="AG104" s="127"/>
      <c r="AH104" s="127"/>
      <c r="AI104" s="127"/>
      <c r="AJ104" s="127"/>
      <c r="AK104" s="127"/>
      <c r="AL104" s="127"/>
      <c r="AM104" s="127">
        <f t="shared" si="5"/>
        <v>0</v>
      </c>
      <c r="AN104" s="127"/>
      <c r="AO104" s="156"/>
      <c r="AP104" s="156"/>
    </row>
    <row r="105" spans="1:42" x14ac:dyDescent="0.25">
      <c r="A105" s="72" t="s">
        <v>216</v>
      </c>
      <c r="B105" s="87" t="s">
        <v>217</v>
      </c>
      <c r="C105" s="74">
        <v>100</v>
      </c>
      <c r="D105" s="78">
        <v>8</v>
      </c>
      <c r="E105" s="79">
        <v>100</v>
      </c>
      <c r="F105" s="80">
        <v>81</v>
      </c>
      <c r="G105" s="75" t="s">
        <v>351</v>
      </c>
      <c r="H105" s="84">
        <v>17</v>
      </c>
      <c r="I105" s="75"/>
      <c r="J105" s="84"/>
      <c r="K105" s="75" t="s">
        <v>342</v>
      </c>
      <c r="L105" s="84">
        <v>2</v>
      </c>
      <c r="M105" s="75"/>
      <c r="N105" s="76"/>
      <c r="O105" s="86" t="s">
        <v>253</v>
      </c>
      <c r="P105" s="88">
        <v>0.20499999999999999</v>
      </c>
      <c r="Q105" s="89">
        <v>6</v>
      </c>
      <c r="R105" s="88">
        <v>7.0000000000000007E-2</v>
      </c>
      <c r="S105" s="88"/>
      <c r="T105" s="89">
        <v>4</v>
      </c>
      <c r="U105" s="89">
        <v>145</v>
      </c>
      <c r="V105" s="89" t="s">
        <v>233</v>
      </c>
      <c r="W105" s="119"/>
      <c r="X105" s="118"/>
      <c r="Y105" s="124"/>
      <c r="Z105" s="127"/>
      <c r="AA105" s="127"/>
      <c r="AB105" s="127"/>
      <c r="AC105" s="127"/>
      <c r="AD105" s="127"/>
      <c r="AE105" s="127">
        <f t="shared" si="4"/>
        <v>0</v>
      </c>
      <c r="AF105" s="127"/>
      <c r="AG105" s="127"/>
      <c r="AH105" s="127"/>
      <c r="AI105" s="127"/>
      <c r="AJ105" s="127"/>
      <c r="AK105" s="127"/>
      <c r="AL105" s="127"/>
      <c r="AM105" s="127">
        <f t="shared" si="5"/>
        <v>0</v>
      </c>
      <c r="AN105" s="127"/>
      <c r="AO105" s="156"/>
      <c r="AP105" s="156"/>
    </row>
    <row r="106" spans="1:42" x14ac:dyDescent="0.25">
      <c r="A106" s="72" t="s">
        <v>218</v>
      </c>
      <c r="B106" s="87" t="s">
        <v>219</v>
      </c>
      <c r="C106" s="74">
        <v>100</v>
      </c>
      <c r="D106" s="78">
        <v>8</v>
      </c>
      <c r="E106" s="79">
        <v>100</v>
      </c>
      <c r="F106" s="80">
        <v>82</v>
      </c>
      <c r="G106" s="75" t="s">
        <v>352</v>
      </c>
      <c r="H106" s="84">
        <v>15</v>
      </c>
      <c r="I106" s="75"/>
      <c r="J106" s="84"/>
      <c r="K106" s="75" t="s">
        <v>340</v>
      </c>
      <c r="L106" s="84">
        <v>3</v>
      </c>
      <c r="M106" s="75"/>
      <c r="N106" s="76"/>
      <c r="O106" s="86" t="s">
        <v>253</v>
      </c>
      <c r="P106" s="88">
        <v>0.24</v>
      </c>
      <c r="Q106" s="89">
        <v>7</v>
      </c>
      <c r="R106" s="88">
        <v>0.05</v>
      </c>
      <c r="S106" s="88">
        <v>1.9E-2</v>
      </c>
      <c r="T106" s="89">
        <v>4</v>
      </c>
      <c r="U106" s="89">
        <v>145</v>
      </c>
      <c r="V106" s="89" t="s">
        <v>233</v>
      </c>
      <c r="W106" s="119"/>
      <c r="X106" s="118"/>
      <c r="Y106" s="124"/>
      <c r="Z106" s="127"/>
      <c r="AA106" s="127"/>
      <c r="AB106" s="127"/>
      <c r="AC106" s="127"/>
      <c r="AD106" s="127"/>
      <c r="AE106" s="127">
        <f t="shared" si="4"/>
        <v>0</v>
      </c>
      <c r="AF106" s="127"/>
      <c r="AG106" s="127"/>
      <c r="AH106" s="127"/>
      <c r="AI106" s="127"/>
      <c r="AJ106" s="127"/>
      <c r="AK106" s="127"/>
      <c r="AL106" s="127"/>
      <c r="AM106" s="127">
        <f t="shared" si="5"/>
        <v>0</v>
      </c>
      <c r="AN106" s="127"/>
      <c r="AO106" s="156"/>
      <c r="AP106" s="156"/>
    </row>
    <row r="107" spans="1:42" x14ac:dyDescent="0.25">
      <c r="A107" s="72" t="s">
        <v>313</v>
      </c>
      <c r="B107" s="73" t="s">
        <v>314</v>
      </c>
      <c r="C107" s="74">
        <v>70</v>
      </c>
      <c r="D107" s="78">
        <v>5</v>
      </c>
      <c r="E107" s="79">
        <v>45</v>
      </c>
      <c r="F107" s="80">
        <v>69.099999999999994</v>
      </c>
      <c r="G107" s="75"/>
      <c r="H107" s="84"/>
      <c r="I107" s="75"/>
      <c r="J107" s="84"/>
      <c r="K107" s="75" t="s">
        <v>252</v>
      </c>
      <c r="L107" s="84">
        <v>0.9</v>
      </c>
      <c r="M107" s="75"/>
      <c r="N107" s="76"/>
      <c r="O107" s="87" t="s">
        <v>338</v>
      </c>
      <c r="P107" s="88">
        <v>0.23499999999999999</v>
      </c>
      <c r="Q107" s="89"/>
      <c r="R107" s="88"/>
      <c r="S107" s="88"/>
      <c r="T107" s="89"/>
      <c r="U107" s="89">
        <v>130</v>
      </c>
      <c r="V107" s="89" t="s">
        <v>233</v>
      </c>
      <c r="W107" s="119"/>
      <c r="X107" s="118"/>
      <c r="Y107" s="124"/>
      <c r="Z107" s="127"/>
      <c r="AA107" s="127"/>
      <c r="AB107" s="127"/>
      <c r="AC107" s="127"/>
      <c r="AD107" s="127"/>
      <c r="AE107" s="127">
        <f t="shared" si="4"/>
        <v>0</v>
      </c>
      <c r="AF107" s="127"/>
      <c r="AG107" s="127"/>
      <c r="AH107" s="127"/>
      <c r="AI107" s="127"/>
      <c r="AJ107" s="127"/>
      <c r="AK107" s="127"/>
      <c r="AL107" s="127"/>
      <c r="AM107" s="127">
        <f t="shared" si="5"/>
        <v>0</v>
      </c>
      <c r="AN107" s="127"/>
      <c r="AO107" s="156"/>
      <c r="AP107" s="156"/>
    </row>
    <row r="108" spans="1:42" x14ac:dyDescent="0.25">
      <c r="A108" s="32"/>
      <c r="B108" s="33"/>
      <c r="C108" s="34"/>
      <c r="D108" s="81">
        <v>5</v>
      </c>
      <c r="E108" s="82">
        <v>100</v>
      </c>
      <c r="F108" s="83"/>
      <c r="G108" s="35"/>
      <c r="H108" s="85"/>
      <c r="I108" s="35"/>
      <c r="J108" s="85"/>
      <c r="K108" s="35"/>
      <c r="L108" s="85"/>
      <c r="M108" s="35"/>
      <c r="N108" s="36"/>
      <c r="O108" s="94"/>
      <c r="P108" s="91"/>
      <c r="Q108" s="90"/>
      <c r="R108" s="91"/>
      <c r="S108" s="91"/>
      <c r="T108" s="90"/>
      <c r="U108" s="90"/>
      <c r="V108" s="90"/>
      <c r="W108" s="94"/>
      <c r="X108" s="94"/>
      <c r="Y108" s="125"/>
      <c r="Z108" s="127"/>
      <c r="AA108" s="127"/>
      <c r="AB108" s="127"/>
      <c r="AC108" s="127"/>
      <c r="AD108" s="127"/>
      <c r="AE108" s="127">
        <f t="shared" si="4"/>
        <v>0</v>
      </c>
      <c r="AF108" s="127"/>
      <c r="AG108" s="127"/>
      <c r="AH108" s="127"/>
      <c r="AI108" s="127"/>
      <c r="AJ108" s="127"/>
      <c r="AK108" s="127"/>
      <c r="AL108" s="127"/>
      <c r="AM108" s="127">
        <f t="shared" si="5"/>
        <v>0</v>
      </c>
      <c r="AN108" s="127"/>
      <c r="AO108" s="156"/>
      <c r="AP108" s="156"/>
    </row>
    <row r="109" spans="1:42" x14ac:dyDescent="0.25">
      <c r="A109" s="32"/>
      <c r="B109" s="33"/>
      <c r="C109" s="34"/>
      <c r="D109" s="81">
        <v>5</v>
      </c>
      <c r="E109" s="82">
        <v>100</v>
      </c>
      <c r="F109" s="83"/>
      <c r="G109" s="35"/>
      <c r="H109" s="85"/>
      <c r="I109" s="35"/>
      <c r="J109" s="85"/>
      <c r="K109" s="35"/>
      <c r="L109" s="85"/>
      <c r="M109" s="35"/>
      <c r="N109" s="36"/>
      <c r="O109" s="94"/>
      <c r="P109" s="91"/>
      <c r="Q109" s="90"/>
      <c r="R109" s="91"/>
      <c r="S109" s="91"/>
      <c r="T109" s="90"/>
      <c r="U109" s="90"/>
      <c r="V109" s="90"/>
      <c r="W109" s="94"/>
      <c r="X109" s="94"/>
      <c r="Y109" s="125"/>
      <c r="Z109" s="127"/>
      <c r="AA109" s="127"/>
      <c r="AB109" s="127"/>
      <c r="AC109" s="127"/>
      <c r="AD109" s="127"/>
      <c r="AE109" s="127">
        <f t="shared" si="4"/>
        <v>0</v>
      </c>
      <c r="AF109" s="127"/>
      <c r="AG109" s="127"/>
      <c r="AH109" s="127"/>
      <c r="AI109" s="127"/>
      <c r="AJ109" s="127"/>
      <c r="AK109" s="127"/>
      <c r="AL109" s="127"/>
      <c r="AM109" s="127">
        <f t="shared" si="5"/>
        <v>0</v>
      </c>
      <c r="AN109" s="127"/>
      <c r="AO109" s="156"/>
      <c r="AP109" s="156"/>
    </row>
    <row r="110" spans="1:42" x14ac:dyDescent="0.25">
      <c r="A110" s="32"/>
      <c r="B110" s="33"/>
      <c r="C110" s="34"/>
      <c r="D110" s="81">
        <v>5</v>
      </c>
      <c r="E110" s="82">
        <v>100</v>
      </c>
      <c r="F110" s="83"/>
      <c r="G110" s="35"/>
      <c r="H110" s="85"/>
      <c r="I110" s="35"/>
      <c r="J110" s="85"/>
      <c r="K110" s="35"/>
      <c r="L110" s="85"/>
      <c r="M110" s="35"/>
      <c r="N110" s="36"/>
      <c r="O110" s="94"/>
      <c r="P110" s="91"/>
      <c r="Q110" s="90"/>
      <c r="R110" s="91"/>
      <c r="S110" s="91"/>
      <c r="T110" s="90"/>
      <c r="U110" s="90"/>
      <c r="V110" s="90"/>
      <c r="W110" s="94"/>
      <c r="X110" s="94"/>
      <c r="Y110" s="125"/>
      <c r="Z110" s="127"/>
      <c r="AA110" s="127"/>
      <c r="AB110" s="127"/>
      <c r="AC110" s="127"/>
      <c r="AD110" s="127"/>
      <c r="AE110" s="127">
        <f t="shared" si="4"/>
        <v>0</v>
      </c>
      <c r="AF110" s="127"/>
      <c r="AG110" s="127"/>
      <c r="AH110" s="127"/>
      <c r="AI110" s="127"/>
      <c r="AJ110" s="127"/>
      <c r="AK110" s="127"/>
      <c r="AL110" s="127"/>
      <c r="AM110" s="127">
        <f t="shared" si="5"/>
        <v>0</v>
      </c>
      <c r="AN110" s="127"/>
      <c r="AO110" s="156"/>
      <c r="AP110" s="156"/>
    </row>
    <row r="111" spans="1:42" x14ac:dyDescent="0.25">
      <c r="A111" s="32"/>
      <c r="B111" s="33"/>
      <c r="C111" s="34"/>
      <c r="D111" s="81">
        <v>5</v>
      </c>
      <c r="E111" s="82">
        <v>100</v>
      </c>
      <c r="F111" s="83"/>
      <c r="G111" s="35"/>
      <c r="H111" s="85"/>
      <c r="I111" s="35"/>
      <c r="J111" s="85"/>
      <c r="K111" s="35"/>
      <c r="L111" s="85"/>
      <c r="M111" s="35"/>
      <c r="N111" s="36"/>
      <c r="O111" s="94"/>
      <c r="P111" s="91"/>
      <c r="Q111" s="90"/>
      <c r="R111" s="91"/>
      <c r="S111" s="91"/>
      <c r="T111" s="90"/>
      <c r="U111" s="90"/>
      <c r="V111" s="90"/>
      <c r="W111" s="94"/>
      <c r="X111" s="94"/>
      <c r="Y111" s="125"/>
      <c r="Z111" s="127"/>
      <c r="AA111" s="127"/>
      <c r="AB111" s="127"/>
      <c r="AC111" s="127"/>
      <c r="AD111" s="127"/>
      <c r="AE111" s="127">
        <f t="shared" si="4"/>
        <v>0</v>
      </c>
      <c r="AF111" s="127"/>
      <c r="AG111" s="127"/>
      <c r="AH111" s="127"/>
      <c r="AI111" s="127"/>
      <c r="AJ111" s="127"/>
      <c r="AK111" s="127"/>
      <c r="AL111" s="127"/>
      <c r="AM111" s="127">
        <f t="shared" si="5"/>
        <v>0</v>
      </c>
      <c r="AN111" s="127"/>
      <c r="AO111" s="156"/>
      <c r="AP111" s="156"/>
    </row>
    <row r="112" spans="1:42" x14ac:dyDescent="0.25">
      <c r="A112" s="32"/>
      <c r="B112" s="33"/>
      <c r="C112" s="34"/>
      <c r="D112" s="81">
        <v>5</v>
      </c>
      <c r="E112" s="82">
        <v>100</v>
      </c>
      <c r="F112" s="83"/>
      <c r="G112" s="35"/>
      <c r="H112" s="85"/>
      <c r="I112" s="35"/>
      <c r="J112" s="85"/>
      <c r="K112" s="35"/>
      <c r="L112" s="85"/>
      <c r="M112" s="35"/>
      <c r="N112" s="36"/>
      <c r="O112" s="94"/>
      <c r="P112" s="91"/>
      <c r="Q112" s="90"/>
      <c r="R112" s="91"/>
      <c r="S112" s="91"/>
      <c r="T112" s="90"/>
      <c r="U112" s="90"/>
      <c r="V112" s="90"/>
      <c r="W112" s="94"/>
      <c r="X112" s="94"/>
      <c r="Y112" s="125"/>
      <c r="Z112" s="127"/>
      <c r="AA112" s="127"/>
      <c r="AB112" s="127"/>
      <c r="AC112" s="127"/>
      <c r="AD112" s="127"/>
      <c r="AE112" s="127">
        <f t="shared" si="4"/>
        <v>0</v>
      </c>
      <c r="AF112" s="127"/>
      <c r="AG112" s="127"/>
      <c r="AH112" s="127"/>
      <c r="AI112" s="127"/>
      <c r="AJ112" s="127"/>
      <c r="AK112" s="127"/>
      <c r="AL112" s="127"/>
      <c r="AM112" s="127">
        <f t="shared" si="5"/>
        <v>0</v>
      </c>
      <c r="AN112" s="127"/>
      <c r="AO112" s="156"/>
      <c r="AP112" s="156"/>
    </row>
    <row r="113" spans="1:42" x14ac:dyDescent="0.25">
      <c r="A113" s="32"/>
      <c r="B113" s="33"/>
      <c r="C113" s="34"/>
      <c r="D113" s="81">
        <v>5</v>
      </c>
      <c r="E113" s="82">
        <v>100</v>
      </c>
      <c r="F113" s="83"/>
      <c r="G113" s="35"/>
      <c r="H113" s="85"/>
      <c r="I113" s="35"/>
      <c r="J113" s="85"/>
      <c r="K113" s="35"/>
      <c r="L113" s="85"/>
      <c r="M113" s="35"/>
      <c r="N113" s="36"/>
      <c r="O113" s="94"/>
      <c r="P113" s="91"/>
      <c r="Q113" s="90"/>
      <c r="R113" s="91"/>
      <c r="S113" s="91"/>
      <c r="T113" s="90"/>
      <c r="U113" s="90"/>
      <c r="V113" s="90"/>
      <c r="W113" s="94"/>
      <c r="X113" s="94"/>
      <c r="Y113" s="125"/>
      <c r="Z113" s="127"/>
      <c r="AA113" s="127"/>
      <c r="AB113" s="127"/>
      <c r="AC113" s="127"/>
      <c r="AD113" s="127"/>
      <c r="AE113" s="127">
        <f t="shared" si="4"/>
        <v>0</v>
      </c>
      <c r="AF113" s="127"/>
      <c r="AG113" s="127"/>
      <c r="AH113" s="127"/>
      <c r="AI113" s="127"/>
      <c r="AJ113" s="127"/>
      <c r="AK113" s="127"/>
      <c r="AL113" s="127"/>
      <c r="AM113" s="127">
        <f t="shared" si="5"/>
        <v>0</v>
      </c>
      <c r="AN113" s="127"/>
      <c r="AO113" s="156"/>
      <c r="AP113" s="156"/>
    </row>
    <row r="114" spans="1:42" x14ac:dyDescent="0.25">
      <c r="A114" s="32"/>
      <c r="B114" s="33"/>
      <c r="C114" s="34"/>
      <c r="D114" s="81">
        <v>5</v>
      </c>
      <c r="E114" s="82">
        <v>100</v>
      </c>
      <c r="F114" s="83"/>
      <c r="G114" s="35"/>
      <c r="H114" s="85"/>
      <c r="I114" s="35"/>
      <c r="J114" s="85"/>
      <c r="K114" s="35"/>
      <c r="L114" s="85"/>
      <c r="M114" s="35"/>
      <c r="N114" s="36"/>
      <c r="O114" s="94"/>
      <c r="P114" s="91"/>
      <c r="Q114" s="90"/>
      <c r="R114" s="91"/>
      <c r="S114" s="91"/>
      <c r="T114" s="90"/>
      <c r="U114" s="90"/>
      <c r="V114" s="90"/>
      <c r="W114" s="94"/>
      <c r="X114" s="94"/>
      <c r="Y114" s="125"/>
      <c r="Z114" s="127"/>
      <c r="AA114" s="127"/>
      <c r="AB114" s="127"/>
      <c r="AC114" s="127"/>
      <c r="AD114" s="127"/>
      <c r="AE114" s="127">
        <f t="shared" si="4"/>
        <v>0</v>
      </c>
      <c r="AF114" s="127"/>
      <c r="AG114" s="127"/>
      <c r="AH114" s="127"/>
      <c r="AI114" s="127"/>
      <c r="AJ114" s="127"/>
      <c r="AK114" s="127"/>
      <c r="AL114" s="127"/>
      <c r="AM114" s="127">
        <f t="shared" si="5"/>
        <v>0</v>
      </c>
      <c r="AN114" s="127"/>
      <c r="AO114" s="156"/>
      <c r="AP114" s="156"/>
    </row>
    <row r="115" spans="1:42" x14ac:dyDescent="0.25">
      <c r="A115" s="32"/>
      <c r="B115" s="33"/>
      <c r="C115" s="34"/>
      <c r="D115" s="81">
        <v>5</v>
      </c>
      <c r="E115" s="82">
        <v>100</v>
      </c>
      <c r="F115" s="83"/>
      <c r="G115" s="35"/>
      <c r="H115" s="85"/>
      <c r="I115" s="35"/>
      <c r="J115" s="85"/>
      <c r="K115" s="35"/>
      <c r="L115" s="85"/>
      <c r="M115" s="35"/>
      <c r="N115" s="36"/>
      <c r="O115" s="94"/>
      <c r="P115" s="91"/>
      <c r="Q115" s="90"/>
      <c r="R115" s="91"/>
      <c r="S115" s="91"/>
      <c r="T115" s="90"/>
      <c r="U115" s="90"/>
      <c r="V115" s="90"/>
      <c r="W115" s="94"/>
      <c r="X115" s="94"/>
      <c r="Y115" s="125"/>
      <c r="Z115" s="127"/>
      <c r="AA115" s="127"/>
      <c r="AB115" s="127"/>
      <c r="AC115" s="127"/>
      <c r="AD115" s="127"/>
      <c r="AE115" s="127">
        <f t="shared" si="4"/>
        <v>0</v>
      </c>
      <c r="AF115" s="127"/>
      <c r="AG115" s="127"/>
      <c r="AH115" s="127"/>
      <c r="AI115" s="127"/>
      <c r="AJ115" s="127"/>
      <c r="AK115" s="127"/>
      <c r="AL115" s="127"/>
      <c r="AM115" s="127">
        <f t="shared" si="5"/>
        <v>0</v>
      </c>
      <c r="AN115" s="127"/>
      <c r="AO115" s="156"/>
      <c r="AP115" s="156"/>
    </row>
    <row r="116" spans="1:42" x14ac:dyDescent="0.25">
      <c r="A116" s="32"/>
      <c r="B116" s="33"/>
      <c r="C116" s="34"/>
      <c r="D116" s="81">
        <v>5</v>
      </c>
      <c r="E116" s="82">
        <v>100</v>
      </c>
      <c r="F116" s="83"/>
      <c r="G116" s="35"/>
      <c r="H116" s="85"/>
      <c r="I116" s="35"/>
      <c r="J116" s="85"/>
      <c r="K116" s="35"/>
      <c r="L116" s="85"/>
      <c r="M116" s="35"/>
      <c r="N116" s="36"/>
      <c r="O116" s="94"/>
      <c r="P116" s="91"/>
      <c r="Q116" s="90"/>
      <c r="R116" s="91"/>
      <c r="S116" s="91"/>
      <c r="T116" s="90"/>
      <c r="U116" s="90"/>
      <c r="V116" s="90"/>
      <c r="W116" s="94"/>
      <c r="X116" s="94"/>
      <c r="Y116" s="125"/>
      <c r="Z116" s="127"/>
      <c r="AA116" s="127"/>
      <c r="AB116" s="127"/>
      <c r="AC116" s="127"/>
      <c r="AD116" s="127"/>
      <c r="AE116" s="127">
        <f t="shared" si="4"/>
        <v>0</v>
      </c>
      <c r="AF116" s="127"/>
      <c r="AG116" s="127"/>
      <c r="AH116" s="127"/>
      <c r="AI116" s="127"/>
      <c r="AJ116" s="127"/>
      <c r="AK116" s="127"/>
      <c r="AL116" s="127"/>
      <c r="AM116" s="127">
        <f t="shared" si="5"/>
        <v>0</v>
      </c>
      <c r="AN116" s="127"/>
      <c r="AO116" s="156"/>
      <c r="AP116" s="156"/>
    </row>
    <row r="117" spans="1:42" x14ac:dyDescent="0.25">
      <c r="A117" s="32"/>
      <c r="B117" s="33"/>
      <c r="C117" s="34"/>
      <c r="D117" s="81">
        <v>5</v>
      </c>
      <c r="E117" s="82">
        <v>100</v>
      </c>
      <c r="F117" s="83"/>
      <c r="G117" s="35"/>
      <c r="H117" s="85"/>
      <c r="I117" s="35"/>
      <c r="J117" s="85"/>
      <c r="K117" s="35"/>
      <c r="L117" s="85"/>
      <c r="M117" s="35"/>
      <c r="N117" s="36"/>
      <c r="O117" s="94"/>
      <c r="P117" s="91"/>
      <c r="Q117" s="90"/>
      <c r="R117" s="91"/>
      <c r="S117" s="91"/>
      <c r="T117" s="90"/>
      <c r="U117" s="90"/>
      <c r="V117" s="90"/>
      <c r="W117" s="94"/>
      <c r="X117" s="94"/>
      <c r="Y117" s="125"/>
      <c r="Z117" s="127"/>
      <c r="AA117" s="127"/>
      <c r="AB117" s="127"/>
      <c r="AC117" s="127"/>
      <c r="AD117" s="127"/>
      <c r="AE117" s="127">
        <f t="shared" si="4"/>
        <v>0</v>
      </c>
      <c r="AF117" s="127"/>
      <c r="AG117" s="127"/>
      <c r="AH117" s="127"/>
      <c r="AI117" s="127"/>
      <c r="AJ117" s="127"/>
      <c r="AK117" s="127"/>
      <c r="AL117" s="127"/>
      <c r="AM117" s="127">
        <f t="shared" si="5"/>
        <v>0</v>
      </c>
      <c r="AN117" s="127"/>
      <c r="AO117" s="156"/>
      <c r="AP117" s="156"/>
    </row>
    <row r="118" spans="1:42" x14ac:dyDescent="0.25">
      <c r="A118" s="32"/>
      <c r="B118" s="33"/>
      <c r="C118" s="34"/>
      <c r="D118" s="81">
        <v>5</v>
      </c>
      <c r="E118" s="82">
        <v>100</v>
      </c>
      <c r="F118" s="83"/>
      <c r="G118" s="35"/>
      <c r="H118" s="85"/>
      <c r="I118" s="35"/>
      <c r="J118" s="85"/>
      <c r="K118" s="35"/>
      <c r="L118" s="85"/>
      <c r="M118" s="35"/>
      <c r="N118" s="36"/>
      <c r="O118" s="94"/>
      <c r="P118" s="91"/>
      <c r="Q118" s="90"/>
      <c r="R118" s="91"/>
      <c r="S118" s="91"/>
      <c r="T118" s="90"/>
      <c r="U118" s="90"/>
      <c r="V118" s="90"/>
      <c r="W118" s="94"/>
      <c r="X118" s="94"/>
      <c r="Y118" s="125"/>
      <c r="Z118" s="127"/>
      <c r="AA118" s="127"/>
      <c r="AB118" s="127"/>
      <c r="AC118" s="127"/>
      <c r="AD118" s="127"/>
      <c r="AE118" s="127">
        <f t="shared" si="4"/>
        <v>0</v>
      </c>
      <c r="AF118" s="127"/>
      <c r="AG118" s="127"/>
      <c r="AH118" s="127"/>
      <c r="AI118" s="127"/>
      <c r="AJ118" s="127"/>
      <c r="AK118" s="127"/>
      <c r="AL118" s="127"/>
      <c r="AM118" s="127">
        <f t="shared" si="5"/>
        <v>0</v>
      </c>
      <c r="AN118" s="127"/>
      <c r="AO118" s="156"/>
      <c r="AP118" s="156"/>
    </row>
    <row r="119" spans="1:42" x14ac:dyDescent="0.25">
      <c r="A119" s="32"/>
      <c r="B119" s="33"/>
      <c r="C119" s="34"/>
      <c r="D119" s="81">
        <v>5</v>
      </c>
      <c r="E119" s="82">
        <v>100</v>
      </c>
      <c r="F119" s="83"/>
      <c r="G119" s="35"/>
      <c r="H119" s="85"/>
      <c r="I119" s="35"/>
      <c r="J119" s="85"/>
      <c r="K119" s="35"/>
      <c r="L119" s="85"/>
      <c r="M119" s="35"/>
      <c r="N119" s="36"/>
      <c r="O119" s="94"/>
      <c r="P119" s="91"/>
      <c r="Q119" s="90"/>
      <c r="R119" s="91"/>
      <c r="S119" s="91"/>
      <c r="T119" s="90"/>
      <c r="U119" s="90"/>
      <c r="V119" s="90"/>
      <c r="W119" s="94"/>
      <c r="X119" s="94"/>
      <c r="Y119" s="125"/>
      <c r="Z119" s="127"/>
      <c r="AA119" s="127"/>
      <c r="AB119" s="127"/>
      <c r="AC119" s="127"/>
      <c r="AD119" s="127"/>
      <c r="AE119" s="127">
        <f t="shared" si="4"/>
        <v>0</v>
      </c>
      <c r="AF119" s="127"/>
      <c r="AG119" s="127"/>
      <c r="AH119" s="127"/>
      <c r="AI119" s="127"/>
      <c r="AJ119" s="127"/>
      <c r="AK119" s="127"/>
      <c r="AL119" s="127"/>
      <c r="AM119" s="127">
        <f t="shared" si="5"/>
        <v>0</v>
      </c>
      <c r="AN119" s="127"/>
      <c r="AO119" s="156"/>
      <c r="AP119" s="156"/>
    </row>
    <row r="120" spans="1:42" x14ac:dyDescent="0.25">
      <c r="A120" s="32"/>
      <c r="B120" s="33"/>
      <c r="C120" s="34"/>
      <c r="D120" s="81">
        <v>5</v>
      </c>
      <c r="E120" s="82">
        <v>100</v>
      </c>
      <c r="F120" s="83"/>
      <c r="G120" s="35"/>
      <c r="H120" s="85"/>
      <c r="I120" s="35"/>
      <c r="J120" s="85"/>
      <c r="K120" s="35"/>
      <c r="L120" s="85"/>
      <c r="M120" s="35"/>
      <c r="N120" s="36"/>
      <c r="O120" s="94"/>
      <c r="P120" s="91"/>
      <c r="Q120" s="90"/>
      <c r="R120" s="91"/>
      <c r="S120" s="91"/>
      <c r="T120" s="90"/>
      <c r="U120" s="90"/>
      <c r="V120" s="90"/>
      <c r="W120" s="94"/>
      <c r="X120" s="94"/>
      <c r="Y120" s="125"/>
      <c r="Z120" s="127"/>
      <c r="AA120" s="127"/>
      <c r="AB120" s="127"/>
      <c r="AC120" s="127"/>
      <c r="AD120" s="127"/>
      <c r="AE120" s="127">
        <f t="shared" si="4"/>
        <v>0</v>
      </c>
      <c r="AF120" s="127"/>
      <c r="AG120" s="127"/>
      <c r="AH120" s="127"/>
      <c r="AI120" s="127"/>
      <c r="AJ120" s="127"/>
      <c r="AK120" s="127"/>
      <c r="AL120" s="127"/>
      <c r="AM120" s="127">
        <f t="shared" si="5"/>
        <v>0</v>
      </c>
      <c r="AN120" s="127"/>
      <c r="AO120" s="156"/>
      <c r="AP120" s="156"/>
    </row>
    <row r="121" spans="1:42" x14ac:dyDescent="0.25">
      <c r="A121" s="32"/>
      <c r="B121" s="33"/>
      <c r="C121" s="34"/>
      <c r="D121" s="81">
        <v>5</v>
      </c>
      <c r="E121" s="82">
        <v>100</v>
      </c>
      <c r="F121" s="83"/>
      <c r="G121" s="35"/>
      <c r="H121" s="85"/>
      <c r="I121" s="35"/>
      <c r="J121" s="85"/>
      <c r="K121" s="35"/>
      <c r="L121" s="85"/>
      <c r="M121" s="35"/>
      <c r="N121" s="36"/>
      <c r="O121" s="94"/>
      <c r="P121" s="91"/>
      <c r="Q121" s="90"/>
      <c r="R121" s="91"/>
      <c r="S121" s="91"/>
      <c r="T121" s="90"/>
      <c r="U121" s="90"/>
      <c r="V121" s="90"/>
      <c r="W121" s="94"/>
      <c r="X121" s="94"/>
      <c r="Y121" s="125"/>
      <c r="Z121" s="127"/>
      <c r="AA121" s="127"/>
      <c r="AB121" s="127"/>
      <c r="AC121" s="127"/>
      <c r="AD121" s="127"/>
      <c r="AE121" s="127">
        <f t="shared" si="4"/>
        <v>0</v>
      </c>
      <c r="AF121" s="127"/>
      <c r="AG121" s="127"/>
      <c r="AH121" s="127"/>
      <c r="AI121" s="127"/>
      <c r="AJ121" s="127"/>
      <c r="AK121" s="127"/>
      <c r="AL121" s="127"/>
      <c r="AM121" s="127">
        <f t="shared" si="5"/>
        <v>0</v>
      </c>
      <c r="AN121" s="127"/>
      <c r="AO121" s="156"/>
      <c r="AP121" s="156"/>
    </row>
    <row r="122" spans="1:42" x14ac:dyDescent="0.25">
      <c r="A122" s="32"/>
      <c r="B122" s="33"/>
      <c r="C122" s="34"/>
      <c r="D122" s="81">
        <v>5</v>
      </c>
      <c r="E122" s="82">
        <v>100</v>
      </c>
      <c r="F122" s="83"/>
      <c r="G122" s="35"/>
      <c r="H122" s="85"/>
      <c r="I122" s="35"/>
      <c r="J122" s="85"/>
      <c r="K122" s="35"/>
      <c r="L122" s="85"/>
      <c r="M122" s="35"/>
      <c r="N122" s="36"/>
      <c r="O122" s="94"/>
      <c r="P122" s="91"/>
      <c r="Q122" s="90"/>
      <c r="R122" s="91"/>
      <c r="S122" s="91"/>
      <c r="T122" s="90"/>
      <c r="U122" s="90"/>
      <c r="V122" s="90"/>
      <c r="W122" s="94"/>
      <c r="X122" s="94"/>
      <c r="Y122" s="125"/>
      <c r="Z122" s="127"/>
      <c r="AA122" s="127"/>
      <c r="AB122" s="127"/>
      <c r="AC122" s="127"/>
      <c r="AD122" s="127"/>
      <c r="AE122" s="127">
        <f t="shared" si="4"/>
        <v>0</v>
      </c>
      <c r="AF122" s="127"/>
      <c r="AG122" s="127"/>
      <c r="AH122" s="127"/>
      <c r="AI122" s="127"/>
      <c r="AJ122" s="127"/>
      <c r="AK122" s="127"/>
      <c r="AL122" s="127"/>
      <c r="AM122" s="127">
        <f t="shared" si="5"/>
        <v>0</v>
      </c>
      <c r="AN122" s="127"/>
      <c r="AO122" s="156"/>
      <c r="AP122" s="156"/>
    </row>
    <row r="123" spans="1:42" x14ac:dyDescent="0.25">
      <c r="A123" s="32"/>
      <c r="B123" s="33"/>
      <c r="C123" s="34"/>
      <c r="D123" s="81">
        <v>5</v>
      </c>
      <c r="E123" s="82">
        <v>100</v>
      </c>
      <c r="F123" s="83"/>
      <c r="G123" s="35"/>
      <c r="H123" s="85"/>
      <c r="I123" s="35"/>
      <c r="J123" s="85"/>
      <c r="K123" s="35"/>
      <c r="L123" s="85"/>
      <c r="M123" s="35"/>
      <c r="N123" s="36"/>
      <c r="O123" s="94"/>
      <c r="P123" s="91"/>
      <c r="Q123" s="90"/>
      <c r="R123" s="91"/>
      <c r="S123" s="91"/>
      <c r="T123" s="90"/>
      <c r="U123" s="90"/>
      <c r="V123" s="90"/>
      <c r="W123" s="94"/>
      <c r="X123" s="94"/>
      <c r="Y123" s="125"/>
      <c r="Z123" s="127"/>
      <c r="AA123" s="127"/>
      <c r="AB123" s="127"/>
      <c r="AC123" s="127"/>
      <c r="AD123" s="127"/>
      <c r="AE123" s="127">
        <f t="shared" si="4"/>
        <v>0</v>
      </c>
      <c r="AF123" s="127"/>
      <c r="AG123" s="127"/>
      <c r="AH123" s="127"/>
      <c r="AI123" s="127"/>
      <c r="AJ123" s="127"/>
      <c r="AK123" s="127"/>
      <c r="AL123" s="127"/>
      <c r="AM123" s="127">
        <f t="shared" si="5"/>
        <v>0</v>
      </c>
      <c r="AN123" s="127"/>
      <c r="AO123" s="156"/>
      <c r="AP123" s="156"/>
    </row>
    <row r="124" spans="1:42" x14ac:dyDescent="0.25">
      <c r="A124" s="32"/>
      <c r="B124" s="33"/>
      <c r="C124" s="34"/>
      <c r="D124" s="81">
        <v>5</v>
      </c>
      <c r="E124" s="82">
        <v>100</v>
      </c>
      <c r="F124" s="83"/>
      <c r="G124" s="35"/>
      <c r="H124" s="85"/>
      <c r="I124" s="35"/>
      <c r="J124" s="85"/>
      <c r="K124" s="35"/>
      <c r="L124" s="85"/>
      <c r="M124" s="35"/>
      <c r="N124" s="36"/>
      <c r="O124" s="94"/>
      <c r="P124" s="91"/>
      <c r="Q124" s="90"/>
      <c r="R124" s="91"/>
      <c r="S124" s="91"/>
      <c r="T124" s="90"/>
      <c r="U124" s="90"/>
      <c r="V124" s="90"/>
      <c r="W124" s="94"/>
      <c r="X124" s="94"/>
      <c r="Y124" s="125"/>
      <c r="Z124" s="127"/>
      <c r="AA124" s="127"/>
      <c r="AB124" s="127"/>
      <c r="AC124" s="127"/>
      <c r="AD124" s="127"/>
      <c r="AE124" s="127">
        <f t="shared" si="4"/>
        <v>0</v>
      </c>
      <c r="AF124" s="127"/>
      <c r="AG124" s="127"/>
      <c r="AH124" s="127"/>
      <c r="AI124" s="127"/>
      <c r="AJ124" s="127"/>
      <c r="AK124" s="127"/>
      <c r="AL124" s="127"/>
      <c r="AM124" s="127">
        <f t="shared" si="5"/>
        <v>0</v>
      </c>
      <c r="AN124" s="127"/>
      <c r="AO124" s="156"/>
      <c r="AP124" s="156"/>
    </row>
    <row r="125" spans="1:42" x14ac:dyDescent="0.25">
      <c r="A125" s="32"/>
      <c r="B125" s="33"/>
      <c r="C125" s="34"/>
      <c r="D125" s="81">
        <v>5</v>
      </c>
      <c r="E125" s="82">
        <v>100</v>
      </c>
      <c r="F125" s="83"/>
      <c r="G125" s="35"/>
      <c r="H125" s="85"/>
      <c r="I125" s="35"/>
      <c r="J125" s="85"/>
      <c r="K125" s="35"/>
      <c r="L125" s="85"/>
      <c r="M125" s="35"/>
      <c r="N125" s="36"/>
      <c r="O125" s="94"/>
      <c r="P125" s="91"/>
      <c r="Q125" s="90"/>
      <c r="R125" s="91"/>
      <c r="S125" s="91"/>
      <c r="T125" s="90"/>
      <c r="U125" s="90"/>
      <c r="V125" s="90"/>
      <c r="W125" s="94"/>
      <c r="X125" s="94"/>
      <c r="Y125" s="125"/>
      <c r="Z125" s="127"/>
      <c r="AA125" s="127"/>
      <c r="AB125" s="127"/>
      <c r="AC125" s="127"/>
      <c r="AD125" s="127"/>
      <c r="AE125" s="127">
        <f t="shared" si="4"/>
        <v>0</v>
      </c>
      <c r="AF125" s="127"/>
      <c r="AG125" s="127"/>
      <c r="AH125" s="127"/>
      <c r="AI125" s="127"/>
      <c r="AJ125" s="127"/>
      <c r="AK125" s="127"/>
      <c r="AL125" s="127"/>
      <c r="AM125" s="127">
        <f t="shared" si="5"/>
        <v>0</v>
      </c>
      <c r="AN125" s="127"/>
      <c r="AO125" s="156"/>
      <c r="AP125" s="156"/>
    </row>
    <row r="126" spans="1:42" x14ac:dyDescent="0.25">
      <c r="A126" s="32"/>
      <c r="B126" s="33"/>
      <c r="C126" s="34"/>
      <c r="D126" s="81">
        <v>5</v>
      </c>
      <c r="E126" s="82">
        <v>100</v>
      </c>
      <c r="F126" s="83"/>
      <c r="G126" s="35"/>
      <c r="H126" s="85"/>
      <c r="I126" s="35"/>
      <c r="J126" s="85"/>
      <c r="K126" s="35"/>
      <c r="L126" s="85"/>
      <c r="M126" s="35"/>
      <c r="N126" s="36"/>
      <c r="O126" s="94"/>
      <c r="P126" s="91"/>
      <c r="Q126" s="90"/>
      <c r="R126" s="91"/>
      <c r="S126" s="91"/>
      <c r="T126" s="90"/>
      <c r="U126" s="90"/>
      <c r="V126" s="90"/>
      <c r="W126" s="94"/>
      <c r="X126" s="94"/>
      <c r="Y126" s="125"/>
      <c r="Z126" s="127"/>
      <c r="AA126" s="127"/>
      <c r="AB126" s="127"/>
      <c r="AC126" s="127"/>
      <c r="AD126" s="127"/>
      <c r="AE126" s="127">
        <f t="shared" si="4"/>
        <v>0</v>
      </c>
      <c r="AF126" s="127"/>
      <c r="AG126" s="127"/>
      <c r="AH126" s="127"/>
      <c r="AI126" s="127"/>
      <c r="AJ126" s="127"/>
      <c r="AK126" s="127"/>
      <c r="AL126" s="127"/>
      <c r="AM126" s="127">
        <f t="shared" si="5"/>
        <v>0</v>
      </c>
      <c r="AN126" s="127"/>
      <c r="AO126" s="156"/>
      <c r="AP126" s="156"/>
    </row>
    <row r="127" spans="1:42" x14ac:dyDescent="0.25">
      <c r="A127" s="32"/>
      <c r="B127" s="33"/>
      <c r="C127" s="34"/>
      <c r="D127" s="81">
        <v>5</v>
      </c>
      <c r="E127" s="82">
        <v>100</v>
      </c>
      <c r="F127" s="95"/>
      <c r="G127" s="35"/>
      <c r="H127" s="85"/>
      <c r="I127" s="35"/>
      <c r="J127" s="85"/>
      <c r="K127" s="35"/>
      <c r="L127" s="85"/>
      <c r="M127" s="35"/>
      <c r="N127" s="36"/>
      <c r="O127" s="94"/>
      <c r="P127" s="91"/>
      <c r="Q127" s="90"/>
      <c r="R127" s="91"/>
      <c r="S127" s="91"/>
      <c r="T127" s="90"/>
      <c r="U127" s="90"/>
      <c r="V127" s="90"/>
      <c r="W127" s="94"/>
      <c r="X127" s="94"/>
      <c r="Y127" s="125"/>
      <c r="Z127" s="127"/>
      <c r="AA127" s="127"/>
      <c r="AB127" s="127"/>
      <c r="AC127" s="127"/>
      <c r="AD127" s="127"/>
      <c r="AE127" s="127">
        <f t="shared" si="4"/>
        <v>0</v>
      </c>
      <c r="AF127" s="127"/>
      <c r="AG127" s="127"/>
      <c r="AH127" s="127"/>
      <c r="AI127" s="127"/>
      <c r="AJ127" s="127"/>
      <c r="AK127" s="127"/>
      <c r="AL127" s="127"/>
      <c r="AM127" s="127">
        <f t="shared" si="5"/>
        <v>0</v>
      </c>
      <c r="AN127" s="127"/>
      <c r="AO127" s="156"/>
      <c r="AP127" s="156"/>
    </row>
    <row r="128" spans="1:42" x14ac:dyDescent="0.25">
      <c r="A128" s="32"/>
      <c r="B128" s="33"/>
      <c r="C128" s="34"/>
      <c r="D128" s="81">
        <v>5</v>
      </c>
      <c r="E128" s="82">
        <v>100</v>
      </c>
      <c r="F128" s="95"/>
      <c r="G128" s="35"/>
      <c r="H128" s="85"/>
      <c r="I128" s="35"/>
      <c r="J128" s="85"/>
      <c r="K128" s="35"/>
      <c r="L128" s="85"/>
      <c r="M128" s="35"/>
      <c r="N128" s="36"/>
      <c r="O128" s="94"/>
      <c r="P128" s="91"/>
      <c r="Q128" s="90"/>
      <c r="R128" s="91"/>
      <c r="S128" s="91"/>
      <c r="T128" s="90"/>
      <c r="U128" s="90"/>
      <c r="V128" s="90"/>
      <c r="W128" s="94"/>
      <c r="X128" s="94"/>
      <c r="Y128" s="125"/>
      <c r="Z128" s="127"/>
      <c r="AA128" s="127"/>
      <c r="AB128" s="127"/>
      <c r="AC128" s="127"/>
      <c r="AD128" s="127"/>
      <c r="AE128" s="127">
        <f t="shared" si="4"/>
        <v>0</v>
      </c>
      <c r="AF128" s="127"/>
      <c r="AG128" s="127"/>
      <c r="AH128" s="127"/>
      <c r="AI128" s="127"/>
      <c r="AJ128" s="127"/>
      <c r="AK128" s="127"/>
      <c r="AL128" s="127"/>
      <c r="AM128" s="127">
        <f t="shared" si="5"/>
        <v>0</v>
      </c>
      <c r="AN128" s="127"/>
      <c r="AO128" s="156"/>
      <c r="AP128" s="156"/>
    </row>
    <row r="129" spans="1:42" x14ac:dyDescent="0.25">
      <c r="A129" s="32"/>
      <c r="B129" s="33"/>
      <c r="C129" s="34"/>
      <c r="D129" s="81">
        <v>5</v>
      </c>
      <c r="E129" s="82">
        <v>100</v>
      </c>
      <c r="F129" s="95"/>
      <c r="G129" s="35"/>
      <c r="H129" s="85"/>
      <c r="I129" s="35"/>
      <c r="J129" s="85"/>
      <c r="K129" s="35"/>
      <c r="L129" s="85"/>
      <c r="M129" s="35"/>
      <c r="N129" s="36"/>
      <c r="O129" s="94"/>
      <c r="P129" s="91"/>
      <c r="Q129" s="90"/>
      <c r="R129" s="91"/>
      <c r="S129" s="91"/>
      <c r="T129" s="90"/>
      <c r="U129" s="90"/>
      <c r="V129" s="90"/>
      <c r="W129" s="94"/>
      <c r="X129" s="94"/>
      <c r="Y129" s="125"/>
      <c r="Z129" s="127"/>
      <c r="AA129" s="127"/>
      <c r="AB129" s="127"/>
      <c r="AC129" s="127"/>
      <c r="AD129" s="127"/>
      <c r="AE129" s="127">
        <f t="shared" si="4"/>
        <v>0</v>
      </c>
      <c r="AF129" s="127"/>
      <c r="AG129" s="127"/>
      <c r="AH129" s="127"/>
      <c r="AI129" s="127"/>
      <c r="AJ129" s="127"/>
      <c r="AK129" s="127"/>
      <c r="AL129" s="127"/>
      <c r="AM129" s="127">
        <f t="shared" si="5"/>
        <v>0</v>
      </c>
      <c r="AN129" s="127"/>
      <c r="AO129" s="156"/>
      <c r="AP129" s="156"/>
    </row>
    <row r="130" spans="1:42" x14ac:dyDescent="0.25">
      <c r="A130" s="32"/>
      <c r="B130" s="33"/>
      <c r="C130" s="34"/>
      <c r="D130" s="81">
        <v>5</v>
      </c>
      <c r="E130" s="82">
        <v>100</v>
      </c>
      <c r="F130" s="95"/>
      <c r="G130" s="35"/>
      <c r="H130" s="85"/>
      <c r="I130" s="35"/>
      <c r="J130" s="85"/>
      <c r="K130" s="35"/>
      <c r="L130" s="85"/>
      <c r="M130" s="35"/>
      <c r="N130" s="36"/>
      <c r="O130" s="94"/>
      <c r="P130" s="91"/>
      <c r="Q130" s="90"/>
      <c r="R130" s="91"/>
      <c r="S130" s="91"/>
      <c r="T130" s="90"/>
      <c r="U130" s="90"/>
      <c r="V130" s="90"/>
      <c r="W130" s="94"/>
      <c r="X130" s="94"/>
      <c r="Y130" s="125"/>
      <c r="Z130" s="127"/>
      <c r="AA130" s="127"/>
      <c r="AB130" s="127"/>
      <c r="AC130" s="127"/>
      <c r="AD130" s="127"/>
      <c r="AE130" s="127">
        <f t="shared" si="4"/>
        <v>0</v>
      </c>
      <c r="AF130" s="127"/>
      <c r="AG130" s="127"/>
      <c r="AH130" s="127"/>
      <c r="AI130" s="127"/>
      <c r="AJ130" s="127"/>
      <c r="AK130" s="127"/>
      <c r="AL130" s="127"/>
      <c r="AM130" s="127">
        <f t="shared" ref="AM130:AM132" si="6">AK130*AL130</f>
        <v>0</v>
      </c>
      <c r="AN130" s="127"/>
      <c r="AO130" s="156"/>
      <c r="AP130" s="156"/>
    </row>
    <row r="131" spans="1:42" x14ac:dyDescent="0.25">
      <c r="A131" s="32"/>
      <c r="B131" s="33"/>
      <c r="C131" s="34"/>
      <c r="D131" s="81">
        <v>5</v>
      </c>
      <c r="E131" s="82">
        <v>100</v>
      </c>
      <c r="F131" s="95"/>
      <c r="G131" s="35"/>
      <c r="H131" s="85"/>
      <c r="I131" s="35"/>
      <c r="J131" s="85"/>
      <c r="K131" s="35"/>
      <c r="L131" s="85"/>
      <c r="M131" s="35"/>
      <c r="N131" s="36"/>
      <c r="O131" s="94"/>
      <c r="P131" s="91"/>
      <c r="Q131" s="90"/>
      <c r="R131" s="91"/>
      <c r="S131" s="91"/>
      <c r="T131" s="90"/>
      <c r="U131" s="90"/>
      <c r="V131" s="90"/>
      <c r="W131" s="94"/>
      <c r="X131" s="94"/>
      <c r="Y131" s="125"/>
      <c r="Z131" s="127"/>
      <c r="AA131" s="127"/>
      <c r="AB131" s="127"/>
      <c r="AC131" s="127"/>
      <c r="AD131" s="127"/>
      <c r="AE131" s="127">
        <f t="shared" ref="AE131:AE194" si="7">AC131*AD131</f>
        <v>0</v>
      </c>
      <c r="AF131" s="127"/>
      <c r="AG131" s="127"/>
      <c r="AH131" s="127"/>
      <c r="AI131" s="127"/>
      <c r="AJ131" s="127"/>
      <c r="AK131" s="127"/>
      <c r="AL131" s="127"/>
      <c r="AM131" s="127">
        <f t="shared" si="6"/>
        <v>0</v>
      </c>
      <c r="AN131" s="127"/>
      <c r="AO131" s="156"/>
      <c r="AP131" s="156"/>
    </row>
    <row r="132" spans="1:42" x14ac:dyDescent="0.25">
      <c r="A132" s="32"/>
      <c r="B132" s="33"/>
      <c r="C132" s="34"/>
      <c r="D132" s="81">
        <v>5</v>
      </c>
      <c r="E132" s="82">
        <v>100</v>
      </c>
      <c r="F132" s="95"/>
      <c r="G132" s="35"/>
      <c r="H132" s="85"/>
      <c r="I132" s="35"/>
      <c r="J132" s="85"/>
      <c r="K132" s="35"/>
      <c r="L132" s="85"/>
      <c r="M132" s="35"/>
      <c r="N132" s="36"/>
      <c r="O132" s="94"/>
      <c r="P132" s="91"/>
      <c r="Q132" s="90"/>
      <c r="R132" s="91"/>
      <c r="S132" s="91"/>
      <c r="T132" s="90"/>
      <c r="U132" s="90"/>
      <c r="V132" s="90"/>
      <c r="W132" s="94"/>
      <c r="X132" s="94"/>
      <c r="Y132" s="125"/>
      <c r="Z132" s="127"/>
      <c r="AA132" s="127"/>
      <c r="AB132" s="127"/>
      <c r="AC132" s="127"/>
      <c r="AD132" s="127"/>
      <c r="AE132" s="127">
        <f t="shared" si="7"/>
        <v>0</v>
      </c>
      <c r="AF132" s="127"/>
      <c r="AG132" s="127"/>
      <c r="AH132" s="127"/>
      <c r="AI132" s="127"/>
      <c r="AJ132" s="127"/>
      <c r="AK132" s="127"/>
      <c r="AL132" s="127"/>
      <c r="AM132" s="127">
        <f t="shared" si="6"/>
        <v>0</v>
      </c>
      <c r="AN132" s="127"/>
      <c r="AO132" s="156"/>
      <c r="AP132" s="156"/>
    </row>
    <row r="133" spans="1:42" x14ac:dyDescent="0.25">
      <c r="A133" s="37"/>
      <c r="B133" s="38"/>
      <c r="C133" s="39"/>
      <c r="D133" s="40"/>
      <c r="E133" s="38"/>
      <c r="F133" s="43"/>
      <c r="G133" s="35"/>
      <c r="H133" s="36"/>
      <c r="I133" s="35"/>
      <c r="J133" s="36"/>
      <c r="K133" s="35"/>
      <c r="L133" s="36"/>
      <c r="M133" s="35"/>
      <c r="N133" s="36"/>
      <c r="O133" s="41"/>
      <c r="P133" s="42"/>
      <c r="Q133" s="41"/>
      <c r="R133" s="42"/>
      <c r="S133" s="42"/>
      <c r="T133" s="41"/>
      <c r="U133" s="41"/>
      <c r="V133" s="41"/>
      <c r="W133" s="41"/>
      <c r="X133" s="41"/>
      <c r="Y133" s="126"/>
      <c r="Z133" s="127"/>
      <c r="AA133" s="127"/>
      <c r="AB133" s="127"/>
      <c r="AC133" s="127"/>
      <c r="AD133" s="127"/>
      <c r="AE133" s="127">
        <f t="shared" si="7"/>
        <v>0</v>
      </c>
      <c r="AF133" s="127"/>
      <c r="AG133" s="127"/>
      <c r="AH133" s="127"/>
      <c r="AI133" s="127"/>
      <c r="AJ133" s="127"/>
      <c r="AK133" s="127"/>
      <c r="AL133" s="127"/>
      <c r="AM133" s="127">
        <f t="shared" ref="AM133:AM136" si="8">AK133*AL133</f>
        <v>0</v>
      </c>
      <c r="AN133" s="127"/>
      <c r="AO133" s="156"/>
      <c r="AP133" s="156"/>
    </row>
    <row r="134" spans="1:42" x14ac:dyDescent="0.25">
      <c r="A134" s="37"/>
      <c r="B134" s="38"/>
      <c r="C134" s="39"/>
      <c r="D134" s="40"/>
      <c r="E134" s="38"/>
      <c r="F134" s="43"/>
      <c r="G134" s="35"/>
      <c r="H134" s="36"/>
      <c r="I134" s="35"/>
      <c r="J134" s="36"/>
      <c r="K134" s="35"/>
      <c r="L134" s="36"/>
      <c r="M134" s="35"/>
      <c r="N134" s="36"/>
      <c r="O134" s="41"/>
      <c r="P134" s="42"/>
      <c r="Q134" s="41"/>
      <c r="R134" s="42"/>
      <c r="S134" s="42"/>
      <c r="T134" s="41"/>
      <c r="U134" s="41"/>
      <c r="V134" s="41"/>
      <c r="W134" s="41"/>
      <c r="X134" s="41"/>
      <c r="Y134" s="126"/>
      <c r="Z134" s="127"/>
      <c r="AA134" s="127"/>
      <c r="AB134" s="127"/>
      <c r="AC134" s="127"/>
      <c r="AD134" s="127"/>
      <c r="AE134" s="127">
        <f t="shared" si="7"/>
        <v>0</v>
      </c>
      <c r="AF134" s="127"/>
      <c r="AG134" s="127"/>
      <c r="AH134" s="127"/>
      <c r="AI134" s="127"/>
      <c r="AJ134" s="127"/>
      <c r="AK134" s="127"/>
      <c r="AL134" s="127"/>
      <c r="AM134" s="127">
        <f t="shared" si="8"/>
        <v>0</v>
      </c>
      <c r="AN134" s="127"/>
      <c r="AO134" s="156"/>
      <c r="AP134" s="156"/>
    </row>
    <row r="135" spans="1:42" x14ac:dyDescent="0.25">
      <c r="A135" s="37"/>
      <c r="B135" s="38"/>
      <c r="C135" s="39"/>
      <c r="D135" s="40"/>
      <c r="E135" s="38"/>
      <c r="F135" s="43"/>
      <c r="G135" s="35"/>
      <c r="H135" s="36"/>
      <c r="I135" s="35"/>
      <c r="J135" s="36"/>
      <c r="K135" s="35"/>
      <c r="L135" s="36"/>
      <c r="M135" s="35"/>
      <c r="N135" s="36"/>
      <c r="O135" s="41"/>
      <c r="P135" s="42"/>
      <c r="Q135" s="41"/>
      <c r="R135" s="42"/>
      <c r="S135" s="42"/>
      <c r="T135" s="41"/>
      <c r="U135" s="41"/>
      <c r="V135" s="41"/>
      <c r="W135" s="41"/>
      <c r="X135" s="41"/>
      <c r="Y135" s="126"/>
      <c r="Z135" s="127"/>
      <c r="AA135" s="127"/>
      <c r="AB135" s="127"/>
      <c r="AC135" s="127"/>
      <c r="AD135" s="127"/>
      <c r="AE135" s="127">
        <f t="shared" si="7"/>
        <v>0</v>
      </c>
      <c r="AF135" s="127"/>
      <c r="AG135" s="127"/>
      <c r="AH135" s="127"/>
      <c r="AI135" s="127"/>
      <c r="AJ135" s="127"/>
      <c r="AK135" s="127"/>
      <c r="AL135" s="127"/>
      <c r="AM135" s="127">
        <f t="shared" si="8"/>
        <v>0</v>
      </c>
      <c r="AN135" s="127"/>
      <c r="AO135" s="156"/>
      <c r="AP135" s="156"/>
    </row>
    <row r="136" spans="1:42" x14ac:dyDescent="0.25">
      <c r="A136" s="37"/>
      <c r="B136" s="38"/>
      <c r="C136" s="39"/>
      <c r="D136" s="40"/>
      <c r="E136" s="38"/>
      <c r="F136" s="43"/>
      <c r="G136" s="35"/>
      <c r="H136" s="36"/>
      <c r="I136" s="35"/>
      <c r="J136" s="36"/>
      <c r="K136" s="35"/>
      <c r="L136" s="36"/>
      <c r="M136" s="35"/>
      <c r="N136" s="36"/>
      <c r="O136" s="41"/>
      <c r="P136" s="42"/>
      <c r="Q136" s="41"/>
      <c r="R136" s="42"/>
      <c r="S136" s="42"/>
      <c r="T136" s="41"/>
      <c r="U136" s="41"/>
      <c r="V136" s="41"/>
      <c r="W136" s="41"/>
      <c r="X136" s="41"/>
      <c r="Y136" s="126"/>
      <c r="Z136" s="127"/>
      <c r="AA136" s="127"/>
      <c r="AB136" s="127"/>
      <c r="AC136" s="127"/>
      <c r="AD136" s="127"/>
      <c r="AE136" s="127">
        <f t="shared" si="7"/>
        <v>0</v>
      </c>
      <c r="AF136" s="127"/>
      <c r="AG136" s="127"/>
      <c r="AH136" s="127"/>
      <c r="AI136" s="127"/>
      <c r="AJ136" s="127"/>
      <c r="AK136" s="127"/>
      <c r="AL136" s="127"/>
      <c r="AM136" s="127">
        <f t="shared" si="8"/>
        <v>0</v>
      </c>
      <c r="AN136" s="127"/>
      <c r="AO136" s="156"/>
      <c r="AP136" s="156"/>
    </row>
    <row r="137" spans="1:42" x14ac:dyDescent="0.25">
      <c r="A137" s="37"/>
      <c r="B137" s="38"/>
      <c r="C137" s="39"/>
      <c r="D137" s="40"/>
      <c r="E137" s="38"/>
      <c r="F137" s="43"/>
      <c r="G137" s="35"/>
      <c r="H137" s="36"/>
      <c r="I137" s="35"/>
      <c r="J137" s="36"/>
      <c r="K137" s="35"/>
      <c r="L137" s="36"/>
      <c r="M137" s="35"/>
      <c r="N137" s="36"/>
      <c r="O137" s="41"/>
      <c r="P137" s="42"/>
      <c r="Q137" s="41"/>
      <c r="R137" s="42"/>
      <c r="S137" s="42"/>
      <c r="T137" s="41"/>
      <c r="U137" s="41"/>
      <c r="V137" s="41"/>
      <c r="W137" s="41"/>
      <c r="X137" s="41"/>
      <c r="Y137" s="126"/>
      <c r="Z137" s="127"/>
      <c r="AA137" s="127"/>
      <c r="AB137" s="127"/>
      <c r="AC137" s="127"/>
      <c r="AD137" s="127"/>
      <c r="AE137" s="127">
        <f t="shared" si="7"/>
        <v>0</v>
      </c>
      <c r="AF137" s="127"/>
      <c r="AG137" s="127"/>
      <c r="AH137" s="127"/>
      <c r="AI137" s="127"/>
      <c r="AJ137" s="127"/>
      <c r="AK137" s="127"/>
      <c r="AL137" s="127"/>
      <c r="AM137" s="127">
        <f t="shared" ref="AM137:AM200" si="9">AK137*AL137</f>
        <v>0</v>
      </c>
      <c r="AN137" s="127"/>
      <c r="AO137" s="156"/>
      <c r="AP137" s="156"/>
    </row>
    <row r="138" spans="1:42" x14ac:dyDescent="0.25">
      <c r="A138" s="37"/>
      <c r="B138" s="38"/>
      <c r="C138" s="39"/>
      <c r="D138" s="40"/>
      <c r="E138" s="38"/>
      <c r="F138" s="43"/>
      <c r="G138" s="35"/>
      <c r="H138" s="36"/>
      <c r="I138" s="35"/>
      <c r="J138" s="36"/>
      <c r="K138" s="35"/>
      <c r="L138" s="36"/>
      <c r="M138" s="35"/>
      <c r="N138" s="36"/>
      <c r="O138" s="41"/>
      <c r="P138" s="42"/>
      <c r="Q138" s="41"/>
      <c r="R138" s="42"/>
      <c r="S138" s="42"/>
      <c r="T138" s="41"/>
      <c r="U138" s="41"/>
      <c r="V138" s="41"/>
      <c r="W138" s="41"/>
      <c r="X138" s="41"/>
      <c r="Y138" s="126"/>
      <c r="Z138" s="127"/>
      <c r="AA138" s="127"/>
      <c r="AB138" s="127"/>
      <c r="AC138" s="127"/>
      <c r="AD138" s="127"/>
      <c r="AE138" s="127">
        <f t="shared" si="7"/>
        <v>0</v>
      </c>
      <c r="AF138" s="127"/>
      <c r="AG138" s="127"/>
      <c r="AH138" s="127"/>
      <c r="AI138" s="127"/>
      <c r="AJ138" s="127"/>
      <c r="AK138" s="127"/>
      <c r="AL138" s="127"/>
      <c r="AM138" s="127">
        <f t="shared" si="9"/>
        <v>0</v>
      </c>
      <c r="AN138" s="127"/>
      <c r="AO138" s="156"/>
      <c r="AP138" s="156"/>
    </row>
    <row r="139" spans="1:42" x14ac:dyDescent="0.25">
      <c r="A139" s="37"/>
      <c r="B139" s="38"/>
      <c r="C139" s="39"/>
      <c r="D139" s="40"/>
      <c r="E139" s="38"/>
      <c r="F139" s="43"/>
      <c r="G139" s="35"/>
      <c r="H139" s="36"/>
      <c r="I139" s="35"/>
      <c r="J139" s="36"/>
      <c r="K139" s="35"/>
      <c r="L139" s="36"/>
      <c r="M139" s="35"/>
      <c r="N139" s="36"/>
      <c r="O139" s="41"/>
      <c r="P139" s="42"/>
      <c r="Q139" s="41"/>
      <c r="R139" s="42"/>
      <c r="S139" s="42"/>
      <c r="T139" s="41"/>
      <c r="U139" s="41"/>
      <c r="V139" s="41"/>
      <c r="W139" s="41"/>
      <c r="X139" s="41"/>
      <c r="Y139" s="126"/>
      <c r="Z139" s="127"/>
      <c r="AA139" s="127"/>
      <c r="AB139" s="127"/>
      <c r="AC139" s="127"/>
      <c r="AD139" s="127"/>
      <c r="AE139" s="127">
        <f t="shared" si="7"/>
        <v>0</v>
      </c>
      <c r="AF139" s="127"/>
      <c r="AG139" s="127"/>
      <c r="AH139" s="127"/>
      <c r="AI139" s="127"/>
      <c r="AJ139" s="127"/>
      <c r="AK139" s="127"/>
      <c r="AL139" s="127"/>
      <c r="AM139" s="127">
        <f t="shared" si="9"/>
        <v>0</v>
      </c>
      <c r="AN139" s="127"/>
      <c r="AO139" s="156"/>
      <c r="AP139" s="156"/>
    </row>
    <row r="140" spans="1:42" x14ac:dyDescent="0.25">
      <c r="A140" s="37"/>
      <c r="B140" s="38"/>
      <c r="C140" s="39"/>
      <c r="D140" s="40"/>
      <c r="E140" s="38"/>
      <c r="F140" s="43"/>
      <c r="G140" s="35"/>
      <c r="H140" s="36"/>
      <c r="I140" s="35"/>
      <c r="J140" s="36"/>
      <c r="K140" s="35"/>
      <c r="L140" s="36"/>
      <c r="M140" s="35"/>
      <c r="N140" s="36"/>
      <c r="O140" s="41"/>
      <c r="P140" s="42"/>
      <c r="Q140" s="41"/>
      <c r="R140" s="42"/>
      <c r="S140" s="42"/>
      <c r="T140" s="41"/>
      <c r="U140" s="41"/>
      <c r="V140" s="41"/>
      <c r="W140" s="41"/>
      <c r="X140" s="41"/>
      <c r="Y140" s="126"/>
      <c r="Z140" s="127"/>
      <c r="AA140" s="127"/>
      <c r="AB140" s="127"/>
      <c r="AC140" s="127"/>
      <c r="AD140" s="127"/>
      <c r="AE140" s="127">
        <f t="shared" si="7"/>
        <v>0</v>
      </c>
      <c r="AF140" s="127"/>
      <c r="AG140" s="127"/>
      <c r="AH140" s="127"/>
      <c r="AI140" s="127"/>
      <c r="AJ140" s="127"/>
      <c r="AK140" s="127"/>
      <c r="AL140" s="127"/>
      <c r="AM140" s="127">
        <f t="shared" si="9"/>
        <v>0</v>
      </c>
      <c r="AN140" s="127"/>
      <c r="AO140" s="156"/>
      <c r="AP140" s="156"/>
    </row>
    <row r="141" spans="1:42" x14ac:dyDescent="0.25">
      <c r="A141" s="37"/>
      <c r="B141" s="38"/>
      <c r="C141" s="39"/>
      <c r="D141" s="40"/>
      <c r="E141" s="38"/>
      <c r="F141" s="43"/>
      <c r="G141" s="35"/>
      <c r="H141" s="36"/>
      <c r="I141" s="35"/>
      <c r="J141" s="36"/>
      <c r="K141" s="35"/>
      <c r="L141" s="36"/>
      <c r="M141" s="35"/>
      <c r="N141" s="36"/>
      <c r="O141" s="41"/>
      <c r="P141" s="42"/>
      <c r="Q141" s="41"/>
      <c r="R141" s="42"/>
      <c r="S141" s="42"/>
      <c r="T141" s="41"/>
      <c r="U141" s="41"/>
      <c r="V141" s="41"/>
      <c r="W141" s="41"/>
      <c r="X141" s="41"/>
      <c r="Y141" s="126"/>
      <c r="Z141" s="127"/>
      <c r="AA141" s="127"/>
      <c r="AB141" s="127"/>
      <c r="AC141" s="127"/>
      <c r="AD141" s="127"/>
      <c r="AE141" s="127">
        <f t="shared" si="7"/>
        <v>0</v>
      </c>
      <c r="AF141" s="127"/>
      <c r="AG141" s="127"/>
      <c r="AH141" s="127"/>
      <c r="AI141" s="127"/>
      <c r="AJ141" s="127"/>
      <c r="AK141" s="127"/>
      <c r="AL141" s="127"/>
      <c r="AM141" s="127">
        <f t="shared" si="9"/>
        <v>0</v>
      </c>
      <c r="AN141" s="127"/>
      <c r="AO141" s="156"/>
      <c r="AP141" s="156"/>
    </row>
    <row r="142" spans="1:42" x14ac:dyDescent="0.25">
      <c r="A142" s="37"/>
      <c r="B142" s="38"/>
      <c r="C142" s="39"/>
      <c r="D142" s="40"/>
      <c r="E142" s="38"/>
      <c r="F142" s="43"/>
      <c r="G142" s="35"/>
      <c r="H142" s="36"/>
      <c r="I142" s="35"/>
      <c r="J142" s="36"/>
      <c r="K142" s="35"/>
      <c r="L142" s="36"/>
      <c r="M142" s="35"/>
      <c r="N142" s="36"/>
      <c r="O142" s="41"/>
      <c r="P142" s="42"/>
      <c r="Q142" s="41"/>
      <c r="R142" s="42"/>
      <c r="S142" s="42"/>
      <c r="T142" s="41"/>
      <c r="U142" s="41"/>
      <c r="V142" s="41"/>
      <c r="W142" s="41"/>
      <c r="X142" s="41"/>
      <c r="Y142" s="126"/>
      <c r="Z142" s="127"/>
      <c r="AA142" s="127"/>
      <c r="AB142" s="127"/>
      <c r="AC142" s="127"/>
      <c r="AD142" s="127"/>
      <c r="AE142" s="127">
        <f t="shared" si="7"/>
        <v>0</v>
      </c>
      <c r="AF142" s="127"/>
      <c r="AG142" s="127"/>
      <c r="AH142" s="127"/>
      <c r="AI142" s="127"/>
      <c r="AJ142" s="127"/>
      <c r="AK142" s="127"/>
      <c r="AL142" s="127"/>
      <c r="AM142" s="127">
        <f t="shared" si="9"/>
        <v>0</v>
      </c>
      <c r="AN142" s="127"/>
      <c r="AO142" s="156"/>
      <c r="AP142" s="156"/>
    </row>
    <row r="143" spans="1:42" x14ac:dyDescent="0.25">
      <c r="A143" s="37"/>
      <c r="B143" s="38"/>
      <c r="C143" s="39"/>
      <c r="D143" s="40"/>
      <c r="E143" s="38"/>
      <c r="F143" s="43"/>
      <c r="G143" s="35"/>
      <c r="H143" s="36"/>
      <c r="I143" s="35"/>
      <c r="J143" s="36"/>
      <c r="K143" s="35"/>
      <c r="L143" s="36"/>
      <c r="M143" s="35"/>
      <c r="N143" s="36"/>
      <c r="O143" s="41"/>
      <c r="P143" s="42"/>
      <c r="Q143" s="41"/>
      <c r="R143" s="42"/>
      <c r="S143" s="42"/>
      <c r="T143" s="41"/>
      <c r="U143" s="41"/>
      <c r="V143" s="41"/>
      <c r="W143" s="41"/>
      <c r="X143" s="41"/>
      <c r="Y143" s="126"/>
      <c r="Z143" s="127"/>
      <c r="AA143" s="127"/>
      <c r="AB143" s="127"/>
      <c r="AC143" s="127"/>
      <c r="AD143" s="127"/>
      <c r="AE143" s="127">
        <f t="shared" si="7"/>
        <v>0</v>
      </c>
      <c r="AF143" s="127"/>
      <c r="AG143" s="127"/>
      <c r="AH143" s="127"/>
      <c r="AI143" s="127"/>
      <c r="AJ143" s="127"/>
      <c r="AK143" s="127"/>
      <c r="AL143" s="127"/>
      <c r="AM143" s="127">
        <f t="shared" si="9"/>
        <v>0</v>
      </c>
      <c r="AN143" s="127"/>
      <c r="AO143" s="156"/>
      <c r="AP143" s="156"/>
    </row>
    <row r="144" spans="1:42" x14ac:dyDescent="0.25">
      <c r="A144" s="37"/>
      <c r="B144" s="38"/>
      <c r="C144" s="39"/>
      <c r="D144" s="40"/>
      <c r="E144" s="38"/>
      <c r="F144" s="43"/>
      <c r="G144" s="35"/>
      <c r="H144" s="36"/>
      <c r="I144" s="35"/>
      <c r="J144" s="36"/>
      <c r="K144" s="35"/>
      <c r="L144" s="36"/>
      <c r="M144" s="35"/>
      <c r="N144" s="36"/>
      <c r="O144" s="41"/>
      <c r="P144" s="42"/>
      <c r="Q144" s="41"/>
      <c r="R144" s="42"/>
      <c r="S144" s="42"/>
      <c r="T144" s="41"/>
      <c r="U144" s="41"/>
      <c r="V144" s="41"/>
      <c r="W144" s="41"/>
      <c r="X144" s="41"/>
      <c r="Y144" s="126"/>
      <c r="Z144" s="127"/>
      <c r="AA144" s="127"/>
      <c r="AB144" s="127"/>
      <c r="AC144" s="127"/>
      <c r="AD144" s="127"/>
      <c r="AE144" s="127">
        <f t="shared" si="7"/>
        <v>0</v>
      </c>
      <c r="AF144" s="127"/>
      <c r="AG144" s="127"/>
      <c r="AH144" s="127"/>
      <c r="AI144" s="127"/>
      <c r="AJ144" s="127"/>
      <c r="AK144" s="127"/>
      <c r="AL144" s="127"/>
      <c r="AM144" s="127">
        <f t="shared" si="9"/>
        <v>0</v>
      </c>
      <c r="AN144" s="127"/>
      <c r="AO144" s="156"/>
      <c r="AP144" s="156"/>
    </row>
    <row r="145" spans="1:42" x14ac:dyDescent="0.25">
      <c r="A145" s="37"/>
      <c r="B145" s="38"/>
      <c r="C145" s="39"/>
      <c r="D145" s="40"/>
      <c r="E145" s="38"/>
      <c r="F145" s="43"/>
      <c r="G145" s="35"/>
      <c r="H145" s="36"/>
      <c r="I145" s="35"/>
      <c r="J145" s="36"/>
      <c r="K145" s="35"/>
      <c r="L145" s="36"/>
      <c r="M145" s="35"/>
      <c r="N145" s="36"/>
      <c r="O145" s="41"/>
      <c r="P145" s="42"/>
      <c r="Q145" s="41"/>
      <c r="R145" s="42"/>
      <c r="S145" s="42"/>
      <c r="T145" s="41"/>
      <c r="U145" s="41"/>
      <c r="V145" s="41"/>
      <c r="W145" s="41"/>
      <c r="X145" s="41"/>
      <c r="Y145" s="126"/>
      <c r="Z145" s="127"/>
      <c r="AA145" s="127"/>
      <c r="AB145" s="127"/>
      <c r="AC145" s="127"/>
      <c r="AD145" s="127"/>
      <c r="AE145" s="127">
        <f t="shared" si="7"/>
        <v>0</v>
      </c>
      <c r="AF145" s="127"/>
      <c r="AG145" s="127"/>
      <c r="AH145" s="127"/>
      <c r="AI145" s="127"/>
      <c r="AJ145" s="127"/>
      <c r="AK145" s="127"/>
      <c r="AL145" s="127"/>
      <c r="AM145" s="127">
        <f t="shared" si="9"/>
        <v>0</v>
      </c>
      <c r="AN145" s="127"/>
      <c r="AO145" s="156"/>
      <c r="AP145" s="156"/>
    </row>
    <row r="146" spans="1:42" x14ac:dyDescent="0.25">
      <c r="A146" s="37"/>
      <c r="B146" s="38"/>
      <c r="C146" s="39"/>
      <c r="D146" s="40"/>
      <c r="E146" s="38"/>
      <c r="F146" s="43"/>
      <c r="G146" s="35"/>
      <c r="H146" s="36"/>
      <c r="I146" s="35"/>
      <c r="J146" s="36"/>
      <c r="K146" s="35"/>
      <c r="L146" s="36"/>
      <c r="M146" s="35"/>
      <c r="N146" s="36"/>
      <c r="O146" s="41"/>
      <c r="P146" s="42"/>
      <c r="Q146" s="41"/>
      <c r="R146" s="42"/>
      <c r="S146" s="42"/>
      <c r="T146" s="41"/>
      <c r="U146" s="41"/>
      <c r="V146" s="41"/>
      <c r="W146" s="41"/>
      <c r="X146" s="41"/>
      <c r="Y146" s="126"/>
      <c r="Z146" s="127"/>
      <c r="AA146" s="127"/>
      <c r="AB146" s="127"/>
      <c r="AC146" s="127"/>
      <c r="AD146" s="127"/>
      <c r="AE146" s="127">
        <f t="shared" si="7"/>
        <v>0</v>
      </c>
      <c r="AF146" s="127"/>
      <c r="AG146" s="127"/>
      <c r="AH146" s="127"/>
      <c r="AI146" s="127"/>
      <c r="AJ146" s="127"/>
      <c r="AK146" s="127"/>
      <c r="AL146" s="127"/>
      <c r="AM146" s="127">
        <f t="shared" si="9"/>
        <v>0</v>
      </c>
      <c r="AN146" s="127"/>
      <c r="AO146" s="156"/>
      <c r="AP146" s="156"/>
    </row>
    <row r="147" spans="1:42" x14ac:dyDescent="0.25">
      <c r="A147" s="37"/>
      <c r="B147" s="38"/>
      <c r="C147" s="39"/>
      <c r="D147" s="40"/>
      <c r="E147" s="38"/>
      <c r="F147" s="43"/>
      <c r="G147" s="35"/>
      <c r="H147" s="36"/>
      <c r="I147" s="35"/>
      <c r="J147" s="36"/>
      <c r="K147" s="35"/>
      <c r="L147" s="36"/>
      <c r="M147" s="35"/>
      <c r="N147" s="36"/>
      <c r="O147" s="41"/>
      <c r="P147" s="42"/>
      <c r="Q147" s="41"/>
      <c r="R147" s="42"/>
      <c r="S147" s="42"/>
      <c r="T147" s="41"/>
      <c r="U147" s="41"/>
      <c r="V147" s="41"/>
      <c r="W147" s="41"/>
      <c r="X147" s="41"/>
      <c r="Y147" s="126"/>
      <c r="Z147" s="127"/>
      <c r="AA147" s="127"/>
      <c r="AB147" s="127"/>
      <c r="AC147" s="127"/>
      <c r="AD147" s="127"/>
      <c r="AE147" s="127">
        <f t="shared" si="7"/>
        <v>0</v>
      </c>
      <c r="AF147" s="127"/>
      <c r="AG147" s="127"/>
      <c r="AH147" s="127"/>
      <c r="AI147" s="127"/>
      <c r="AJ147" s="127"/>
      <c r="AK147" s="127"/>
      <c r="AL147" s="127"/>
      <c r="AM147" s="127">
        <f t="shared" si="9"/>
        <v>0</v>
      </c>
      <c r="AN147" s="127"/>
      <c r="AO147" s="156"/>
      <c r="AP147" s="156"/>
    </row>
    <row r="148" spans="1:42" x14ac:dyDescent="0.25">
      <c r="A148" s="37"/>
      <c r="B148" s="38"/>
      <c r="C148" s="39"/>
      <c r="D148" s="40"/>
      <c r="E148" s="38"/>
      <c r="F148" s="43"/>
      <c r="G148" s="35"/>
      <c r="H148" s="36"/>
      <c r="I148" s="35"/>
      <c r="J148" s="36"/>
      <c r="K148" s="35"/>
      <c r="L148" s="36"/>
      <c r="M148" s="35"/>
      <c r="N148" s="36"/>
      <c r="O148" s="41"/>
      <c r="P148" s="42"/>
      <c r="Q148" s="41"/>
      <c r="R148" s="42"/>
      <c r="S148" s="42"/>
      <c r="T148" s="41"/>
      <c r="U148" s="41"/>
      <c r="V148" s="41"/>
      <c r="W148" s="41"/>
      <c r="X148" s="41"/>
      <c r="Y148" s="126"/>
      <c r="Z148" s="127"/>
      <c r="AA148" s="127"/>
      <c r="AB148" s="127"/>
      <c r="AC148" s="127"/>
      <c r="AD148" s="127"/>
      <c r="AE148" s="127">
        <f t="shared" si="7"/>
        <v>0</v>
      </c>
      <c r="AF148" s="127"/>
      <c r="AG148" s="127"/>
      <c r="AH148" s="127"/>
      <c r="AI148" s="127"/>
      <c r="AJ148" s="127"/>
      <c r="AK148" s="127"/>
      <c r="AL148" s="127"/>
      <c r="AM148" s="127">
        <f t="shared" si="9"/>
        <v>0</v>
      </c>
      <c r="AN148" s="127"/>
      <c r="AO148" s="156"/>
      <c r="AP148" s="156"/>
    </row>
    <row r="149" spans="1:42" x14ac:dyDescent="0.25">
      <c r="A149" s="37"/>
      <c r="B149" s="38"/>
      <c r="C149" s="39"/>
      <c r="D149" s="40"/>
      <c r="E149" s="38"/>
      <c r="F149" s="43"/>
      <c r="G149" s="35"/>
      <c r="H149" s="36"/>
      <c r="I149" s="35"/>
      <c r="J149" s="36"/>
      <c r="K149" s="35"/>
      <c r="L149" s="36"/>
      <c r="M149" s="35"/>
      <c r="N149" s="36"/>
      <c r="O149" s="41"/>
      <c r="P149" s="42"/>
      <c r="Q149" s="41"/>
      <c r="R149" s="42"/>
      <c r="S149" s="42"/>
      <c r="T149" s="41"/>
      <c r="U149" s="41"/>
      <c r="V149" s="41"/>
      <c r="W149" s="41"/>
      <c r="X149" s="41"/>
      <c r="Y149" s="126"/>
      <c r="Z149" s="127"/>
      <c r="AA149" s="127"/>
      <c r="AB149" s="127"/>
      <c r="AC149" s="127"/>
      <c r="AD149" s="127"/>
      <c r="AE149" s="127">
        <f t="shared" si="7"/>
        <v>0</v>
      </c>
      <c r="AF149" s="127"/>
      <c r="AG149" s="127"/>
      <c r="AH149" s="127"/>
      <c r="AI149" s="127"/>
      <c r="AJ149" s="127"/>
      <c r="AK149" s="127"/>
      <c r="AL149" s="127"/>
      <c r="AM149" s="127">
        <f t="shared" si="9"/>
        <v>0</v>
      </c>
      <c r="AN149" s="127"/>
      <c r="AO149" s="156"/>
      <c r="AP149" s="156"/>
    </row>
    <row r="150" spans="1:42" x14ac:dyDescent="0.25">
      <c r="A150" s="37"/>
      <c r="B150" s="38"/>
      <c r="C150" s="39"/>
      <c r="D150" s="40"/>
      <c r="E150" s="38"/>
      <c r="F150" s="43"/>
      <c r="G150" s="35"/>
      <c r="H150" s="36"/>
      <c r="I150" s="35"/>
      <c r="J150" s="36"/>
      <c r="K150" s="35"/>
      <c r="L150" s="36"/>
      <c r="M150" s="35"/>
      <c r="N150" s="36"/>
      <c r="O150" s="41"/>
      <c r="P150" s="42"/>
      <c r="Q150" s="41"/>
      <c r="R150" s="42"/>
      <c r="S150" s="42"/>
      <c r="T150" s="41"/>
      <c r="U150" s="41"/>
      <c r="V150" s="41"/>
      <c r="W150" s="41"/>
      <c r="X150" s="41"/>
      <c r="Y150" s="126"/>
      <c r="Z150" s="127"/>
      <c r="AA150" s="127"/>
      <c r="AB150" s="127"/>
      <c r="AC150" s="127"/>
      <c r="AD150" s="127"/>
      <c r="AE150" s="127">
        <f t="shared" si="7"/>
        <v>0</v>
      </c>
      <c r="AF150" s="127"/>
      <c r="AG150" s="127"/>
      <c r="AH150" s="127"/>
      <c r="AI150" s="127"/>
      <c r="AJ150" s="127"/>
      <c r="AK150" s="127"/>
      <c r="AL150" s="127"/>
      <c r="AM150" s="127">
        <f t="shared" si="9"/>
        <v>0</v>
      </c>
      <c r="AN150" s="127"/>
      <c r="AO150" s="156"/>
      <c r="AP150" s="156"/>
    </row>
    <row r="151" spans="1:42" x14ac:dyDescent="0.25">
      <c r="A151" s="37"/>
      <c r="B151" s="38"/>
      <c r="C151" s="39"/>
      <c r="D151" s="40"/>
      <c r="E151" s="38"/>
      <c r="F151" s="43"/>
      <c r="G151" s="35"/>
      <c r="H151" s="36"/>
      <c r="I151" s="35"/>
      <c r="J151" s="36"/>
      <c r="K151" s="35"/>
      <c r="L151" s="36"/>
      <c r="M151" s="35"/>
      <c r="N151" s="36"/>
      <c r="O151" s="41"/>
      <c r="P151" s="42"/>
      <c r="Q151" s="41"/>
      <c r="R151" s="42"/>
      <c r="S151" s="42"/>
      <c r="T151" s="41"/>
      <c r="U151" s="41"/>
      <c r="V151" s="41"/>
      <c r="W151" s="41"/>
      <c r="X151" s="41"/>
      <c r="Y151" s="126"/>
      <c r="Z151" s="127"/>
      <c r="AA151" s="127"/>
      <c r="AB151" s="127"/>
      <c r="AC151" s="127"/>
      <c r="AD151" s="127"/>
      <c r="AE151" s="127">
        <f t="shared" si="7"/>
        <v>0</v>
      </c>
      <c r="AF151" s="127"/>
      <c r="AG151" s="127"/>
      <c r="AH151" s="127"/>
      <c r="AI151" s="127"/>
      <c r="AJ151" s="127"/>
      <c r="AK151" s="127"/>
      <c r="AL151" s="127"/>
      <c r="AM151" s="127">
        <f t="shared" si="9"/>
        <v>0</v>
      </c>
      <c r="AN151" s="127"/>
      <c r="AO151" s="156"/>
      <c r="AP151" s="156"/>
    </row>
    <row r="152" spans="1:42" x14ac:dyDescent="0.25">
      <c r="A152" s="37"/>
      <c r="B152" s="38"/>
      <c r="C152" s="39"/>
      <c r="D152" s="40"/>
      <c r="E152" s="38"/>
      <c r="F152" s="43"/>
      <c r="G152" s="35"/>
      <c r="H152" s="36"/>
      <c r="I152" s="35"/>
      <c r="J152" s="36"/>
      <c r="K152" s="35"/>
      <c r="L152" s="36"/>
      <c r="M152" s="35"/>
      <c r="N152" s="36"/>
      <c r="O152" s="41"/>
      <c r="P152" s="42"/>
      <c r="Q152" s="41"/>
      <c r="R152" s="42"/>
      <c r="S152" s="42"/>
      <c r="T152" s="41"/>
      <c r="U152" s="41"/>
      <c r="V152" s="41"/>
      <c r="W152" s="41"/>
      <c r="X152" s="41"/>
      <c r="Y152" s="126"/>
      <c r="Z152" s="127"/>
      <c r="AA152" s="127"/>
      <c r="AB152" s="127"/>
      <c r="AC152" s="127"/>
      <c r="AD152" s="127"/>
      <c r="AE152" s="127">
        <f t="shared" si="7"/>
        <v>0</v>
      </c>
      <c r="AF152" s="127"/>
      <c r="AG152" s="127"/>
      <c r="AH152" s="127"/>
      <c r="AI152" s="127"/>
      <c r="AJ152" s="127"/>
      <c r="AK152" s="127"/>
      <c r="AL152" s="127"/>
      <c r="AM152" s="127">
        <f t="shared" si="9"/>
        <v>0</v>
      </c>
      <c r="AN152" s="127"/>
      <c r="AO152" s="156"/>
      <c r="AP152" s="156"/>
    </row>
    <row r="153" spans="1:42" x14ac:dyDescent="0.25">
      <c r="A153" s="37"/>
      <c r="B153" s="38"/>
      <c r="C153" s="39"/>
      <c r="D153" s="40"/>
      <c r="E153" s="38"/>
      <c r="F153" s="43"/>
      <c r="G153" s="35"/>
      <c r="H153" s="36"/>
      <c r="I153" s="35"/>
      <c r="J153" s="36"/>
      <c r="K153" s="35"/>
      <c r="L153" s="36"/>
      <c r="M153" s="35"/>
      <c r="N153" s="36"/>
      <c r="O153" s="41"/>
      <c r="P153" s="42"/>
      <c r="Q153" s="41"/>
      <c r="R153" s="42"/>
      <c r="S153" s="42"/>
      <c r="T153" s="41"/>
      <c r="U153" s="41"/>
      <c r="V153" s="41"/>
      <c r="W153" s="41"/>
      <c r="X153" s="41"/>
      <c r="Y153" s="126"/>
      <c r="Z153" s="127"/>
      <c r="AA153" s="127"/>
      <c r="AB153" s="127"/>
      <c r="AC153" s="127"/>
      <c r="AD153" s="127"/>
      <c r="AE153" s="127">
        <f t="shared" si="7"/>
        <v>0</v>
      </c>
      <c r="AF153" s="127"/>
      <c r="AG153" s="127"/>
      <c r="AH153" s="127"/>
      <c r="AI153" s="127"/>
      <c r="AJ153" s="127"/>
      <c r="AK153" s="127"/>
      <c r="AL153" s="127"/>
      <c r="AM153" s="127">
        <f t="shared" si="9"/>
        <v>0</v>
      </c>
      <c r="AN153" s="127"/>
      <c r="AO153" s="156"/>
      <c r="AP153" s="156"/>
    </row>
    <row r="154" spans="1:42" x14ac:dyDescent="0.25">
      <c r="A154" s="37"/>
      <c r="B154" s="38"/>
      <c r="C154" s="39"/>
      <c r="D154" s="40"/>
      <c r="E154" s="38"/>
      <c r="F154" s="43"/>
      <c r="G154" s="35"/>
      <c r="H154" s="36"/>
      <c r="I154" s="35"/>
      <c r="J154" s="36"/>
      <c r="K154" s="35"/>
      <c r="L154" s="36"/>
      <c r="M154" s="35"/>
      <c r="N154" s="36"/>
      <c r="O154" s="41"/>
      <c r="P154" s="42"/>
      <c r="Q154" s="41"/>
      <c r="R154" s="42"/>
      <c r="S154" s="42"/>
      <c r="T154" s="41"/>
      <c r="U154" s="41"/>
      <c r="V154" s="41"/>
      <c r="W154" s="41"/>
      <c r="X154" s="41"/>
      <c r="Y154" s="126"/>
      <c r="Z154" s="127"/>
      <c r="AA154" s="127"/>
      <c r="AB154" s="127"/>
      <c r="AC154" s="127"/>
      <c r="AD154" s="127"/>
      <c r="AE154" s="127">
        <f t="shared" si="7"/>
        <v>0</v>
      </c>
      <c r="AF154" s="127"/>
      <c r="AG154" s="127"/>
      <c r="AH154" s="127"/>
      <c r="AI154" s="127"/>
      <c r="AJ154" s="127"/>
      <c r="AK154" s="127"/>
      <c r="AL154" s="127"/>
      <c r="AM154" s="127">
        <f t="shared" si="9"/>
        <v>0</v>
      </c>
      <c r="AN154" s="127"/>
      <c r="AO154" s="156"/>
      <c r="AP154" s="156"/>
    </row>
    <row r="155" spans="1:42" x14ac:dyDescent="0.25">
      <c r="A155" s="37"/>
      <c r="B155" s="38"/>
      <c r="C155" s="39"/>
      <c r="D155" s="40"/>
      <c r="E155" s="38"/>
      <c r="F155" s="43"/>
      <c r="G155" s="35"/>
      <c r="H155" s="36"/>
      <c r="I155" s="35"/>
      <c r="J155" s="36"/>
      <c r="K155" s="35"/>
      <c r="L155" s="36"/>
      <c r="M155" s="35"/>
      <c r="N155" s="36"/>
      <c r="O155" s="41"/>
      <c r="P155" s="42"/>
      <c r="Q155" s="41"/>
      <c r="R155" s="42"/>
      <c r="S155" s="42"/>
      <c r="T155" s="41"/>
      <c r="U155" s="41"/>
      <c r="V155" s="41"/>
      <c r="W155" s="41"/>
      <c r="X155" s="41"/>
      <c r="Y155" s="126"/>
      <c r="Z155" s="127"/>
      <c r="AA155" s="127"/>
      <c r="AB155" s="127"/>
      <c r="AC155" s="127"/>
      <c r="AD155" s="127"/>
      <c r="AE155" s="127">
        <f t="shared" si="7"/>
        <v>0</v>
      </c>
      <c r="AF155" s="127"/>
      <c r="AG155" s="127"/>
      <c r="AH155" s="127"/>
      <c r="AI155" s="127"/>
      <c r="AJ155" s="127"/>
      <c r="AK155" s="127"/>
      <c r="AL155" s="127"/>
      <c r="AM155" s="127">
        <f t="shared" si="9"/>
        <v>0</v>
      </c>
      <c r="AN155" s="127"/>
      <c r="AO155" s="156"/>
      <c r="AP155" s="156"/>
    </row>
    <row r="156" spans="1:42" x14ac:dyDescent="0.25">
      <c r="A156" s="37"/>
      <c r="B156" s="38"/>
      <c r="C156" s="39"/>
      <c r="D156" s="40"/>
      <c r="E156" s="38"/>
      <c r="F156" s="43"/>
      <c r="G156" s="35"/>
      <c r="H156" s="36"/>
      <c r="I156" s="35"/>
      <c r="J156" s="36"/>
      <c r="K156" s="35"/>
      <c r="L156" s="36"/>
      <c r="M156" s="35"/>
      <c r="N156" s="36"/>
      <c r="O156" s="41"/>
      <c r="P156" s="42"/>
      <c r="Q156" s="41"/>
      <c r="R156" s="42"/>
      <c r="S156" s="42"/>
      <c r="T156" s="41"/>
      <c r="U156" s="41"/>
      <c r="V156" s="41"/>
      <c r="W156" s="41"/>
      <c r="X156" s="41"/>
      <c r="Y156" s="126"/>
      <c r="Z156" s="127"/>
      <c r="AA156" s="127"/>
      <c r="AB156" s="127"/>
      <c r="AC156" s="127"/>
      <c r="AD156" s="127"/>
      <c r="AE156" s="127">
        <f t="shared" si="7"/>
        <v>0</v>
      </c>
      <c r="AF156" s="127"/>
      <c r="AG156" s="127"/>
      <c r="AH156" s="127"/>
      <c r="AI156" s="127"/>
      <c r="AJ156" s="127"/>
      <c r="AK156" s="127"/>
      <c r="AL156" s="127"/>
      <c r="AM156" s="127">
        <f t="shared" si="9"/>
        <v>0</v>
      </c>
      <c r="AN156" s="127"/>
      <c r="AO156" s="156"/>
      <c r="AP156" s="156"/>
    </row>
    <row r="157" spans="1:42" x14ac:dyDescent="0.25">
      <c r="A157" s="37"/>
      <c r="B157" s="38"/>
      <c r="C157" s="39"/>
      <c r="D157" s="40"/>
      <c r="E157" s="38"/>
      <c r="F157" s="43"/>
      <c r="G157" s="35"/>
      <c r="H157" s="36"/>
      <c r="I157" s="35"/>
      <c r="J157" s="36"/>
      <c r="K157" s="35"/>
      <c r="L157" s="36"/>
      <c r="M157" s="35"/>
      <c r="N157" s="36"/>
      <c r="O157" s="41"/>
      <c r="P157" s="42"/>
      <c r="Q157" s="41"/>
      <c r="R157" s="42"/>
      <c r="S157" s="42"/>
      <c r="T157" s="41"/>
      <c r="U157" s="41"/>
      <c r="V157" s="41"/>
      <c r="W157" s="41"/>
      <c r="X157" s="41"/>
      <c r="Y157" s="126"/>
      <c r="Z157" s="127"/>
      <c r="AA157" s="127"/>
      <c r="AB157" s="127"/>
      <c r="AC157" s="127"/>
      <c r="AD157" s="127"/>
      <c r="AE157" s="127">
        <f t="shared" si="7"/>
        <v>0</v>
      </c>
      <c r="AF157" s="127"/>
      <c r="AG157" s="127"/>
      <c r="AH157" s="127"/>
      <c r="AI157" s="127"/>
      <c r="AJ157" s="127"/>
      <c r="AK157" s="127"/>
      <c r="AL157" s="127"/>
      <c r="AM157" s="127">
        <f t="shared" si="9"/>
        <v>0</v>
      </c>
      <c r="AN157" s="127"/>
      <c r="AO157" s="156"/>
      <c r="AP157" s="156"/>
    </row>
    <row r="158" spans="1:42" x14ac:dyDescent="0.25">
      <c r="A158" s="37"/>
      <c r="B158" s="38"/>
      <c r="C158" s="39"/>
      <c r="D158" s="40"/>
      <c r="E158" s="38"/>
      <c r="F158" s="43"/>
      <c r="G158" s="35"/>
      <c r="H158" s="36"/>
      <c r="I158" s="35"/>
      <c r="J158" s="36"/>
      <c r="K158" s="35"/>
      <c r="L158" s="36"/>
      <c r="M158" s="35"/>
      <c r="N158" s="36"/>
      <c r="O158" s="41"/>
      <c r="P158" s="42"/>
      <c r="Q158" s="41"/>
      <c r="R158" s="42"/>
      <c r="S158" s="42"/>
      <c r="T158" s="41"/>
      <c r="U158" s="41"/>
      <c r="V158" s="41"/>
      <c r="W158" s="41"/>
      <c r="X158" s="41"/>
      <c r="Y158" s="126"/>
      <c r="Z158" s="127"/>
      <c r="AA158" s="127"/>
      <c r="AB158" s="127"/>
      <c r="AC158" s="127"/>
      <c r="AD158" s="127"/>
      <c r="AE158" s="127">
        <f t="shared" si="7"/>
        <v>0</v>
      </c>
      <c r="AF158" s="127"/>
      <c r="AG158" s="127"/>
      <c r="AH158" s="127"/>
      <c r="AI158" s="127"/>
      <c r="AJ158" s="127"/>
      <c r="AK158" s="127"/>
      <c r="AL158" s="127"/>
      <c r="AM158" s="127">
        <f t="shared" si="9"/>
        <v>0</v>
      </c>
      <c r="AN158" s="127"/>
      <c r="AO158" s="156"/>
      <c r="AP158" s="156"/>
    </row>
    <row r="159" spans="1:42" x14ac:dyDescent="0.25">
      <c r="A159" s="37"/>
      <c r="B159" s="38"/>
      <c r="C159" s="39"/>
      <c r="D159" s="40"/>
      <c r="E159" s="38"/>
      <c r="F159" s="43"/>
      <c r="G159" s="35"/>
      <c r="H159" s="36"/>
      <c r="I159" s="35"/>
      <c r="J159" s="36"/>
      <c r="K159" s="35"/>
      <c r="L159" s="36"/>
      <c r="M159" s="35"/>
      <c r="N159" s="36"/>
      <c r="O159" s="41"/>
      <c r="P159" s="42"/>
      <c r="Q159" s="41"/>
      <c r="R159" s="42"/>
      <c r="S159" s="42"/>
      <c r="T159" s="41"/>
      <c r="U159" s="41"/>
      <c r="V159" s="41"/>
      <c r="W159" s="41"/>
      <c r="X159" s="41"/>
      <c r="Y159" s="126"/>
      <c r="Z159" s="127"/>
      <c r="AA159" s="127"/>
      <c r="AB159" s="127"/>
      <c r="AC159" s="127"/>
      <c r="AD159" s="127"/>
      <c r="AE159" s="127">
        <f t="shared" si="7"/>
        <v>0</v>
      </c>
      <c r="AF159" s="127"/>
      <c r="AG159" s="127"/>
      <c r="AH159" s="127"/>
      <c r="AI159" s="127"/>
      <c r="AJ159" s="127"/>
      <c r="AK159" s="127"/>
      <c r="AL159" s="127"/>
      <c r="AM159" s="127">
        <f t="shared" si="9"/>
        <v>0</v>
      </c>
      <c r="AN159" s="127"/>
      <c r="AO159" s="156"/>
      <c r="AP159" s="156"/>
    </row>
    <row r="160" spans="1:42" x14ac:dyDescent="0.25">
      <c r="A160" s="37"/>
      <c r="B160" s="38"/>
      <c r="C160" s="39"/>
      <c r="D160" s="40"/>
      <c r="E160" s="38"/>
      <c r="F160" s="43"/>
      <c r="G160" s="35"/>
      <c r="H160" s="36"/>
      <c r="I160" s="35"/>
      <c r="J160" s="36"/>
      <c r="K160" s="35"/>
      <c r="L160" s="36"/>
      <c r="M160" s="35"/>
      <c r="N160" s="36"/>
      <c r="O160" s="41"/>
      <c r="P160" s="42"/>
      <c r="Q160" s="41"/>
      <c r="R160" s="42"/>
      <c r="S160" s="42"/>
      <c r="T160" s="41"/>
      <c r="U160" s="41"/>
      <c r="V160" s="41"/>
      <c r="W160" s="41"/>
      <c r="X160" s="41"/>
      <c r="Y160" s="126"/>
      <c r="Z160" s="127"/>
      <c r="AA160" s="127"/>
      <c r="AB160" s="127"/>
      <c r="AC160" s="127"/>
      <c r="AD160" s="127"/>
      <c r="AE160" s="127">
        <f t="shared" si="7"/>
        <v>0</v>
      </c>
      <c r="AF160" s="127"/>
      <c r="AG160" s="127"/>
      <c r="AH160" s="127"/>
      <c r="AI160" s="127"/>
      <c r="AJ160" s="127"/>
      <c r="AK160" s="127"/>
      <c r="AL160" s="127"/>
      <c r="AM160" s="127">
        <f t="shared" si="9"/>
        <v>0</v>
      </c>
      <c r="AN160" s="127"/>
      <c r="AO160" s="156"/>
      <c r="AP160" s="156"/>
    </row>
    <row r="161" spans="1:42" x14ac:dyDescent="0.25">
      <c r="A161" s="37"/>
      <c r="B161" s="38"/>
      <c r="C161" s="39"/>
      <c r="D161" s="40"/>
      <c r="E161" s="38"/>
      <c r="F161" s="43"/>
      <c r="G161" s="35"/>
      <c r="H161" s="36"/>
      <c r="I161" s="35"/>
      <c r="J161" s="36"/>
      <c r="K161" s="35"/>
      <c r="L161" s="36"/>
      <c r="M161" s="35"/>
      <c r="N161" s="36"/>
      <c r="O161" s="41"/>
      <c r="P161" s="42"/>
      <c r="Q161" s="41"/>
      <c r="R161" s="42"/>
      <c r="S161" s="42"/>
      <c r="T161" s="41"/>
      <c r="U161" s="41"/>
      <c r="V161" s="41"/>
      <c r="W161" s="41"/>
      <c r="X161" s="41"/>
      <c r="Y161" s="126"/>
      <c r="Z161" s="127"/>
      <c r="AA161" s="127"/>
      <c r="AB161" s="127"/>
      <c r="AC161" s="127"/>
      <c r="AD161" s="127"/>
      <c r="AE161" s="127">
        <f t="shared" si="7"/>
        <v>0</v>
      </c>
      <c r="AF161" s="127"/>
      <c r="AG161" s="127"/>
      <c r="AH161" s="127"/>
      <c r="AI161" s="127"/>
      <c r="AJ161" s="127"/>
      <c r="AK161" s="127"/>
      <c r="AL161" s="127"/>
      <c r="AM161" s="127">
        <f t="shared" si="9"/>
        <v>0</v>
      </c>
      <c r="AN161" s="127"/>
      <c r="AO161" s="156"/>
      <c r="AP161" s="156"/>
    </row>
    <row r="162" spans="1:42" x14ac:dyDescent="0.25">
      <c r="A162" s="37"/>
      <c r="B162" s="38"/>
      <c r="C162" s="39"/>
      <c r="D162" s="40"/>
      <c r="E162" s="38"/>
      <c r="F162" s="43"/>
      <c r="G162" s="35"/>
      <c r="H162" s="36"/>
      <c r="I162" s="35"/>
      <c r="J162" s="36"/>
      <c r="K162" s="35"/>
      <c r="L162" s="36"/>
      <c r="M162" s="35"/>
      <c r="N162" s="36"/>
      <c r="O162" s="41"/>
      <c r="P162" s="42"/>
      <c r="Q162" s="41"/>
      <c r="R162" s="42"/>
      <c r="S162" s="42"/>
      <c r="T162" s="41"/>
      <c r="U162" s="41"/>
      <c r="V162" s="41"/>
      <c r="W162" s="41"/>
      <c r="X162" s="41"/>
      <c r="Y162" s="126"/>
      <c r="Z162" s="127"/>
      <c r="AA162" s="127"/>
      <c r="AB162" s="127"/>
      <c r="AC162" s="127"/>
      <c r="AD162" s="127"/>
      <c r="AE162" s="127">
        <f t="shared" si="7"/>
        <v>0</v>
      </c>
      <c r="AF162" s="127"/>
      <c r="AG162" s="127"/>
      <c r="AH162" s="127"/>
      <c r="AI162" s="127"/>
      <c r="AJ162" s="127"/>
      <c r="AK162" s="127"/>
      <c r="AL162" s="127"/>
      <c r="AM162" s="127">
        <f t="shared" si="9"/>
        <v>0</v>
      </c>
      <c r="AN162" s="127"/>
      <c r="AO162" s="156"/>
      <c r="AP162" s="156"/>
    </row>
    <row r="163" spans="1:42" x14ac:dyDescent="0.25">
      <c r="A163" s="37"/>
      <c r="B163" s="38"/>
      <c r="C163" s="39"/>
      <c r="D163" s="40"/>
      <c r="E163" s="38"/>
      <c r="F163" s="43"/>
      <c r="G163" s="35"/>
      <c r="H163" s="36"/>
      <c r="I163" s="35"/>
      <c r="J163" s="36"/>
      <c r="K163" s="35"/>
      <c r="L163" s="36"/>
      <c r="M163" s="35"/>
      <c r="N163" s="36"/>
      <c r="O163" s="41"/>
      <c r="P163" s="42"/>
      <c r="Q163" s="41"/>
      <c r="R163" s="42"/>
      <c r="S163" s="42"/>
      <c r="T163" s="41"/>
      <c r="U163" s="41"/>
      <c r="V163" s="41"/>
      <c r="W163" s="41"/>
      <c r="X163" s="41"/>
      <c r="Y163" s="126"/>
      <c r="Z163" s="127"/>
      <c r="AA163" s="127"/>
      <c r="AB163" s="127"/>
      <c r="AC163" s="127"/>
      <c r="AD163" s="127"/>
      <c r="AE163" s="127">
        <f t="shared" si="7"/>
        <v>0</v>
      </c>
      <c r="AF163" s="127"/>
      <c r="AG163" s="127"/>
      <c r="AH163" s="127"/>
      <c r="AI163" s="127"/>
      <c r="AJ163" s="127"/>
      <c r="AK163" s="127"/>
      <c r="AL163" s="127"/>
      <c r="AM163" s="127">
        <f t="shared" si="9"/>
        <v>0</v>
      </c>
      <c r="AN163" s="127"/>
      <c r="AO163" s="156"/>
      <c r="AP163" s="156"/>
    </row>
    <row r="164" spans="1:42" x14ac:dyDescent="0.25">
      <c r="A164" s="37"/>
      <c r="B164" s="38"/>
      <c r="C164" s="39"/>
      <c r="D164" s="40"/>
      <c r="E164" s="38"/>
      <c r="F164" s="43"/>
      <c r="G164" s="35"/>
      <c r="H164" s="36"/>
      <c r="I164" s="35"/>
      <c r="J164" s="36"/>
      <c r="K164" s="35"/>
      <c r="L164" s="36"/>
      <c r="M164" s="35"/>
      <c r="N164" s="36"/>
      <c r="O164" s="41"/>
      <c r="P164" s="42"/>
      <c r="Q164" s="41"/>
      <c r="R164" s="42"/>
      <c r="S164" s="42"/>
      <c r="T164" s="41"/>
      <c r="U164" s="41"/>
      <c r="V164" s="41"/>
      <c r="W164" s="41"/>
      <c r="X164" s="41"/>
      <c r="Y164" s="126"/>
      <c r="Z164" s="127"/>
      <c r="AA164" s="127"/>
      <c r="AB164" s="127"/>
      <c r="AC164" s="127"/>
      <c r="AD164" s="127"/>
      <c r="AE164" s="127">
        <f t="shared" si="7"/>
        <v>0</v>
      </c>
      <c r="AF164" s="127"/>
      <c r="AG164" s="127"/>
      <c r="AH164" s="127"/>
      <c r="AI164" s="127"/>
      <c r="AJ164" s="127"/>
      <c r="AK164" s="127"/>
      <c r="AL164" s="127"/>
      <c r="AM164" s="127">
        <f t="shared" si="9"/>
        <v>0</v>
      </c>
      <c r="AN164" s="127"/>
      <c r="AO164" s="156"/>
      <c r="AP164" s="156"/>
    </row>
    <row r="165" spans="1:42" x14ac:dyDescent="0.25">
      <c r="A165" s="37"/>
      <c r="B165" s="38"/>
      <c r="C165" s="39"/>
      <c r="D165" s="40"/>
      <c r="E165" s="38"/>
      <c r="F165" s="43"/>
      <c r="G165" s="35"/>
      <c r="H165" s="36"/>
      <c r="I165" s="35"/>
      <c r="J165" s="36"/>
      <c r="K165" s="35"/>
      <c r="L165" s="36"/>
      <c r="M165" s="35"/>
      <c r="N165" s="36"/>
      <c r="O165" s="41"/>
      <c r="P165" s="42"/>
      <c r="Q165" s="41"/>
      <c r="R165" s="42"/>
      <c r="S165" s="42"/>
      <c r="T165" s="41"/>
      <c r="U165" s="41"/>
      <c r="V165" s="41"/>
      <c r="W165" s="41"/>
      <c r="X165" s="41"/>
      <c r="Y165" s="126"/>
      <c r="Z165" s="127"/>
      <c r="AA165" s="127"/>
      <c r="AB165" s="127"/>
      <c r="AC165" s="127"/>
      <c r="AD165" s="127"/>
      <c r="AE165" s="127">
        <f t="shared" si="7"/>
        <v>0</v>
      </c>
      <c r="AF165" s="127"/>
      <c r="AG165" s="127"/>
      <c r="AH165" s="127"/>
      <c r="AI165" s="127"/>
      <c r="AJ165" s="127"/>
      <c r="AK165" s="127"/>
      <c r="AL165" s="127"/>
      <c r="AM165" s="127">
        <f t="shared" si="9"/>
        <v>0</v>
      </c>
      <c r="AN165" s="127"/>
      <c r="AO165" s="156"/>
      <c r="AP165" s="156"/>
    </row>
    <row r="166" spans="1:42" x14ac:dyDescent="0.25">
      <c r="A166" s="37"/>
      <c r="B166" s="38"/>
      <c r="C166" s="39"/>
      <c r="D166" s="40"/>
      <c r="E166" s="38"/>
      <c r="F166" s="43"/>
      <c r="G166" s="35"/>
      <c r="H166" s="36"/>
      <c r="I166" s="35"/>
      <c r="J166" s="36"/>
      <c r="K166" s="35"/>
      <c r="L166" s="36"/>
      <c r="M166" s="35"/>
      <c r="N166" s="36"/>
      <c r="O166" s="41"/>
      <c r="P166" s="42"/>
      <c r="Q166" s="41"/>
      <c r="R166" s="42"/>
      <c r="S166" s="42"/>
      <c r="T166" s="41"/>
      <c r="U166" s="41"/>
      <c r="V166" s="41"/>
      <c r="W166" s="41"/>
      <c r="X166" s="41"/>
      <c r="Y166" s="126"/>
      <c r="Z166" s="127"/>
      <c r="AA166" s="127"/>
      <c r="AB166" s="127"/>
      <c r="AC166" s="127"/>
      <c r="AD166" s="127"/>
      <c r="AE166" s="127">
        <f t="shared" si="7"/>
        <v>0</v>
      </c>
      <c r="AF166" s="127"/>
      <c r="AG166" s="127"/>
      <c r="AH166" s="127"/>
      <c r="AI166" s="127"/>
      <c r="AJ166" s="127"/>
      <c r="AK166" s="127"/>
      <c r="AL166" s="127"/>
      <c r="AM166" s="127">
        <f t="shared" si="9"/>
        <v>0</v>
      </c>
      <c r="AN166" s="127"/>
      <c r="AO166" s="156"/>
      <c r="AP166" s="156"/>
    </row>
    <row r="167" spans="1:42" x14ac:dyDescent="0.25">
      <c r="A167" s="37"/>
      <c r="B167" s="38"/>
      <c r="C167" s="39"/>
      <c r="D167" s="40"/>
      <c r="E167" s="38"/>
      <c r="F167" s="43"/>
      <c r="G167" s="35"/>
      <c r="H167" s="36"/>
      <c r="I167" s="35"/>
      <c r="J167" s="36"/>
      <c r="K167" s="35"/>
      <c r="L167" s="36"/>
      <c r="M167" s="35"/>
      <c r="N167" s="36"/>
      <c r="O167" s="41"/>
      <c r="P167" s="42"/>
      <c r="Q167" s="41"/>
      <c r="R167" s="42"/>
      <c r="S167" s="42"/>
      <c r="T167" s="41"/>
      <c r="U167" s="41"/>
      <c r="V167" s="41"/>
      <c r="W167" s="41"/>
      <c r="X167" s="41"/>
      <c r="Y167" s="126"/>
      <c r="Z167" s="127"/>
      <c r="AA167" s="127"/>
      <c r="AB167" s="127"/>
      <c r="AC167" s="127"/>
      <c r="AD167" s="127"/>
      <c r="AE167" s="127">
        <f t="shared" si="7"/>
        <v>0</v>
      </c>
      <c r="AF167" s="127"/>
      <c r="AG167" s="127"/>
      <c r="AH167" s="127"/>
      <c r="AI167" s="127"/>
      <c r="AJ167" s="127"/>
      <c r="AK167" s="127"/>
      <c r="AL167" s="127"/>
      <c r="AM167" s="127">
        <f t="shared" si="9"/>
        <v>0</v>
      </c>
      <c r="AN167" s="127"/>
      <c r="AO167" s="156"/>
      <c r="AP167" s="156"/>
    </row>
    <row r="168" spans="1:42" x14ac:dyDescent="0.25">
      <c r="A168" s="37"/>
      <c r="B168" s="38"/>
      <c r="C168" s="39"/>
      <c r="D168" s="40"/>
      <c r="E168" s="38"/>
      <c r="F168" s="43"/>
      <c r="G168" s="35"/>
      <c r="H168" s="36"/>
      <c r="I168" s="35"/>
      <c r="J168" s="36"/>
      <c r="K168" s="35"/>
      <c r="L168" s="36"/>
      <c r="M168" s="35"/>
      <c r="N168" s="36"/>
      <c r="O168" s="41"/>
      <c r="P168" s="42"/>
      <c r="Q168" s="41"/>
      <c r="R168" s="42"/>
      <c r="S168" s="42"/>
      <c r="T168" s="41"/>
      <c r="U168" s="41"/>
      <c r="V168" s="41"/>
      <c r="W168" s="41"/>
      <c r="X168" s="41"/>
      <c r="Y168" s="126"/>
      <c r="Z168" s="127"/>
      <c r="AA168" s="127"/>
      <c r="AB168" s="127"/>
      <c r="AC168" s="127"/>
      <c r="AD168" s="127"/>
      <c r="AE168" s="127">
        <f t="shared" si="7"/>
        <v>0</v>
      </c>
      <c r="AF168" s="127"/>
      <c r="AG168" s="127"/>
      <c r="AH168" s="127"/>
      <c r="AI168" s="127"/>
      <c r="AJ168" s="127"/>
      <c r="AK168" s="127"/>
      <c r="AL168" s="127"/>
      <c r="AM168" s="127">
        <f t="shared" si="9"/>
        <v>0</v>
      </c>
      <c r="AN168" s="127"/>
      <c r="AO168" s="156"/>
      <c r="AP168" s="156"/>
    </row>
    <row r="169" spans="1:42" x14ac:dyDescent="0.25">
      <c r="A169" s="37"/>
      <c r="B169" s="38"/>
      <c r="C169" s="39"/>
      <c r="D169" s="40"/>
      <c r="E169" s="38"/>
      <c r="F169" s="43"/>
      <c r="G169" s="35"/>
      <c r="H169" s="36"/>
      <c r="I169" s="35"/>
      <c r="J169" s="36"/>
      <c r="K169" s="35"/>
      <c r="L169" s="36"/>
      <c r="M169" s="35"/>
      <c r="N169" s="36"/>
      <c r="O169" s="41"/>
      <c r="P169" s="42"/>
      <c r="Q169" s="41"/>
      <c r="R169" s="42"/>
      <c r="S169" s="42"/>
      <c r="T169" s="41"/>
      <c r="U169" s="41"/>
      <c r="V169" s="41"/>
      <c r="W169" s="41"/>
      <c r="X169" s="41"/>
      <c r="Y169" s="126"/>
      <c r="Z169" s="127"/>
      <c r="AA169" s="127"/>
      <c r="AB169" s="127"/>
      <c r="AC169" s="127"/>
      <c r="AD169" s="127"/>
      <c r="AE169" s="127">
        <f t="shared" si="7"/>
        <v>0</v>
      </c>
      <c r="AF169" s="127"/>
      <c r="AG169" s="127"/>
      <c r="AH169" s="127"/>
      <c r="AI169" s="127"/>
      <c r="AJ169" s="127"/>
      <c r="AK169" s="127"/>
      <c r="AL169" s="127"/>
      <c r="AM169" s="127">
        <f t="shared" si="9"/>
        <v>0</v>
      </c>
      <c r="AN169" s="127"/>
      <c r="AO169" s="156"/>
      <c r="AP169" s="156"/>
    </row>
    <row r="170" spans="1:42" x14ac:dyDescent="0.25">
      <c r="A170" s="37"/>
      <c r="B170" s="38"/>
      <c r="C170" s="39"/>
      <c r="D170" s="40"/>
      <c r="E170" s="38"/>
      <c r="F170" s="43"/>
      <c r="G170" s="35"/>
      <c r="H170" s="36"/>
      <c r="I170" s="35"/>
      <c r="J170" s="36"/>
      <c r="K170" s="35"/>
      <c r="L170" s="36"/>
      <c r="M170" s="35"/>
      <c r="N170" s="36"/>
      <c r="O170" s="41"/>
      <c r="P170" s="42"/>
      <c r="Q170" s="41"/>
      <c r="R170" s="42"/>
      <c r="S170" s="42"/>
      <c r="T170" s="41"/>
      <c r="U170" s="41"/>
      <c r="V170" s="41"/>
      <c r="W170" s="41"/>
      <c r="X170" s="41"/>
      <c r="Y170" s="126"/>
      <c r="Z170" s="127"/>
      <c r="AA170" s="127"/>
      <c r="AB170" s="127"/>
      <c r="AC170" s="127"/>
      <c r="AD170" s="127"/>
      <c r="AE170" s="127">
        <f t="shared" si="7"/>
        <v>0</v>
      </c>
      <c r="AF170" s="127"/>
      <c r="AG170" s="127"/>
      <c r="AH170" s="127"/>
      <c r="AI170" s="127"/>
      <c r="AJ170" s="127"/>
      <c r="AK170" s="127"/>
      <c r="AL170" s="127"/>
      <c r="AM170" s="127">
        <f t="shared" si="9"/>
        <v>0</v>
      </c>
      <c r="AN170" s="127"/>
      <c r="AO170" s="156"/>
      <c r="AP170" s="156"/>
    </row>
    <row r="171" spans="1:42" x14ac:dyDescent="0.25">
      <c r="A171" s="37"/>
      <c r="B171" s="38"/>
      <c r="C171" s="39"/>
      <c r="D171" s="40"/>
      <c r="E171" s="38"/>
      <c r="F171" s="43"/>
      <c r="G171" s="35"/>
      <c r="H171" s="36"/>
      <c r="I171" s="35"/>
      <c r="J171" s="36"/>
      <c r="K171" s="35"/>
      <c r="L171" s="36"/>
      <c r="M171" s="35"/>
      <c r="N171" s="36"/>
      <c r="O171" s="41"/>
      <c r="P171" s="42"/>
      <c r="Q171" s="41"/>
      <c r="R171" s="42"/>
      <c r="S171" s="42"/>
      <c r="T171" s="41"/>
      <c r="U171" s="41"/>
      <c r="V171" s="41"/>
      <c r="W171" s="41"/>
      <c r="X171" s="41"/>
      <c r="Y171" s="126"/>
      <c r="Z171" s="127"/>
      <c r="AA171" s="127"/>
      <c r="AB171" s="127"/>
      <c r="AC171" s="127"/>
      <c r="AD171" s="127"/>
      <c r="AE171" s="127">
        <f t="shared" si="7"/>
        <v>0</v>
      </c>
      <c r="AF171" s="127"/>
      <c r="AG171" s="127"/>
      <c r="AH171" s="127"/>
      <c r="AI171" s="127"/>
      <c r="AJ171" s="127"/>
      <c r="AK171" s="127"/>
      <c r="AL171" s="127"/>
      <c r="AM171" s="127">
        <f t="shared" si="9"/>
        <v>0</v>
      </c>
      <c r="AN171" s="127"/>
      <c r="AO171" s="156"/>
      <c r="AP171" s="156"/>
    </row>
    <row r="172" spans="1:42" x14ac:dyDescent="0.25">
      <c r="A172" s="37"/>
      <c r="B172" s="38"/>
      <c r="C172" s="39"/>
      <c r="D172" s="40"/>
      <c r="E172" s="38"/>
      <c r="F172" s="43"/>
      <c r="G172" s="35"/>
      <c r="H172" s="36"/>
      <c r="I172" s="35"/>
      <c r="J172" s="36"/>
      <c r="K172" s="35"/>
      <c r="L172" s="36"/>
      <c r="M172" s="35"/>
      <c r="N172" s="36"/>
      <c r="O172" s="41"/>
      <c r="P172" s="42"/>
      <c r="Q172" s="41"/>
      <c r="R172" s="42"/>
      <c r="S172" s="42"/>
      <c r="T172" s="41"/>
      <c r="U172" s="41"/>
      <c r="V172" s="41"/>
      <c r="W172" s="41"/>
      <c r="X172" s="41"/>
      <c r="Y172" s="126"/>
      <c r="Z172" s="127"/>
      <c r="AA172" s="127"/>
      <c r="AB172" s="127"/>
      <c r="AC172" s="127"/>
      <c r="AD172" s="127"/>
      <c r="AE172" s="127">
        <f t="shared" si="7"/>
        <v>0</v>
      </c>
      <c r="AF172" s="127"/>
      <c r="AG172" s="127"/>
      <c r="AH172" s="127"/>
      <c r="AI172" s="127"/>
      <c r="AJ172" s="127"/>
      <c r="AK172" s="127"/>
      <c r="AL172" s="127"/>
      <c r="AM172" s="127">
        <f t="shared" si="9"/>
        <v>0</v>
      </c>
      <c r="AN172" s="127"/>
      <c r="AO172" s="156"/>
      <c r="AP172" s="156"/>
    </row>
    <row r="173" spans="1:42" x14ac:dyDescent="0.25">
      <c r="A173" s="37"/>
      <c r="B173" s="38"/>
      <c r="C173" s="39"/>
      <c r="D173" s="40"/>
      <c r="E173" s="38"/>
      <c r="F173" s="43"/>
      <c r="G173" s="35"/>
      <c r="H173" s="36"/>
      <c r="I173" s="35"/>
      <c r="J173" s="36"/>
      <c r="K173" s="35"/>
      <c r="L173" s="36"/>
      <c r="M173" s="35"/>
      <c r="N173" s="36"/>
      <c r="O173" s="41"/>
      <c r="P173" s="42"/>
      <c r="Q173" s="41"/>
      <c r="R173" s="42"/>
      <c r="S173" s="42"/>
      <c r="T173" s="41"/>
      <c r="U173" s="41"/>
      <c r="V173" s="41"/>
      <c r="W173" s="41"/>
      <c r="X173" s="41"/>
      <c r="Y173" s="126"/>
      <c r="Z173" s="127"/>
      <c r="AA173" s="127"/>
      <c r="AB173" s="127"/>
      <c r="AC173" s="127"/>
      <c r="AD173" s="127"/>
      <c r="AE173" s="127">
        <f t="shared" si="7"/>
        <v>0</v>
      </c>
      <c r="AF173" s="127"/>
      <c r="AG173" s="127"/>
      <c r="AH173" s="127"/>
      <c r="AI173" s="127"/>
      <c r="AJ173" s="127"/>
      <c r="AK173" s="127"/>
      <c r="AL173" s="127"/>
      <c r="AM173" s="127">
        <f t="shared" si="9"/>
        <v>0</v>
      </c>
      <c r="AN173" s="127"/>
      <c r="AO173" s="156"/>
      <c r="AP173" s="156"/>
    </row>
    <row r="174" spans="1:42" x14ac:dyDescent="0.25">
      <c r="A174" s="37"/>
      <c r="B174" s="38"/>
      <c r="C174" s="39"/>
      <c r="D174" s="40"/>
      <c r="E174" s="38"/>
      <c r="F174" s="43"/>
      <c r="G174" s="35"/>
      <c r="H174" s="36"/>
      <c r="I174" s="35"/>
      <c r="J174" s="36"/>
      <c r="K174" s="35"/>
      <c r="L174" s="36"/>
      <c r="M174" s="35"/>
      <c r="N174" s="36"/>
      <c r="O174" s="41"/>
      <c r="P174" s="42"/>
      <c r="Q174" s="41"/>
      <c r="R174" s="42"/>
      <c r="S174" s="42"/>
      <c r="T174" s="41"/>
      <c r="U174" s="41"/>
      <c r="V174" s="41"/>
      <c r="W174" s="41"/>
      <c r="X174" s="41"/>
      <c r="Y174" s="126"/>
      <c r="Z174" s="127"/>
      <c r="AA174" s="127"/>
      <c r="AB174" s="127"/>
      <c r="AC174" s="127"/>
      <c r="AD174" s="127"/>
      <c r="AE174" s="127">
        <f t="shared" si="7"/>
        <v>0</v>
      </c>
      <c r="AF174" s="127"/>
      <c r="AG174" s="127"/>
      <c r="AH174" s="127"/>
      <c r="AI174" s="127"/>
      <c r="AJ174" s="127"/>
      <c r="AK174" s="127"/>
      <c r="AL174" s="127"/>
      <c r="AM174" s="127">
        <f t="shared" si="9"/>
        <v>0</v>
      </c>
      <c r="AN174" s="127"/>
      <c r="AO174" s="156"/>
      <c r="AP174" s="156"/>
    </row>
    <row r="175" spans="1:42" x14ac:dyDescent="0.25">
      <c r="A175" s="37"/>
      <c r="B175" s="38"/>
      <c r="C175" s="39"/>
      <c r="D175" s="40"/>
      <c r="E175" s="38"/>
      <c r="F175" s="43"/>
      <c r="G175" s="35"/>
      <c r="H175" s="36"/>
      <c r="I175" s="35"/>
      <c r="J175" s="36"/>
      <c r="K175" s="35"/>
      <c r="L175" s="36"/>
      <c r="M175" s="35"/>
      <c r="N175" s="36"/>
      <c r="O175" s="41"/>
      <c r="P175" s="42"/>
      <c r="Q175" s="41"/>
      <c r="R175" s="42"/>
      <c r="S175" s="42"/>
      <c r="T175" s="41"/>
      <c r="U175" s="41"/>
      <c r="V175" s="41"/>
      <c r="W175" s="41"/>
      <c r="X175" s="41"/>
      <c r="Y175" s="126"/>
      <c r="Z175" s="127"/>
      <c r="AA175" s="127"/>
      <c r="AB175" s="127"/>
      <c r="AC175" s="127"/>
      <c r="AD175" s="127"/>
      <c r="AE175" s="127">
        <f t="shared" si="7"/>
        <v>0</v>
      </c>
      <c r="AF175" s="127"/>
      <c r="AG175" s="127"/>
      <c r="AH175" s="127"/>
      <c r="AI175" s="127"/>
      <c r="AJ175" s="127"/>
      <c r="AK175" s="127"/>
      <c r="AL175" s="127"/>
      <c r="AM175" s="127">
        <f t="shared" si="9"/>
        <v>0</v>
      </c>
      <c r="AN175" s="127"/>
      <c r="AO175" s="156"/>
      <c r="AP175" s="156"/>
    </row>
    <row r="176" spans="1:42" x14ac:dyDescent="0.25">
      <c r="A176" s="37"/>
      <c r="B176" s="38"/>
      <c r="C176" s="39"/>
      <c r="D176" s="40"/>
      <c r="E176" s="38"/>
      <c r="F176" s="43"/>
      <c r="G176" s="35"/>
      <c r="H176" s="36"/>
      <c r="I176" s="35"/>
      <c r="J176" s="36"/>
      <c r="K176" s="35"/>
      <c r="L176" s="36"/>
      <c r="M176" s="35"/>
      <c r="N176" s="36"/>
      <c r="O176" s="41"/>
      <c r="P176" s="42"/>
      <c r="Q176" s="41"/>
      <c r="R176" s="42"/>
      <c r="S176" s="42"/>
      <c r="T176" s="41"/>
      <c r="U176" s="41"/>
      <c r="V176" s="41"/>
      <c r="W176" s="41"/>
      <c r="X176" s="41"/>
      <c r="Y176" s="126"/>
      <c r="Z176" s="127"/>
      <c r="AA176" s="127"/>
      <c r="AB176" s="127"/>
      <c r="AC176" s="127"/>
      <c r="AD176" s="127"/>
      <c r="AE176" s="127">
        <f t="shared" si="7"/>
        <v>0</v>
      </c>
      <c r="AF176" s="127"/>
      <c r="AG176" s="127"/>
      <c r="AH176" s="127"/>
      <c r="AI176" s="127"/>
      <c r="AJ176" s="127"/>
      <c r="AK176" s="127"/>
      <c r="AL176" s="127"/>
      <c r="AM176" s="127">
        <f t="shared" si="9"/>
        <v>0</v>
      </c>
      <c r="AN176" s="127"/>
      <c r="AO176" s="156"/>
      <c r="AP176" s="156"/>
    </row>
    <row r="177" spans="1:42" x14ac:dyDescent="0.25">
      <c r="A177" s="37"/>
      <c r="B177" s="38"/>
      <c r="C177" s="39"/>
      <c r="D177" s="40"/>
      <c r="E177" s="38"/>
      <c r="F177" s="43"/>
      <c r="G177" s="35"/>
      <c r="H177" s="36"/>
      <c r="I177" s="35"/>
      <c r="J177" s="36"/>
      <c r="K177" s="35"/>
      <c r="L177" s="36"/>
      <c r="M177" s="35"/>
      <c r="N177" s="36"/>
      <c r="O177" s="41"/>
      <c r="P177" s="42"/>
      <c r="Q177" s="41"/>
      <c r="R177" s="42"/>
      <c r="S177" s="42"/>
      <c r="T177" s="41"/>
      <c r="U177" s="41"/>
      <c r="V177" s="41"/>
      <c r="W177" s="41"/>
      <c r="X177" s="41"/>
      <c r="Y177" s="126"/>
      <c r="Z177" s="127"/>
      <c r="AA177" s="127"/>
      <c r="AB177" s="127"/>
      <c r="AC177" s="127"/>
      <c r="AD177" s="127"/>
      <c r="AE177" s="127">
        <f t="shared" si="7"/>
        <v>0</v>
      </c>
      <c r="AF177" s="127"/>
      <c r="AG177" s="127"/>
      <c r="AH177" s="127"/>
      <c r="AI177" s="127"/>
      <c r="AJ177" s="127"/>
      <c r="AK177" s="127"/>
      <c r="AL177" s="127"/>
      <c r="AM177" s="127">
        <f t="shared" si="9"/>
        <v>0</v>
      </c>
      <c r="AN177" s="127"/>
      <c r="AO177" s="156"/>
      <c r="AP177" s="156"/>
    </row>
    <row r="178" spans="1:42" x14ac:dyDescent="0.25">
      <c r="A178" s="37"/>
      <c r="B178" s="38"/>
      <c r="C178" s="39"/>
      <c r="D178" s="40"/>
      <c r="E178" s="38"/>
      <c r="F178" s="43"/>
      <c r="G178" s="35"/>
      <c r="H178" s="36"/>
      <c r="I178" s="35"/>
      <c r="J178" s="36"/>
      <c r="K178" s="35"/>
      <c r="L178" s="36"/>
      <c r="M178" s="35"/>
      <c r="N178" s="36"/>
      <c r="O178" s="41"/>
      <c r="P178" s="42"/>
      <c r="Q178" s="41"/>
      <c r="R178" s="42"/>
      <c r="S178" s="42"/>
      <c r="T178" s="41"/>
      <c r="U178" s="41"/>
      <c r="V178" s="41"/>
      <c r="W178" s="41"/>
      <c r="X178" s="41"/>
      <c r="Y178" s="126"/>
      <c r="Z178" s="127"/>
      <c r="AA178" s="127"/>
      <c r="AB178" s="127"/>
      <c r="AC178" s="127"/>
      <c r="AD178" s="127"/>
      <c r="AE178" s="127">
        <f t="shared" si="7"/>
        <v>0</v>
      </c>
      <c r="AF178" s="127"/>
      <c r="AG178" s="127"/>
      <c r="AH178" s="127"/>
      <c r="AI178" s="127"/>
      <c r="AJ178" s="127"/>
      <c r="AK178" s="127"/>
      <c r="AL178" s="127"/>
      <c r="AM178" s="127">
        <f t="shared" si="9"/>
        <v>0</v>
      </c>
      <c r="AN178" s="127"/>
      <c r="AO178" s="156"/>
      <c r="AP178" s="156"/>
    </row>
    <row r="179" spans="1:42" x14ac:dyDescent="0.25">
      <c r="A179" s="37"/>
      <c r="B179" s="38"/>
      <c r="C179" s="39"/>
      <c r="D179" s="40"/>
      <c r="E179" s="38"/>
      <c r="F179" s="43"/>
      <c r="G179" s="35"/>
      <c r="H179" s="36"/>
      <c r="I179" s="35"/>
      <c r="J179" s="36"/>
      <c r="K179" s="35"/>
      <c r="L179" s="36"/>
      <c r="M179" s="35"/>
      <c r="N179" s="36"/>
      <c r="O179" s="41"/>
      <c r="P179" s="42"/>
      <c r="Q179" s="41"/>
      <c r="R179" s="42"/>
      <c r="S179" s="42"/>
      <c r="T179" s="41"/>
      <c r="U179" s="41"/>
      <c r="V179" s="41"/>
      <c r="W179" s="41"/>
      <c r="X179" s="41"/>
      <c r="Y179" s="126"/>
      <c r="Z179" s="127"/>
      <c r="AA179" s="127"/>
      <c r="AB179" s="127"/>
      <c r="AC179" s="127"/>
      <c r="AD179" s="127"/>
      <c r="AE179" s="127">
        <f t="shared" si="7"/>
        <v>0</v>
      </c>
      <c r="AF179" s="127"/>
      <c r="AG179" s="127"/>
      <c r="AH179" s="127"/>
      <c r="AI179" s="127"/>
      <c r="AJ179" s="127"/>
      <c r="AK179" s="127"/>
      <c r="AL179" s="127"/>
      <c r="AM179" s="127">
        <f t="shared" si="9"/>
        <v>0</v>
      </c>
      <c r="AN179" s="127"/>
      <c r="AO179" s="156"/>
      <c r="AP179" s="156"/>
    </row>
    <row r="180" spans="1:42" x14ac:dyDescent="0.25">
      <c r="A180" s="37"/>
      <c r="B180" s="38"/>
      <c r="C180" s="39"/>
      <c r="D180" s="40"/>
      <c r="E180" s="38"/>
      <c r="F180" s="43"/>
      <c r="G180" s="35"/>
      <c r="H180" s="36"/>
      <c r="I180" s="35"/>
      <c r="J180" s="36"/>
      <c r="K180" s="35"/>
      <c r="L180" s="36"/>
      <c r="M180" s="35"/>
      <c r="N180" s="36"/>
      <c r="O180" s="41"/>
      <c r="P180" s="42"/>
      <c r="Q180" s="41"/>
      <c r="R180" s="42"/>
      <c r="S180" s="42"/>
      <c r="T180" s="41"/>
      <c r="U180" s="41"/>
      <c r="V180" s="41"/>
      <c r="W180" s="41"/>
      <c r="X180" s="41"/>
      <c r="Y180" s="126"/>
      <c r="Z180" s="127"/>
      <c r="AA180" s="127"/>
      <c r="AB180" s="127"/>
      <c r="AC180" s="127"/>
      <c r="AD180" s="127"/>
      <c r="AE180" s="127">
        <f t="shared" si="7"/>
        <v>0</v>
      </c>
      <c r="AF180" s="127"/>
      <c r="AG180" s="127"/>
      <c r="AH180" s="127"/>
      <c r="AI180" s="127"/>
      <c r="AJ180" s="127"/>
      <c r="AK180" s="127"/>
      <c r="AL180" s="127"/>
      <c r="AM180" s="127">
        <f t="shared" si="9"/>
        <v>0</v>
      </c>
      <c r="AN180" s="127"/>
      <c r="AO180" s="156"/>
      <c r="AP180" s="156"/>
    </row>
    <row r="181" spans="1:42" x14ac:dyDescent="0.25">
      <c r="A181" s="37"/>
      <c r="B181" s="38"/>
      <c r="C181" s="39"/>
      <c r="D181" s="40"/>
      <c r="E181" s="38"/>
      <c r="F181" s="43"/>
      <c r="G181" s="35"/>
      <c r="H181" s="36"/>
      <c r="I181" s="35"/>
      <c r="J181" s="36"/>
      <c r="K181" s="35"/>
      <c r="L181" s="36"/>
      <c r="M181" s="35"/>
      <c r="N181" s="36"/>
      <c r="O181" s="41"/>
      <c r="P181" s="42"/>
      <c r="Q181" s="41"/>
      <c r="R181" s="42"/>
      <c r="S181" s="42"/>
      <c r="T181" s="41"/>
      <c r="U181" s="41"/>
      <c r="V181" s="41"/>
      <c r="W181" s="41"/>
      <c r="X181" s="41"/>
      <c r="Y181" s="126"/>
      <c r="Z181" s="127"/>
      <c r="AA181" s="127"/>
      <c r="AB181" s="127"/>
      <c r="AC181" s="127"/>
      <c r="AD181" s="127"/>
      <c r="AE181" s="127">
        <f t="shared" si="7"/>
        <v>0</v>
      </c>
      <c r="AF181" s="127"/>
      <c r="AG181" s="127"/>
      <c r="AH181" s="127"/>
      <c r="AI181" s="127"/>
      <c r="AJ181" s="127"/>
      <c r="AK181" s="127"/>
      <c r="AL181" s="127"/>
      <c r="AM181" s="127">
        <f t="shared" si="9"/>
        <v>0</v>
      </c>
      <c r="AN181" s="127"/>
      <c r="AO181" s="156"/>
      <c r="AP181" s="156"/>
    </row>
    <row r="182" spans="1:42" x14ac:dyDescent="0.25">
      <c r="A182" s="37"/>
      <c r="B182" s="38"/>
      <c r="C182" s="39"/>
      <c r="D182" s="40"/>
      <c r="E182" s="38"/>
      <c r="F182" s="43"/>
      <c r="G182" s="35"/>
      <c r="H182" s="36"/>
      <c r="I182" s="35"/>
      <c r="J182" s="36"/>
      <c r="K182" s="35"/>
      <c r="L182" s="36"/>
      <c r="M182" s="35"/>
      <c r="N182" s="36"/>
      <c r="O182" s="41"/>
      <c r="P182" s="42"/>
      <c r="Q182" s="41"/>
      <c r="R182" s="42"/>
      <c r="S182" s="42"/>
      <c r="T182" s="41"/>
      <c r="U182" s="41"/>
      <c r="V182" s="41"/>
      <c r="W182" s="41"/>
      <c r="X182" s="41"/>
      <c r="Y182" s="126"/>
      <c r="Z182" s="127"/>
      <c r="AA182" s="127"/>
      <c r="AB182" s="127"/>
      <c r="AC182" s="127"/>
      <c r="AD182" s="127"/>
      <c r="AE182" s="127">
        <f t="shared" si="7"/>
        <v>0</v>
      </c>
      <c r="AF182" s="127"/>
      <c r="AG182" s="127"/>
      <c r="AH182" s="127"/>
      <c r="AI182" s="127"/>
      <c r="AJ182" s="127"/>
      <c r="AK182" s="127"/>
      <c r="AL182" s="127"/>
      <c r="AM182" s="127">
        <f t="shared" si="9"/>
        <v>0</v>
      </c>
      <c r="AN182" s="127"/>
      <c r="AO182" s="156"/>
      <c r="AP182" s="156"/>
    </row>
    <row r="183" spans="1:42" x14ac:dyDescent="0.25">
      <c r="A183" s="37"/>
      <c r="B183" s="38"/>
      <c r="C183" s="39"/>
      <c r="D183" s="40"/>
      <c r="E183" s="38"/>
      <c r="F183" s="43"/>
      <c r="G183" s="35"/>
      <c r="H183" s="36"/>
      <c r="I183" s="35"/>
      <c r="J183" s="36"/>
      <c r="K183" s="35"/>
      <c r="L183" s="36"/>
      <c r="M183" s="35"/>
      <c r="N183" s="36"/>
      <c r="O183" s="41"/>
      <c r="P183" s="42"/>
      <c r="Q183" s="41"/>
      <c r="R183" s="42"/>
      <c r="S183" s="42"/>
      <c r="T183" s="41"/>
      <c r="U183" s="41"/>
      <c r="V183" s="41"/>
      <c r="W183" s="41"/>
      <c r="X183" s="41"/>
      <c r="Y183" s="126"/>
      <c r="Z183" s="127"/>
      <c r="AA183" s="127"/>
      <c r="AB183" s="127"/>
      <c r="AC183" s="127"/>
      <c r="AD183" s="127"/>
      <c r="AE183" s="127">
        <f t="shared" si="7"/>
        <v>0</v>
      </c>
      <c r="AF183" s="127"/>
      <c r="AG183" s="127"/>
      <c r="AH183" s="127"/>
      <c r="AI183" s="127"/>
      <c r="AJ183" s="127"/>
      <c r="AK183" s="127"/>
      <c r="AL183" s="127"/>
      <c r="AM183" s="127">
        <f t="shared" si="9"/>
        <v>0</v>
      </c>
      <c r="AN183" s="127"/>
      <c r="AO183" s="156"/>
      <c r="AP183" s="156"/>
    </row>
    <row r="184" spans="1:42" x14ac:dyDescent="0.25">
      <c r="A184" s="37"/>
      <c r="B184" s="38"/>
      <c r="C184" s="39"/>
      <c r="D184" s="40"/>
      <c r="E184" s="38"/>
      <c r="F184" s="43"/>
      <c r="G184" s="35"/>
      <c r="H184" s="36"/>
      <c r="I184" s="35"/>
      <c r="J184" s="36"/>
      <c r="K184" s="35"/>
      <c r="L184" s="36"/>
      <c r="M184" s="35"/>
      <c r="N184" s="36"/>
      <c r="O184" s="41"/>
      <c r="P184" s="42"/>
      <c r="Q184" s="41"/>
      <c r="R184" s="42"/>
      <c r="S184" s="42"/>
      <c r="T184" s="41"/>
      <c r="U184" s="41"/>
      <c r="V184" s="41"/>
      <c r="W184" s="41"/>
      <c r="X184" s="41"/>
      <c r="Y184" s="126"/>
      <c r="Z184" s="127"/>
      <c r="AA184" s="127"/>
      <c r="AB184" s="127"/>
      <c r="AC184" s="127"/>
      <c r="AD184" s="127"/>
      <c r="AE184" s="127">
        <f t="shared" si="7"/>
        <v>0</v>
      </c>
      <c r="AF184" s="127"/>
      <c r="AG184" s="127"/>
      <c r="AH184" s="127"/>
      <c r="AI184" s="127"/>
      <c r="AJ184" s="127"/>
      <c r="AK184" s="127"/>
      <c r="AL184" s="127"/>
      <c r="AM184" s="127">
        <f t="shared" si="9"/>
        <v>0</v>
      </c>
      <c r="AN184" s="127"/>
      <c r="AO184" s="156"/>
      <c r="AP184" s="156"/>
    </row>
    <row r="185" spans="1:42" x14ac:dyDescent="0.25">
      <c r="A185" s="37"/>
      <c r="B185" s="38"/>
      <c r="C185" s="39"/>
      <c r="D185" s="40"/>
      <c r="E185" s="38"/>
      <c r="F185" s="43"/>
      <c r="G185" s="35"/>
      <c r="H185" s="36"/>
      <c r="I185" s="35"/>
      <c r="J185" s="36"/>
      <c r="K185" s="35"/>
      <c r="L185" s="36"/>
      <c r="M185" s="35"/>
      <c r="N185" s="36"/>
      <c r="O185" s="41"/>
      <c r="P185" s="42"/>
      <c r="Q185" s="41"/>
      <c r="R185" s="42"/>
      <c r="S185" s="42"/>
      <c r="T185" s="41"/>
      <c r="U185" s="41"/>
      <c r="V185" s="41"/>
      <c r="W185" s="41"/>
      <c r="X185" s="41"/>
      <c r="Y185" s="126"/>
      <c r="Z185" s="127"/>
      <c r="AA185" s="127"/>
      <c r="AB185" s="127"/>
      <c r="AC185" s="127"/>
      <c r="AD185" s="127"/>
      <c r="AE185" s="127">
        <f t="shared" si="7"/>
        <v>0</v>
      </c>
      <c r="AF185" s="127"/>
      <c r="AG185" s="127"/>
      <c r="AH185" s="127"/>
      <c r="AI185" s="127"/>
      <c r="AJ185" s="127"/>
      <c r="AK185" s="127"/>
      <c r="AL185" s="127"/>
      <c r="AM185" s="127">
        <f t="shared" si="9"/>
        <v>0</v>
      </c>
      <c r="AN185" s="127"/>
      <c r="AO185" s="156"/>
      <c r="AP185" s="156"/>
    </row>
    <row r="186" spans="1:42" x14ac:dyDescent="0.25">
      <c r="A186" s="37"/>
      <c r="B186" s="38"/>
      <c r="C186" s="39"/>
      <c r="D186" s="40"/>
      <c r="E186" s="38"/>
      <c r="F186" s="43"/>
      <c r="G186" s="35"/>
      <c r="H186" s="36"/>
      <c r="I186" s="35"/>
      <c r="J186" s="36"/>
      <c r="K186" s="35"/>
      <c r="L186" s="36"/>
      <c r="M186" s="35"/>
      <c r="N186" s="36"/>
      <c r="O186" s="41"/>
      <c r="P186" s="42"/>
      <c r="Q186" s="41"/>
      <c r="R186" s="42"/>
      <c r="S186" s="42"/>
      <c r="T186" s="41"/>
      <c r="U186" s="41"/>
      <c r="V186" s="41"/>
      <c r="W186" s="41"/>
      <c r="X186" s="41"/>
      <c r="Y186" s="126"/>
      <c r="Z186" s="127"/>
      <c r="AA186" s="127"/>
      <c r="AB186" s="127"/>
      <c r="AC186" s="127"/>
      <c r="AD186" s="127"/>
      <c r="AE186" s="127">
        <f t="shared" si="7"/>
        <v>0</v>
      </c>
      <c r="AF186" s="127"/>
      <c r="AG186" s="127"/>
      <c r="AH186" s="127"/>
      <c r="AI186" s="127"/>
      <c r="AJ186" s="127"/>
      <c r="AK186" s="127"/>
      <c r="AL186" s="127"/>
      <c r="AM186" s="127">
        <f t="shared" si="9"/>
        <v>0</v>
      </c>
      <c r="AN186" s="127"/>
      <c r="AO186" s="156"/>
      <c r="AP186" s="156"/>
    </row>
    <row r="187" spans="1:42" x14ac:dyDescent="0.25">
      <c r="A187" s="37"/>
      <c r="B187" s="38"/>
      <c r="C187" s="39"/>
      <c r="D187" s="40"/>
      <c r="E187" s="38"/>
      <c r="F187" s="43"/>
      <c r="G187" s="35"/>
      <c r="H187" s="36"/>
      <c r="I187" s="35"/>
      <c r="J187" s="36"/>
      <c r="K187" s="35"/>
      <c r="L187" s="36"/>
      <c r="M187" s="35"/>
      <c r="N187" s="36"/>
      <c r="O187" s="41"/>
      <c r="P187" s="42"/>
      <c r="Q187" s="41"/>
      <c r="R187" s="42"/>
      <c r="S187" s="42"/>
      <c r="T187" s="41"/>
      <c r="U187" s="41"/>
      <c r="V187" s="41"/>
      <c r="W187" s="41"/>
      <c r="X187" s="41"/>
      <c r="Y187" s="126"/>
      <c r="Z187" s="127"/>
      <c r="AA187" s="127"/>
      <c r="AB187" s="127"/>
      <c r="AC187" s="127"/>
      <c r="AD187" s="127"/>
      <c r="AE187" s="127">
        <f t="shared" si="7"/>
        <v>0</v>
      </c>
      <c r="AF187" s="127"/>
      <c r="AG187" s="127"/>
      <c r="AH187" s="127"/>
      <c r="AI187" s="127"/>
      <c r="AJ187" s="127"/>
      <c r="AK187" s="127"/>
      <c r="AL187" s="127"/>
      <c r="AM187" s="127">
        <f t="shared" si="9"/>
        <v>0</v>
      </c>
      <c r="AN187" s="127"/>
      <c r="AO187" s="156"/>
      <c r="AP187" s="156"/>
    </row>
    <row r="188" spans="1:42" x14ac:dyDescent="0.25">
      <c r="A188" s="37"/>
      <c r="B188" s="38"/>
      <c r="C188" s="39"/>
      <c r="D188" s="40"/>
      <c r="E188" s="38"/>
      <c r="F188" s="43"/>
      <c r="G188" s="35"/>
      <c r="H188" s="36"/>
      <c r="I188" s="35"/>
      <c r="J188" s="36"/>
      <c r="K188" s="35"/>
      <c r="L188" s="36"/>
      <c r="M188" s="35"/>
      <c r="N188" s="36"/>
      <c r="O188" s="41"/>
      <c r="P188" s="42"/>
      <c r="Q188" s="41"/>
      <c r="R188" s="42"/>
      <c r="S188" s="42"/>
      <c r="T188" s="41"/>
      <c r="U188" s="41"/>
      <c r="V188" s="41"/>
      <c r="W188" s="41"/>
      <c r="X188" s="41"/>
      <c r="Y188" s="126"/>
      <c r="Z188" s="127"/>
      <c r="AA188" s="127"/>
      <c r="AB188" s="127"/>
      <c r="AC188" s="127"/>
      <c r="AD188" s="127"/>
      <c r="AE188" s="127">
        <f t="shared" si="7"/>
        <v>0</v>
      </c>
      <c r="AF188" s="127"/>
      <c r="AG188" s="127"/>
      <c r="AH188" s="127"/>
      <c r="AI188" s="127"/>
      <c r="AJ188" s="127"/>
      <c r="AK188" s="127"/>
      <c r="AL188" s="127"/>
      <c r="AM188" s="127">
        <f t="shared" si="9"/>
        <v>0</v>
      </c>
      <c r="AN188" s="127"/>
      <c r="AO188" s="156"/>
      <c r="AP188" s="156"/>
    </row>
    <row r="189" spans="1:42" x14ac:dyDescent="0.25">
      <c r="A189" s="37"/>
      <c r="B189" s="38"/>
      <c r="C189" s="39"/>
      <c r="D189" s="40"/>
      <c r="E189" s="38"/>
      <c r="F189" s="43"/>
      <c r="G189" s="35"/>
      <c r="H189" s="36"/>
      <c r="I189" s="35"/>
      <c r="J189" s="36"/>
      <c r="K189" s="35"/>
      <c r="L189" s="36"/>
      <c r="M189" s="35"/>
      <c r="N189" s="36"/>
      <c r="O189" s="41"/>
      <c r="P189" s="42"/>
      <c r="Q189" s="41"/>
      <c r="R189" s="42"/>
      <c r="S189" s="42"/>
      <c r="T189" s="41"/>
      <c r="U189" s="41"/>
      <c r="V189" s="41"/>
      <c r="W189" s="41"/>
      <c r="X189" s="41"/>
      <c r="Y189" s="126"/>
      <c r="Z189" s="127"/>
      <c r="AA189" s="127"/>
      <c r="AB189" s="127"/>
      <c r="AC189" s="127"/>
      <c r="AD189" s="127"/>
      <c r="AE189" s="127">
        <f t="shared" si="7"/>
        <v>0</v>
      </c>
      <c r="AF189" s="127"/>
      <c r="AG189" s="127"/>
      <c r="AH189" s="127"/>
      <c r="AI189" s="127"/>
      <c r="AJ189" s="127"/>
      <c r="AK189" s="127"/>
      <c r="AL189" s="127"/>
      <c r="AM189" s="127">
        <f t="shared" si="9"/>
        <v>0</v>
      </c>
      <c r="AN189" s="127"/>
      <c r="AO189" s="156"/>
      <c r="AP189" s="156"/>
    </row>
    <row r="190" spans="1:42" x14ac:dyDescent="0.25">
      <c r="A190" s="37"/>
      <c r="B190" s="38"/>
      <c r="C190" s="39"/>
      <c r="D190" s="40"/>
      <c r="E190" s="38"/>
      <c r="F190" s="43"/>
      <c r="G190" s="35"/>
      <c r="H190" s="36"/>
      <c r="I190" s="35"/>
      <c r="J190" s="36"/>
      <c r="K190" s="35"/>
      <c r="L190" s="36"/>
      <c r="M190" s="35"/>
      <c r="N190" s="36"/>
      <c r="O190" s="41"/>
      <c r="P190" s="42"/>
      <c r="Q190" s="41"/>
      <c r="R190" s="42"/>
      <c r="S190" s="42"/>
      <c r="T190" s="41"/>
      <c r="U190" s="41"/>
      <c r="V190" s="41"/>
      <c r="W190" s="41"/>
      <c r="X190" s="41"/>
      <c r="Y190" s="126"/>
      <c r="Z190" s="127"/>
      <c r="AA190" s="127"/>
      <c r="AB190" s="127"/>
      <c r="AC190" s="127"/>
      <c r="AD190" s="127"/>
      <c r="AE190" s="127">
        <f t="shared" si="7"/>
        <v>0</v>
      </c>
      <c r="AF190" s="127"/>
      <c r="AG190" s="127"/>
      <c r="AH190" s="127"/>
      <c r="AI190" s="127"/>
      <c r="AJ190" s="127"/>
      <c r="AK190" s="127"/>
      <c r="AL190" s="127"/>
      <c r="AM190" s="127">
        <f t="shared" si="9"/>
        <v>0</v>
      </c>
      <c r="AN190" s="127"/>
      <c r="AO190" s="156"/>
      <c r="AP190" s="156"/>
    </row>
    <row r="191" spans="1:42" x14ac:dyDescent="0.25">
      <c r="A191" s="37"/>
      <c r="B191" s="38"/>
      <c r="C191" s="39"/>
      <c r="D191" s="40"/>
      <c r="E191" s="38"/>
      <c r="F191" s="43"/>
      <c r="G191" s="35"/>
      <c r="H191" s="36"/>
      <c r="I191" s="35"/>
      <c r="J191" s="36"/>
      <c r="K191" s="35"/>
      <c r="L191" s="36"/>
      <c r="M191" s="35"/>
      <c r="N191" s="36"/>
      <c r="O191" s="41"/>
      <c r="P191" s="42"/>
      <c r="Q191" s="41"/>
      <c r="R191" s="42"/>
      <c r="S191" s="42"/>
      <c r="T191" s="41"/>
      <c r="U191" s="41"/>
      <c r="V191" s="41"/>
      <c r="W191" s="41"/>
      <c r="X191" s="41"/>
      <c r="Y191" s="126"/>
      <c r="Z191" s="127"/>
      <c r="AA191" s="127"/>
      <c r="AB191" s="127"/>
      <c r="AC191" s="127"/>
      <c r="AD191" s="127"/>
      <c r="AE191" s="127">
        <f t="shared" si="7"/>
        <v>0</v>
      </c>
      <c r="AF191" s="127"/>
      <c r="AG191" s="127"/>
      <c r="AH191" s="127"/>
      <c r="AI191" s="127"/>
      <c r="AJ191" s="127"/>
      <c r="AK191" s="127"/>
      <c r="AL191" s="127"/>
      <c r="AM191" s="127">
        <f t="shared" si="9"/>
        <v>0</v>
      </c>
      <c r="AN191" s="127"/>
      <c r="AO191" s="156"/>
      <c r="AP191" s="156"/>
    </row>
    <row r="192" spans="1:42" x14ac:dyDescent="0.25">
      <c r="A192" s="37"/>
      <c r="B192" s="38"/>
      <c r="C192" s="39"/>
      <c r="D192" s="40"/>
      <c r="E192" s="38"/>
      <c r="F192" s="43"/>
      <c r="G192" s="35"/>
      <c r="H192" s="36"/>
      <c r="I192" s="35"/>
      <c r="J192" s="36"/>
      <c r="K192" s="35"/>
      <c r="L192" s="36"/>
      <c r="M192" s="35"/>
      <c r="N192" s="36"/>
      <c r="O192" s="41"/>
      <c r="P192" s="42"/>
      <c r="Q192" s="41"/>
      <c r="R192" s="42"/>
      <c r="S192" s="42"/>
      <c r="T192" s="41"/>
      <c r="U192" s="41"/>
      <c r="V192" s="41"/>
      <c r="W192" s="41"/>
      <c r="X192" s="41"/>
      <c r="Y192" s="126"/>
      <c r="Z192" s="127"/>
      <c r="AA192" s="127"/>
      <c r="AB192" s="127"/>
      <c r="AC192" s="127"/>
      <c r="AD192" s="127"/>
      <c r="AE192" s="127">
        <f t="shared" si="7"/>
        <v>0</v>
      </c>
      <c r="AF192" s="127"/>
      <c r="AG192" s="127"/>
      <c r="AH192" s="127"/>
      <c r="AI192" s="127"/>
      <c r="AJ192" s="127"/>
      <c r="AK192" s="127"/>
      <c r="AL192" s="127"/>
      <c r="AM192" s="127">
        <f t="shared" si="9"/>
        <v>0</v>
      </c>
      <c r="AN192" s="127"/>
      <c r="AO192" s="156"/>
      <c r="AP192" s="156"/>
    </row>
    <row r="193" spans="1:42" x14ac:dyDescent="0.25">
      <c r="A193" s="37"/>
      <c r="B193" s="38"/>
      <c r="C193" s="39"/>
      <c r="D193" s="40"/>
      <c r="E193" s="38"/>
      <c r="F193" s="43"/>
      <c r="G193" s="35"/>
      <c r="H193" s="36"/>
      <c r="I193" s="35"/>
      <c r="J193" s="36"/>
      <c r="K193" s="35"/>
      <c r="L193" s="36"/>
      <c r="M193" s="35"/>
      <c r="N193" s="36"/>
      <c r="O193" s="41"/>
      <c r="P193" s="42"/>
      <c r="Q193" s="41"/>
      <c r="R193" s="42"/>
      <c r="S193" s="42"/>
      <c r="T193" s="41"/>
      <c r="U193" s="41"/>
      <c r="V193" s="41"/>
      <c r="W193" s="41"/>
      <c r="X193" s="41"/>
      <c r="Y193" s="126"/>
      <c r="Z193" s="127"/>
      <c r="AA193" s="127"/>
      <c r="AB193" s="127"/>
      <c r="AC193" s="127"/>
      <c r="AD193" s="127"/>
      <c r="AE193" s="127">
        <f t="shared" si="7"/>
        <v>0</v>
      </c>
      <c r="AF193" s="127"/>
      <c r="AG193" s="127"/>
      <c r="AH193" s="127"/>
      <c r="AI193" s="127"/>
      <c r="AJ193" s="127"/>
      <c r="AK193" s="127"/>
      <c r="AL193" s="127"/>
      <c r="AM193" s="127">
        <f t="shared" si="9"/>
        <v>0</v>
      </c>
      <c r="AN193" s="127"/>
      <c r="AO193" s="156"/>
      <c r="AP193" s="156"/>
    </row>
    <row r="194" spans="1:42" x14ac:dyDescent="0.25">
      <c r="A194" s="37"/>
      <c r="B194" s="38"/>
      <c r="C194" s="39"/>
      <c r="D194" s="40"/>
      <c r="E194" s="38"/>
      <c r="F194" s="43"/>
      <c r="G194" s="35"/>
      <c r="H194" s="36"/>
      <c r="I194" s="35"/>
      <c r="J194" s="36"/>
      <c r="K194" s="35"/>
      <c r="L194" s="36"/>
      <c r="M194" s="35"/>
      <c r="N194" s="36"/>
      <c r="O194" s="41"/>
      <c r="P194" s="42"/>
      <c r="Q194" s="41"/>
      <c r="R194" s="42"/>
      <c r="S194" s="42"/>
      <c r="T194" s="41"/>
      <c r="U194" s="41"/>
      <c r="V194" s="41"/>
      <c r="W194" s="41"/>
      <c r="X194" s="41"/>
      <c r="Y194" s="126"/>
      <c r="Z194" s="127"/>
      <c r="AA194" s="127"/>
      <c r="AB194" s="127"/>
      <c r="AC194" s="127"/>
      <c r="AD194" s="127"/>
      <c r="AE194" s="127">
        <f t="shared" si="7"/>
        <v>0</v>
      </c>
      <c r="AF194" s="127"/>
      <c r="AG194" s="127"/>
      <c r="AH194" s="127"/>
      <c r="AI194" s="127"/>
      <c r="AJ194" s="127"/>
      <c r="AK194" s="127"/>
      <c r="AL194" s="127"/>
      <c r="AM194" s="127">
        <f t="shared" si="9"/>
        <v>0</v>
      </c>
      <c r="AN194" s="127"/>
      <c r="AO194" s="156"/>
      <c r="AP194" s="156"/>
    </row>
    <row r="195" spans="1:42" x14ac:dyDescent="0.25">
      <c r="A195" s="37"/>
      <c r="B195" s="38"/>
      <c r="C195" s="39"/>
      <c r="D195" s="40"/>
      <c r="E195" s="38"/>
      <c r="F195" s="43"/>
      <c r="G195" s="35"/>
      <c r="H195" s="36"/>
      <c r="I195" s="35"/>
      <c r="J195" s="36"/>
      <c r="K195" s="35"/>
      <c r="L195" s="36"/>
      <c r="M195" s="35"/>
      <c r="N195" s="36"/>
      <c r="O195" s="41"/>
      <c r="P195" s="42"/>
      <c r="Q195" s="41"/>
      <c r="R195" s="42"/>
      <c r="S195" s="42"/>
      <c r="T195" s="41"/>
      <c r="U195" s="41"/>
      <c r="V195" s="41"/>
      <c r="W195" s="41"/>
      <c r="X195" s="41"/>
      <c r="Y195" s="126"/>
      <c r="Z195" s="127"/>
      <c r="AA195" s="127"/>
      <c r="AB195" s="127"/>
      <c r="AC195" s="127"/>
      <c r="AD195" s="127"/>
      <c r="AE195" s="127">
        <f t="shared" ref="AE195:AE206" si="10">AC195*AD195</f>
        <v>0</v>
      </c>
      <c r="AF195" s="127"/>
      <c r="AG195" s="127"/>
      <c r="AH195" s="127"/>
      <c r="AI195" s="127"/>
      <c r="AJ195" s="127"/>
      <c r="AK195" s="127"/>
      <c r="AL195" s="127"/>
      <c r="AM195" s="127">
        <f t="shared" si="9"/>
        <v>0</v>
      </c>
      <c r="AN195" s="127"/>
      <c r="AO195" s="156"/>
      <c r="AP195" s="156"/>
    </row>
    <row r="196" spans="1:42" x14ac:dyDescent="0.25">
      <c r="A196" s="37"/>
      <c r="B196" s="38"/>
      <c r="C196" s="39"/>
      <c r="D196" s="40"/>
      <c r="E196" s="38"/>
      <c r="F196" s="43"/>
      <c r="G196" s="35"/>
      <c r="H196" s="36"/>
      <c r="I196" s="35"/>
      <c r="J196" s="36"/>
      <c r="K196" s="35"/>
      <c r="L196" s="36"/>
      <c r="M196" s="35"/>
      <c r="N196" s="36"/>
      <c r="O196" s="41"/>
      <c r="P196" s="42"/>
      <c r="Q196" s="41"/>
      <c r="R196" s="42"/>
      <c r="S196" s="42"/>
      <c r="T196" s="41"/>
      <c r="U196" s="41"/>
      <c r="V196" s="41"/>
      <c r="W196" s="41"/>
      <c r="X196" s="41"/>
      <c r="Y196" s="126"/>
      <c r="Z196" s="127"/>
      <c r="AA196" s="127"/>
      <c r="AB196" s="127"/>
      <c r="AC196" s="127"/>
      <c r="AD196" s="127"/>
      <c r="AE196" s="127">
        <f t="shared" si="10"/>
        <v>0</v>
      </c>
      <c r="AF196" s="127"/>
      <c r="AG196" s="127"/>
      <c r="AH196" s="127"/>
      <c r="AI196" s="127"/>
      <c r="AJ196" s="127"/>
      <c r="AK196" s="127"/>
      <c r="AL196" s="127"/>
      <c r="AM196" s="127">
        <f t="shared" si="9"/>
        <v>0</v>
      </c>
      <c r="AN196" s="127"/>
      <c r="AO196" s="156"/>
      <c r="AP196" s="156"/>
    </row>
    <row r="197" spans="1:42" x14ac:dyDescent="0.25">
      <c r="A197" s="37"/>
      <c r="B197" s="38"/>
      <c r="C197" s="39"/>
      <c r="D197" s="40"/>
      <c r="E197" s="38"/>
      <c r="F197" s="43"/>
      <c r="G197" s="35"/>
      <c r="H197" s="36"/>
      <c r="I197" s="35"/>
      <c r="J197" s="36"/>
      <c r="K197" s="35"/>
      <c r="L197" s="36"/>
      <c r="M197" s="35"/>
      <c r="N197" s="36"/>
      <c r="O197" s="41"/>
      <c r="P197" s="42"/>
      <c r="Q197" s="41"/>
      <c r="R197" s="42"/>
      <c r="S197" s="42"/>
      <c r="T197" s="41"/>
      <c r="U197" s="41"/>
      <c r="V197" s="41"/>
      <c r="W197" s="41"/>
      <c r="X197" s="41"/>
      <c r="Y197" s="126"/>
      <c r="Z197" s="127"/>
      <c r="AA197" s="127"/>
      <c r="AB197" s="127"/>
      <c r="AC197" s="127"/>
      <c r="AD197" s="127"/>
      <c r="AE197" s="127">
        <f t="shared" si="10"/>
        <v>0</v>
      </c>
      <c r="AF197" s="127"/>
      <c r="AG197" s="127"/>
      <c r="AH197" s="127"/>
      <c r="AI197" s="127"/>
      <c r="AJ197" s="127"/>
      <c r="AK197" s="127"/>
      <c r="AL197" s="127"/>
      <c r="AM197" s="127">
        <f t="shared" si="9"/>
        <v>0</v>
      </c>
      <c r="AN197" s="127"/>
      <c r="AO197" s="156"/>
      <c r="AP197" s="156"/>
    </row>
    <row r="198" spans="1:42" x14ac:dyDescent="0.25">
      <c r="A198" s="37"/>
      <c r="B198" s="38"/>
      <c r="C198" s="39"/>
      <c r="D198" s="40"/>
      <c r="E198" s="38"/>
      <c r="F198" s="43"/>
      <c r="G198" s="35"/>
      <c r="H198" s="36"/>
      <c r="I198" s="35"/>
      <c r="J198" s="36"/>
      <c r="K198" s="35"/>
      <c r="L198" s="36"/>
      <c r="M198" s="35"/>
      <c r="N198" s="36"/>
      <c r="O198" s="41"/>
      <c r="P198" s="42"/>
      <c r="Q198" s="41"/>
      <c r="R198" s="42"/>
      <c r="S198" s="42"/>
      <c r="T198" s="41"/>
      <c r="U198" s="41"/>
      <c r="V198" s="41"/>
      <c r="W198" s="41"/>
      <c r="X198" s="41"/>
      <c r="Y198" s="126"/>
      <c r="Z198" s="127"/>
      <c r="AA198" s="127"/>
      <c r="AB198" s="127"/>
      <c r="AC198" s="127"/>
      <c r="AD198" s="127"/>
      <c r="AE198" s="127">
        <f t="shared" si="10"/>
        <v>0</v>
      </c>
      <c r="AF198" s="127"/>
      <c r="AG198" s="127"/>
      <c r="AH198" s="127"/>
      <c r="AI198" s="127"/>
      <c r="AJ198" s="127"/>
      <c r="AK198" s="127"/>
      <c r="AL198" s="127"/>
      <c r="AM198" s="127">
        <f t="shared" si="9"/>
        <v>0</v>
      </c>
      <c r="AN198" s="127"/>
      <c r="AO198" s="156"/>
      <c r="AP198" s="156"/>
    </row>
    <row r="199" spans="1:42" x14ac:dyDescent="0.25">
      <c r="A199" s="37"/>
      <c r="B199" s="38"/>
      <c r="C199" s="39"/>
      <c r="D199" s="40"/>
      <c r="E199" s="38"/>
      <c r="F199" s="43"/>
      <c r="G199" s="35"/>
      <c r="H199" s="36"/>
      <c r="I199" s="35"/>
      <c r="J199" s="36"/>
      <c r="K199" s="35"/>
      <c r="L199" s="36"/>
      <c r="M199" s="35"/>
      <c r="N199" s="36"/>
      <c r="O199" s="41"/>
      <c r="P199" s="42"/>
      <c r="Q199" s="41"/>
      <c r="R199" s="42"/>
      <c r="S199" s="42"/>
      <c r="T199" s="41"/>
      <c r="U199" s="41"/>
      <c r="V199" s="41"/>
      <c r="W199" s="41"/>
      <c r="X199" s="41"/>
      <c r="Y199" s="126"/>
      <c r="Z199" s="127"/>
      <c r="AA199" s="127"/>
      <c r="AB199" s="127"/>
      <c r="AC199" s="127"/>
      <c r="AD199" s="127"/>
      <c r="AE199" s="127">
        <f t="shared" si="10"/>
        <v>0</v>
      </c>
      <c r="AF199" s="127"/>
      <c r="AG199" s="127"/>
      <c r="AH199" s="127"/>
      <c r="AI199" s="127"/>
      <c r="AJ199" s="127"/>
      <c r="AK199" s="127"/>
      <c r="AL199" s="127"/>
      <c r="AM199" s="127">
        <f t="shared" si="9"/>
        <v>0</v>
      </c>
      <c r="AN199" s="127"/>
      <c r="AO199" s="156"/>
      <c r="AP199" s="156"/>
    </row>
    <row r="200" spans="1:42" x14ac:dyDescent="0.25">
      <c r="A200" s="37"/>
      <c r="B200" s="38"/>
      <c r="C200" s="39"/>
      <c r="D200" s="40"/>
      <c r="E200" s="38"/>
      <c r="F200" s="43"/>
      <c r="G200" s="35"/>
      <c r="H200" s="36"/>
      <c r="I200" s="35"/>
      <c r="J200" s="36"/>
      <c r="K200" s="35"/>
      <c r="L200" s="36"/>
      <c r="M200" s="35"/>
      <c r="N200" s="36"/>
      <c r="O200" s="41"/>
      <c r="P200" s="42"/>
      <c r="Q200" s="41"/>
      <c r="R200" s="42"/>
      <c r="S200" s="42"/>
      <c r="T200" s="41"/>
      <c r="U200" s="41"/>
      <c r="V200" s="41"/>
      <c r="W200" s="41"/>
      <c r="X200" s="41"/>
      <c r="Y200" s="126"/>
      <c r="Z200" s="127"/>
      <c r="AA200" s="127"/>
      <c r="AB200" s="127"/>
      <c r="AC200" s="127"/>
      <c r="AD200" s="127"/>
      <c r="AE200" s="127">
        <f t="shared" si="10"/>
        <v>0</v>
      </c>
      <c r="AF200" s="127"/>
      <c r="AG200" s="127"/>
      <c r="AH200" s="127"/>
      <c r="AI200" s="127"/>
      <c r="AJ200" s="127"/>
      <c r="AK200" s="127"/>
      <c r="AL200" s="127"/>
      <c r="AM200" s="127">
        <f t="shared" si="9"/>
        <v>0</v>
      </c>
      <c r="AN200" s="127"/>
      <c r="AO200" s="156"/>
      <c r="AP200" s="156"/>
    </row>
    <row r="201" spans="1:42" x14ac:dyDescent="0.25">
      <c r="A201" s="37"/>
      <c r="B201" s="38"/>
      <c r="C201" s="39"/>
      <c r="D201" s="40"/>
      <c r="E201" s="38"/>
      <c r="F201" s="43"/>
      <c r="G201" s="35"/>
      <c r="H201" s="36"/>
      <c r="I201" s="35"/>
      <c r="J201" s="36"/>
      <c r="K201" s="35"/>
      <c r="L201" s="36"/>
      <c r="M201" s="35"/>
      <c r="N201" s="36"/>
      <c r="O201" s="41"/>
      <c r="P201" s="42"/>
      <c r="Q201" s="41"/>
      <c r="R201" s="42"/>
      <c r="S201" s="42"/>
      <c r="T201" s="41"/>
      <c r="U201" s="41"/>
      <c r="V201" s="41"/>
      <c r="W201" s="41"/>
      <c r="X201" s="41"/>
      <c r="Y201" s="126"/>
      <c r="Z201" s="127"/>
      <c r="AA201" s="127"/>
      <c r="AB201" s="127"/>
      <c r="AC201" s="127"/>
      <c r="AD201" s="127"/>
      <c r="AE201" s="127">
        <f t="shared" si="10"/>
        <v>0</v>
      </c>
      <c r="AF201" s="127"/>
      <c r="AG201" s="127"/>
      <c r="AH201" s="127"/>
      <c r="AI201" s="127"/>
      <c r="AJ201" s="127"/>
      <c r="AK201" s="127"/>
      <c r="AL201" s="127"/>
      <c r="AM201" s="127">
        <f t="shared" ref="AM201:AM206" si="11">AK201*AL201</f>
        <v>0</v>
      </c>
      <c r="AN201" s="127"/>
      <c r="AO201" s="156"/>
      <c r="AP201" s="156"/>
    </row>
    <row r="202" spans="1:42" x14ac:dyDescent="0.25">
      <c r="A202" s="37"/>
      <c r="B202" s="38"/>
      <c r="C202" s="39"/>
      <c r="D202" s="40"/>
      <c r="E202" s="38"/>
      <c r="F202" s="43"/>
      <c r="G202" s="35"/>
      <c r="H202" s="36"/>
      <c r="I202" s="35"/>
      <c r="J202" s="36"/>
      <c r="K202" s="35"/>
      <c r="L202" s="36"/>
      <c r="M202" s="35"/>
      <c r="N202" s="36"/>
      <c r="O202" s="41"/>
      <c r="P202" s="42"/>
      <c r="Q202" s="41"/>
      <c r="R202" s="42"/>
      <c r="S202" s="42"/>
      <c r="T202" s="41"/>
      <c r="U202" s="41"/>
      <c r="V202" s="41"/>
      <c r="W202" s="41"/>
      <c r="X202" s="41"/>
      <c r="Y202" s="126"/>
      <c r="Z202" s="127"/>
      <c r="AA202" s="127"/>
      <c r="AB202" s="127"/>
      <c r="AC202" s="127"/>
      <c r="AD202" s="127"/>
      <c r="AE202" s="127">
        <f t="shared" si="10"/>
        <v>0</v>
      </c>
      <c r="AF202" s="127"/>
      <c r="AG202" s="127"/>
      <c r="AH202" s="127"/>
      <c r="AI202" s="127"/>
      <c r="AJ202" s="127"/>
      <c r="AK202" s="127"/>
      <c r="AL202" s="127"/>
      <c r="AM202" s="127">
        <f t="shared" si="11"/>
        <v>0</v>
      </c>
      <c r="AN202" s="127"/>
      <c r="AO202" s="156"/>
      <c r="AP202" s="156"/>
    </row>
    <row r="203" spans="1:42" x14ac:dyDescent="0.25">
      <c r="A203" s="37"/>
      <c r="B203" s="38"/>
      <c r="C203" s="39"/>
      <c r="D203" s="40"/>
      <c r="E203" s="38"/>
      <c r="F203" s="43"/>
      <c r="G203" s="35"/>
      <c r="H203" s="36"/>
      <c r="I203" s="35"/>
      <c r="J203" s="36"/>
      <c r="K203" s="35"/>
      <c r="L203" s="36"/>
      <c r="M203" s="35"/>
      <c r="N203" s="36"/>
      <c r="O203" s="41"/>
      <c r="P203" s="42"/>
      <c r="Q203" s="41"/>
      <c r="R203" s="42"/>
      <c r="S203" s="42"/>
      <c r="T203" s="41"/>
      <c r="U203" s="41"/>
      <c r="V203" s="41"/>
      <c r="W203" s="41"/>
      <c r="X203" s="41"/>
      <c r="Y203" s="126"/>
      <c r="Z203" s="127"/>
      <c r="AA203" s="127"/>
      <c r="AB203" s="127"/>
      <c r="AC203" s="127"/>
      <c r="AD203" s="127"/>
      <c r="AE203" s="127">
        <f t="shared" si="10"/>
        <v>0</v>
      </c>
      <c r="AF203" s="127"/>
      <c r="AG203" s="127"/>
      <c r="AH203" s="127"/>
      <c r="AI203" s="127"/>
      <c r="AJ203" s="127"/>
      <c r="AK203" s="127"/>
      <c r="AL203" s="127"/>
      <c r="AM203" s="127">
        <f t="shared" si="11"/>
        <v>0</v>
      </c>
      <c r="AN203" s="127"/>
      <c r="AO203" s="156"/>
      <c r="AP203" s="156"/>
    </row>
    <row r="204" spans="1:42" x14ac:dyDescent="0.25">
      <c r="A204" s="37"/>
      <c r="B204" s="38"/>
      <c r="C204" s="39"/>
      <c r="D204" s="40"/>
      <c r="E204" s="38"/>
      <c r="F204" s="43"/>
      <c r="G204" s="35"/>
      <c r="H204" s="36"/>
      <c r="I204" s="35"/>
      <c r="J204" s="36"/>
      <c r="K204" s="35"/>
      <c r="L204" s="36"/>
      <c r="M204" s="35"/>
      <c r="N204" s="36"/>
      <c r="O204" s="41"/>
      <c r="P204" s="42"/>
      <c r="Q204" s="41"/>
      <c r="R204" s="42"/>
      <c r="S204" s="42"/>
      <c r="T204" s="41"/>
      <c r="U204" s="41"/>
      <c r="V204" s="41"/>
      <c r="W204" s="41"/>
      <c r="X204" s="41"/>
      <c r="Y204" s="126"/>
      <c r="Z204" s="127"/>
      <c r="AA204" s="127"/>
      <c r="AB204" s="127"/>
      <c r="AC204" s="127"/>
      <c r="AD204" s="127"/>
      <c r="AE204" s="127">
        <f t="shared" si="10"/>
        <v>0</v>
      </c>
      <c r="AF204" s="127"/>
      <c r="AG204" s="127"/>
      <c r="AH204" s="127"/>
      <c r="AI204" s="127"/>
      <c r="AJ204" s="127"/>
      <c r="AK204" s="127"/>
      <c r="AL204" s="127"/>
      <c r="AM204" s="127">
        <f t="shared" si="11"/>
        <v>0</v>
      </c>
      <c r="AN204" s="127"/>
      <c r="AO204" s="156"/>
      <c r="AP204" s="156"/>
    </row>
    <row r="205" spans="1:42" x14ac:dyDescent="0.25">
      <c r="A205" s="156"/>
      <c r="Z205" s="127"/>
      <c r="AA205" s="127"/>
      <c r="AB205" s="127"/>
      <c r="AC205" s="127"/>
      <c r="AD205" s="127"/>
      <c r="AE205" s="127">
        <f t="shared" si="10"/>
        <v>0</v>
      </c>
      <c r="AF205" s="127"/>
      <c r="AG205" s="127"/>
      <c r="AH205" s="127"/>
      <c r="AI205" s="127"/>
      <c r="AJ205" s="127"/>
      <c r="AK205" s="127"/>
      <c r="AL205" s="127"/>
      <c r="AM205" s="127">
        <f t="shared" si="11"/>
        <v>0</v>
      </c>
      <c r="AN205" s="127"/>
      <c r="AO205" s="156"/>
      <c r="AP205" s="156"/>
    </row>
    <row r="206" spans="1:42" x14ac:dyDescent="0.25">
      <c r="A206" s="156"/>
      <c r="Z206" s="127"/>
      <c r="AA206" s="127"/>
      <c r="AB206" s="127"/>
      <c r="AC206" s="127"/>
      <c r="AD206" s="127"/>
      <c r="AE206" s="127">
        <f t="shared" si="10"/>
        <v>0</v>
      </c>
      <c r="AF206" s="127"/>
      <c r="AG206" s="127"/>
      <c r="AH206" s="127"/>
      <c r="AI206" s="127"/>
      <c r="AJ206" s="127"/>
      <c r="AK206" s="127"/>
      <c r="AL206" s="127"/>
      <c r="AM206" s="127">
        <f t="shared" si="11"/>
        <v>0</v>
      </c>
      <c r="AN206" s="127"/>
      <c r="AO206" s="156"/>
      <c r="AP206" s="156"/>
    </row>
  </sheetData>
  <autoFilter ref="A1:AN1">
    <sortState ref="A2:AM132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6"/>
  <sheetViews>
    <sheetView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D15" sqref="D15"/>
    </sheetView>
  </sheetViews>
  <sheetFormatPr baseColWidth="10" defaultRowHeight="15" x14ac:dyDescent="0.25"/>
  <cols>
    <col min="1" max="1" width="14.28515625" customWidth="1"/>
    <col min="2" max="2" width="14.28515625" bestFit="1" customWidth="1"/>
    <col min="3" max="3" width="27.5703125" customWidth="1"/>
    <col min="4" max="4" width="31.85546875" customWidth="1"/>
    <col min="5" max="5" width="38.7109375" customWidth="1"/>
  </cols>
  <sheetData>
    <row r="1" spans="1:5" ht="33.75" customHeight="1" thickBot="1" x14ac:dyDescent="0.3">
      <c r="A1" s="164" t="s">
        <v>0</v>
      </c>
      <c r="B1" s="162" t="s">
        <v>438</v>
      </c>
      <c r="C1" s="162" t="s">
        <v>439</v>
      </c>
      <c r="D1" s="162" t="s">
        <v>440</v>
      </c>
      <c r="E1" s="162" t="s">
        <v>441</v>
      </c>
    </row>
    <row r="2" spans="1:5" ht="18" customHeight="1" x14ac:dyDescent="0.25">
      <c r="A2" s="163" t="s">
        <v>356</v>
      </c>
      <c r="B2" t="s">
        <v>442</v>
      </c>
      <c r="D2" s="26"/>
      <c r="E2" s="26"/>
    </row>
    <row r="3" spans="1:5" x14ac:dyDescent="0.25">
      <c r="A3" s="122" t="s">
        <v>378</v>
      </c>
      <c r="B3" t="s">
        <v>443</v>
      </c>
    </row>
    <row r="4" spans="1:5" x14ac:dyDescent="0.25">
      <c r="A4" s="122" t="s">
        <v>36</v>
      </c>
      <c r="B4" t="s">
        <v>444</v>
      </c>
    </row>
    <row r="5" spans="1:5" x14ac:dyDescent="0.25">
      <c r="A5" s="122" t="s">
        <v>381</v>
      </c>
      <c r="B5" t="s">
        <v>445</v>
      </c>
    </row>
    <row r="6" spans="1:5" x14ac:dyDescent="0.25">
      <c r="A6" s="122" t="s">
        <v>38</v>
      </c>
      <c r="B6" t="s">
        <v>446</v>
      </c>
    </row>
    <row r="7" spans="1:5" x14ac:dyDescent="0.25">
      <c r="A7" s="122" t="s">
        <v>380</v>
      </c>
      <c r="B7" t="s">
        <v>447</v>
      </c>
    </row>
    <row r="8" spans="1:5" x14ac:dyDescent="0.25">
      <c r="A8" s="122" t="s">
        <v>386</v>
      </c>
      <c r="B8" t="s">
        <v>448</v>
      </c>
    </row>
    <row r="9" spans="1:5" x14ac:dyDescent="0.25">
      <c r="A9" s="122" t="s">
        <v>384</v>
      </c>
      <c r="B9" t="s">
        <v>449</v>
      </c>
    </row>
    <row r="10" spans="1:5" x14ac:dyDescent="0.25">
      <c r="A10" s="122" t="s">
        <v>387</v>
      </c>
      <c r="B10" t="s">
        <v>450</v>
      </c>
    </row>
    <row r="11" spans="1:5" x14ac:dyDescent="0.25">
      <c r="A11" s="122" t="s">
        <v>40</v>
      </c>
      <c r="B11" t="s">
        <v>451</v>
      </c>
    </row>
    <row r="12" spans="1:5" x14ac:dyDescent="0.25">
      <c r="A12" s="122" t="s">
        <v>42</v>
      </c>
      <c r="B12" t="s">
        <v>452</v>
      </c>
    </row>
    <row r="13" spans="1:5" x14ac:dyDescent="0.25">
      <c r="A13" s="72" t="s">
        <v>43</v>
      </c>
      <c r="B13" t="s">
        <v>453</v>
      </c>
    </row>
    <row r="14" spans="1:5" x14ac:dyDescent="0.25">
      <c r="A14" s="72" t="s">
        <v>45</v>
      </c>
      <c r="B14" t="s">
        <v>454</v>
      </c>
    </row>
    <row r="15" spans="1:5" ht="85.5" customHeight="1" x14ac:dyDescent="0.25">
      <c r="A15" s="72" t="s">
        <v>47</v>
      </c>
      <c r="B15" t="s">
        <v>455</v>
      </c>
    </row>
    <row r="16" spans="1:5" ht="111.75" customHeight="1" x14ac:dyDescent="0.25">
      <c r="A16" s="72" t="s">
        <v>49</v>
      </c>
      <c r="B16" t="s">
        <v>456</v>
      </c>
    </row>
    <row r="17" spans="1:2" ht="93.75" customHeight="1" x14ac:dyDescent="0.25">
      <c r="A17" s="72" t="s">
        <v>51</v>
      </c>
      <c r="B17" t="s">
        <v>457</v>
      </c>
    </row>
    <row r="18" spans="1:2" x14ac:dyDescent="0.25">
      <c r="A18" s="72" t="s">
        <v>53</v>
      </c>
      <c r="B18" t="s">
        <v>458</v>
      </c>
    </row>
    <row r="19" spans="1:2" x14ac:dyDescent="0.25">
      <c r="A19" s="72" t="s">
        <v>56</v>
      </c>
      <c r="B19" t="s">
        <v>459</v>
      </c>
    </row>
    <row r="20" spans="1:2" x14ac:dyDescent="0.25">
      <c r="A20" s="72" t="s">
        <v>58</v>
      </c>
      <c r="B20" t="s">
        <v>460</v>
      </c>
    </row>
    <row r="21" spans="1:2" x14ac:dyDescent="0.25">
      <c r="A21" s="72" t="s">
        <v>60</v>
      </c>
      <c r="B21" t="s">
        <v>461</v>
      </c>
    </row>
    <row r="22" spans="1:2" x14ac:dyDescent="0.25">
      <c r="A22" s="72" t="s">
        <v>62</v>
      </c>
      <c r="B22" t="s">
        <v>462</v>
      </c>
    </row>
    <row r="23" spans="1:2" x14ac:dyDescent="0.25">
      <c r="A23" s="72" t="s">
        <v>65</v>
      </c>
      <c r="B23" t="s">
        <v>463</v>
      </c>
    </row>
    <row r="24" spans="1:2" x14ac:dyDescent="0.25">
      <c r="A24" s="72" t="s">
        <v>67</v>
      </c>
      <c r="B24" t="s">
        <v>464</v>
      </c>
    </row>
    <row r="25" spans="1:2" x14ac:dyDescent="0.25">
      <c r="A25" s="72" t="s">
        <v>69</v>
      </c>
      <c r="B25" t="s">
        <v>465</v>
      </c>
    </row>
    <row r="26" spans="1:2" x14ac:dyDescent="0.25">
      <c r="A26" s="72" t="s">
        <v>71</v>
      </c>
      <c r="B26" t="s">
        <v>466</v>
      </c>
    </row>
    <row r="27" spans="1:2" x14ac:dyDescent="0.25">
      <c r="A27" s="72" t="s">
        <v>74</v>
      </c>
      <c r="B27" t="s">
        <v>467</v>
      </c>
    </row>
    <row r="28" spans="1:2" x14ac:dyDescent="0.25">
      <c r="A28" s="72" t="s">
        <v>75</v>
      </c>
      <c r="B28" t="s">
        <v>468</v>
      </c>
    </row>
    <row r="29" spans="1:2" x14ac:dyDescent="0.25">
      <c r="A29" s="72" t="s">
        <v>77</v>
      </c>
      <c r="B29" t="s">
        <v>469</v>
      </c>
    </row>
    <row r="30" spans="1:2" x14ac:dyDescent="0.25">
      <c r="A30" s="72" t="s">
        <v>81</v>
      </c>
      <c r="B30" t="s">
        <v>470</v>
      </c>
    </row>
    <row r="31" spans="1:2" x14ac:dyDescent="0.25">
      <c r="A31" s="72" t="s">
        <v>83</v>
      </c>
      <c r="B31" t="s">
        <v>471</v>
      </c>
    </row>
    <row r="32" spans="1:2" x14ac:dyDescent="0.25">
      <c r="A32" s="72" t="s">
        <v>85</v>
      </c>
      <c r="B32" t="s">
        <v>472</v>
      </c>
    </row>
    <row r="33" spans="1:2" x14ac:dyDescent="0.25">
      <c r="A33" s="72" t="s">
        <v>87</v>
      </c>
      <c r="B33" t="s">
        <v>473</v>
      </c>
    </row>
    <row r="34" spans="1:2" x14ac:dyDescent="0.25">
      <c r="A34" s="72" t="s">
        <v>89</v>
      </c>
      <c r="B34" t="s">
        <v>474</v>
      </c>
    </row>
    <row r="35" spans="1:2" x14ac:dyDescent="0.25">
      <c r="A35" s="72" t="s">
        <v>91</v>
      </c>
      <c r="B35" t="s">
        <v>475</v>
      </c>
    </row>
    <row r="36" spans="1:2" x14ac:dyDescent="0.25">
      <c r="A36" s="72" t="s">
        <v>94</v>
      </c>
      <c r="B36" t="s">
        <v>476</v>
      </c>
    </row>
    <row r="37" spans="1:2" x14ac:dyDescent="0.25">
      <c r="A37" s="72" t="s">
        <v>96</v>
      </c>
      <c r="B37" t="s">
        <v>477</v>
      </c>
    </row>
    <row r="38" spans="1:2" x14ac:dyDescent="0.25">
      <c r="A38" s="72" t="s">
        <v>98</v>
      </c>
      <c r="B38" t="s">
        <v>478</v>
      </c>
    </row>
    <row r="39" spans="1:2" x14ac:dyDescent="0.25">
      <c r="A39" s="72" t="s">
        <v>100</v>
      </c>
      <c r="B39" t="s">
        <v>479</v>
      </c>
    </row>
    <row r="40" spans="1:2" x14ac:dyDescent="0.25">
      <c r="A40" s="72" t="s">
        <v>102</v>
      </c>
      <c r="B40" t="s">
        <v>480</v>
      </c>
    </row>
    <row r="41" spans="1:2" x14ac:dyDescent="0.25">
      <c r="A41" s="72" t="s">
        <v>103</v>
      </c>
      <c r="B41" t="s">
        <v>481</v>
      </c>
    </row>
    <row r="42" spans="1:2" x14ac:dyDescent="0.25">
      <c r="A42" s="72" t="s">
        <v>105</v>
      </c>
      <c r="B42" t="s">
        <v>482</v>
      </c>
    </row>
    <row r="43" spans="1:2" x14ac:dyDescent="0.25">
      <c r="A43" s="72" t="s">
        <v>107</v>
      </c>
      <c r="B43" t="s">
        <v>483</v>
      </c>
    </row>
    <row r="44" spans="1:2" x14ac:dyDescent="0.25">
      <c r="A44" s="72" t="s">
        <v>109</v>
      </c>
      <c r="B44" t="s">
        <v>484</v>
      </c>
    </row>
    <row r="45" spans="1:2" x14ac:dyDescent="0.25">
      <c r="A45" s="72" t="s">
        <v>110</v>
      </c>
      <c r="B45" t="s">
        <v>485</v>
      </c>
    </row>
    <row r="46" spans="1:2" x14ac:dyDescent="0.25">
      <c r="A46" s="72" t="s">
        <v>112</v>
      </c>
      <c r="B46" t="s">
        <v>486</v>
      </c>
    </row>
    <row r="47" spans="1:2" x14ac:dyDescent="0.25">
      <c r="A47" s="72" t="s">
        <v>114</v>
      </c>
      <c r="B47" t="s">
        <v>487</v>
      </c>
    </row>
    <row r="48" spans="1:2" x14ac:dyDescent="0.25">
      <c r="A48" s="72" t="s">
        <v>116</v>
      </c>
      <c r="B48" t="s">
        <v>488</v>
      </c>
    </row>
    <row r="49" spans="1:2" x14ac:dyDescent="0.25">
      <c r="A49" s="72" t="s">
        <v>118</v>
      </c>
      <c r="B49" t="s">
        <v>489</v>
      </c>
    </row>
    <row r="50" spans="1:2" x14ac:dyDescent="0.25">
      <c r="A50" s="72" t="s">
        <v>120</v>
      </c>
      <c r="B50" t="s">
        <v>490</v>
      </c>
    </row>
    <row r="51" spans="1:2" x14ac:dyDescent="0.25">
      <c r="A51" s="72" t="s">
        <v>121</v>
      </c>
      <c r="B51" t="s">
        <v>491</v>
      </c>
    </row>
    <row r="52" spans="1:2" x14ac:dyDescent="0.25">
      <c r="A52" s="72" t="s">
        <v>122</v>
      </c>
      <c r="B52" t="s">
        <v>492</v>
      </c>
    </row>
    <row r="53" spans="1:2" x14ac:dyDescent="0.25">
      <c r="A53" s="72" t="s">
        <v>124</v>
      </c>
      <c r="B53" t="s">
        <v>493</v>
      </c>
    </row>
    <row r="54" spans="1:2" x14ac:dyDescent="0.25">
      <c r="A54" s="72" t="s">
        <v>126</v>
      </c>
      <c r="B54" t="s">
        <v>494</v>
      </c>
    </row>
    <row r="55" spans="1:2" x14ac:dyDescent="0.25">
      <c r="A55" s="72" t="s">
        <v>128</v>
      </c>
      <c r="B55" t="s">
        <v>495</v>
      </c>
    </row>
    <row r="56" spans="1:2" x14ac:dyDescent="0.25">
      <c r="A56" s="72" t="s">
        <v>130</v>
      </c>
      <c r="B56" t="s">
        <v>496</v>
      </c>
    </row>
    <row r="57" spans="1:2" x14ac:dyDescent="0.25">
      <c r="A57" s="72" t="s">
        <v>133</v>
      </c>
      <c r="B57" t="s">
        <v>497</v>
      </c>
    </row>
    <row r="58" spans="1:2" x14ac:dyDescent="0.25">
      <c r="A58" s="72" t="s">
        <v>135</v>
      </c>
      <c r="B58" t="s">
        <v>498</v>
      </c>
    </row>
    <row r="59" spans="1:2" x14ac:dyDescent="0.25">
      <c r="A59" s="72" t="s">
        <v>137</v>
      </c>
      <c r="B59" t="s">
        <v>499</v>
      </c>
    </row>
    <row r="60" spans="1:2" x14ac:dyDescent="0.25">
      <c r="A60" s="72" t="s">
        <v>139</v>
      </c>
      <c r="B60" t="s">
        <v>500</v>
      </c>
    </row>
    <row r="61" spans="1:2" x14ac:dyDescent="0.25">
      <c r="A61" s="72" t="s">
        <v>141</v>
      </c>
      <c r="B61" t="s">
        <v>501</v>
      </c>
    </row>
    <row r="62" spans="1:2" x14ac:dyDescent="0.25">
      <c r="A62" s="72" t="s">
        <v>143</v>
      </c>
      <c r="B62" t="s">
        <v>502</v>
      </c>
    </row>
    <row r="63" spans="1:2" x14ac:dyDescent="0.25">
      <c r="A63" s="72" t="s">
        <v>145</v>
      </c>
      <c r="B63" t="s">
        <v>503</v>
      </c>
    </row>
    <row r="64" spans="1:2" x14ac:dyDescent="0.25">
      <c r="A64" s="72" t="s">
        <v>147</v>
      </c>
      <c r="B64" t="s">
        <v>504</v>
      </c>
    </row>
    <row r="65" spans="1:2" x14ac:dyDescent="0.25">
      <c r="A65" s="72" t="s">
        <v>149</v>
      </c>
      <c r="B65" t="s">
        <v>505</v>
      </c>
    </row>
    <row r="66" spans="1:2" x14ac:dyDescent="0.25">
      <c r="A66" s="72" t="s">
        <v>151</v>
      </c>
      <c r="B66" t="s">
        <v>506</v>
      </c>
    </row>
    <row r="67" spans="1:2" x14ac:dyDescent="0.25">
      <c r="A67" s="72" t="s">
        <v>153</v>
      </c>
      <c r="B67" t="s">
        <v>507</v>
      </c>
    </row>
    <row r="68" spans="1:2" x14ac:dyDescent="0.25">
      <c r="A68" s="72" t="s">
        <v>156</v>
      </c>
      <c r="B68" t="s">
        <v>508</v>
      </c>
    </row>
    <row r="69" spans="1:2" x14ac:dyDescent="0.25">
      <c r="A69" s="72" t="s">
        <v>157</v>
      </c>
      <c r="B69" t="s">
        <v>509</v>
      </c>
    </row>
    <row r="70" spans="1:2" x14ac:dyDescent="0.25">
      <c r="A70" s="72" t="s">
        <v>159</v>
      </c>
      <c r="B70" t="s">
        <v>510</v>
      </c>
    </row>
    <row r="71" spans="1:2" x14ac:dyDescent="0.25">
      <c r="A71" s="72" t="s">
        <v>160</v>
      </c>
      <c r="B71" t="s">
        <v>511</v>
      </c>
    </row>
    <row r="72" spans="1:2" x14ac:dyDescent="0.25">
      <c r="A72" s="72" t="s">
        <v>162</v>
      </c>
      <c r="B72" t="s">
        <v>512</v>
      </c>
    </row>
    <row r="73" spans="1:2" x14ac:dyDescent="0.25">
      <c r="A73" s="72" t="s">
        <v>164</v>
      </c>
      <c r="B73" t="s">
        <v>513</v>
      </c>
    </row>
    <row r="74" spans="1:2" x14ac:dyDescent="0.25">
      <c r="A74" s="72" t="s">
        <v>165</v>
      </c>
      <c r="B74" t="s">
        <v>514</v>
      </c>
    </row>
    <row r="75" spans="1:2" x14ac:dyDescent="0.25">
      <c r="A75" s="72" t="s">
        <v>167</v>
      </c>
      <c r="B75" t="s">
        <v>515</v>
      </c>
    </row>
    <row r="76" spans="1:2" x14ac:dyDescent="0.25">
      <c r="A76" s="72" t="s">
        <v>168</v>
      </c>
      <c r="B76" t="s">
        <v>516</v>
      </c>
    </row>
    <row r="77" spans="1:2" x14ac:dyDescent="0.25">
      <c r="A77" s="72" t="s">
        <v>170</v>
      </c>
      <c r="B77" t="s">
        <v>517</v>
      </c>
    </row>
    <row r="78" spans="1:2" x14ac:dyDescent="0.25">
      <c r="A78" s="72" t="s">
        <v>172</v>
      </c>
      <c r="B78" t="s">
        <v>518</v>
      </c>
    </row>
    <row r="79" spans="1:2" x14ac:dyDescent="0.25">
      <c r="A79" s="72" t="s">
        <v>174</v>
      </c>
      <c r="B79" t="s">
        <v>519</v>
      </c>
    </row>
    <row r="80" spans="1:2" x14ac:dyDescent="0.25">
      <c r="A80" s="72" t="s">
        <v>175</v>
      </c>
      <c r="B80" t="s">
        <v>520</v>
      </c>
    </row>
    <row r="81" spans="1:2" x14ac:dyDescent="0.25">
      <c r="A81" s="72" t="s">
        <v>177</v>
      </c>
      <c r="B81" t="s">
        <v>521</v>
      </c>
    </row>
    <row r="82" spans="1:2" x14ac:dyDescent="0.25">
      <c r="A82" s="72" t="s">
        <v>179</v>
      </c>
      <c r="B82" t="s">
        <v>522</v>
      </c>
    </row>
    <row r="83" spans="1:2" x14ac:dyDescent="0.25">
      <c r="A83" s="72" t="s">
        <v>181</v>
      </c>
      <c r="B83" t="s">
        <v>523</v>
      </c>
    </row>
    <row r="84" spans="1:2" x14ac:dyDescent="0.25">
      <c r="A84" s="72" t="s">
        <v>182</v>
      </c>
      <c r="B84" t="s">
        <v>524</v>
      </c>
    </row>
    <row r="85" spans="1:2" x14ac:dyDescent="0.25">
      <c r="A85" s="72" t="s">
        <v>184</v>
      </c>
      <c r="B85" t="s">
        <v>525</v>
      </c>
    </row>
    <row r="86" spans="1:2" x14ac:dyDescent="0.25">
      <c r="A86" s="72" t="s">
        <v>186</v>
      </c>
      <c r="B86" t="s">
        <v>526</v>
      </c>
    </row>
    <row r="87" spans="1:2" x14ac:dyDescent="0.25">
      <c r="A87" s="72" t="s">
        <v>188</v>
      </c>
      <c r="B87" t="s">
        <v>527</v>
      </c>
    </row>
    <row r="88" spans="1:2" x14ac:dyDescent="0.25">
      <c r="A88" s="72" t="s">
        <v>190</v>
      </c>
      <c r="B88" t="s">
        <v>528</v>
      </c>
    </row>
    <row r="89" spans="1:2" x14ac:dyDescent="0.25">
      <c r="A89" s="72" t="s">
        <v>191</v>
      </c>
      <c r="B89" t="s">
        <v>529</v>
      </c>
    </row>
    <row r="90" spans="1:2" x14ac:dyDescent="0.25">
      <c r="A90" s="72" t="s">
        <v>193</v>
      </c>
      <c r="B90" t="s">
        <v>530</v>
      </c>
    </row>
    <row r="91" spans="1:2" x14ac:dyDescent="0.25">
      <c r="A91" s="72" t="s">
        <v>194</v>
      </c>
      <c r="B91" t="s">
        <v>531</v>
      </c>
    </row>
    <row r="92" spans="1:2" x14ac:dyDescent="0.25">
      <c r="A92" s="72" t="s">
        <v>195</v>
      </c>
      <c r="B92" t="s">
        <v>532</v>
      </c>
    </row>
    <row r="93" spans="1:2" x14ac:dyDescent="0.25">
      <c r="A93" s="72" t="s">
        <v>197</v>
      </c>
      <c r="B93" t="s">
        <v>533</v>
      </c>
    </row>
    <row r="94" spans="1:2" x14ac:dyDescent="0.25">
      <c r="A94" s="72" t="s">
        <v>199</v>
      </c>
      <c r="B94" t="s">
        <v>534</v>
      </c>
    </row>
    <row r="95" spans="1:2" x14ac:dyDescent="0.25">
      <c r="A95" s="72" t="s">
        <v>201</v>
      </c>
      <c r="B95" t="s">
        <v>535</v>
      </c>
    </row>
    <row r="96" spans="1:2" x14ac:dyDescent="0.25">
      <c r="A96" s="72" t="s">
        <v>202</v>
      </c>
      <c r="B96" t="s">
        <v>536</v>
      </c>
    </row>
    <row r="97" spans="1:2" x14ac:dyDescent="0.25">
      <c r="A97" s="72" t="s">
        <v>204</v>
      </c>
      <c r="B97" t="s">
        <v>537</v>
      </c>
    </row>
    <row r="98" spans="1:2" x14ac:dyDescent="0.25">
      <c r="A98" s="72" t="s">
        <v>205</v>
      </c>
      <c r="B98" t="s">
        <v>538</v>
      </c>
    </row>
    <row r="99" spans="1:2" x14ac:dyDescent="0.25">
      <c r="A99" s="72" t="s">
        <v>207</v>
      </c>
      <c r="B99" t="s">
        <v>539</v>
      </c>
    </row>
    <row r="100" spans="1:2" x14ac:dyDescent="0.25">
      <c r="A100" s="72" t="s">
        <v>208</v>
      </c>
      <c r="B100" t="s">
        <v>540</v>
      </c>
    </row>
    <row r="101" spans="1:2" x14ac:dyDescent="0.25">
      <c r="A101" s="72" t="s">
        <v>210</v>
      </c>
      <c r="B101" t="s">
        <v>541</v>
      </c>
    </row>
    <row r="102" spans="1:2" x14ac:dyDescent="0.25">
      <c r="A102" s="72" t="s">
        <v>211</v>
      </c>
      <c r="B102" t="s">
        <v>542</v>
      </c>
    </row>
    <row r="103" spans="1:2" x14ac:dyDescent="0.25">
      <c r="A103" s="72" t="s">
        <v>212</v>
      </c>
      <c r="B103" t="s">
        <v>543</v>
      </c>
    </row>
    <row r="104" spans="1:2" x14ac:dyDescent="0.25">
      <c r="A104" s="72" t="s">
        <v>214</v>
      </c>
      <c r="B104" t="s">
        <v>544</v>
      </c>
    </row>
    <row r="105" spans="1:2" x14ac:dyDescent="0.25">
      <c r="A105" s="72" t="s">
        <v>216</v>
      </c>
      <c r="B105" t="s">
        <v>545</v>
      </c>
    </row>
    <row r="106" spans="1:2" x14ac:dyDescent="0.25">
      <c r="A106" s="72" t="s">
        <v>218</v>
      </c>
      <c r="B106" t="s">
        <v>546</v>
      </c>
    </row>
    <row r="107" spans="1:2" x14ac:dyDescent="0.25">
      <c r="A107" s="72" t="s">
        <v>313</v>
      </c>
      <c r="B107" t="s">
        <v>547</v>
      </c>
    </row>
    <row r="108" spans="1:2" x14ac:dyDescent="0.25">
      <c r="A108" s="32"/>
      <c r="B108" t="s">
        <v>548</v>
      </c>
    </row>
    <row r="109" spans="1:2" x14ac:dyDescent="0.25">
      <c r="A109" s="32"/>
      <c r="B109" t="s">
        <v>549</v>
      </c>
    </row>
    <row r="110" spans="1:2" x14ac:dyDescent="0.25">
      <c r="A110" s="32"/>
      <c r="B110" t="s">
        <v>550</v>
      </c>
    </row>
    <row r="111" spans="1:2" x14ac:dyDescent="0.25">
      <c r="A111" s="32"/>
      <c r="B111" t="s">
        <v>551</v>
      </c>
    </row>
    <row r="112" spans="1:2" x14ac:dyDescent="0.25">
      <c r="A112" s="32"/>
      <c r="B112" t="s">
        <v>552</v>
      </c>
    </row>
    <row r="113" spans="1:2" x14ac:dyDescent="0.25">
      <c r="A113" s="32"/>
      <c r="B113" t="s">
        <v>553</v>
      </c>
    </row>
    <row r="114" spans="1:2" x14ac:dyDescent="0.25">
      <c r="A114" s="32"/>
      <c r="B114" t="s">
        <v>554</v>
      </c>
    </row>
    <row r="115" spans="1:2" x14ac:dyDescent="0.25">
      <c r="A115" s="32"/>
      <c r="B115" t="s">
        <v>555</v>
      </c>
    </row>
    <row r="116" spans="1:2" x14ac:dyDescent="0.25">
      <c r="A116" s="32"/>
      <c r="B116" t="s">
        <v>556</v>
      </c>
    </row>
    <row r="117" spans="1:2" x14ac:dyDescent="0.25">
      <c r="A117" s="32"/>
      <c r="B117" t="s">
        <v>557</v>
      </c>
    </row>
    <row r="118" spans="1:2" x14ac:dyDescent="0.25">
      <c r="A118" s="32"/>
      <c r="B118" t="s">
        <v>558</v>
      </c>
    </row>
    <row r="119" spans="1:2" x14ac:dyDescent="0.25">
      <c r="A119" s="32"/>
      <c r="B119" t="s">
        <v>559</v>
      </c>
    </row>
    <row r="120" spans="1:2" x14ac:dyDescent="0.25">
      <c r="A120" s="32"/>
      <c r="B120" t="s">
        <v>560</v>
      </c>
    </row>
    <row r="121" spans="1:2" x14ac:dyDescent="0.25">
      <c r="A121" s="32"/>
      <c r="B121" t="s">
        <v>561</v>
      </c>
    </row>
    <row r="122" spans="1:2" x14ac:dyDescent="0.25">
      <c r="A122" s="32"/>
      <c r="B122" t="s">
        <v>562</v>
      </c>
    </row>
    <row r="123" spans="1:2" x14ac:dyDescent="0.25">
      <c r="A123" s="32"/>
      <c r="B123" t="s">
        <v>563</v>
      </c>
    </row>
    <row r="124" spans="1:2" x14ac:dyDescent="0.25">
      <c r="A124" s="32"/>
      <c r="B124" t="s">
        <v>564</v>
      </c>
    </row>
    <row r="125" spans="1:2" x14ac:dyDescent="0.25">
      <c r="A125" s="32"/>
      <c r="B125" t="s">
        <v>565</v>
      </c>
    </row>
    <row r="126" spans="1:2" x14ac:dyDescent="0.25">
      <c r="A126" s="32"/>
      <c r="B126" t="s">
        <v>566</v>
      </c>
    </row>
    <row r="127" spans="1:2" x14ac:dyDescent="0.25">
      <c r="A127" s="32"/>
      <c r="B127" t="s">
        <v>567</v>
      </c>
    </row>
    <row r="128" spans="1:2" x14ac:dyDescent="0.25">
      <c r="A128" s="32"/>
      <c r="B128" t="s">
        <v>568</v>
      </c>
    </row>
    <row r="129" spans="1:2" x14ac:dyDescent="0.25">
      <c r="A129" s="32"/>
      <c r="B129" t="s">
        <v>569</v>
      </c>
    </row>
    <row r="130" spans="1:2" x14ac:dyDescent="0.25">
      <c r="A130" s="32"/>
      <c r="B130" t="s">
        <v>570</v>
      </c>
    </row>
    <row r="131" spans="1:2" x14ac:dyDescent="0.25">
      <c r="A131" s="32"/>
      <c r="B131" t="s">
        <v>571</v>
      </c>
    </row>
    <row r="132" spans="1:2" x14ac:dyDescent="0.25">
      <c r="A132" s="32"/>
      <c r="B132" t="s">
        <v>572</v>
      </c>
    </row>
    <row r="133" spans="1:2" x14ac:dyDescent="0.25">
      <c r="A133" s="37"/>
      <c r="B133" t="s">
        <v>573</v>
      </c>
    </row>
    <row r="134" spans="1:2" x14ac:dyDescent="0.25">
      <c r="A134" s="37"/>
      <c r="B134" t="s">
        <v>574</v>
      </c>
    </row>
    <row r="135" spans="1:2" x14ac:dyDescent="0.25">
      <c r="A135" s="37"/>
      <c r="B135" t="s">
        <v>575</v>
      </c>
    </row>
    <row r="136" spans="1:2" x14ac:dyDescent="0.25">
      <c r="A136" s="37"/>
      <c r="B136" t="s">
        <v>576</v>
      </c>
    </row>
    <row r="137" spans="1:2" x14ac:dyDescent="0.25">
      <c r="A137" s="37"/>
      <c r="B137" t="s">
        <v>577</v>
      </c>
    </row>
    <row r="138" spans="1:2" x14ac:dyDescent="0.25">
      <c r="A138" s="37"/>
      <c r="B138" t="s">
        <v>578</v>
      </c>
    </row>
    <row r="139" spans="1:2" x14ac:dyDescent="0.25">
      <c r="A139" s="37"/>
      <c r="B139" t="s">
        <v>579</v>
      </c>
    </row>
    <row r="140" spans="1:2" x14ac:dyDescent="0.25">
      <c r="A140" s="37"/>
      <c r="B140" t="s">
        <v>580</v>
      </c>
    </row>
    <row r="141" spans="1:2" x14ac:dyDescent="0.25">
      <c r="A141" s="37"/>
      <c r="B141" t="s">
        <v>581</v>
      </c>
    </row>
    <row r="142" spans="1:2" x14ac:dyDescent="0.25">
      <c r="A142" s="37"/>
      <c r="B142" t="s">
        <v>582</v>
      </c>
    </row>
    <row r="143" spans="1:2" x14ac:dyDescent="0.25">
      <c r="A143" s="37"/>
      <c r="B143" t="s">
        <v>583</v>
      </c>
    </row>
    <row r="144" spans="1:2" x14ac:dyDescent="0.25">
      <c r="A144" s="37"/>
      <c r="B144" t="s">
        <v>584</v>
      </c>
    </row>
    <row r="145" spans="1:2" x14ac:dyDescent="0.25">
      <c r="A145" s="37"/>
      <c r="B145" t="s">
        <v>585</v>
      </c>
    </row>
    <row r="146" spans="1:2" x14ac:dyDescent="0.25">
      <c r="A146" s="37"/>
      <c r="B146" t="s">
        <v>586</v>
      </c>
    </row>
    <row r="147" spans="1:2" x14ac:dyDescent="0.25">
      <c r="A147" s="37"/>
      <c r="B147" t="s">
        <v>587</v>
      </c>
    </row>
    <row r="148" spans="1:2" x14ac:dyDescent="0.25">
      <c r="A148" s="37"/>
      <c r="B148" t="s">
        <v>588</v>
      </c>
    </row>
    <row r="149" spans="1:2" x14ac:dyDescent="0.25">
      <c r="A149" s="37"/>
      <c r="B149" t="s">
        <v>589</v>
      </c>
    </row>
    <row r="150" spans="1:2" x14ac:dyDescent="0.25">
      <c r="A150" s="37"/>
      <c r="B150" t="s">
        <v>590</v>
      </c>
    </row>
    <row r="151" spans="1:2" x14ac:dyDescent="0.25">
      <c r="A151" s="37"/>
      <c r="B151" t="s">
        <v>591</v>
      </c>
    </row>
    <row r="152" spans="1:2" x14ac:dyDescent="0.25">
      <c r="A152" s="37"/>
      <c r="B152" t="s">
        <v>592</v>
      </c>
    </row>
    <row r="153" spans="1:2" x14ac:dyDescent="0.25">
      <c r="A153" s="37"/>
      <c r="B153" t="s">
        <v>593</v>
      </c>
    </row>
    <row r="154" spans="1:2" x14ac:dyDescent="0.25">
      <c r="A154" s="37"/>
      <c r="B154" t="s">
        <v>594</v>
      </c>
    </row>
    <row r="155" spans="1:2" x14ac:dyDescent="0.25">
      <c r="A155" s="37"/>
      <c r="B155" t="s">
        <v>595</v>
      </c>
    </row>
    <row r="156" spans="1:2" x14ac:dyDescent="0.25">
      <c r="A156" s="37"/>
      <c r="B156" t="s">
        <v>596</v>
      </c>
    </row>
    <row r="157" spans="1:2" x14ac:dyDescent="0.25">
      <c r="A157" s="37"/>
      <c r="B157" t="s">
        <v>597</v>
      </c>
    </row>
    <row r="158" spans="1:2" x14ac:dyDescent="0.25">
      <c r="A158" s="37"/>
      <c r="B158" t="s">
        <v>598</v>
      </c>
    </row>
    <row r="159" spans="1:2" x14ac:dyDescent="0.25">
      <c r="A159" s="37"/>
      <c r="B159" t="s">
        <v>599</v>
      </c>
    </row>
    <row r="160" spans="1:2" x14ac:dyDescent="0.25">
      <c r="A160" s="37"/>
      <c r="B160" t="s">
        <v>600</v>
      </c>
    </row>
    <row r="161" spans="1:2" x14ac:dyDescent="0.25">
      <c r="A161" s="37"/>
      <c r="B161" t="s">
        <v>601</v>
      </c>
    </row>
    <row r="162" spans="1:2" x14ac:dyDescent="0.25">
      <c r="A162" s="37"/>
      <c r="B162" t="s">
        <v>602</v>
      </c>
    </row>
    <row r="163" spans="1:2" x14ac:dyDescent="0.25">
      <c r="A163" s="37"/>
      <c r="B163" t="s">
        <v>603</v>
      </c>
    </row>
    <row r="164" spans="1:2" x14ac:dyDescent="0.25">
      <c r="A164" s="37"/>
      <c r="B164" t="s">
        <v>604</v>
      </c>
    </row>
    <row r="165" spans="1:2" x14ac:dyDescent="0.25">
      <c r="A165" s="37"/>
      <c r="B165" t="s">
        <v>605</v>
      </c>
    </row>
    <row r="166" spans="1:2" x14ac:dyDescent="0.25">
      <c r="A166" s="37"/>
      <c r="B166" t="s">
        <v>606</v>
      </c>
    </row>
    <row r="167" spans="1:2" x14ac:dyDescent="0.25">
      <c r="A167" s="37"/>
      <c r="B167" t="s">
        <v>607</v>
      </c>
    </row>
    <row r="168" spans="1:2" x14ac:dyDescent="0.25">
      <c r="A168" s="37"/>
      <c r="B168" t="s">
        <v>608</v>
      </c>
    </row>
    <row r="169" spans="1:2" x14ac:dyDescent="0.25">
      <c r="A169" s="37"/>
      <c r="B169" t="s">
        <v>609</v>
      </c>
    </row>
    <row r="170" spans="1:2" x14ac:dyDescent="0.25">
      <c r="A170" s="37"/>
      <c r="B170" t="s">
        <v>610</v>
      </c>
    </row>
    <row r="171" spans="1:2" x14ac:dyDescent="0.25">
      <c r="A171" s="37"/>
      <c r="B171" t="s">
        <v>611</v>
      </c>
    </row>
    <row r="172" spans="1:2" x14ac:dyDescent="0.25">
      <c r="A172" s="37"/>
      <c r="B172" t="s">
        <v>612</v>
      </c>
    </row>
    <row r="173" spans="1:2" x14ac:dyDescent="0.25">
      <c r="A173" s="37"/>
      <c r="B173" t="s">
        <v>613</v>
      </c>
    </row>
    <row r="174" spans="1:2" x14ac:dyDescent="0.25">
      <c r="A174" s="37"/>
      <c r="B174" t="s">
        <v>614</v>
      </c>
    </row>
    <row r="175" spans="1:2" x14ac:dyDescent="0.25">
      <c r="A175" s="37"/>
      <c r="B175" t="s">
        <v>615</v>
      </c>
    </row>
    <row r="176" spans="1:2" x14ac:dyDescent="0.25">
      <c r="A176" s="37"/>
      <c r="B176" t="s">
        <v>616</v>
      </c>
    </row>
    <row r="177" spans="1:2" x14ac:dyDescent="0.25">
      <c r="A177" s="37"/>
      <c r="B177" t="s">
        <v>617</v>
      </c>
    </row>
    <row r="178" spans="1:2" x14ac:dyDescent="0.25">
      <c r="A178" s="37"/>
      <c r="B178" t="s">
        <v>618</v>
      </c>
    </row>
    <row r="179" spans="1:2" x14ac:dyDescent="0.25">
      <c r="A179" s="37"/>
      <c r="B179" t="s">
        <v>619</v>
      </c>
    </row>
    <row r="180" spans="1:2" x14ac:dyDescent="0.25">
      <c r="A180" s="37"/>
      <c r="B180" t="s">
        <v>620</v>
      </c>
    </row>
    <row r="181" spans="1:2" x14ac:dyDescent="0.25">
      <c r="A181" s="37"/>
      <c r="B181" t="s">
        <v>621</v>
      </c>
    </row>
    <row r="182" spans="1:2" x14ac:dyDescent="0.25">
      <c r="A182" s="37"/>
      <c r="B182" t="s">
        <v>622</v>
      </c>
    </row>
    <row r="183" spans="1:2" x14ac:dyDescent="0.25">
      <c r="A183" s="37"/>
      <c r="B183" t="s">
        <v>623</v>
      </c>
    </row>
    <row r="184" spans="1:2" x14ac:dyDescent="0.25">
      <c r="A184" s="37"/>
      <c r="B184" t="s">
        <v>624</v>
      </c>
    </row>
    <row r="185" spans="1:2" x14ac:dyDescent="0.25">
      <c r="A185" s="37"/>
      <c r="B185" t="s">
        <v>625</v>
      </c>
    </row>
    <row r="186" spans="1:2" x14ac:dyDescent="0.25">
      <c r="A186" s="37"/>
      <c r="B186" t="s">
        <v>626</v>
      </c>
    </row>
    <row r="187" spans="1:2" x14ac:dyDescent="0.25">
      <c r="A187" s="37"/>
      <c r="B187" t="s">
        <v>627</v>
      </c>
    </row>
    <row r="188" spans="1:2" x14ac:dyDescent="0.25">
      <c r="A188" s="37"/>
      <c r="B188" t="s">
        <v>628</v>
      </c>
    </row>
    <row r="189" spans="1:2" x14ac:dyDescent="0.25">
      <c r="A189" s="37"/>
      <c r="B189" t="s">
        <v>629</v>
      </c>
    </row>
    <row r="190" spans="1:2" x14ac:dyDescent="0.25">
      <c r="A190" s="37"/>
      <c r="B190" t="s">
        <v>630</v>
      </c>
    </row>
    <row r="191" spans="1:2" x14ac:dyDescent="0.25">
      <c r="A191" s="37"/>
      <c r="B191" t="s">
        <v>631</v>
      </c>
    </row>
    <row r="192" spans="1:2" x14ac:dyDescent="0.25">
      <c r="A192" s="37"/>
      <c r="B192" t="s">
        <v>632</v>
      </c>
    </row>
    <row r="193" spans="1:2" x14ac:dyDescent="0.25">
      <c r="A193" s="37"/>
      <c r="B193" t="s">
        <v>633</v>
      </c>
    </row>
    <row r="194" spans="1:2" x14ac:dyDescent="0.25">
      <c r="A194" s="37"/>
      <c r="B194" t="s">
        <v>634</v>
      </c>
    </row>
    <row r="195" spans="1:2" x14ac:dyDescent="0.25">
      <c r="A195" s="37"/>
      <c r="B195" t="s">
        <v>635</v>
      </c>
    </row>
    <row r="196" spans="1:2" x14ac:dyDescent="0.25">
      <c r="A196" s="37"/>
      <c r="B196" t="s">
        <v>636</v>
      </c>
    </row>
    <row r="197" spans="1:2" x14ac:dyDescent="0.25">
      <c r="A197" s="37"/>
      <c r="B197" t="s">
        <v>637</v>
      </c>
    </row>
    <row r="198" spans="1:2" x14ac:dyDescent="0.25">
      <c r="A198" s="37"/>
      <c r="B198" t="s">
        <v>638</v>
      </c>
    </row>
    <row r="199" spans="1:2" x14ac:dyDescent="0.25">
      <c r="A199" s="37"/>
      <c r="B199" t="s">
        <v>639</v>
      </c>
    </row>
    <row r="200" spans="1:2" x14ac:dyDescent="0.25">
      <c r="A200" s="37"/>
      <c r="B200" t="s">
        <v>640</v>
      </c>
    </row>
    <row r="201" spans="1:2" x14ac:dyDescent="0.25">
      <c r="A201" s="37"/>
      <c r="B201" t="s">
        <v>641</v>
      </c>
    </row>
    <row r="202" spans="1:2" x14ac:dyDescent="0.25">
      <c r="A202" s="37"/>
      <c r="B202" t="s">
        <v>642</v>
      </c>
    </row>
    <row r="203" spans="1:2" x14ac:dyDescent="0.25">
      <c r="A203" s="37"/>
      <c r="B203" t="s">
        <v>643</v>
      </c>
    </row>
    <row r="204" spans="1:2" x14ac:dyDescent="0.25">
      <c r="A204" s="37"/>
      <c r="B204" t="s">
        <v>644</v>
      </c>
    </row>
    <row r="205" spans="1:2" x14ac:dyDescent="0.25">
      <c r="A205" s="156"/>
      <c r="B205" t="s">
        <v>645</v>
      </c>
    </row>
    <row r="206" spans="1:2" x14ac:dyDescent="0.25">
      <c r="A206" s="156"/>
      <c r="B206" t="s">
        <v>646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43"/>
  <sheetViews>
    <sheetView zoomScale="93" zoomScaleNormal="93" workbookViewId="0">
      <selection activeCell="E11" sqref="E11:F12"/>
    </sheetView>
  </sheetViews>
  <sheetFormatPr baseColWidth="10" defaultColWidth="9.140625" defaultRowHeight="15" x14ac:dyDescent="0.25"/>
  <cols>
    <col min="1" max="1" width="14.7109375" style="1" customWidth="1"/>
    <col min="2" max="2" width="70.28515625" style="1" customWidth="1"/>
    <col min="3" max="4" width="16.7109375" style="1" customWidth="1"/>
    <col min="5" max="5" width="11.140625" style="1" customWidth="1"/>
    <col min="6" max="6" width="18.28515625" style="1" customWidth="1"/>
    <col min="7" max="7" width="9.28515625" style="1" customWidth="1"/>
    <col min="8" max="8" width="11.5703125" style="1" customWidth="1"/>
    <col min="9" max="9" width="11.7109375" style="1" customWidth="1"/>
    <col min="10" max="13" width="11.5703125" style="1" customWidth="1"/>
    <col min="14" max="14" width="11.7109375" style="1" customWidth="1"/>
    <col min="15" max="15" width="17.42578125" style="1" customWidth="1"/>
    <col min="16" max="16" width="16" style="1" customWidth="1"/>
    <col min="17" max="256" width="9.140625" style="1"/>
    <col min="257" max="257" width="14.7109375" style="1" customWidth="1"/>
    <col min="258" max="258" width="70.28515625" style="1" customWidth="1"/>
    <col min="259" max="260" width="16.7109375" style="1" customWidth="1"/>
    <col min="261" max="261" width="11.140625" style="1" customWidth="1"/>
    <col min="262" max="262" width="18.28515625" style="1" customWidth="1"/>
    <col min="263" max="263" width="9.28515625" style="1" customWidth="1"/>
    <col min="264" max="264" width="11.5703125" style="1" customWidth="1"/>
    <col min="265" max="265" width="11.7109375" style="1" customWidth="1"/>
    <col min="266" max="269" width="11.5703125" style="1" customWidth="1"/>
    <col min="270" max="270" width="11.7109375" style="1" customWidth="1"/>
    <col min="271" max="271" width="17.42578125" style="1" customWidth="1"/>
    <col min="272" max="272" width="16" style="1" customWidth="1"/>
    <col min="273" max="512" width="9.140625" style="1"/>
    <col min="513" max="513" width="14.7109375" style="1" customWidth="1"/>
    <col min="514" max="514" width="70.28515625" style="1" customWidth="1"/>
    <col min="515" max="516" width="16.7109375" style="1" customWidth="1"/>
    <col min="517" max="517" width="11.140625" style="1" customWidth="1"/>
    <col min="518" max="518" width="18.28515625" style="1" customWidth="1"/>
    <col min="519" max="519" width="9.28515625" style="1" customWidth="1"/>
    <col min="520" max="520" width="11.5703125" style="1" customWidth="1"/>
    <col min="521" max="521" width="11.7109375" style="1" customWidth="1"/>
    <col min="522" max="525" width="11.5703125" style="1" customWidth="1"/>
    <col min="526" max="526" width="11.7109375" style="1" customWidth="1"/>
    <col min="527" max="527" width="17.42578125" style="1" customWidth="1"/>
    <col min="528" max="528" width="16" style="1" customWidth="1"/>
    <col min="529" max="768" width="9.140625" style="1"/>
    <col min="769" max="769" width="14.7109375" style="1" customWidth="1"/>
    <col min="770" max="770" width="70.28515625" style="1" customWidth="1"/>
    <col min="771" max="772" width="16.7109375" style="1" customWidth="1"/>
    <col min="773" max="773" width="11.140625" style="1" customWidth="1"/>
    <col min="774" max="774" width="18.28515625" style="1" customWidth="1"/>
    <col min="775" max="775" width="9.28515625" style="1" customWidth="1"/>
    <col min="776" max="776" width="11.5703125" style="1" customWidth="1"/>
    <col min="777" max="777" width="11.7109375" style="1" customWidth="1"/>
    <col min="778" max="781" width="11.5703125" style="1" customWidth="1"/>
    <col min="782" max="782" width="11.7109375" style="1" customWidth="1"/>
    <col min="783" max="783" width="17.42578125" style="1" customWidth="1"/>
    <col min="784" max="784" width="16" style="1" customWidth="1"/>
    <col min="785" max="1024" width="9.140625" style="1"/>
    <col min="1025" max="1025" width="14.7109375" style="1" customWidth="1"/>
    <col min="1026" max="1026" width="70.28515625" style="1" customWidth="1"/>
    <col min="1027" max="1028" width="16.7109375" style="1" customWidth="1"/>
    <col min="1029" max="1029" width="11.140625" style="1" customWidth="1"/>
    <col min="1030" max="1030" width="18.28515625" style="1" customWidth="1"/>
    <col min="1031" max="1031" width="9.28515625" style="1" customWidth="1"/>
    <col min="1032" max="1032" width="11.5703125" style="1" customWidth="1"/>
    <col min="1033" max="1033" width="11.7109375" style="1" customWidth="1"/>
    <col min="1034" max="1037" width="11.5703125" style="1" customWidth="1"/>
    <col min="1038" max="1038" width="11.7109375" style="1" customWidth="1"/>
    <col min="1039" max="1039" width="17.42578125" style="1" customWidth="1"/>
    <col min="1040" max="1040" width="16" style="1" customWidth="1"/>
    <col min="1041" max="1280" width="9.140625" style="1"/>
    <col min="1281" max="1281" width="14.7109375" style="1" customWidth="1"/>
    <col min="1282" max="1282" width="70.28515625" style="1" customWidth="1"/>
    <col min="1283" max="1284" width="16.7109375" style="1" customWidth="1"/>
    <col min="1285" max="1285" width="11.140625" style="1" customWidth="1"/>
    <col min="1286" max="1286" width="18.28515625" style="1" customWidth="1"/>
    <col min="1287" max="1287" width="9.28515625" style="1" customWidth="1"/>
    <col min="1288" max="1288" width="11.5703125" style="1" customWidth="1"/>
    <col min="1289" max="1289" width="11.7109375" style="1" customWidth="1"/>
    <col min="1290" max="1293" width="11.5703125" style="1" customWidth="1"/>
    <col min="1294" max="1294" width="11.7109375" style="1" customWidth="1"/>
    <col min="1295" max="1295" width="17.42578125" style="1" customWidth="1"/>
    <col min="1296" max="1296" width="16" style="1" customWidth="1"/>
    <col min="1297" max="1536" width="9.140625" style="1"/>
    <col min="1537" max="1537" width="14.7109375" style="1" customWidth="1"/>
    <col min="1538" max="1538" width="70.28515625" style="1" customWidth="1"/>
    <col min="1539" max="1540" width="16.7109375" style="1" customWidth="1"/>
    <col min="1541" max="1541" width="11.140625" style="1" customWidth="1"/>
    <col min="1542" max="1542" width="18.28515625" style="1" customWidth="1"/>
    <col min="1543" max="1543" width="9.28515625" style="1" customWidth="1"/>
    <col min="1544" max="1544" width="11.5703125" style="1" customWidth="1"/>
    <col min="1545" max="1545" width="11.7109375" style="1" customWidth="1"/>
    <col min="1546" max="1549" width="11.5703125" style="1" customWidth="1"/>
    <col min="1550" max="1550" width="11.7109375" style="1" customWidth="1"/>
    <col min="1551" max="1551" width="17.42578125" style="1" customWidth="1"/>
    <col min="1552" max="1552" width="16" style="1" customWidth="1"/>
    <col min="1553" max="1792" width="9.140625" style="1"/>
    <col min="1793" max="1793" width="14.7109375" style="1" customWidth="1"/>
    <col min="1794" max="1794" width="70.28515625" style="1" customWidth="1"/>
    <col min="1795" max="1796" width="16.7109375" style="1" customWidth="1"/>
    <col min="1797" max="1797" width="11.140625" style="1" customWidth="1"/>
    <col min="1798" max="1798" width="18.28515625" style="1" customWidth="1"/>
    <col min="1799" max="1799" width="9.28515625" style="1" customWidth="1"/>
    <col min="1800" max="1800" width="11.5703125" style="1" customWidth="1"/>
    <col min="1801" max="1801" width="11.7109375" style="1" customWidth="1"/>
    <col min="1802" max="1805" width="11.5703125" style="1" customWidth="1"/>
    <col min="1806" max="1806" width="11.7109375" style="1" customWidth="1"/>
    <col min="1807" max="1807" width="17.42578125" style="1" customWidth="1"/>
    <col min="1808" max="1808" width="16" style="1" customWidth="1"/>
    <col min="1809" max="2048" width="9.140625" style="1"/>
    <col min="2049" max="2049" width="14.7109375" style="1" customWidth="1"/>
    <col min="2050" max="2050" width="70.28515625" style="1" customWidth="1"/>
    <col min="2051" max="2052" width="16.7109375" style="1" customWidth="1"/>
    <col min="2053" max="2053" width="11.140625" style="1" customWidth="1"/>
    <col min="2054" max="2054" width="18.28515625" style="1" customWidth="1"/>
    <col min="2055" max="2055" width="9.28515625" style="1" customWidth="1"/>
    <col min="2056" max="2056" width="11.5703125" style="1" customWidth="1"/>
    <col min="2057" max="2057" width="11.7109375" style="1" customWidth="1"/>
    <col min="2058" max="2061" width="11.5703125" style="1" customWidth="1"/>
    <col min="2062" max="2062" width="11.7109375" style="1" customWidth="1"/>
    <col min="2063" max="2063" width="17.42578125" style="1" customWidth="1"/>
    <col min="2064" max="2064" width="16" style="1" customWidth="1"/>
    <col min="2065" max="2304" width="9.140625" style="1"/>
    <col min="2305" max="2305" width="14.7109375" style="1" customWidth="1"/>
    <col min="2306" max="2306" width="70.28515625" style="1" customWidth="1"/>
    <col min="2307" max="2308" width="16.7109375" style="1" customWidth="1"/>
    <col min="2309" max="2309" width="11.140625" style="1" customWidth="1"/>
    <col min="2310" max="2310" width="18.28515625" style="1" customWidth="1"/>
    <col min="2311" max="2311" width="9.28515625" style="1" customWidth="1"/>
    <col min="2312" max="2312" width="11.5703125" style="1" customWidth="1"/>
    <col min="2313" max="2313" width="11.7109375" style="1" customWidth="1"/>
    <col min="2314" max="2317" width="11.5703125" style="1" customWidth="1"/>
    <col min="2318" max="2318" width="11.7109375" style="1" customWidth="1"/>
    <col min="2319" max="2319" width="17.42578125" style="1" customWidth="1"/>
    <col min="2320" max="2320" width="16" style="1" customWidth="1"/>
    <col min="2321" max="2560" width="9.140625" style="1"/>
    <col min="2561" max="2561" width="14.7109375" style="1" customWidth="1"/>
    <col min="2562" max="2562" width="70.28515625" style="1" customWidth="1"/>
    <col min="2563" max="2564" width="16.7109375" style="1" customWidth="1"/>
    <col min="2565" max="2565" width="11.140625" style="1" customWidth="1"/>
    <col min="2566" max="2566" width="18.28515625" style="1" customWidth="1"/>
    <col min="2567" max="2567" width="9.28515625" style="1" customWidth="1"/>
    <col min="2568" max="2568" width="11.5703125" style="1" customWidth="1"/>
    <col min="2569" max="2569" width="11.7109375" style="1" customWidth="1"/>
    <col min="2570" max="2573" width="11.5703125" style="1" customWidth="1"/>
    <col min="2574" max="2574" width="11.7109375" style="1" customWidth="1"/>
    <col min="2575" max="2575" width="17.42578125" style="1" customWidth="1"/>
    <col min="2576" max="2576" width="16" style="1" customWidth="1"/>
    <col min="2577" max="2816" width="9.140625" style="1"/>
    <col min="2817" max="2817" width="14.7109375" style="1" customWidth="1"/>
    <col min="2818" max="2818" width="70.28515625" style="1" customWidth="1"/>
    <col min="2819" max="2820" width="16.7109375" style="1" customWidth="1"/>
    <col min="2821" max="2821" width="11.140625" style="1" customWidth="1"/>
    <col min="2822" max="2822" width="18.28515625" style="1" customWidth="1"/>
    <col min="2823" max="2823" width="9.28515625" style="1" customWidth="1"/>
    <col min="2824" max="2824" width="11.5703125" style="1" customWidth="1"/>
    <col min="2825" max="2825" width="11.7109375" style="1" customWidth="1"/>
    <col min="2826" max="2829" width="11.5703125" style="1" customWidth="1"/>
    <col min="2830" max="2830" width="11.7109375" style="1" customWidth="1"/>
    <col min="2831" max="2831" width="17.42578125" style="1" customWidth="1"/>
    <col min="2832" max="2832" width="16" style="1" customWidth="1"/>
    <col min="2833" max="3072" width="9.140625" style="1"/>
    <col min="3073" max="3073" width="14.7109375" style="1" customWidth="1"/>
    <col min="3074" max="3074" width="70.28515625" style="1" customWidth="1"/>
    <col min="3075" max="3076" width="16.7109375" style="1" customWidth="1"/>
    <col min="3077" max="3077" width="11.140625" style="1" customWidth="1"/>
    <col min="3078" max="3078" width="18.28515625" style="1" customWidth="1"/>
    <col min="3079" max="3079" width="9.28515625" style="1" customWidth="1"/>
    <col min="3080" max="3080" width="11.5703125" style="1" customWidth="1"/>
    <col min="3081" max="3081" width="11.7109375" style="1" customWidth="1"/>
    <col min="3082" max="3085" width="11.5703125" style="1" customWidth="1"/>
    <col min="3086" max="3086" width="11.7109375" style="1" customWidth="1"/>
    <col min="3087" max="3087" width="17.42578125" style="1" customWidth="1"/>
    <col min="3088" max="3088" width="16" style="1" customWidth="1"/>
    <col min="3089" max="3328" width="9.140625" style="1"/>
    <col min="3329" max="3329" width="14.7109375" style="1" customWidth="1"/>
    <col min="3330" max="3330" width="70.28515625" style="1" customWidth="1"/>
    <col min="3331" max="3332" width="16.7109375" style="1" customWidth="1"/>
    <col min="3333" max="3333" width="11.140625" style="1" customWidth="1"/>
    <col min="3334" max="3334" width="18.28515625" style="1" customWidth="1"/>
    <col min="3335" max="3335" width="9.28515625" style="1" customWidth="1"/>
    <col min="3336" max="3336" width="11.5703125" style="1" customWidth="1"/>
    <col min="3337" max="3337" width="11.7109375" style="1" customWidth="1"/>
    <col min="3338" max="3341" width="11.5703125" style="1" customWidth="1"/>
    <col min="3342" max="3342" width="11.7109375" style="1" customWidth="1"/>
    <col min="3343" max="3343" width="17.42578125" style="1" customWidth="1"/>
    <col min="3344" max="3344" width="16" style="1" customWidth="1"/>
    <col min="3345" max="3584" width="9.140625" style="1"/>
    <col min="3585" max="3585" width="14.7109375" style="1" customWidth="1"/>
    <col min="3586" max="3586" width="70.28515625" style="1" customWidth="1"/>
    <col min="3587" max="3588" width="16.7109375" style="1" customWidth="1"/>
    <col min="3589" max="3589" width="11.140625" style="1" customWidth="1"/>
    <col min="3590" max="3590" width="18.28515625" style="1" customWidth="1"/>
    <col min="3591" max="3591" width="9.28515625" style="1" customWidth="1"/>
    <col min="3592" max="3592" width="11.5703125" style="1" customWidth="1"/>
    <col min="3593" max="3593" width="11.7109375" style="1" customWidth="1"/>
    <col min="3594" max="3597" width="11.5703125" style="1" customWidth="1"/>
    <col min="3598" max="3598" width="11.7109375" style="1" customWidth="1"/>
    <col min="3599" max="3599" width="17.42578125" style="1" customWidth="1"/>
    <col min="3600" max="3600" width="16" style="1" customWidth="1"/>
    <col min="3601" max="3840" width="9.140625" style="1"/>
    <col min="3841" max="3841" width="14.7109375" style="1" customWidth="1"/>
    <col min="3842" max="3842" width="70.28515625" style="1" customWidth="1"/>
    <col min="3843" max="3844" width="16.7109375" style="1" customWidth="1"/>
    <col min="3845" max="3845" width="11.140625" style="1" customWidth="1"/>
    <col min="3846" max="3846" width="18.28515625" style="1" customWidth="1"/>
    <col min="3847" max="3847" width="9.28515625" style="1" customWidth="1"/>
    <col min="3848" max="3848" width="11.5703125" style="1" customWidth="1"/>
    <col min="3849" max="3849" width="11.7109375" style="1" customWidth="1"/>
    <col min="3850" max="3853" width="11.5703125" style="1" customWidth="1"/>
    <col min="3854" max="3854" width="11.7109375" style="1" customWidth="1"/>
    <col min="3855" max="3855" width="17.42578125" style="1" customWidth="1"/>
    <col min="3856" max="3856" width="16" style="1" customWidth="1"/>
    <col min="3857" max="4096" width="9.140625" style="1"/>
    <col min="4097" max="4097" width="14.7109375" style="1" customWidth="1"/>
    <col min="4098" max="4098" width="70.28515625" style="1" customWidth="1"/>
    <col min="4099" max="4100" width="16.7109375" style="1" customWidth="1"/>
    <col min="4101" max="4101" width="11.140625" style="1" customWidth="1"/>
    <col min="4102" max="4102" width="18.28515625" style="1" customWidth="1"/>
    <col min="4103" max="4103" width="9.28515625" style="1" customWidth="1"/>
    <col min="4104" max="4104" width="11.5703125" style="1" customWidth="1"/>
    <col min="4105" max="4105" width="11.7109375" style="1" customWidth="1"/>
    <col min="4106" max="4109" width="11.5703125" style="1" customWidth="1"/>
    <col min="4110" max="4110" width="11.7109375" style="1" customWidth="1"/>
    <col min="4111" max="4111" width="17.42578125" style="1" customWidth="1"/>
    <col min="4112" max="4112" width="16" style="1" customWidth="1"/>
    <col min="4113" max="4352" width="9.140625" style="1"/>
    <col min="4353" max="4353" width="14.7109375" style="1" customWidth="1"/>
    <col min="4354" max="4354" width="70.28515625" style="1" customWidth="1"/>
    <col min="4355" max="4356" width="16.7109375" style="1" customWidth="1"/>
    <col min="4357" max="4357" width="11.140625" style="1" customWidth="1"/>
    <col min="4358" max="4358" width="18.28515625" style="1" customWidth="1"/>
    <col min="4359" max="4359" width="9.28515625" style="1" customWidth="1"/>
    <col min="4360" max="4360" width="11.5703125" style="1" customWidth="1"/>
    <col min="4361" max="4361" width="11.7109375" style="1" customWidth="1"/>
    <col min="4362" max="4365" width="11.5703125" style="1" customWidth="1"/>
    <col min="4366" max="4366" width="11.7109375" style="1" customWidth="1"/>
    <col min="4367" max="4367" width="17.42578125" style="1" customWidth="1"/>
    <col min="4368" max="4368" width="16" style="1" customWidth="1"/>
    <col min="4369" max="4608" width="9.140625" style="1"/>
    <col min="4609" max="4609" width="14.7109375" style="1" customWidth="1"/>
    <col min="4610" max="4610" width="70.28515625" style="1" customWidth="1"/>
    <col min="4611" max="4612" width="16.7109375" style="1" customWidth="1"/>
    <col min="4613" max="4613" width="11.140625" style="1" customWidth="1"/>
    <col min="4614" max="4614" width="18.28515625" style="1" customWidth="1"/>
    <col min="4615" max="4615" width="9.28515625" style="1" customWidth="1"/>
    <col min="4616" max="4616" width="11.5703125" style="1" customWidth="1"/>
    <col min="4617" max="4617" width="11.7109375" style="1" customWidth="1"/>
    <col min="4618" max="4621" width="11.5703125" style="1" customWidth="1"/>
    <col min="4622" max="4622" width="11.7109375" style="1" customWidth="1"/>
    <col min="4623" max="4623" width="17.42578125" style="1" customWidth="1"/>
    <col min="4624" max="4624" width="16" style="1" customWidth="1"/>
    <col min="4625" max="4864" width="9.140625" style="1"/>
    <col min="4865" max="4865" width="14.7109375" style="1" customWidth="1"/>
    <col min="4866" max="4866" width="70.28515625" style="1" customWidth="1"/>
    <col min="4867" max="4868" width="16.7109375" style="1" customWidth="1"/>
    <col min="4869" max="4869" width="11.140625" style="1" customWidth="1"/>
    <col min="4870" max="4870" width="18.28515625" style="1" customWidth="1"/>
    <col min="4871" max="4871" width="9.28515625" style="1" customWidth="1"/>
    <col min="4872" max="4872" width="11.5703125" style="1" customWidth="1"/>
    <col min="4873" max="4873" width="11.7109375" style="1" customWidth="1"/>
    <col min="4874" max="4877" width="11.5703125" style="1" customWidth="1"/>
    <col min="4878" max="4878" width="11.7109375" style="1" customWidth="1"/>
    <col min="4879" max="4879" width="17.42578125" style="1" customWidth="1"/>
    <col min="4880" max="4880" width="16" style="1" customWidth="1"/>
    <col min="4881" max="5120" width="9.140625" style="1"/>
    <col min="5121" max="5121" width="14.7109375" style="1" customWidth="1"/>
    <col min="5122" max="5122" width="70.28515625" style="1" customWidth="1"/>
    <col min="5123" max="5124" width="16.7109375" style="1" customWidth="1"/>
    <col min="5125" max="5125" width="11.140625" style="1" customWidth="1"/>
    <col min="5126" max="5126" width="18.28515625" style="1" customWidth="1"/>
    <col min="5127" max="5127" width="9.28515625" style="1" customWidth="1"/>
    <col min="5128" max="5128" width="11.5703125" style="1" customWidth="1"/>
    <col min="5129" max="5129" width="11.7109375" style="1" customWidth="1"/>
    <col min="5130" max="5133" width="11.5703125" style="1" customWidth="1"/>
    <col min="5134" max="5134" width="11.7109375" style="1" customWidth="1"/>
    <col min="5135" max="5135" width="17.42578125" style="1" customWidth="1"/>
    <col min="5136" max="5136" width="16" style="1" customWidth="1"/>
    <col min="5137" max="5376" width="9.140625" style="1"/>
    <col min="5377" max="5377" width="14.7109375" style="1" customWidth="1"/>
    <col min="5378" max="5378" width="70.28515625" style="1" customWidth="1"/>
    <col min="5379" max="5380" width="16.7109375" style="1" customWidth="1"/>
    <col min="5381" max="5381" width="11.140625" style="1" customWidth="1"/>
    <col min="5382" max="5382" width="18.28515625" style="1" customWidth="1"/>
    <col min="5383" max="5383" width="9.28515625" style="1" customWidth="1"/>
    <col min="5384" max="5384" width="11.5703125" style="1" customWidth="1"/>
    <col min="5385" max="5385" width="11.7109375" style="1" customWidth="1"/>
    <col min="5386" max="5389" width="11.5703125" style="1" customWidth="1"/>
    <col min="5390" max="5390" width="11.7109375" style="1" customWidth="1"/>
    <col min="5391" max="5391" width="17.42578125" style="1" customWidth="1"/>
    <col min="5392" max="5392" width="16" style="1" customWidth="1"/>
    <col min="5393" max="5632" width="9.140625" style="1"/>
    <col min="5633" max="5633" width="14.7109375" style="1" customWidth="1"/>
    <col min="5634" max="5634" width="70.28515625" style="1" customWidth="1"/>
    <col min="5635" max="5636" width="16.7109375" style="1" customWidth="1"/>
    <col min="5637" max="5637" width="11.140625" style="1" customWidth="1"/>
    <col min="5638" max="5638" width="18.28515625" style="1" customWidth="1"/>
    <col min="5639" max="5639" width="9.28515625" style="1" customWidth="1"/>
    <col min="5640" max="5640" width="11.5703125" style="1" customWidth="1"/>
    <col min="5641" max="5641" width="11.7109375" style="1" customWidth="1"/>
    <col min="5642" max="5645" width="11.5703125" style="1" customWidth="1"/>
    <col min="5646" max="5646" width="11.7109375" style="1" customWidth="1"/>
    <col min="5647" max="5647" width="17.42578125" style="1" customWidth="1"/>
    <col min="5648" max="5648" width="16" style="1" customWidth="1"/>
    <col min="5649" max="5888" width="9.140625" style="1"/>
    <col min="5889" max="5889" width="14.7109375" style="1" customWidth="1"/>
    <col min="5890" max="5890" width="70.28515625" style="1" customWidth="1"/>
    <col min="5891" max="5892" width="16.7109375" style="1" customWidth="1"/>
    <col min="5893" max="5893" width="11.140625" style="1" customWidth="1"/>
    <col min="5894" max="5894" width="18.28515625" style="1" customWidth="1"/>
    <col min="5895" max="5895" width="9.28515625" style="1" customWidth="1"/>
    <col min="5896" max="5896" width="11.5703125" style="1" customWidth="1"/>
    <col min="5897" max="5897" width="11.7109375" style="1" customWidth="1"/>
    <col min="5898" max="5901" width="11.5703125" style="1" customWidth="1"/>
    <col min="5902" max="5902" width="11.7109375" style="1" customWidth="1"/>
    <col min="5903" max="5903" width="17.42578125" style="1" customWidth="1"/>
    <col min="5904" max="5904" width="16" style="1" customWidth="1"/>
    <col min="5905" max="6144" width="9.140625" style="1"/>
    <col min="6145" max="6145" width="14.7109375" style="1" customWidth="1"/>
    <col min="6146" max="6146" width="70.28515625" style="1" customWidth="1"/>
    <col min="6147" max="6148" width="16.7109375" style="1" customWidth="1"/>
    <col min="6149" max="6149" width="11.140625" style="1" customWidth="1"/>
    <col min="6150" max="6150" width="18.28515625" style="1" customWidth="1"/>
    <col min="6151" max="6151" width="9.28515625" style="1" customWidth="1"/>
    <col min="6152" max="6152" width="11.5703125" style="1" customWidth="1"/>
    <col min="6153" max="6153" width="11.7109375" style="1" customWidth="1"/>
    <col min="6154" max="6157" width="11.5703125" style="1" customWidth="1"/>
    <col min="6158" max="6158" width="11.7109375" style="1" customWidth="1"/>
    <col min="6159" max="6159" width="17.42578125" style="1" customWidth="1"/>
    <col min="6160" max="6160" width="16" style="1" customWidth="1"/>
    <col min="6161" max="6400" width="9.140625" style="1"/>
    <col min="6401" max="6401" width="14.7109375" style="1" customWidth="1"/>
    <col min="6402" max="6402" width="70.28515625" style="1" customWidth="1"/>
    <col min="6403" max="6404" width="16.7109375" style="1" customWidth="1"/>
    <col min="6405" max="6405" width="11.140625" style="1" customWidth="1"/>
    <col min="6406" max="6406" width="18.28515625" style="1" customWidth="1"/>
    <col min="6407" max="6407" width="9.28515625" style="1" customWidth="1"/>
    <col min="6408" max="6408" width="11.5703125" style="1" customWidth="1"/>
    <col min="6409" max="6409" width="11.7109375" style="1" customWidth="1"/>
    <col min="6410" max="6413" width="11.5703125" style="1" customWidth="1"/>
    <col min="6414" max="6414" width="11.7109375" style="1" customWidth="1"/>
    <col min="6415" max="6415" width="17.42578125" style="1" customWidth="1"/>
    <col min="6416" max="6416" width="16" style="1" customWidth="1"/>
    <col min="6417" max="6656" width="9.140625" style="1"/>
    <col min="6657" max="6657" width="14.7109375" style="1" customWidth="1"/>
    <col min="6658" max="6658" width="70.28515625" style="1" customWidth="1"/>
    <col min="6659" max="6660" width="16.7109375" style="1" customWidth="1"/>
    <col min="6661" max="6661" width="11.140625" style="1" customWidth="1"/>
    <col min="6662" max="6662" width="18.28515625" style="1" customWidth="1"/>
    <col min="6663" max="6663" width="9.28515625" style="1" customWidth="1"/>
    <col min="6664" max="6664" width="11.5703125" style="1" customWidth="1"/>
    <col min="6665" max="6665" width="11.7109375" style="1" customWidth="1"/>
    <col min="6666" max="6669" width="11.5703125" style="1" customWidth="1"/>
    <col min="6670" max="6670" width="11.7109375" style="1" customWidth="1"/>
    <col min="6671" max="6671" width="17.42578125" style="1" customWidth="1"/>
    <col min="6672" max="6672" width="16" style="1" customWidth="1"/>
    <col min="6673" max="6912" width="9.140625" style="1"/>
    <col min="6913" max="6913" width="14.7109375" style="1" customWidth="1"/>
    <col min="6914" max="6914" width="70.28515625" style="1" customWidth="1"/>
    <col min="6915" max="6916" width="16.7109375" style="1" customWidth="1"/>
    <col min="6917" max="6917" width="11.140625" style="1" customWidth="1"/>
    <col min="6918" max="6918" width="18.28515625" style="1" customWidth="1"/>
    <col min="6919" max="6919" width="9.28515625" style="1" customWidth="1"/>
    <col min="6920" max="6920" width="11.5703125" style="1" customWidth="1"/>
    <col min="6921" max="6921" width="11.7109375" style="1" customWidth="1"/>
    <col min="6922" max="6925" width="11.5703125" style="1" customWidth="1"/>
    <col min="6926" max="6926" width="11.7109375" style="1" customWidth="1"/>
    <col min="6927" max="6927" width="17.42578125" style="1" customWidth="1"/>
    <col min="6928" max="6928" width="16" style="1" customWidth="1"/>
    <col min="6929" max="7168" width="9.140625" style="1"/>
    <col min="7169" max="7169" width="14.7109375" style="1" customWidth="1"/>
    <col min="7170" max="7170" width="70.28515625" style="1" customWidth="1"/>
    <col min="7171" max="7172" width="16.7109375" style="1" customWidth="1"/>
    <col min="7173" max="7173" width="11.140625" style="1" customWidth="1"/>
    <col min="7174" max="7174" width="18.28515625" style="1" customWidth="1"/>
    <col min="7175" max="7175" width="9.28515625" style="1" customWidth="1"/>
    <col min="7176" max="7176" width="11.5703125" style="1" customWidth="1"/>
    <col min="7177" max="7177" width="11.7109375" style="1" customWidth="1"/>
    <col min="7178" max="7181" width="11.5703125" style="1" customWidth="1"/>
    <col min="7182" max="7182" width="11.7109375" style="1" customWidth="1"/>
    <col min="7183" max="7183" width="17.42578125" style="1" customWidth="1"/>
    <col min="7184" max="7184" width="16" style="1" customWidth="1"/>
    <col min="7185" max="7424" width="9.140625" style="1"/>
    <col min="7425" max="7425" width="14.7109375" style="1" customWidth="1"/>
    <col min="7426" max="7426" width="70.28515625" style="1" customWidth="1"/>
    <col min="7427" max="7428" width="16.7109375" style="1" customWidth="1"/>
    <col min="7429" max="7429" width="11.140625" style="1" customWidth="1"/>
    <col min="7430" max="7430" width="18.28515625" style="1" customWidth="1"/>
    <col min="7431" max="7431" width="9.28515625" style="1" customWidth="1"/>
    <col min="7432" max="7432" width="11.5703125" style="1" customWidth="1"/>
    <col min="7433" max="7433" width="11.7109375" style="1" customWidth="1"/>
    <col min="7434" max="7437" width="11.5703125" style="1" customWidth="1"/>
    <col min="7438" max="7438" width="11.7109375" style="1" customWidth="1"/>
    <col min="7439" max="7439" width="17.42578125" style="1" customWidth="1"/>
    <col min="7440" max="7440" width="16" style="1" customWidth="1"/>
    <col min="7441" max="7680" width="9.140625" style="1"/>
    <col min="7681" max="7681" width="14.7109375" style="1" customWidth="1"/>
    <col min="7682" max="7682" width="70.28515625" style="1" customWidth="1"/>
    <col min="7683" max="7684" width="16.7109375" style="1" customWidth="1"/>
    <col min="7685" max="7685" width="11.140625" style="1" customWidth="1"/>
    <col min="7686" max="7686" width="18.28515625" style="1" customWidth="1"/>
    <col min="7687" max="7687" width="9.28515625" style="1" customWidth="1"/>
    <col min="7688" max="7688" width="11.5703125" style="1" customWidth="1"/>
    <col min="7689" max="7689" width="11.7109375" style="1" customWidth="1"/>
    <col min="7690" max="7693" width="11.5703125" style="1" customWidth="1"/>
    <col min="7694" max="7694" width="11.7109375" style="1" customWidth="1"/>
    <col min="7695" max="7695" width="17.42578125" style="1" customWidth="1"/>
    <col min="7696" max="7696" width="16" style="1" customWidth="1"/>
    <col min="7697" max="7936" width="9.140625" style="1"/>
    <col min="7937" max="7937" width="14.7109375" style="1" customWidth="1"/>
    <col min="7938" max="7938" width="70.28515625" style="1" customWidth="1"/>
    <col min="7939" max="7940" width="16.7109375" style="1" customWidth="1"/>
    <col min="7941" max="7941" width="11.140625" style="1" customWidth="1"/>
    <col min="7942" max="7942" width="18.28515625" style="1" customWidth="1"/>
    <col min="7943" max="7943" width="9.28515625" style="1" customWidth="1"/>
    <col min="7944" max="7944" width="11.5703125" style="1" customWidth="1"/>
    <col min="7945" max="7945" width="11.7109375" style="1" customWidth="1"/>
    <col min="7946" max="7949" width="11.5703125" style="1" customWidth="1"/>
    <col min="7950" max="7950" width="11.7109375" style="1" customWidth="1"/>
    <col min="7951" max="7951" width="17.42578125" style="1" customWidth="1"/>
    <col min="7952" max="7952" width="16" style="1" customWidth="1"/>
    <col min="7953" max="8192" width="9.140625" style="1"/>
    <col min="8193" max="8193" width="14.7109375" style="1" customWidth="1"/>
    <col min="8194" max="8194" width="70.28515625" style="1" customWidth="1"/>
    <col min="8195" max="8196" width="16.7109375" style="1" customWidth="1"/>
    <col min="8197" max="8197" width="11.140625" style="1" customWidth="1"/>
    <col min="8198" max="8198" width="18.28515625" style="1" customWidth="1"/>
    <col min="8199" max="8199" width="9.28515625" style="1" customWidth="1"/>
    <col min="8200" max="8200" width="11.5703125" style="1" customWidth="1"/>
    <col min="8201" max="8201" width="11.7109375" style="1" customWidth="1"/>
    <col min="8202" max="8205" width="11.5703125" style="1" customWidth="1"/>
    <col min="8206" max="8206" width="11.7109375" style="1" customWidth="1"/>
    <col min="8207" max="8207" width="17.42578125" style="1" customWidth="1"/>
    <col min="8208" max="8208" width="16" style="1" customWidth="1"/>
    <col min="8209" max="8448" width="9.140625" style="1"/>
    <col min="8449" max="8449" width="14.7109375" style="1" customWidth="1"/>
    <col min="8450" max="8450" width="70.28515625" style="1" customWidth="1"/>
    <col min="8451" max="8452" width="16.7109375" style="1" customWidth="1"/>
    <col min="8453" max="8453" width="11.140625" style="1" customWidth="1"/>
    <col min="8454" max="8454" width="18.28515625" style="1" customWidth="1"/>
    <col min="8455" max="8455" width="9.28515625" style="1" customWidth="1"/>
    <col min="8456" max="8456" width="11.5703125" style="1" customWidth="1"/>
    <col min="8457" max="8457" width="11.7109375" style="1" customWidth="1"/>
    <col min="8458" max="8461" width="11.5703125" style="1" customWidth="1"/>
    <col min="8462" max="8462" width="11.7109375" style="1" customWidth="1"/>
    <col min="8463" max="8463" width="17.42578125" style="1" customWidth="1"/>
    <col min="8464" max="8464" width="16" style="1" customWidth="1"/>
    <col min="8465" max="8704" width="9.140625" style="1"/>
    <col min="8705" max="8705" width="14.7109375" style="1" customWidth="1"/>
    <col min="8706" max="8706" width="70.28515625" style="1" customWidth="1"/>
    <col min="8707" max="8708" width="16.7109375" style="1" customWidth="1"/>
    <col min="8709" max="8709" width="11.140625" style="1" customWidth="1"/>
    <col min="8710" max="8710" width="18.28515625" style="1" customWidth="1"/>
    <col min="8711" max="8711" width="9.28515625" style="1" customWidth="1"/>
    <col min="8712" max="8712" width="11.5703125" style="1" customWidth="1"/>
    <col min="8713" max="8713" width="11.7109375" style="1" customWidth="1"/>
    <col min="8714" max="8717" width="11.5703125" style="1" customWidth="1"/>
    <col min="8718" max="8718" width="11.7109375" style="1" customWidth="1"/>
    <col min="8719" max="8719" width="17.42578125" style="1" customWidth="1"/>
    <col min="8720" max="8720" width="16" style="1" customWidth="1"/>
    <col min="8721" max="8960" width="9.140625" style="1"/>
    <col min="8961" max="8961" width="14.7109375" style="1" customWidth="1"/>
    <col min="8962" max="8962" width="70.28515625" style="1" customWidth="1"/>
    <col min="8963" max="8964" width="16.7109375" style="1" customWidth="1"/>
    <col min="8965" max="8965" width="11.140625" style="1" customWidth="1"/>
    <col min="8966" max="8966" width="18.28515625" style="1" customWidth="1"/>
    <col min="8967" max="8967" width="9.28515625" style="1" customWidth="1"/>
    <col min="8968" max="8968" width="11.5703125" style="1" customWidth="1"/>
    <col min="8969" max="8969" width="11.7109375" style="1" customWidth="1"/>
    <col min="8970" max="8973" width="11.5703125" style="1" customWidth="1"/>
    <col min="8974" max="8974" width="11.7109375" style="1" customWidth="1"/>
    <col min="8975" max="8975" width="17.42578125" style="1" customWidth="1"/>
    <col min="8976" max="8976" width="16" style="1" customWidth="1"/>
    <col min="8977" max="9216" width="9.140625" style="1"/>
    <col min="9217" max="9217" width="14.7109375" style="1" customWidth="1"/>
    <col min="9218" max="9218" width="70.28515625" style="1" customWidth="1"/>
    <col min="9219" max="9220" width="16.7109375" style="1" customWidth="1"/>
    <col min="9221" max="9221" width="11.140625" style="1" customWidth="1"/>
    <col min="9222" max="9222" width="18.28515625" style="1" customWidth="1"/>
    <col min="9223" max="9223" width="9.28515625" style="1" customWidth="1"/>
    <col min="9224" max="9224" width="11.5703125" style="1" customWidth="1"/>
    <col min="9225" max="9225" width="11.7109375" style="1" customWidth="1"/>
    <col min="9226" max="9229" width="11.5703125" style="1" customWidth="1"/>
    <col min="9230" max="9230" width="11.7109375" style="1" customWidth="1"/>
    <col min="9231" max="9231" width="17.42578125" style="1" customWidth="1"/>
    <col min="9232" max="9232" width="16" style="1" customWidth="1"/>
    <col min="9233" max="9472" width="9.140625" style="1"/>
    <col min="9473" max="9473" width="14.7109375" style="1" customWidth="1"/>
    <col min="9474" max="9474" width="70.28515625" style="1" customWidth="1"/>
    <col min="9475" max="9476" width="16.7109375" style="1" customWidth="1"/>
    <col min="9477" max="9477" width="11.140625" style="1" customWidth="1"/>
    <col min="9478" max="9478" width="18.28515625" style="1" customWidth="1"/>
    <col min="9479" max="9479" width="9.28515625" style="1" customWidth="1"/>
    <col min="9480" max="9480" width="11.5703125" style="1" customWidth="1"/>
    <col min="9481" max="9481" width="11.7109375" style="1" customWidth="1"/>
    <col min="9482" max="9485" width="11.5703125" style="1" customWidth="1"/>
    <col min="9486" max="9486" width="11.7109375" style="1" customWidth="1"/>
    <col min="9487" max="9487" width="17.42578125" style="1" customWidth="1"/>
    <col min="9488" max="9488" width="16" style="1" customWidth="1"/>
    <col min="9489" max="9728" width="9.140625" style="1"/>
    <col min="9729" max="9729" width="14.7109375" style="1" customWidth="1"/>
    <col min="9730" max="9730" width="70.28515625" style="1" customWidth="1"/>
    <col min="9731" max="9732" width="16.7109375" style="1" customWidth="1"/>
    <col min="9733" max="9733" width="11.140625" style="1" customWidth="1"/>
    <col min="9734" max="9734" width="18.28515625" style="1" customWidth="1"/>
    <col min="9735" max="9735" width="9.28515625" style="1" customWidth="1"/>
    <col min="9736" max="9736" width="11.5703125" style="1" customWidth="1"/>
    <col min="9737" max="9737" width="11.7109375" style="1" customWidth="1"/>
    <col min="9738" max="9741" width="11.5703125" style="1" customWidth="1"/>
    <col min="9742" max="9742" width="11.7109375" style="1" customWidth="1"/>
    <col min="9743" max="9743" width="17.42578125" style="1" customWidth="1"/>
    <col min="9744" max="9744" width="16" style="1" customWidth="1"/>
    <col min="9745" max="9984" width="9.140625" style="1"/>
    <col min="9985" max="9985" width="14.7109375" style="1" customWidth="1"/>
    <col min="9986" max="9986" width="70.28515625" style="1" customWidth="1"/>
    <col min="9987" max="9988" width="16.7109375" style="1" customWidth="1"/>
    <col min="9989" max="9989" width="11.140625" style="1" customWidth="1"/>
    <col min="9990" max="9990" width="18.28515625" style="1" customWidth="1"/>
    <col min="9991" max="9991" width="9.28515625" style="1" customWidth="1"/>
    <col min="9992" max="9992" width="11.5703125" style="1" customWidth="1"/>
    <col min="9993" max="9993" width="11.7109375" style="1" customWidth="1"/>
    <col min="9994" max="9997" width="11.5703125" style="1" customWidth="1"/>
    <col min="9998" max="9998" width="11.7109375" style="1" customWidth="1"/>
    <col min="9999" max="9999" width="17.42578125" style="1" customWidth="1"/>
    <col min="10000" max="10000" width="16" style="1" customWidth="1"/>
    <col min="10001" max="10240" width="9.140625" style="1"/>
    <col min="10241" max="10241" width="14.7109375" style="1" customWidth="1"/>
    <col min="10242" max="10242" width="70.28515625" style="1" customWidth="1"/>
    <col min="10243" max="10244" width="16.7109375" style="1" customWidth="1"/>
    <col min="10245" max="10245" width="11.140625" style="1" customWidth="1"/>
    <col min="10246" max="10246" width="18.28515625" style="1" customWidth="1"/>
    <col min="10247" max="10247" width="9.28515625" style="1" customWidth="1"/>
    <col min="10248" max="10248" width="11.5703125" style="1" customWidth="1"/>
    <col min="10249" max="10249" width="11.7109375" style="1" customWidth="1"/>
    <col min="10250" max="10253" width="11.5703125" style="1" customWidth="1"/>
    <col min="10254" max="10254" width="11.7109375" style="1" customWidth="1"/>
    <col min="10255" max="10255" width="17.42578125" style="1" customWidth="1"/>
    <col min="10256" max="10256" width="16" style="1" customWidth="1"/>
    <col min="10257" max="10496" width="9.140625" style="1"/>
    <col min="10497" max="10497" width="14.7109375" style="1" customWidth="1"/>
    <col min="10498" max="10498" width="70.28515625" style="1" customWidth="1"/>
    <col min="10499" max="10500" width="16.7109375" style="1" customWidth="1"/>
    <col min="10501" max="10501" width="11.140625" style="1" customWidth="1"/>
    <col min="10502" max="10502" width="18.28515625" style="1" customWidth="1"/>
    <col min="10503" max="10503" width="9.28515625" style="1" customWidth="1"/>
    <col min="10504" max="10504" width="11.5703125" style="1" customWidth="1"/>
    <col min="10505" max="10505" width="11.7109375" style="1" customWidth="1"/>
    <col min="10506" max="10509" width="11.5703125" style="1" customWidth="1"/>
    <col min="10510" max="10510" width="11.7109375" style="1" customWidth="1"/>
    <col min="10511" max="10511" width="17.42578125" style="1" customWidth="1"/>
    <col min="10512" max="10512" width="16" style="1" customWidth="1"/>
    <col min="10513" max="10752" width="9.140625" style="1"/>
    <col min="10753" max="10753" width="14.7109375" style="1" customWidth="1"/>
    <col min="10754" max="10754" width="70.28515625" style="1" customWidth="1"/>
    <col min="10755" max="10756" width="16.7109375" style="1" customWidth="1"/>
    <col min="10757" max="10757" width="11.140625" style="1" customWidth="1"/>
    <col min="10758" max="10758" width="18.28515625" style="1" customWidth="1"/>
    <col min="10759" max="10759" width="9.28515625" style="1" customWidth="1"/>
    <col min="10760" max="10760" width="11.5703125" style="1" customWidth="1"/>
    <col min="10761" max="10761" width="11.7109375" style="1" customWidth="1"/>
    <col min="10762" max="10765" width="11.5703125" style="1" customWidth="1"/>
    <col min="10766" max="10766" width="11.7109375" style="1" customWidth="1"/>
    <col min="10767" max="10767" width="17.42578125" style="1" customWidth="1"/>
    <col min="10768" max="10768" width="16" style="1" customWidth="1"/>
    <col min="10769" max="11008" width="9.140625" style="1"/>
    <col min="11009" max="11009" width="14.7109375" style="1" customWidth="1"/>
    <col min="11010" max="11010" width="70.28515625" style="1" customWidth="1"/>
    <col min="11011" max="11012" width="16.7109375" style="1" customWidth="1"/>
    <col min="11013" max="11013" width="11.140625" style="1" customWidth="1"/>
    <col min="11014" max="11014" width="18.28515625" style="1" customWidth="1"/>
    <col min="11015" max="11015" width="9.28515625" style="1" customWidth="1"/>
    <col min="11016" max="11016" width="11.5703125" style="1" customWidth="1"/>
    <col min="11017" max="11017" width="11.7109375" style="1" customWidth="1"/>
    <col min="11018" max="11021" width="11.5703125" style="1" customWidth="1"/>
    <col min="11022" max="11022" width="11.7109375" style="1" customWidth="1"/>
    <col min="11023" max="11023" width="17.42578125" style="1" customWidth="1"/>
    <col min="11024" max="11024" width="16" style="1" customWidth="1"/>
    <col min="11025" max="11264" width="9.140625" style="1"/>
    <col min="11265" max="11265" width="14.7109375" style="1" customWidth="1"/>
    <col min="11266" max="11266" width="70.28515625" style="1" customWidth="1"/>
    <col min="11267" max="11268" width="16.7109375" style="1" customWidth="1"/>
    <col min="11269" max="11269" width="11.140625" style="1" customWidth="1"/>
    <col min="11270" max="11270" width="18.28515625" style="1" customWidth="1"/>
    <col min="11271" max="11271" width="9.28515625" style="1" customWidth="1"/>
    <col min="11272" max="11272" width="11.5703125" style="1" customWidth="1"/>
    <col min="11273" max="11273" width="11.7109375" style="1" customWidth="1"/>
    <col min="11274" max="11277" width="11.5703125" style="1" customWidth="1"/>
    <col min="11278" max="11278" width="11.7109375" style="1" customWidth="1"/>
    <col min="11279" max="11279" width="17.42578125" style="1" customWidth="1"/>
    <col min="11280" max="11280" width="16" style="1" customWidth="1"/>
    <col min="11281" max="11520" width="9.140625" style="1"/>
    <col min="11521" max="11521" width="14.7109375" style="1" customWidth="1"/>
    <col min="11522" max="11522" width="70.28515625" style="1" customWidth="1"/>
    <col min="11523" max="11524" width="16.7109375" style="1" customWidth="1"/>
    <col min="11525" max="11525" width="11.140625" style="1" customWidth="1"/>
    <col min="11526" max="11526" width="18.28515625" style="1" customWidth="1"/>
    <col min="11527" max="11527" width="9.28515625" style="1" customWidth="1"/>
    <col min="11528" max="11528" width="11.5703125" style="1" customWidth="1"/>
    <col min="11529" max="11529" width="11.7109375" style="1" customWidth="1"/>
    <col min="11530" max="11533" width="11.5703125" style="1" customWidth="1"/>
    <col min="11534" max="11534" width="11.7109375" style="1" customWidth="1"/>
    <col min="11535" max="11535" width="17.42578125" style="1" customWidth="1"/>
    <col min="11536" max="11536" width="16" style="1" customWidth="1"/>
    <col min="11537" max="11776" width="9.140625" style="1"/>
    <col min="11777" max="11777" width="14.7109375" style="1" customWidth="1"/>
    <col min="11778" max="11778" width="70.28515625" style="1" customWidth="1"/>
    <col min="11779" max="11780" width="16.7109375" style="1" customWidth="1"/>
    <col min="11781" max="11781" width="11.140625" style="1" customWidth="1"/>
    <col min="11782" max="11782" width="18.28515625" style="1" customWidth="1"/>
    <col min="11783" max="11783" width="9.28515625" style="1" customWidth="1"/>
    <col min="11784" max="11784" width="11.5703125" style="1" customWidth="1"/>
    <col min="11785" max="11785" width="11.7109375" style="1" customWidth="1"/>
    <col min="11786" max="11789" width="11.5703125" style="1" customWidth="1"/>
    <col min="11790" max="11790" width="11.7109375" style="1" customWidth="1"/>
    <col min="11791" max="11791" width="17.42578125" style="1" customWidth="1"/>
    <col min="11792" max="11792" width="16" style="1" customWidth="1"/>
    <col min="11793" max="12032" width="9.140625" style="1"/>
    <col min="12033" max="12033" width="14.7109375" style="1" customWidth="1"/>
    <col min="12034" max="12034" width="70.28515625" style="1" customWidth="1"/>
    <col min="12035" max="12036" width="16.7109375" style="1" customWidth="1"/>
    <col min="12037" max="12037" width="11.140625" style="1" customWidth="1"/>
    <col min="12038" max="12038" width="18.28515625" style="1" customWidth="1"/>
    <col min="12039" max="12039" width="9.28515625" style="1" customWidth="1"/>
    <col min="12040" max="12040" width="11.5703125" style="1" customWidth="1"/>
    <col min="12041" max="12041" width="11.7109375" style="1" customWidth="1"/>
    <col min="12042" max="12045" width="11.5703125" style="1" customWidth="1"/>
    <col min="12046" max="12046" width="11.7109375" style="1" customWidth="1"/>
    <col min="12047" max="12047" width="17.42578125" style="1" customWidth="1"/>
    <col min="12048" max="12048" width="16" style="1" customWidth="1"/>
    <col min="12049" max="12288" width="9.140625" style="1"/>
    <col min="12289" max="12289" width="14.7109375" style="1" customWidth="1"/>
    <col min="12290" max="12290" width="70.28515625" style="1" customWidth="1"/>
    <col min="12291" max="12292" width="16.7109375" style="1" customWidth="1"/>
    <col min="12293" max="12293" width="11.140625" style="1" customWidth="1"/>
    <col min="12294" max="12294" width="18.28515625" style="1" customWidth="1"/>
    <col min="12295" max="12295" width="9.28515625" style="1" customWidth="1"/>
    <col min="12296" max="12296" width="11.5703125" style="1" customWidth="1"/>
    <col min="12297" max="12297" width="11.7109375" style="1" customWidth="1"/>
    <col min="12298" max="12301" width="11.5703125" style="1" customWidth="1"/>
    <col min="12302" max="12302" width="11.7109375" style="1" customWidth="1"/>
    <col min="12303" max="12303" width="17.42578125" style="1" customWidth="1"/>
    <col min="12304" max="12304" width="16" style="1" customWidth="1"/>
    <col min="12305" max="12544" width="9.140625" style="1"/>
    <col min="12545" max="12545" width="14.7109375" style="1" customWidth="1"/>
    <col min="12546" max="12546" width="70.28515625" style="1" customWidth="1"/>
    <col min="12547" max="12548" width="16.7109375" style="1" customWidth="1"/>
    <col min="12549" max="12549" width="11.140625" style="1" customWidth="1"/>
    <col min="12550" max="12550" width="18.28515625" style="1" customWidth="1"/>
    <col min="12551" max="12551" width="9.28515625" style="1" customWidth="1"/>
    <col min="12552" max="12552" width="11.5703125" style="1" customWidth="1"/>
    <col min="12553" max="12553" width="11.7109375" style="1" customWidth="1"/>
    <col min="12554" max="12557" width="11.5703125" style="1" customWidth="1"/>
    <col min="12558" max="12558" width="11.7109375" style="1" customWidth="1"/>
    <col min="12559" max="12559" width="17.42578125" style="1" customWidth="1"/>
    <col min="12560" max="12560" width="16" style="1" customWidth="1"/>
    <col min="12561" max="12800" width="9.140625" style="1"/>
    <col min="12801" max="12801" width="14.7109375" style="1" customWidth="1"/>
    <col min="12802" max="12802" width="70.28515625" style="1" customWidth="1"/>
    <col min="12803" max="12804" width="16.7109375" style="1" customWidth="1"/>
    <col min="12805" max="12805" width="11.140625" style="1" customWidth="1"/>
    <col min="12806" max="12806" width="18.28515625" style="1" customWidth="1"/>
    <col min="12807" max="12807" width="9.28515625" style="1" customWidth="1"/>
    <col min="12808" max="12808" width="11.5703125" style="1" customWidth="1"/>
    <col min="12809" max="12809" width="11.7109375" style="1" customWidth="1"/>
    <col min="12810" max="12813" width="11.5703125" style="1" customWidth="1"/>
    <col min="12814" max="12814" width="11.7109375" style="1" customWidth="1"/>
    <col min="12815" max="12815" width="17.42578125" style="1" customWidth="1"/>
    <col min="12816" max="12816" width="16" style="1" customWidth="1"/>
    <col min="12817" max="13056" width="9.140625" style="1"/>
    <col min="13057" max="13057" width="14.7109375" style="1" customWidth="1"/>
    <col min="13058" max="13058" width="70.28515625" style="1" customWidth="1"/>
    <col min="13059" max="13060" width="16.7109375" style="1" customWidth="1"/>
    <col min="13061" max="13061" width="11.140625" style="1" customWidth="1"/>
    <col min="13062" max="13062" width="18.28515625" style="1" customWidth="1"/>
    <col min="13063" max="13063" width="9.28515625" style="1" customWidth="1"/>
    <col min="13064" max="13064" width="11.5703125" style="1" customWidth="1"/>
    <col min="13065" max="13065" width="11.7109375" style="1" customWidth="1"/>
    <col min="13066" max="13069" width="11.5703125" style="1" customWidth="1"/>
    <col min="13070" max="13070" width="11.7109375" style="1" customWidth="1"/>
    <col min="13071" max="13071" width="17.42578125" style="1" customWidth="1"/>
    <col min="13072" max="13072" width="16" style="1" customWidth="1"/>
    <col min="13073" max="13312" width="9.140625" style="1"/>
    <col min="13313" max="13313" width="14.7109375" style="1" customWidth="1"/>
    <col min="13314" max="13314" width="70.28515625" style="1" customWidth="1"/>
    <col min="13315" max="13316" width="16.7109375" style="1" customWidth="1"/>
    <col min="13317" max="13317" width="11.140625" style="1" customWidth="1"/>
    <col min="13318" max="13318" width="18.28515625" style="1" customWidth="1"/>
    <col min="13319" max="13319" width="9.28515625" style="1" customWidth="1"/>
    <col min="13320" max="13320" width="11.5703125" style="1" customWidth="1"/>
    <col min="13321" max="13321" width="11.7109375" style="1" customWidth="1"/>
    <col min="13322" max="13325" width="11.5703125" style="1" customWidth="1"/>
    <col min="13326" max="13326" width="11.7109375" style="1" customWidth="1"/>
    <col min="13327" max="13327" width="17.42578125" style="1" customWidth="1"/>
    <col min="13328" max="13328" width="16" style="1" customWidth="1"/>
    <col min="13329" max="13568" width="9.140625" style="1"/>
    <col min="13569" max="13569" width="14.7109375" style="1" customWidth="1"/>
    <col min="13570" max="13570" width="70.28515625" style="1" customWidth="1"/>
    <col min="13571" max="13572" width="16.7109375" style="1" customWidth="1"/>
    <col min="13573" max="13573" width="11.140625" style="1" customWidth="1"/>
    <col min="13574" max="13574" width="18.28515625" style="1" customWidth="1"/>
    <col min="13575" max="13575" width="9.28515625" style="1" customWidth="1"/>
    <col min="13576" max="13576" width="11.5703125" style="1" customWidth="1"/>
    <col min="13577" max="13577" width="11.7109375" style="1" customWidth="1"/>
    <col min="13578" max="13581" width="11.5703125" style="1" customWidth="1"/>
    <col min="13582" max="13582" width="11.7109375" style="1" customWidth="1"/>
    <col min="13583" max="13583" width="17.42578125" style="1" customWidth="1"/>
    <col min="13584" max="13584" width="16" style="1" customWidth="1"/>
    <col min="13585" max="13824" width="9.140625" style="1"/>
    <col min="13825" max="13825" width="14.7109375" style="1" customWidth="1"/>
    <col min="13826" max="13826" width="70.28515625" style="1" customWidth="1"/>
    <col min="13827" max="13828" width="16.7109375" style="1" customWidth="1"/>
    <col min="13829" max="13829" width="11.140625" style="1" customWidth="1"/>
    <col min="13830" max="13830" width="18.28515625" style="1" customWidth="1"/>
    <col min="13831" max="13831" width="9.28515625" style="1" customWidth="1"/>
    <col min="13832" max="13832" width="11.5703125" style="1" customWidth="1"/>
    <col min="13833" max="13833" width="11.7109375" style="1" customWidth="1"/>
    <col min="13834" max="13837" width="11.5703125" style="1" customWidth="1"/>
    <col min="13838" max="13838" width="11.7109375" style="1" customWidth="1"/>
    <col min="13839" max="13839" width="17.42578125" style="1" customWidth="1"/>
    <col min="13840" max="13840" width="16" style="1" customWidth="1"/>
    <col min="13841" max="14080" width="9.140625" style="1"/>
    <col min="14081" max="14081" width="14.7109375" style="1" customWidth="1"/>
    <col min="14082" max="14082" width="70.28515625" style="1" customWidth="1"/>
    <col min="14083" max="14084" width="16.7109375" style="1" customWidth="1"/>
    <col min="14085" max="14085" width="11.140625" style="1" customWidth="1"/>
    <col min="14086" max="14086" width="18.28515625" style="1" customWidth="1"/>
    <col min="14087" max="14087" width="9.28515625" style="1" customWidth="1"/>
    <col min="14088" max="14088" width="11.5703125" style="1" customWidth="1"/>
    <col min="14089" max="14089" width="11.7109375" style="1" customWidth="1"/>
    <col min="14090" max="14093" width="11.5703125" style="1" customWidth="1"/>
    <col min="14094" max="14094" width="11.7109375" style="1" customWidth="1"/>
    <col min="14095" max="14095" width="17.42578125" style="1" customWidth="1"/>
    <col min="14096" max="14096" width="16" style="1" customWidth="1"/>
    <col min="14097" max="14336" width="9.140625" style="1"/>
    <col min="14337" max="14337" width="14.7109375" style="1" customWidth="1"/>
    <col min="14338" max="14338" width="70.28515625" style="1" customWidth="1"/>
    <col min="14339" max="14340" width="16.7109375" style="1" customWidth="1"/>
    <col min="14341" max="14341" width="11.140625" style="1" customWidth="1"/>
    <col min="14342" max="14342" width="18.28515625" style="1" customWidth="1"/>
    <col min="14343" max="14343" width="9.28515625" style="1" customWidth="1"/>
    <col min="14344" max="14344" width="11.5703125" style="1" customWidth="1"/>
    <col min="14345" max="14345" width="11.7109375" style="1" customWidth="1"/>
    <col min="14346" max="14349" width="11.5703125" style="1" customWidth="1"/>
    <col min="14350" max="14350" width="11.7109375" style="1" customWidth="1"/>
    <col min="14351" max="14351" width="17.42578125" style="1" customWidth="1"/>
    <col min="14352" max="14352" width="16" style="1" customWidth="1"/>
    <col min="14353" max="14592" width="9.140625" style="1"/>
    <col min="14593" max="14593" width="14.7109375" style="1" customWidth="1"/>
    <col min="14594" max="14594" width="70.28515625" style="1" customWidth="1"/>
    <col min="14595" max="14596" width="16.7109375" style="1" customWidth="1"/>
    <col min="14597" max="14597" width="11.140625" style="1" customWidth="1"/>
    <col min="14598" max="14598" width="18.28515625" style="1" customWidth="1"/>
    <col min="14599" max="14599" width="9.28515625" style="1" customWidth="1"/>
    <col min="14600" max="14600" width="11.5703125" style="1" customWidth="1"/>
    <col min="14601" max="14601" width="11.7109375" style="1" customWidth="1"/>
    <col min="14602" max="14605" width="11.5703125" style="1" customWidth="1"/>
    <col min="14606" max="14606" width="11.7109375" style="1" customWidth="1"/>
    <col min="14607" max="14607" width="17.42578125" style="1" customWidth="1"/>
    <col min="14608" max="14608" width="16" style="1" customWidth="1"/>
    <col min="14609" max="14848" width="9.140625" style="1"/>
    <col min="14849" max="14849" width="14.7109375" style="1" customWidth="1"/>
    <col min="14850" max="14850" width="70.28515625" style="1" customWidth="1"/>
    <col min="14851" max="14852" width="16.7109375" style="1" customWidth="1"/>
    <col min="14853" max="14853" width="11.140625" style="1" customWidth="1"/>
    <col min="14854" max="14854" width="18.28515625" style="1" customWidth="1"/>
    <col min="14855" max="14855" width="9.28515625" style="1" customWidth="1"/>
    <col min="14856" max="14856" width="11.5703125" style="1" customWidth="1"/>
    <col min="14857" max="14857" width="11.7109375" style="1" customWidth="1"/>
    <col min="14858" max="14861" width="11.5703125" style="1" customWidth="1"/>
    <col min="14862" max="14862" width="11.7109375" style="1" customWidth="1"/>
    <col min="14863" max="14863" width="17.42578125" style="1" customWidth="1"/>
    <col min="14864" max="14864" width="16" style="1" customWidth="1"/>
    <col min="14865" max="15104" width="9.140625" style="1"/>
    <col min="15105" max="15105" width="14.7109375" style="1" customWidth="1"/>
    <col min="15106" max="15106" width="70.28515625" style="1" customWidth="1"/>
    <col min="15107" max="15108" width="16.7109375" style="1" customWidth="1"/>
    <col min="15109" max="15109" width="11.140625" style="1" customWidth="1"/>
    <col min="15110" max="15110" width="18.28515625" style="1" customWidth="1"/>
    <col min="15111" max="15111" width="9.28515625" style="1" customWidth="1"/>
    <col min="15112" max="15112" width="11.5703125" style="1" customWidth="1"/>
    <col min="15113" max="15113" width="11.7109375" style="1" customWidth="1"/>
    <col min="15114" max="15117" width="11.5703125" style="1" customWidth="1"/>
    <col min="15118" max="15118" width="11.7109375" style="1" customWidth="1"/>
    <col min="15119" max="15119" width="17.42578125" style="1" customWidth="1"/>
    <col min="15120" max="15120" width="16" style="1" customWidth="1"/>
    <col min="15121" max="15360" width="9.140625" style="1"/>
    <col min="15361" max="15361" width="14.7109375" style="1" customWidth="1"/>
    <col min="15362" max="15362" width="70.28515625" style="1" customWidth="1"/>
    <col min="15363" max="15364" width="16.7109375" style="1" customWidth="1"/>
    <col min="15365" max="15365" width="11.140625" style="1" customWidth="1"/>
    <col min="15366" max="15366" width="18.28515625" style="1" customWidth="1"/>
    <col min="15367" max="15367" width="9.28515625" style="1" customWidth="1"/>
    <col min="15368" max="15368" width="11.5703125" style="1" customWidth="1"/>
    <col min="15369" max="15369" width="11.7109375" style="1" customWidth="1"/>
    <col min="15370" max="15373" width="11.5703125" style="1" customWidth="1"/>
    <col min="15374" max="15374" width="11.7109375" style="1" customWidth="1"/>
    <col min="15375" max="15375" width="17.42578125" style="1" customWidth="1"/>
    <col min="15376" max="15376" width="16" style="1" customWidth="1"/>
    <col min="15377" max="15616" width="9.140625" style="1"/>
    <col min="15617" max="15617" width="14.7109375" style="1" customWidth="1"/>
    <col min="15618" max="15618" width="70.28515625" style="1" customWidth="1"/>
    <col min="15619" max="15620" width="16.7109375" style="1" customWidth="1"/>
    <col min="15621" max="15621" width="11.140625" style="1" customWidth="1"/>
    <col min="15622" max="15622" width="18.28515625" style="1" customWidth="1"/>
    <col min="15623" max="15623" width="9.28515625" style="1" customWidth="1"/>
    <col min="15624" max="15624" width="11.5703125" style="1" customWidth="1"/>
    <col min="15625" max="15625" width="11.7109375" style="1" customWidth="1"/>
    <col min="15626" max="15629" width="11.5703125" style="1" customWidth="1"/>
    <col min="15630" max="15630" width="11.7109375" style="1" customWidth="1"/>
    <col min="15631" max="15631" width="17.42578125" style="1" customWidth="1"/>
    <col min="15632" max="15632" width="16" style="1" customWidth="1"/>
    <col min="15633" max="15872" width="9.140625" style="1"/>
    <col min="15873" max="15873" width="14.7109375" style="1" customWidth="1"/>
    <col min="15874" max="15874" width="70.28515625" style="1" customWidth="1"/>
    <col min="15875" max="15876" width="16.7109375" style="1" customWidth="1"/>
    <col min="15877" max="15877" width="11.140625" style="1" customWidth="1"/>
    <col min="15878" max="15878" width="18.28515625" style="1" customWidth="1"/>
    <col min="15879" max="15879" width="9.28515625" style="1" customWidth="1"/>
    <col min="15880" max="15880" width="11.5703125" style="1" customWidth="1"/>
    <col min="15881" max="15881" width="11.7109375" style="1" customWidth="1"/>
    <col min="15882" max="15885" width="11.5703125" style="1" customWidth="1"/>
    <col min="15886" max="15886" width="11.7109375" style="1" customWidth="1"/>
    <col min="15887" max="15887" width="17.42578125" style="1" customWidth="1"/>
    <col min="15888" max="15888" width="16" style="1" customWidth="1"/>
    <col min="15889" max="16128" width="9.140625" style="1"/>
    <col min="16129" max="16129" width="14.7109375" style="1" customWidth="1"/>
    <col min="16130" max="16130" width="70.28515625" style="1" customWidth="1"/>
    <col min="16131" max="16132" width="16.7109375" style="1" customWidth="1"/>
    <col min="16133" max="16133" width="11.140625" style="1" customWidth="1"/>
    <col min="16134" max="16134" width="18.28515625" style="1" customWidth="1"/>
    <col min="16135" max="16135" width="9.28515625" style="1" customWidth="1"/>
    <col min="16136" max="16136" width="11.5703125" style="1" customWidth="1"/>
    <col min="16137" max="16137" width="11.7109375" style="1" customWidth="1"/>
    <col min="16138" max="16141" width="11.5703125" style="1" customWidth="1"/>
    <col min="16142" max="16142" width="11.7109375" style="1" customWidth="1"/>
    <col min="16143" max="16143" width="17.42578125" style="1" customWidth="1"/>
    <col min="16144" max="16144" width="16" style="1" customWidth="1"/>
    <col min="16145" max="16384" width="9.140625" style="1"/>
  </cols>
  <sheetData>
    <row r="1" spans="1:16" ht="15" customHeight="1" x14ac:dyDescent="0.25">
      <c r="A1" s="178" t="s">
        <v>0</v>
      </c>
      <c r="B1" s="178" t="s">
        <v>1</v>
      </c>
      <c r="C1" s="181" t="s">
        <v>2</v>
      </c>
      <c r="D1" s="181" t="s">
        <v>3</v>
      </c>
      <c r="E1" s="183" t="s">
        <v>4</v>
      </c>
      <c r="F1" s="184"/>
      <c r="G1" s="184"/>
      <c r="H1" s="185"/>
      <c r="I1" s="183" t="s">
        <v>5</v>
      </c>
      <c r="J1" s="184"/>
      <c r="K1" s="184"/>
      <c r="L1" s="184"/>
      <c r="M1" s="184"/>
      <c r="N1" s="185"/>
    </row>
    <row r="2" spans="1:16" ht="15" customHeight="1" thickBot="1" x14ac:dyDescent="0.3">
      <c r="A2" s="179"/>
      <c r="B2" s="179"/>
      <c r="C2" s="182"/>
      <c r="D2" s="182"/>
      <c r="E2" s="186"/>
      <c r="F2" s="187"/>
      <c r="G2" s="187"/>
      <c r="H2" s="188"/>
      <c r="I2" s="186"/>
      <c r="J2" s="187"/>
      <c r="K2" s="187"/>
      <c r="L2" s="187"/>
      <c r="M2" s="187"/>
      <c r="N2" s="188"/>
    </row>
    <row r="3" spans="1:16" ht="15" customHeight="1" x14ac:dyDescent="0.25">
      <c r="A3" s="179"/>
      <c r="B3" s="179"/>
      <c r="C3" s="181" t="s">
        <v>6</v>
      </c>
      <c r="D3" s="181" t="s">
        <v>7</v>
      </c>
      <c r="E3" s="189" t="s">
        <v>310</v>
      </c>
      <c r="F3" s="190"/>
      <c r="G3" s="193" t="s">
        <v>8</v>
      </c>
      <c r="H3" s="190"/>
      <c r="I3" s="176" t="s">
        <v>9</v>
      </c>
      <c r="J3" s="176" t="s">
        <v>10</v>
      </c>
      <c r="K3" s="217" t="s">
        <v>11</v>
      </c>
      <c r="L3" s="217" t="s">
        <v>12</v>
      </c>
      <c r="M3" s="176" t="s">
        <v>13</v>
      </c>
      <c r="N3" s="219" t="s">
        <v>14</v>
      </c>
      <c r="O3" s="215" t="s">
        <v>15</v>
      </c>
      <c r="P3" s="215" t="s">
        <v>16</v>
      </c>
    </row>
    <row r="4" spans="1:16" ht="15" customHeight="1" thickBot="1" x14ac:dyDescent="0.3">
      <c r="A4" s="180"/>
      <c r="B4" s="180"/>
      <c r="C4" s="182"/>
      <c r="D4" s="182"/>
      <c r="E4" s="191"/>
      <c r="F4" s="192"/>
      <c r="G4" s="194"/>
      <c r="H4" s="192"/>
      <c r="I4" s="177"/>
      <c r="J4" s="177"/>
      <c r="K4" s="218"/>
      <c r="L4" s="218"/>
      <c r="M4" s="177"/>
      <c r="N4" s="177"/>
      <c r="O4" s="216"/>
      <c r="P4" s="216"/>
    </row>
    <row r="5" spans="1:16" ht="20.100000000000001" customHeight="1" x14ac:dyDescent="0.25">
      <c r="A5" s="201"/>
      <c r="B5" s="203" t="str">
        <f>IF(A5="","",VLOOKUP(A5,DATA!A2:E485,2,FALSE))</f>
        <v/>
      </c>
      <c r="C5" s="201"/>
      <c r="D5" s="201"/>
      <c r="E5" s="205">
        <f>IFERROR(C5/(J5*K5*D5),0)</f>
        <v>0</v>
      </c>
      <c r="F5" s="206"/>
      <c r="G5" s="211">
        <f>D5-D5*E5</f>
        <v>0</v>
      </c>
      <c r="H5" s="213" t="s">
        <v>17</v>
      </c>
      <c r="I5" s="201"/>
      <c r="J5" s="195" t="str">
        <f>IF(A5="","0",VLOOKUP(A5,DATA!$A$1:$E$485,4,FALSE))</f>
        <v>0</v>
      </c>
      <c r="K5" s="195" t="str">
        <f>IF(A5="","0",VLOOKUP(A5,DATA!$A$1:$E$485,5,FALSE))</f>
        <v>0</v>
      </c>
      <c r="L5" s="195" t="str">
        <f>IF(A5="","0",VLOOKUP(A5,DATA!$A$1:$E$485,3,FALSE))</f>
        <v>0</v>
      </c>
      <c r="M5" s="197">
        <f>IFERROR((I5*1000)/(J5*K5*L5),0)</f>
        <v>0</v>
      </c>
      <c r="N5" s="199">
        <f>M5/1440</f>
        <v>0</v>
      </c>
      <c r="O5" s="209" t="str">
        <f>IF(A5="","",J5*K5*60)</f>
        <v/>
      </c>
      <c r="P5" s="222" t="str">
        <f>IF(A5="","",C5/O5)</f>
        <v/>
      </c>
    </row>
    <row r="6" spans="1:16" ht="20.100000000000001" customHeight="1" thickBot="1" x14ac:dyDescent="0.3">
      <c r="A6" s="202"/>
      <c r="B6" s="204"/>
      <c r="C6" s="202"/>
      <c r="D6" s="202"/>
      <c r="E6" s="207"/>
      <c r="F6" s="208"/>
      <c r="G6" s="212"/>
      <c r="H6" s="214"/>
      <c r="I6" s="202"/>
      <c r="J6" s="196"/>
      <c r="K6" s="196"/>
      <c r="L6" s="196"/>
      <c r="M6" s="198"/>
      <c r="N6" s="200"/>
      <c r="O6" s="210"/>
      <c r="P6" s="223"/>
    </row>
    <row r="7" spans="1:16" ht="20.100000000000001" customHeight="1" x14ac:dyDescent="0.25">
      <c r="A7" s="201"/>
      <c r="B7" s="203" t="str">
        <f>IF(A7="","",VLOOKUP(A7,DATA!A2:E485,2,FALSE))</f>
        <v/>
      </c>
      <c r="C7" s="201"/>
      <c r="D7" s="201"/>
      <c r="E7" s="205">
        <f>IFERROR(C7/(J7*K7*D7),0)</f>
        <v>0</v>
      </c>
      <c r="F7" s="206"/>
      <c r="G7" s="211">
        <f>D7-D7*E7</f>
        <v>0</v>
      </c>
      <c r="H7" s="213" t="s">
        <v>17</v>
      </c>
      <c r="I7" s="220"/>
      <c r="J7" s="195" t="str">
        <f>IF(A7="","0",VLOOKUP(A7,DATA!$A$1:$E$485,4,FALSE))</f>
        <v>0</v>
      </c>
      <c r="K7" s="195" t="str">
        <f>IF(A7="","0",VLOOKUP(A7,DATA!$A$1:$E$485,5,FALSE))</f>
        <v>0</v>
      </c>
      <c r="L7" s="195" t="str">
        <f>IF(A7="","0",VLOOKUP(A7,DATA!$A$1:$E$485,3,FALSE))</f>
        <v>0</v>
      </c>
      <c r="M7" s="197">
        <f>IFERROR((I7*1000)/(J7*K7*L7),0)</f>
        <v>0</v>
      </c>
      <c r="N7" s="199">
        <f>M7/1440</f>
        <v>0</v>
      </c>
      <c r="O7" s="209" t="str">
        <f>IF(A7="","",J7*K7*60)</f>
        <v/>
      </c>
      <c r="P7" s="222" t="str">
        <f>IF(A7="","",C7/O7)</f>
        <v/>
      </c>
    </row>
    <row r="8" spans="1:16" ht="20.100000000000001" customHeight="1" thickBot="1" x14ac:dyDescent="0.3">
      <c r="A8" s="202"/>
      <c r="B8" s="204"/>
      <c r="C8" s="202"/>
      <c r="D8" s="202"/>
      <c r="E8" s="207"/>
      <c r="F8" s="208"/>
      <c r="G8" s="212"/>
      <c r="H8" s="214"/>
      <c r="I8" s="221"/>
      <c r="J8" s="196"/>
      <c r="K8" s="196"/>
      <c r="L8" s="196"/>
      <c r="M8" s="198"/>
      <c r="N8" s="200"/>
      <c r="O8" s="210"/>
      <c r="P8" s="223"/>
    </row>
    <row r="9" spans="1:16" ht="20.100000000000001" customHeight="1" x14ac:dyDescent="0.25">
      <c r="A9" s="201"/>
      <c r="B9" s="203" t="str">
        <f>IF(A9="","",VLOOKUP(A9,DATA!A2:E485,2,FALSE))</f>
        <v/>
      </c>
      <c r="C9" s="201"/>
      <c r="D9" s="201"/>
      <c r="E9" s="205">
        <f>IFERROR(C9/(J9*K9*D9),0)</f>
        <v>0</v>
      </c>
      <c r="F9" s="206"/>
      <c r="G9" s="211">
        <f>D9-D9*E9</f>
        <v>0</v>
      </c>
      <c r="H9" s="213" t="s">
        <v>17</v>
      </c>
      <c r="I9" s="220"/>
      <c r="J9" s="195" t="str">
        <f>IF(A9="","0",VLOOKUP(A9,DATA!$A$1:$E$485,4,FALSE))</f>
        <v>0</v>
      </c>
      <c r="K9" s="195" t="str">
        <f>IF(A9="","0",VLOOKUP(A9,DATA!$A$1:$E$485,5,FALSE))</f>
        <v>0</v>
      </c>
      <c r="L9" s="195" t="str">
        <f>IF(A9="","0",VLOOKUP(A9,DATA!$A$1:$E$485,3,FALSE))</f>
        <v>0</v>
      </c>
      <c r="M9" s="197">
        <f>IFERROR((I9*1000)/(J9*K9*L9),0)</f>
        <v>0</v>
      </c>
      <c r="N9" s="199">
        <f>M9/1440</f>
        <v>0</v>
      </c>
      <c r="O9" s="209" t="str">
        <f>IF(A9="","",J9*K9*60)</f>
        <v/>
      </c>
      <c r="P9" s="222" t="str">
        <f>IF(A9="","",C9/O9)</f>
        <v/>
      </c>
    </row>
    <row r="10" spans="1:16" ht="20.100000000000001" customHeight="1" thickBot="1" x14ac:dyDescent="0.3">
      <c r="A10" s="202"/>
      <c r="B10" s="204"/>
      <c r="C10" s="202"/>
      <c r="D10" s="202"/>
      <c r="E10" s="207"/>
      <c r="F10" s="208"/>
      <c r="G10" s="212"/>
      <c r="H10" s="214"/>
      <c r="I10" s="221"/>
      <c r="J10" s="196"/>
      <c r="K10" s="196"/>
      <c r="L10" s="196"/>
      <c r="M10" s="198"/>
      <c r="N10" s="200"/>
      <c r="O10" s="210"/>
      <c r="P10" s="223"/>
    </row>
    <row r="11" spans="1:16" ht="20.100000000000001" customHeight="1" x14ac:dyDescent="0.25">
      <c r="A11" s="201"/>
      <c r="B11" s="203" t="str">
        <f>IF(A11="","",VLOOKUP(A11,DATA!A2:E485,2,FALSE))</f>
        <v/>
      </c>
      <c r="C11" s="201"/>
      <c r="D11" s="201"/>
      <c r="E11" s="205">
        <f>IFERROR(C11/(J11*K11*D11),0)</f>
        <v>0</v>
      </c>
      <c r="F11" s="206"/>
      <c r="G11" s="211">
        <f>D11-D11*E11</f>
        <v>0</v>
      </c>
      <c r="H11" s="213" t="s">
        <v>17</v>
      </c>
      <c r="I11" s="220"/>
      <c r="J11" s="195" t="str">
        <f>IF(A11="","0",VLOOKUP(A11,DATA!$A$1:$E$485,4,FALSE))</f>
        <v>0</v>
      </c>
      <c r="K11" s="195" t="str">
        <f>IF(A11="","0",VLOOKUP(A11,DATA!$A$1:$E$485,5,FALSE))</f>
        <v>0</v>
      </c>
      <c r="L11" s="195" t="str">
        <f>IF(A11="","0",VLOOKUP(A11,DATA!$A$1:$E$485,3,FALSE))</f>
        <v>0</v>
      </c>
      <c r="M11" s="197">
        <f>IFERROR((I11*1000)/(J11*K11*L11),0)</f>
        <v>0</v>
      </c>
      <c r="N11" s="199">
        <f>M11/1440</f>
        <v>0</v>
      </c>
      <c r="O11" s="209" t="str">
        <f>IF(A11="","",J11*K11*60)</f>
        <v/>
      </c>
      <c r="P11" s="222" t="str">
        <f>IF(A11="","",C11/O11)</f>
        <v/>
      </c>
    </row>
    <row r="12" spans="1:16" ht="20.100000000000001" customHeight="1" thickBot="1" x14ac:dyDescent="0.3">
      <c r="A12" s="202"/>
      <c r="B12" s="204"/>
      <c r="C12" s="202"/>
      <c r="D12" s="202"/>
      <c r="E12" s="207"/>
      <c r="F12" s="208"/>
      <c r="G12" s="212"/>
      <c r="H12" s="214"/>
      <c r="I12" s="221"/>
      <c r="J12" s="196"/>
      <c r="K12" s="196"/>
      <c r="L12" s="196"/>
      <c r="M12" s="198"/>
      <c r="N12" s="200"/>
      <c r="O12" s="210"/>
      <c r="P12" s="223"/>
    </row>
    <row r="13" spans="1:16" ht="20.100000000000001" customHeight="1" x14ac:dyDescent="0.25">
      <c r="A13" s="201"/>
      <c r="B13" s="203" t="str">
        <f>IF(A13="","",VLOOKUP(A13,DATA!A2:E485,2,FALSE))</f>
        <v/>
      </c>
      <c r="C13" s="201"/>
      <c r="D13" s="201"/>
      <c r="E13" s="205">
        <f>IFERROR(C13/(J13*K13*D13),0)</f>
        <v>0</v>
      </c>
      <c r="F13" s="206"/>
      <c r="G13" s="211">
        <f>D13-D13*E13</f>
        <v>0</v>
      </c>
      <c r="H13" s="213" t="s">
        <v>17</v>
      </c>
      <c r="I13" s="220"/>
      <c r="J13" s="195" t="str">
        <f>IF(A13="","0",VLOOKUP(A13,DATA!$A$1:$E$485,4,FALSE))</f>
        <v>0</v>
      </c>
      <c r="K13" s="195" t="str">
        <f>IF(A13="","0",VLOOKUP(A13,DATA!$A$1:$E$485,5,FALSE))</f>
        <v>0</v>
      </c>
      <c r="L13" s="195" t="str">
        <f>IF(A13="","0",VLOOKUP(A13,DATA!$A$1:$E$485,3,FALSE))</f>
        <v>0</v>
      </c>
      <c r="M13" s="197">
        <f>IFERROR((I13*1000)/(J13*K13*L13),0)</f>
        <v>0</v>
      </c>
      <c r="N13" s="199">
        <f>M13/1440</f>
        <v>0</v>
      </c>
      <c r="O13" s="209" t="str">
        <f>IF(A13="","",J13*K13*60)</f>
        <v/>
      </c>
      <c r="P13" s="222" t="str">
        <f>IF(A13="","",C13/O13)</f>
        <v/>
      </c>
    </row>
    <row r="14" spans="1:16" ht="20.25" customHeight="1" thickBot="1" x14ac:dyDescent="0.3">
      <c r="A14" s="202"/>
      <c r="B14" s="204"/>
      <c r="C14" s="202"/>
      <c r="D14" s="202"/>
      <c r="E14" s="207"/>
      <c r="F14" s="208"/>
      <c r="G14" s="212"/>
      <c r="H14" s="214"/>
      <c r="I14" s="221"/>
      <c r="J14" s="196"/>
      <c r="K14" s="196"/>
      <c r="L14" s="196"/>
      <c r="M14" s="198"/>
      <c r="N14" s="200"/>
      <c r="O14" s="210"/>
      <c r="P14" s="223"/>
    </row>
    <row r="15" spans="1:16" ht="27" customHeight="1" thickBot="1" x14ac:dyDescent="0.3">
      <c r="A15" s="239" t="s">
        <v>221</v>
      </c>
      <c r="B15" s="240"/>
      <c r="C15" s="2" t="s">
        <v>19</v>
      </c>
      <c r="D15" s="2" t="s">
        <v>20</v>
      </c>
      <c r="E15" s="245" t="s">
        <v>21</v>
      </c>
      <c r="F15" s="246"/>
      <c r="G15" s="247" t="s">
        <v>22</v>
      </c>
      <c r="H15" s="248"/>
      <c r="I15" s="2" t="s">
        <v>19</v>
      </c>
      <c r="J15" s="249" t="s">
        <v>23</v>
      </c>
      <c r="K15" s="250"/>
      <c r="L15" s="3"/>
      <c r="M15" s="4"/>
      <c r="N15" s="5"/>
      <c r="O15" s="6">
        <f>D16/60</f>
        <v>0</v>
      </c>
      <c r="P15" s="6">
        <f>SUMIF(P5:P14,"&lt;&gt;#value!")</f>
        <v>0</v>
      </c>
    </row>
    <row r="16" spans="1:16" ht="20.100000000000001" customHeight="1" x14ac:dyDescent="0.25">
      <c r="A16" s="241"/>
      <c r="B16" s="242"/>
      <c r="C16" s="229">
        <f>SUM(C5:C14)</f>
        <v>0</v>
      </c>
      <c r="D16" s="229">
        <f>SUM(D5:D14)</f>
        <v>0</v>
      </c>
      <c r="E16" s="251" t="e">
        <f>P15/O15</f>
        <v>#DIV/0!</v>
      </c>
      <c r="F16" s="252"/>
      <c r="G16" s="255">
        <f>SUM(G5:G14)</f>
        <v>0</v>
      </c>
      <c r="H16" s="257" t="s">
        <v>17</v>
      </c>
      <c r="I16" s="229">
        <f>SUM(I5:I14)</f>
        <v>0</v>
      </c>
      <c r="J16" s="231" t="e">
        <f>I16/(((C5*L5)+(C7*L7)+(C9*L9)+(C11*L11)+(C13*L13)+I16)/1000)</f>
        <v>#DIV/0!</v>
      </c>
      <c r="K16" s="232"/>
    </row>
    <row r="17" spans="1:17" ht="20.100000000000001" customHeight="1" thickBot="1" x14ac:dyDescent="0.3">
      <c r="A17" s="243"/>
      <c r="B17" s="244"/>
      <c r="C17" s="230"/>
      <c r="D17" s="230"/>
      <c r="E17" s="253"/>
      <c r="F17" s="254"/>
      <c r="G17" s="256"/>
      <c r="H17" s="258"/>
      <c r="I17" s="230"/>
      <c r="J17" s="233"/>
      <c r="K17" s="234"/>
      <c r="Q17" s="7"/>
    </row>
    <row r="18" spans="1:17" ht="26.25" customHeight="1" thickBot="1" x14ac:dyDescent="0.3">
      <c r="D18" s="235" t="s">
        <v>24</v>
      </c>
      <c r="E18" s="236"/>
      <c r="F18" s="236"/>
      <c r="G18" s="237"/>
    </row>
    <row r="19" spans="1:17" ht="25.5" customHeight="1" thickBot="1" x14ac:dyDescent="0.45">
      <c r="B19" s="8"/>
      <c r="D19" s="9">
        <f>((G16-(M5+M7+M9+M11+M13)))</f>
        <v>0</v>
      </c>
      <c r="E19" s="10" t="s">
        <v>17</v>
      </c>
      <c r="F19" s="11">
        <f>D19/1440</f>
        <v>0</v>
      </c>
      <c r="G19" s="12" t="s">
        <v>25</v>
      </c>
      <c r="M19" s="13"/>
    </row>
    <row r="20" spans="1:17" ht="25.5" customHeight="1" thickBot="1" x14ac:dyDescent="0.3">
      <c r="B20" s="13"/>
      <c r="D20" s="238"/>
      <c r="E20" s="238"/>
      <c r="F20" s="14"/>
      <c r="G20" s="15"/>
      <c r="M20" s="13"/>
    </row>
    <row r="21" spans="1:17" ht="26.25" customHeight="1" thickBot="1" x14ac:dyDescent="0.3">
      <c r="B21" s="16"/>
      <c r="D21" s="235" t="s">
        <v>26</v>
      </c>
      <c r="E21" s="237"/>
      <c r="F21" s="170" t="s">
        <v>27</v>
      </c>
      <c r="G21" s="171"/>
      <c r="I21" s="168" t="s">
        <v>27</v>
      </c>
      <c r="J21" s="169"/>
      <c r="K21" s="170" t="s">
        <v>26</v>
      </c>
      <c r="L21" s="171"/>
    </row>
    <row r="22" spans="1:17" ht="26.25" customHeight="1" thickBot="1" x14ac:dyDescent="0.3">
      <c r="D22" s="224"/>
      <c r="E22" s="225"/>
      <c r="F22" s="226">
        <f>D22/1440</f>
        <v>0</v>
      </c>
      <c r="G22" s="227"/>
      <c r="I22" s="172"/>
      <c r="J22" s="173"/>
      <c r="K22" s="174">
        <f>I22*1440</f>
        <v>0</v>
      </c>
      <c r="L22" s="175"/>
    </row>
    <row r="23" spans="1:17" ht="45.75" customHeight="1" x14ac:dyDescent="0.25">
      <c r="I23" s="17"/>
      <c r="J23" s="16"/>
    </row>
    <row r="24" spans="1:17" ht="12.75" customHeight="1" x14ac:dyDescent="0.25">
      <c r="H24" s="18"/>
      <c r="I24" s="18"/>
      <c r="J24" s="18"/>
      <c r="K24" s="18"/>
    </row>
    <row r="25" spans="1:17" ht="12.75" customHeight="1" x14ac:dyDescent="0.25">
      <c r="H25" s="18"/>
      <c r="I25" s="18"/>
      <c r="J25" s="18"/>
      <c r="K25" s="18"/>
    </row>
    <row r="26" spans="1:17" ht="13.5" customHeight="1" x14ac:dyDescent="0.25">
      <c r="H26" s="19"/>
      <c r="I26" s="19"/>
      <c r="J26" s="20"/>
      <c r="K26" s="20"/>
    </row>
    <row r="27" spans="1:17" ht="12.75" customHeight="1" x14ac:dyDescent="0.25">
      <c r="B27" s="21"/>
      <c r="C27" s="18"/>
      <c r="D27" s="18"/>
      <c r="E27" s="18"/>
      <c r="F27" s="18"/>
      <c r="G27" s="18"/>
      <c r="H27" s="19"/>
      <c r="I27" s="19"/>
      <c r="J27" s="20"/>
      <c r="K27" s="20"/>
    </row>
    <row r="28" spans="1:17" ht="18.75" customHeight="1" x14ac:dyDescent="0.3">
      <c r="B28" s="21"/>
      <c r="C28" s="18"/>
      <c r="D28" s="18"/>
      <c r="E28" s="18"/>
      <c r="F28" s="18"/>
      <c r="G28" s="18"/>
      <c r="H28" s="22"/>
      <c r="I28" s="22"/>
      <c r="J28" s="22"/>
      <c r="K28" s="22"/>
    </row>
    <row r="29" spans="1:17" ht="12.75" customHeight="1" x14ac:dyDescent="0.25">
      <c r="B29" s="18"/>
      <c r="C29" s="23"/>
      <c r="D29" s="23"/>
      <c r="E29" s="23"/>
      <c r="F29" s="24"/>
      <c r="G29" s="18"/>
    </row>
    <row r="30" spans="1:17" ht="12.75" customHeight="1" x14ac:dyDescent="0.25">
      <c r="B30" s="18"/>
      <c r="C30" s="23"/>
      <c r="D30" s="23"/>
      <c r="E30" s="23"/>
      <c r="F30" s="24"/>
      <c r="G30" s="18"/>
    </row>
    <row r="32" spans="1:17" x14ac:dyDescent="0.25">
      <c r="D32" s="25"/>
      <c r="E32" s="25"/>
      <c r="F32" s="25"/>
      <c r="G32" s="25"/>
      <c r="H32" s="26"/>
      <c r="I32" s="26"/>
    </row>
    <row r="33" spans="4:9" x14ac:dyDescent="0.25">
      <c r="D33" s="27"/>
      <c r="E33" s="27"/>
      <c r="F33" s="28"/>
      <c r="G33" s="28"/>
      <c r="H33" s="29"/>
      <c r="I33" s="26"/>
    </row>
    <row r="34" spans="4:9" x14ac:dyDescent="0.25">
      <c r="D34" s="27"/>
      <c r="E34" s="27"/>
      <c r="F34" s="28"/>
      <c r="G34" s="28"/>
      <c r="H34" s="29"/>
      <c r="I34" s="26"/>
    </row>
    <row r="35" spans="4:9" x14ac:dyDescent="0.25">
      <c r="D35" s="27"/>
      <c r="E35" s="27"/>
      <c r="F35" s="28"/>
      <c r="G35" s="28"/>
      <c r="H35" s="29"/>
      <c r="I35" s="26"/>
    </row>
    <row r="36" spans="4:9" x14ac:dyDescent="0.25">
      <c r="D36" s="27"/>
      <c r="E36" s="27"/>
      <c r="F36" s="27"/>
      <c r="G36" s="30"/>
      <c r="H36" s="31"/>
      <c r="I36" s="26"/>
    </row>
    <row r="37" spans="4:9" x14ac:dyDescent="0.25">
      <c r="D37" s="26"/>
      <c r="E37" s="26"/>
      <c r="F37" s="26"/>
      <c r="G37" s="26"/>
      <c r="H37" s="26"/>
      <c r="I37" s="26"/>
    </row>
    <row r="38" spans="4:9" x14ac:dyDescent="0.25">
      <c r="D38" s="26"/>
      <c r="E38" s="26"/>
      <c r="F38" s="31"/>
      <c r="G38" s="31"/>
      <c r="H38" s="31"/>
      <c r="I38" s="26"/>
    </row>
    <row r="39" spans="4:9" x14ac:dyDescent="0.25">
      <c r="D39" s="26"/>
      <c r="E39" s="26"/>
      <c r="F39" s="31"/>
      <c r="G39" s="31"/>
      <c r="H39" s="31"/>
      <c r="I39" s="26"/>
    </row>
    <row r="40" spans="4:9" x14ac:dyDescent="0.25">
      <c r="D40" s="26"/>
      <c r="E40" s="26"/>
      <c r="F40" s="31"/>
      <c r="G40" s="31"/>
      <c r="H40" s="31"/>
      <c r="I40" s="26"/>
    </row>
    <row r="41" spans="4:9" x14ac:dyDescent="0.25">
      <c r="D41" s="26"/>
      <c r="E41" s="26"/>
      <c r="F41" s="27"/>
      <c r="G41" s="28"/>
      <c r="H41" s="31"/>
      <c r="I41" s="26"/>
    </row>
    <row r="42" spans="4:9" x14ac:dyDescent="0.25">
      <c r="D42" s="26"/>
      <c r="E42" s="26"/>
      <c r="F42" s="26"/>
      <c r="G42" s="26"/>
      <c r="H42" s="26"/>
      <c r="I42" s="228"/>
    </row>
    <row r="43" spans="4:9" x14ac:dyDescent="0.25">
      <c r="D43" s="26"/>
      <c r="E43" s="26"/>
      <c r="F43" s="26"/>
      <c r="G43" s="26"/>
      <c r="H43" s="26"/>
      <c r="I43" s="228"/>
    </row>
  </sheetData>
  <mergeCells count="115">
    <mergeCell ref="M13:M14"/>
    <mergeCell ref="N13:N14"/>
    <mergeCell ref="O13:O14"/>
    <mergeCell ref="A13:A14"/>
    <mergeCell ref="B13:B14"/>
    <mergeCell ref="C13:C14"/>
    <mergeCell ref="D22:E22"/>
    <mergeCell ref="F22:G22"/>
    <mergeCell ref="I42:I43"/>
    <mergeCell ref="I16:I17"/>
    <mergeCell ref="J16:K17"/>
    <mergeCell ref="D18:G18"/>
    <mergeCell ref="D20:E20"/>
    <mergeCell ref="D21:E21"/>
    <mergeCell ref="F21:G21"/>
    <mergeCell ref="A15:B17"/>
    <mergeCell ref="E15:F15"/>
    <mergeCell ref="G15:H15"/>
    <mergeCell ref="J15:K15"/>
    <mergeCell ref="C16:C17"/>
    <mergeCell ref="D16:D17"/>
    <mergeCell ref="E16:F17"/>
    <mergeCell ref="G16:G17"/>
    <mergeCell ref="H16:H17"/>
    <mergeCell ref="D13:D14"/>
    <mergeCell ref="E13:F14"/>
    <mergeCell ref="G13:G14"/>
    <mergeCell ref="H13:H14"/>
    <mergeCell ref="I13:I14"/>
    <mergeCell ref="I11:I12"/>
    <mergeCell ref="N9:N10"/>
    <mergeCell ref="O9:O10"/>
    <mergeCell ref="P9:P10"/>
    <mergeCell ref="J9:J10"/>
    <mergeCell ref="K9:K10"/>
    <mergeCell ref="L9:L10"/>
    <mergeCell ref="M9:M10"/>
    <mergeCell ref="O11:O12"/>
    <mergeCell ref="P11:P12"/>
    <mergeCell ref="J11:J12"/>
    <mergeCell ref="K11:K12"/>
    <mergeCell ref="L11:L12"/>
    <mergeCell ref="M11:M12"/>
    <mergeCell ref="N11:N12"/>
    <mergeCell ref="P13:P14"/>
    <mergeCell ref="J13:J14"/>
    <mergeCell ref="K13:K14"/>
    <mergeCell ref="L13:L14"/>
    <mergeCell ref="G11:G12"/>
    <mergeCell ref="H11:H12"/>
    <mergeCell ref="H9:H10"/>
    <mergeCell ref="I9:I10"/>
    <mergeCell ref="A9:A10"/>
    <mergeCell ref="B9:B10"/>
    <mergeCell ref="C9:C10"/>
    <mergeCell ref="D9:D10"/>
    <mergeCell ref="E9:F10"/>
    <mergeCell ref="G9:G10"/>
    <mergeCell ref="O3:O4"/>
    <mergeCell ref="P3:P4"/>
    <mergeCell ref="J3:J4"/>
    <mergeCell ref="K3:K4"/>
    <mergeCell ref="L3:L4"/>
    <mergeCell ref="M3:M4"/>
    <mergeCell ref="N3:N4"/>
    <mergeCell ref="A7:A8"/>
    <mergeCell ref="B7:B8"/>
    <mergeCell ref="C7:C8"/>
    <mergeCell ref="D7:D8"/>
    <mergeCell ref="E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P5:P6"/>
    <mergeCell ref="J5:J6"/>
    <mergeCell ref="O5:O6"/>
    <mergeCell ref="A5:A6"/>
    <mergeCell ref="B5:B6"/>
    <mergeCell ref="C5:C6"/>
    <mergeCell ref="D5:D6"/>
    <mergeCell ref="E5:F6"/>
    <mergeCell ref="G5:G6"/>
    <mergeCell ref="H5:H6"/>
    <mergeCell ref="I5:I6"/>
    <mergeCell ref="I21:J21"/>
    <mergeCell ref="K21:L21"/>
    <mergeCell ref="I22:J22"/>
    <mergeCell ref="K22:L22"/>
    <mergeCell ref="I3:I4"/>
    <mergeCell ref="A1:A4"/>
    <mergeCell ref="B1:B4"/>
    <mergeCell ref="C1:C2"/>
    <mergeCell ref="D1:D2"/>
    <mergeCell ref="E1:H2"/>
    <mergeCell ref="I1:N2"/>
    <mergeCell ref="C3:C4"/>
    <mergeCell ref="D3:D4"/>
    <mergeCell ref="E3:F4"/>
    <mergeCell ref="G3:H4"/>
    <mergeCell ref="K5:K6"/>
    <mergeCell ref="L5:L6"/>
    <mergeCell ref="M5:M6"/>
    <mergeCell ref="N5:N6"/>
    <mergeCell ref="A11:A12"/>
    <mergeCell ref="B11:B12"/>
    <mergeCell ref="C11:C12"/>
    <mergeCell ref="D11:D12"/>
    <mergeCell ref="E11:F12"/>
  </mergeCells>
  <conditionalFormatting sqref="D16:D17">
    <cfRule type="cellIs" dxfId="188" priority="5" stopIfTrue="1" operator="lessThan">
      <formula>1440</formula>
    </cfRule>
    <cfRule type="cellIs" dxfId="187" priority="6" stopIfTrue="1" operator="greaterThan">
      <formula>1440</formula>
    </cfRule>
    <cfRule type="cellIs" dxfId="186" priority="7" stopIfTrue="1" operator="equal">
      <formula>1440</formula>
    </cfRule>
  </conditionalFormatting>
  <conditionalFormatting sqref="E16:F17 E5:F14">
    <cfRule type="cellIs" dxfId="185" priority="2" stopIfTrue="1" operator="lessThan">
      <formula>0.88</formula>
    </cfRule>
    <cfRule type="cellIs" dxfId="184" priority="3" stopIfTrue="1" operator="greaterThan">
      <formula>0.88</formula>
    </cfRule>
    <cfRule type="cellIs" dxfId="183" priority="4" stopIfTrue="1" operator="equal">
      <formula>0.88</formula>
    </cfRule>
  </conditionalFormatting>
  <conditionalFormatting sqref="J16:K17">
    <cfRule type="cellIs" dxfId="182" priority="1" operator="greaterThan">
      <formula>0.05</formula>
    </cfRule>
  </conditionalFormatting>
  <pageMargins left="0.11811023622047245" right="3.937007874015748E-2" top="1.5748031496062993" bottom="0" header="0" footer="0"/>
  <pageSetup paperSize="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3"/>
  <sheetViews>
    <sheetView zoomScale="93" zoomScaleNormal="93" zoomScaleSheetLayoutView="93" workbookViewId="0">
      <selection activeCell="I5" sqref="I5:I6"/>
    </sheetView>
  </sheetViews>
  <sheetFormatPr baseColWidth="10" defaultColWidth="9.140625" defaultRowHeight="15" x14ac:dyDescent="0.25"/>
  <cols>
    <col min="1" max="1" width="14.7109375" style="1" customWidth="1"/>
    <col min="2" max="2" width="70.28515625" style="1" customWidth="1"/>
    <col min="3" max="4" width="16.7109375" style="1" customWidth="1"/>
    <col min="5" max="5" width="11.140625" style="1" customWidth="1"/>
    <col min="6" max="6" width="18.28515625" style="1" customWidth="1"/>
    <col min="7" max="7" width="9.28515625" style="1" customWidth="1"/>
    <col min="8" max="8" width="11.5703125" style="1" customWidth="1"/>
    <col min="9" max="9" width="11.7109375" style="1" customWidth="1"/>
    <col min="10" max="13" width="11.5703125" style="1" customWidth="1"/>
    <col min="14" max="14" width="11.7109375" style="1" customWidth="1"/>
    <col min="15" max="15" width="17.42578125" style="1" customWidth="1"/>
    <col min="16" max="16" width="16" style="1" customWidth="1"/>
    <col min="17" max="256" width="9.140625" style="1"/>
    <col min="257" max="257" width="14.7109375" style="1" customWidth="1"/>
    <col min="258" max="258" width="70.28515625" style="1" customWidth="1"/>
    <col min="259" max="260" width="16.7109375" style="1" customWidth="1"/>
    <col min="261" max="261" width="11.140625" style="1" customWidth="1"/>
    <col min="262" max="262" width="18.28515625" style="1" customWidth="1"/>
    <col min="263" max="263" width="9.28515625" style="1" customWidth="1"/>
    <col min="264" max="264" width="11.5703125" style="1" customWidth="1"/>
    <col min="265" max="265" width="11.7109375" style="1" customWidth="1"/>
    <col min="266" max="269" width="11.5703125" style="1" customWidth="1"/>
    <col min="270" max="270" width="11.7109375" style="1" customWidth="1"/>
    <col min="271" max="271" width="17.42578125" style="1" customWidth="1"/>
    <col min="272" max="272" width="16" style="1" customWidth="1"/>
    <col min="273" max="512" width="9.140625" style="1"/>
    <col min="513" max="513" width="14.7109375" style="1" customWidth="1"/>
    <col min="514" max="514" width="70.28515625" style="1" customWidth="1"/>
    <col min="515" max="516" width="16.7109375" style="1" customWidth="1"/>
    <col min="517" max="517" width="11.140625" style="1" customWidth="1"/>
    <col min="518" max="518" width="18.28515625" style="1" customWidth="1"/>
    <col min="519" max="519" width="9.28515625" style="1" customWidth="1"/>
    <col min="520" max="520" width="11.5703125" style="1" customWidth="1"/>
    <col min="521" max="521" width="11.7109375" style="1" customWidth="1"/>
    <col min="522" max="525" width="11.5703125" style="1" customWidth="1"/>
    <col min="526" max="526" width="11.7109375" style="1" customWidth="1"/>
    <col min="527" max="527" width="17.42578125" style="1" customWidth="1"/>
    <col min="528" max="528" width="16" style="1" customWidth="1"/>
    <col min="529" max="768" width="9.140625" style="1"/>
    <col min="769" max="769" width="14.7109375" style="1" customWidth="1"/>
    <col min="770" max="770" width="70.28515625" style="1" customWidth="1"/>
    <col min="771" max="772" width="16.7109375" style="1" customWidth="1"/>
    <col min="773" max="773" width="11.140625" style="1" customWidth="1"/>
    <col min="774" max="774" width="18.28515625" style="1" customWidth="1"/>
    <col min="775" max="775" width="9.28515625" style="1" customWidth="1"/>
    <col min="776" max="776" width="11.5703125" style="1" customWidth="1"/>
    <col min="777" max="777" width="11.7109375" style="1" customWidth="1"/>
    <col min="778" max="781" width="11.5703125" style="1" customWidth="1"/>
    <col min="782" max="782" width="11.7109375" style="1" customWidth="1"/>
    <col min="783" max="783" width="17.42578125" style="1" customWidth="1"/>
    <col min="784" max="784" width="16" style="1" customWidth="1"/>
    <col min="785" max="1024" width="9.140625" style="1"/>
    <col min="1025" max="1025" width="14.7109375" style="1" customWidth="1"/>
    <col min="1026" max="1026" width="70.28515625" style="1" customWidth="1"/>
    <col min="1027" max="1028" width="16.7109375" style="1" customWidth="1"/>
    <col min="1029" max="1029" width="11.140625" style="1" customWidth="1"/>
    <col min="1030" max="1030" width="18.28515625" style="1" customWidth="1"/>
    <col min="1031" max="1031" width="9.28515625" style="1" customWidth="1"/>
    <col min="1032" max="1032" width="11.5703125" style="1" customWidth="1"/>
    <col min="1033" max="1033" width="11.7109375" style="1" customWidth="1"/>
    <col min="1034" max="1037" width="11.5703125" style="1" customWidth="1"/>
    <col min="1038" max="1038" width="11.7109375" style="1" customWidth="1"/>
    <col min="1039" max="1039" width="17.42578125" style="1" customWidth="1"/>
    <col min="1040" max="1040" width="16" style="1" customWidth="1"/>
    <col min="1041" max="1280" width="9.140625" style="1"/>
    <col min="1281" max="1281" width="14.7109375" style="1" customWidth="1"/>
    <col min="1282" max="1282" width="70.28515625" style="1" customWidth="1"/>
    <col min="1283" max="1284" width="16.7109375" style="1" customWidth="1"/>
    <col min="1285" max="1285" width="11.140625" style="1" customWidth="1"/>
    <col min="1286" max="1286" width="18.28515625" style="1" customWidth="1"/>
    <col min="1287" max="1287" width="9.28515625" style="1" customWidth="1"/>
    <col min="1288" max="1288" width="11.5703125" style="1" customWidth="1"/>
    <col min="1289" max="1289" width="11.7109375" style="1" customWidth="1"/>
    <col min="1290" max="1293" width="11.5703125" style="1" customWidth="1"/>
    <col min="1294" max="1294" width="11.7109375" style="1" customWidth="1"/>
    <col min="1295" max="1295" width="17.42578125" style="1" customWidth="1"/>
    <col min="1296" max="1296" width="16" style="1" customWidth="1"/>
    <col min="1297" max="1536" width="9.140625" style="1"/>
    <col min="1537" max="1537" width="14.7109375" style="1" customWidth="1"/>
    <col min="1538" max="1538" width="70.28515625" style="1" customWidth="1"/>
    <col min="1539" max="1540" width="16.7109375" style="1" customWidth="1"/>
    <col min="1541" max="1541" width="11.140625" style="1" customWidth="1"/>
    <col min="1542" max="1542" width="18.28515625" style="1" customWidth="1"/>
    <col min="1543" max="1543" width="9.28515625" style="1" customWidth="1"/>
    <col min="1544" max="1544" width="11.5703125" style="1" customWidth="1"/>
    <col min="1545" max="1545" width="11.7109375" style="1" customWidth="1"/>
    <col min="1546" max="1549" width="11.5703125" style="1" customWidth="1"/>
    <col min="1550" max="1550" width="11.7109375" style="1" customWidth="1"/>
    <col min="1551" max="1551" width="17.42578125" style="1" customWidth="1"/>
    <col min="1552" max="1552" width="16" style="1" customWidth="1"/>
    <col min="1553" max="1792" width="9.140625" style="1"/>
    <col min="1793" max="1793" width="14.7109375" style="1" customWidth="1"/>
    <col min="1794" max="1794" width="70.28515625" style="1" customWidth="1"/>
    <col min="1795" max="1796" width="16.7109375" style="1" customWidth="1"/>
    <col min="1797" max="1797" width="11.140625" style="1" customWidth="1"/>
    <col min="1798" max="1798" width="18.28515625" style="1" customWidth="1"/>
    <col min="1799" max="1799" width="9.28515625" style="1" customWidth="1"/>
    <col min="1800" max="1800" width="11.5703125" style="1" customWidth="1"/>
    <col min="1801" max="1801" width="11.7109375" style="1" customWidth="1"/>
    <col min="1802" max="1805" width="11.5703125" style="1" customWidth="1"/>
    <col min="1806" max="1806" width="11.7109375" style="1" customWidth="1"/>
    <col min="1807" max="1807" width="17.42578125" style="1" customWidth="1"/>
    <col min="1808" max="1808" width="16" style="1" customWidth="1"/>
    <col min="1809" max="2048" width="9.140625" style="1"/>
    <col min="2049" max="2049" width="14.7109375" style="1" customWidth="1"/>
    <col min="2050" max="2050" width="70.28515625" style="1" customWidth="1"/>
    <col min="2051" max="2052" width="16.7109375" style="1" customWidth="1"/>
    <col min="2053" max="2053" width="11.140625" style="1" customWidth="1"/>
    <col min="2054" max="2054" width="18.28515625" style="1" customWidth="1"/>
    <col min="2055" max="2055" width="9.28515625" style="1" customWidth="1"/>
    <col min="2056" max="2056" width="11.5703125" style="1" customWidth="1"/>
    <col min="2057" max="2057" width="11.7109375" style="1" customWidth="1"/>
    <col min="2058" max="2061" width="11.5703125" style="1" customWidth="1"/>
    <col min="2062" max="2062" width="11.7109375" style="1" customWidth="1"/>
    <col min="2063" max="2063" width="17.42578125" style="1" customWidth="1"/>
    <col min="2064" max="2064" width="16" style="1" customWidth="1"/>
    <col min="2065" max="2304" width="9.140625" style="1"/>
    <col min="2305" max="2305" width="14.7109375" style="1" customWidth="1"/>
    <col min="2306" max="2306" width="70.28515625" style="1" customWidth="1"/>
    <col min="2307" max="2308" width="16.7109375" style="1" customWidth="1"/>
    <col min="2309" max="2309" width="11.140625" style="1" customWidth="1"/>
    <col min="2310" max="2310" width="18.28515625" style="1" customWidth="1"/>
    <col min="2311" max="2311" width="9.28515625" style="1" customWidth="1"/>
    <col min="2312" max="2312" width="11.5703125" style="1" customWidth="1"/>
    <col min="2313" max="2313" width="11.7109375" style="1" customWidth="1"/>
    <col min="2314" max="2317" width="11.5703125" style="1" customWidth="1"/>
    <col min="2318" max="2318" width="11.7109375" style="1" customWidth="1"/>
    <col min="2319" max="2319" width="17.42578125" style="1" customWidth="1"/>
    <col min="2320" max="2320" width="16" style="1" customWidth="1"/>
    <col min="2321" max="2560" width="9.140625" style="1"/>
    <col min="2561" max="2561" width="14.7109375" style="1" customWidth="1"/>
    <col min="2562" max="2562" width="70.28515625" style="1" customWidth="1"/>
    <col min="2563" max="2564" width="16.7109375" style="1" customWidth="1"/>
    <col min="2565" max="2565" width="11.140625" style="1" customWidth="1"/>
    <col min="2566" max="2566" width="18.28515625" style="1" customWidth="1"/>
    <col min="2567" max="2567" width="9.28515625" style="1" customWidth="1"/>
    <col min="2568" max="2568" width="11.5703125" style="1" customWidth="1"/>
    <col min="2569" max="2569" width="11.7109375" style="1" customWidth="1"/>
    <col min="2570" max="2573" width="11.5703125" style="1" customWidth="1"/>
    <col min="2574" max="2574" width="11.7109375" style="1" customWidth="1"/>
    <col min="2575" max="2575" width="17.42578125" style="1" customWidth="1"/>
    <col min="2576" max="2576" width="16" style="1" customWidth="1"/>
    <col min="2577" max="2816" width="9.140625" style="1"/>
    <col min="2817" max="2817" width="14.7109375" style="1" customWidth="1"/>
    <col min="2818" max="2818" width="70.28515625" style="1" customWidth="1"/>
    <col min="2819" max="2820" width="16.7109375" style="1" customWidth="1"/>
    <col min="2821" max="2821" width="11.140625" style="1" customWidth="1"/>
    <col min="2822" max="2822" width="18.28515625" style="1" customWidth="1"/>
    <col min="2823" max="2823" width="9.28515625" style="1" customWidth="1"/>
    <col min="2824" max="2824" width="11.5703125" style="1" customWidth="1"/>
    <col min="2825" max="2825" width="11.7109375" style="1" customWidth="1"/>
    <col min="2826" max="2829" width="11.5703125" style="1" customWidth="1"/>
    <col min="2830" max="2830" width="11.7109375" style="1" customWidth="1"/>
    <col min="2831" max="2831" width="17.42578125" style="1" customWidth="1"/>
    <col min="2832" max="2832" width="16" style="1" customWidth="1"/>
    <col min="2833" max="3072" width="9.140625" style="1"/>
    <col min="3073" max="3073" width="14.7109375" style="1" customWidth="1"/>
    <col min="3074" max="3074" width="70.28515625" style="1" customWidth="1"/>
    <col min="3075" max="3076" width="16.7109375" style="1" customWidth="1"/>
    <col min="3077" max="3077" width="11.140625" style="1" customWidth="1"/>
    <col min="3078" max="3078" width="18.28515625" style="1" customWidth="1"/>
    <col min="3079" max="3079" width="9.28515625" style="1" customWidth="1"/>
    <col min="3080" max="3080" width="11.5703125" style="1" customWidth="1"/>
    <col min="3081" max="3081" width="11.7109375" style="1" customWidth="1"/>
    <col min="3082" max="3085" width="11.5703125" style="1" customWidth="1"/>
    <col min="3086" max="3086" width="11.7109375" style="1" customWidth="1"/>
    <col min="3087" max="3087" width="17.42578125" style="1" customWidth="1"/>
    <col min="3088" max="3088" width="16" style="1" customWidth="1"/>
    <col min="3089" max="3328" width="9.140625" style="1"/>
    <col min="3329" max="3329" width="14.7109375" style="1" customWidth="1"/>
    <col min="3330" max="3330" width="70.28515625" style="1" customWidth="1"/>
    <col min="3331" max="3332" width="16.7109375" style="1" customWidth="1"/>
    <col min="3333" max="3333" width="11.140625" style="1" customWidth="1"/>
    <col min="3334" max="3334" width="18.28515625" style="1" customWidth="1"/>
    <col min="3335" max="3335" width="9.28515625" style="1" customWidth="1"/>
    <col min="3336" max="3336" width="11.5703125" style="1" customWidth="1"/>
    <col min="3337" max="3337" width="11.7109375" style="1" customWidth="1"/>
    <col min="3338" max="3341" width="11.5703125" style="1" customWidth="1"/>
    <col min="3342" max="3342" width="11.7109375" style="1" customWidth="1"/>
    <col min="3343" max="3343" width="17.42578125" style="1" customWidth="1"/>
    <col min="3344" max="3344" width="16" style="1" customWidth="1"/>
    <col min="3345" max="3584" width="9.140625" style="1"/>
    <col min="3585" max="3585" width="14.7109375" style="1" customWidth="1"/>
    <col min="3586" max="3586" width="70.28515625" style="1" customWidth="1"/>
    <col min="3587" max="3588" width="16.7109375" style="1" customWidth="1"/>
    <col min="3589" max="3589" width="11.140625" style="1" customWidth="1"/>
    <col min="3590" max="3590" width="18.28515625" style="1" customWidth="1"/>
    <col min="3591" max="3591" width="9.28515625" style="1" customWidth="1"/>
    <col min="3592" max="3592" width="11.5703125" style="1" customWidth="1"/>
    <col min="3593" max="3593" width="11.7109375" style="1" customWidth="1"/>
    <col min="3594" max="3597" width="11.5703125" style="1" customWidth="1"/>
    <col min="3598" max="3598" width="11.7109375" style="1" customWidth="1"/>
    <col min="3599" max="3599" width="17.42578125" style="1" customWidth="1"/>
    <col min="3600" max="3600" width="16" style="1" customWidth="1"/>
    <col min="3601" max="3840" width="9.140625" style="1"/>
    <col min="3841" max="3841" width="14.7109375" style="1" customWidth="1"/>
    <col min="3842" max="3842" width="70.28515625" style="1" customWidth="1"/>
    <col min="3843" max="3844" width="16.7109375" style="1" customWidth="1"/>
    <col min="3845" max="3845" width="11.140625" style="1" customWidth="1"/>
    <col min="3846" max="3846" width="18.28515625" style="1" customWidth="1"/>
    <col min="3847" max="3847" width="9.28515625" style="1" customWidth="1"/>
    <col min="3848" max="3848" width="11.5703125" style="1" customWidth="1"/>
    <col min="3849" max="3849" width="11.7109375" style="1" customWidth="1"/>
    <col min="3850" max="3853" width="11.5703125" style="1" customWidth="1"/>
    <col min="3854" max="3854" width="11.7109375" style="1" customWidth="1"/>
    <col min="3855" max="3855" width="17.42578125" style="1" customWidth="1"/>
    <col min="3856" max="3856" width="16" style="1" customWidth="1"/>
    <col min="3857" max="4096" width="9.140625" style="1"/>
    <col min="4097" max="4097" width="14.7109375" style="1" customWidth="1"/>
    <col min="4098" max="4098" width="70.28515625" style="1" customWidth="1"/>
    <col min="4099" max="4100" width="16.7109375" style="1" customWidth="1"/>
    <col min="4101" max="4101" width="11.140625" style="1" customWidth="1"/>
    <col min="4102" max="4102" width="18.28515625" style="1" customWidth="1"/>
    <col min="4103" max="4103" width="9.28515625" style="1" customWidth="1"/>
    <col min="4104" max="4104" width="11.5703125" style="1" customWidth="1"/>
    <col min="4105" max="4105" width="11.7109375" style="1" customWidth="1"/>
    <col min="4106" max="4109" width="11.5703125" style="1" customWidth="1"/>
    <col min="4110" max="4110" width="11.7109375" style="1" customWidth="1"/>
    <col min="4111" max="4111" width="17.42578125" style="1" customWidth="1"/>
    <col min="4112" max="4112" width="16" style="1" customWidth="1"/>
    <col min="4113" max="4352" width="9.140625" style="1"/>
    <col min="4353" max="4353" width="14.7109375" style="1" customWidth="1"/>
    <col min="4354" max="4354" width="70.28515625" style="1" customWidth="1"/>
    <col min="4355" max="4356" width="16.7109375" style="1" customWidth="1"/>
    <col min="4357" max="4357" width="11.140625" style="1" customWidth="1"/>
    <col min="4358" max="4358" width="18.28515625" style="1" customWidth="1"/>
    <col min="4359" max="4359" width="9.28515625" style="1" customWidth="1"/>
    <col min="4360" max="4360" width="11.5703125" style="1" customWidth="1"/>
    <col min="4361" max="4361" width="11.7109375" style="1" customWidth="1"/>
    <col min="4362" max="4365" width="11.5703125" style="1" customWidth="1"/>
    <col min="4366" max="4366" width="11.7109375" style="1" customWidth="1"/>
    <col min="4367" max="4367" width="17.42578125" style="1" customWidth="1"/>
    <col min="4368" max="4368" width="16" style="1" customWidth="1"/>
    <col min="4369" max="4608" width="9.140625" style="1"/>
    <col min="4609" max="4609" width="14.7109375" style="1" customWidth="1"/>
    <col min="4610" max="4610" width="70.28515625" style="1" customWidth="1"/>
    <col min="4611" max="4612" width="16.7109375" style="1" customWidth="1"/>
    <col min="4613" max="4613" width="11.140625" style="1" customWidth="1"/>
    <col min="4614" max="4614" width="18.28515625" style="1" customWidth="1"/>
    <col min="4615" max="4615" width="9.28515625" style="1" customWidth="1"/>
    <col min="4616" max="4616" width="11.5703125" style="1" customWidth="1"/>
    <col min="4617" max="4617" width="11.7109375" style="1" customWidth="1"/>
    <col min="4618" max="4621" width="11.5703125" style="1" customWidth="1"/>
    <col min="4622" max="4622" width="11.7109375" style="1" customWidth="1"/>
    <col min="4623" max="4623" width="17.42578125" style="1" customWidth="1"/>
    <col min="4624" max="4624" width="16" style="1" customWidth="1"/>
    <col min="4625" max="4864" width="9.140625" style="1"/>
    <col min="4865" max="4865" width="14.7109375" style="1" customWidth="1"/>
    <col min="4866" max="4866" width="70.28515625" style="1" customWidth="1"/>
    <col min="4867" max="4868" width="16.7109375" style="1" customWidth="1"/>
    <col min="4869" max="4869" width="11.140625" style="1" customWidth="1"/>
    <col min="4870" max="4870" width="18.28515625" style="1" customWidth="1"/>
    <col min="4871" max="4871" width="9.28515625" style="1" customWidth="1"/>
    <col min="4872" max="4872" width="11.5703125" style="1" customWidth="1"/>
    <col min="4873" max="4873" width="11.7109375" style="1" customWidth="1"/>
    <col min="4874" max="4877" width="11.5703125" style="1" customWidth="1"/>
    <col min="4878" max="4878" width="11.7109375" style="1" customWidth="1"/>
    <col min="4879" max="4879" width="17.42578125" style="1" customWidth="1"/>
    <col min="4880" max="4880" width="16" style="1" customWidth="1"/>
    <col min="4881" max="5120" width="9.140625" style="1"/>
    <col min="5121" max="5121" width="14.7109375" style="1" customWidth="1"/>
    <col min="5122" max="5122" width="70.28515625" style="1" customWidth="1"/>
    <col min="5123" max="5124" width="16.7109375" style="1" customWidth="1"/>
    <col min="5125" max="5125" width="11.140625" style="1" customWidth="1"/>
    <col min="5126" max="5126" width="18.28515625" style="1" customWidth="1"/>
    <col min="5127" max="5127" width="9.28515625" style="1" customWidth="1"/>
    <col min="5128" max="5128" width="11.5703125" style="1" customWidth="1"/>
    <col min="5129" max="5129" width="11.7109375" style="1" customWidth="1"/>
    <col min="5130" max="5133" width="11.5703125" style="1" customWidth="1"/>
    <col min="5134" max="5134" width="11.7109375" style="1" customWidth="1"/>
    <col min="5135" max="5135" width="17.42578125" style="1" customWidth="1"/>
    <col min="5136" max="5136" width="16" style="1" customWidth="1"/>
    <col min="5137" max="5376" width="9.140625" style="1"/>
    <col min="5377" max="5377" width="14.7109375" style="1" customWidth="1"/>
    <col min="5378" max="5378" width="70.28515625" style="1" customWidth="1"/>
    <col min="5379" max="5380" width="16.7109375" style="1" customWidth="1"/>
    <col min="5381" max="5381" width="11.140625" style="1" customWidth="1"/>
    <col min="5382" max="5382" width="18.28515625" style="1" customWidth="1"/>
    <col min="5383" max="5383" width="9.28515625" style="1" customWidth="1"/>
    <col min="5384" max="5384" width="11.5703125" style="1" customWidth="1"/>
    <col min="5385" max="5385" width="11.7109375" style="1" customWidth="1"/>
    <col min="5386" max="5389" width="11.5703125" style="1" customWidth="1"/>
    <col min="5390" max="5390" width="11.7109375" style="1" customWidth="1"/>
    <col min="5391" max="5391" width="17.42578125" style="1" customWidth="1"/>
    <col min="5392" max="5392" width="16" style="1" customWidth="1"/>
    <col min="5393" max="5632" width="9.140625" style="1"/>
    <col min="5633" max="5633" width="14.7109375" style="1" customWidth="1"/>
    <col min="5634" max="5634" width="70.28515625" style="1" customWidth="1"/>
    <col min="5635" max="5636" width="16.7109375" style="1" customWidth="1"/>
    <col min="5637" max="5637" width="11.140625" style="1" customWidth="1"/>
    <col min="5638" max="5638" width="18.28515625" style="1" customWidth="1"/>
    <col min="5639" max="5639" width="9.28515625" style="1" customWidth="1"/>
    <col min="5640" max="5640" width="11.5703125" style="1" customWidth="1"/>
    <col min="5641" max="5641" width="11.7109375" style="1" customWidth="1"/>
    <col min="5642" max="5645" width="11.5703125" style="1" customWidth="1"/>
    <col min="5646" max="5646" width="11.7109375" style="1" customWidth="1"/>
    <col min="5647" max="5647" width="17.42578125" style="1" customWidth="1"/>
    <col min="5648" max="5648" width="16" style="1" customWidth="1"/>
    <col min="5649" max="5888" width="9.140625" style="1"/>
    <col min="5889" max="5889" width="14.7109375" style="1" customWidth="1"/>
    <col min="5890" max="5890" width="70.28515625" style="1" customWidth="1"/>
    <col min="5891" max="5892" width="16.7109375" style="1" customWidth="1"/>
    <col min="5893" max="5893" width="11.140625" style="1" customWidth="1"/>
    <col min="5894" max="5894" width="18.28515625" style="1" customWidth="1"/>
    <col min="5895" max="5895" width="9.28515625" style="1" customWidth="1"/>
    <col min="5896" max="5896" width="11.5703125" style="1" customWidth="1"/>
    <col min="5897" max="5897" width="11.7109375" style="1" customWidth="1"/>
    <col min="5898" max="5901" width="11.5703125" style="1" customWidth="1"/>
    <col min="5902" max="5902" width="11.7109375" style="1" customWidth="1"/>
    <col min="5903" max="5903" width="17.42578125" style="1" customWidth="1"/>
    <col min="5904" max="5904" width="16" style="1" customWidth="1"/>
    <col min="5905" max="6144" width="9.140625" style="1"/>
    <col min="6145" max="6145" width="14.7109375" style="1" customWidth="1"/>
    <col min="6146" max="6146" width="70.28515625" style="1" customWidth="1"/>
    <col min="6147" max="6148" width="16.7109375" style="1" customWidth="1"/>
    <col min="6149" max="6149" width="11.140625" style="1" customWidth="1"/>
    <col min="6150" max="6150" width="18.28515625" style="1" customWidth="1"/>
    <col min="6151" max="6151" width="9.28515625" style="1" customWidth="1"/>
    <col min="6152" max="6152" width="11.5703125" style="1" customWidth="1"/>
    <col min="6153" max="6153" width="11.7109375" style="1" customWidth="1"/>
    <col min="6154" max="6157" width="11.5703125" style="1" customWidth="1"/>
    <col min="6158" max="6158" width="11.7109375" style="1" customWidth="1"/>
    <col min="6159" max="6159" width="17.42578125" style="1" customWidth="1"/>
    <col min="6160" max="6160" width="16" style="1" customWidth="1"/>
    <col min="6161" max="6400" width="9.140625" style="1"/>
    <col min="6401" max="6401" width="14.7109375" style="1" customWidth="1"/>
    <col min="6402" max="6402" width="70.28515625" style="1" customWidth="1"/>
    <col min="6403" max="6404" width="16.7109375" style="1" customWidth="1"/>
    <col min="6405" max="6405" width="11.140625" style="1" customWidth="1"/>
    <col min="6406" max="6406" width="18.28515625" style="1" customWidth="1"/>
    <col min="6407" max="6407" width="9.28515625" style="1" customWidth="1"/>
    <col min="6408" max="6408" width="11.5703125" style="1" customWidth="1"/>
    <col min="6409" max="6409" width="11.7109375" style="1" customWidth="1"/>
    <col min="6410" max="6413" width="11.5703125" style="1" customWidth="1"/>
    <col min="6414" max="6414" width="11.7109375" style="1" customWidth="1"/>
    <col min="6415" max="6415" width="17.42578125" style="1" customWidth="1"/>
    <col min="6416" max="6416" width="16" style="1" customWidth="1"/>
    <col min="6417" max="6656" width="9.140625" style="1"/>
    <col min="6657" max="6657" width="14.7109375" style="1" customWidth="1"/>
    <col min="6658" max="6658" width="70.28515625" style="1" customWidth="1"/>
    <col min="6659" max="6660" width="16.7109375" style="1" customWidth="1"/>
    <col min="6661" max="6661" width="11.140625" style="1" customWidth="1"/>
    <col min="6662" max="6662" width="18.28515625" style="1" customWidth="1"/>
    <col min="6663" max="6663" width="9.28515625" style="1" customWidth="1"/>
    <col min="6664" max="6664" width="11.5703125" style="1" customWidth="1"/>
    <col min="6665" max="6665" width="11.7109375" style="1" customWidth="1"/>
    <col min="6666" max="6669" width="11.5703125" style="1" customWidth="1"/>
    <col min="6670" max="6670" width="11.7109375" style="1" customWidth="1"/>
    <col min="6671" max="6671" width="17.42578125" style="1" customWidth="1"/>
    <col min="6672" max="6672" width="16" style="1" customWidth="1"/>
    <col min="6673" max="6912" width="9.140625" style="1"/>
    <col min="6913" max="6913" width="14.7109375" style="1" customWidth="1"/>
    <col min="6914" max="6914" width="70.28515625" style="1" customWidth="1"/>
    <col min="6915" max="6916" width="16.7109375" style="1" customWidth="1"/>
    <col min="6917" max="6917" width="11.140625" style="1" customWidth="1"/>
    <col min="6918" max="6918" width="18.28515625" style="1" customWidth="1"/>
    <col min="6919" max="6919" width="9.28515625" style="1" customWidth="1"/>
    <col min="6920" max="6920" width="11.5703125" style="1" customWidth="1"/>
    <col min="6921" max="6921" width="11.7109375" style="1" customWidth="1"/>
    <col min="6922" max="6925" width="11.5703125" style="1" customWidth="1"/>
    <col min="6926" max="6926" width="11.7109375" style="1" customWidth="1"/>
    <col min="6927" max="6927" width="17.42578125" style="1" customWidth="1"/>
    <col min="6928" max="6928" width="16" style="1" customWidth="1"/>
    <col min="6929" max="7168" width="9.140625" style="1"/>
    <col min="7169" max="7169" width="14.7109375" style="1" customWidth="1"/>
    <col min="7170" max="7170" width="70.28515625" style="1" customWidth="1"/>
    <col min="7171" max="7172" width="16.7109375" style="1" customWidth="1"/>
    <col min="7173" max="7173" width="11.140625" style="1" customWidth="1"/>
    <col min="7174" max="7174" width="18.28515625" style="1" customWidth="1"/>
    <col min="7175" max="7175" width="9.28515625" style="1" customWidth="1"/>
    <col min="7176" max="7176" width="11.5703125" style="1" customWidth="1"/>
    <col min="7177" max="7177" width="11.7109375" style="1" customWidth="1"/>
    <col min="7178" max="7181" width="11.5703125" style="1" customWidth="1"/>
    <col min="7182" max="7182" width="11.7109375" style="1" customWidth="1"/>
    <col min="7183" max="7183" width="17.42578125" style="1" customWidth="1"/>
    <col min="7184" max="7184" width="16" style="1" customWidth="1"/>
    <col min="7185" max="7424" width="9.140625" style="1"/>
    <col min="7425" max="7425" width="14.7109375" style="1" customWidth="1"/>
    <col min="7426" max="7426" width="70.28515625" style="1" customWidth="1"/>
    <col min="7427" max="7428" width="16.7109375" style="1" customWidth="1"/>
    <col min="7429" max="7429" width="11.140625" style="1" customWidth="1"/>
    <col min="7430" max="7430" width="18.28515625" style="1" customWidth="1"/>
    <col min="7431" max="7431" width="9.28515625" style="1" customWidth="1"/>
    <col min="7432" max="7432" width="11.5703125" style="1" customWidth="1"/>
    <col min="7433" max="7433" width="11.7109375" style="1" customWidth="1"/>
    <col min="7434" max="7437" width="11.5703125" style="1" customWidth="1"/>
    <col min="7438" max="7438" width="11.7109375" style="1" customWidth="1"/>
    <col min="7439" max="7439" width="17.42578125" style="1" customWidth="1"/>
    <col min="7440" max="7440" width="16" style="1" customWidth="1"/>
    <col min="7441" max="7680" width="9.140625" style="1"/>
    <col min="7681" max="7681" width="14.7109375" style="1" customWidth="1"/>
    <col min="7682" max="7682" width="70.28515625" style="1" customWidth="1"/>
    <col min="7683" max="7684" width="16.7109375" style="1" customWidth="1"/>
    <col min="7685" max="7685" width="11.140625" style="1" customWidth="1"/>
    <col min="7686" max="7686" width="18.28515625" style="1" customWidth="1"/>
    <col min="7687" max="7687" width="9.28515625" style="1" customWidth="1"/>
    <col min="7688" max="7688" width="11.5703125" style="1" customWidth="1"/>
    <col min="7689" max="7689" width="11.7109375" style="1" customWidth="1"/>
    <col min="7690" max="7693" width="11.5703125" style="1" customWidth="1"/>
    <col min="7694" max="7694" width="11.7109375" style="1" customWidth="1"/>
    <col min="7695" max="7695" width="17.42578125" style="1" customWidth="1"/>
    <col min="7696" max="7696" width="16" style="1" customWidth="1"/>
    <col min="7697" max="7936" width="9.140625" style="1"/>
    <col min="7937" max="7937" width="14.7109375" style="1" customWidth="1"/>
    <col min="7938" max="7938" width="70.28515625" style="1" customWidth="1"/>
    <col min="7939" max="7940" width="16.7109375" style="1" customWidth="1"/>
    <col min="7941" max="7941" width="11.140625" style="1" customWidth="1"/>
    <col min="7942" max="7942" width="18.28515625" style="1" customWidth="1"/>
    <col min="7943" max="7943" width="9.28515625" style="1" customWidth="1"/>
    <col min="7944" max="7944" width="11.5703125" style="1" customWidth="1"/>
    <col min="7945" max="7945" width="11.7109375" style="1" customWidth="1"/>
    <col min="7946" max="7949" width="11.5703125" style="1" customWidth="1"/>
    <col min="7950" max="7950" width="11.7109375" style="1" customWidth="1"/>
    <col min="7951" max="7951" width="17.42578125" style="1" customWidth="1"/>
    <col min="7952" max="7952" width="16" style="1" customWidth="1"/>
    <col min="7953" max="8192" width="9.140625" style="1"/>
    <col min="8193" max="8193" width="14.7109375" style="1" customWidth="1"/>
    <col min="8194" max="8194" width="70.28515625" style="1" customWidth="1"/>
    <col min="8195" max="8196" width="16.7109375" style="1" customWidth="1"/>
    <col min="8197" max="8197" width="11.140625" style="1" customWidth="1"/>
    <col min="8198" max="8198" width="18.28515625" style="1" customWidth="1"/>
    <col min="8199" max="8199" width="9.28515625" style="1" customWidth="1"/>
    <col min="8200" max="8200" width="11.5703125" style="1" customWidth="1"/>
    <col min="8201" max="8201" width="11.7109375" style="1" customWidth="1"/>
    <col min="8202" max="8205" width="11.5703125" style="1" customWidth="1"/>
    <col min="8206" max="8206" width="11.7109375" style="1" customWidth="1"/>
    <col min="8207" max="8207" width="17.42578125" style="1" customWidth="1"/>
    <col min="8208" max="8208" width="16" style="1" customWidth="1"/>
    <col min="8209" max="8448" width="9.140625" style="1"/>
    <col min="8449" max="8449" width="14.7109375" style="1" customWidth="1"/>
    <col min="8450" max="8450" width="70.28515625" style="1" customWidth="1"/>
    <col min="8451" max="8452" width="16.7109375" style="1" customWidth="1"/>
    <col min="8453" max="8453" width="11.140625" style="1" customWidth="1"/>
    <col min="8454" max="8454" width="18.28515625" style="1" customWidth="1"/>
    <col min="8455" max="8455" width="9.28515625" style="1" customWidth="1"/>
    <col min="8456" max="8456" width="11.5703125" style="1" customWidth="1"/>
    <col min="8457" max="8457" width="11.7109375" style="1" customWidth="1"/>
    <col min="8458" max="8461" width="11.5703125" style="1" customWidth="1"/>
    <col min="8462" max="8462" width="11.7109375" style="1" customWidth="1"/>
    <col min="8463" max="8463" width="17.42578125" style="1" customWidth="1"/>
    <col min="8464" max="8464" width="16" style="1" customWidth="1"/>
    <col min="8465" max="8704" width="9.140625" style="1"/>
    <col min="8705" max="8705" width="14.7109375" style="1" customWidth="1"/>
    <col min="8706" max="8706" width="70.28515625" style="1" customWidth="1"/>
    <col min="8707" max="8708" width="16.7109375" style="1" customWidth="1"/>
    <col min="8709" max="8709" width="11.140625" style="1" customWidth="1"/>
    <col min="8710" max="8710" width="18.28515625" style="1" customWidth="1"/>
    <col min="8711" max="8711" width="9.28515625" style="1" customWidth="1"/>
    <col min="8712" max="8712" width="11.5703125" style="1" customWidth="1"/>
    <col min="8713" max="8713" width="11.7109375" style="1" customWidth="1"/>
    <col min="8714" max="8717" width="11.5703125" style="1" customWidth="1"/>
    <col min="8718" max="8718" width="11.7109375" style="1" customWidth="1"/>
    <col min="8719" max="8719" width="17.42578125" style="1" customWidth="1"/>
    <col min="8720" max="8720" width="16" style="1" customWidth="1"/>
    <col min="8721" max="8960" width="9.140625" style="1"/>
    <col min="8961" max="8961" width="14.7109375" style="1" customWidth="1"/>
    <col min="8962" max="8962" width="70.28515625" style="1" customWidth="1"/>
    <col min="8963" max="8964" width="16.7109375" style="1" customWidth="1"/>
    <col min="8965" max="8965" width="11.140625" style="1" customWidth="1"/>
    <col min="8966" max="8966" width="18.28515625" style="1" customWidth="1"/>
    <col min="8967" max="8967" width="9.28515625" style="1" customWidth="1"/>
    <col min="8968" max="8968" width="11.5703125" style="1" customWidth="1"/>
    <col min="8969" max="8969" width="11.7109375" style="1" customWidth="1"/>
    <col min="8970" max="8973" width="11.5703125" style="1" customWidth="1"/>
    <col min="8974" max="8974" width="11.7109375" style="1" customWidth="1"/>
    <col min="8975" max="8975" width="17.42578125" style="1" customWidth="1"/>
    <col min="8976" max="8976" width="16" style="1" customWidth="1"/>
    <col min="8977" max="9216" width="9.140625" style="1"/>
    <col min="9217" max="9217" width="14.7109375" style="1" customWidth="1"/>
    <col min="9218" max="9218" width="70.28515625" style="1" customWidth="1"/>
    <col min="9219" max="9220" width="16.7109375" style="1" customWidth="1"/>
    <col min="9221" max="9221" width="11.140625" style="1" customWidth="1"/>
    <col min="9222" max="9222" width="18.28515625" style="1" customWidth="1"/>
    <col min="9223" max="9223" width="9.28515625" style="1" customWidth="1"/>
    <col min="9224" max="9224" width="11.5703125" style="1" customWidth="1"/>
    <col min="9225" max="9225" width="11.7109375" style="1" customWidth="1"/>
    <col min="9226" max="9229" width="11.5703125" style="1" customWidth="1"/>
    <col min="9230" max="9230" width="11.7109375" style="1" customWidth="1"/>
    <col min="9231" max="9231" width="17.42578125" style="1" customWidth="1"/>
    <col min="9232" max="9232" width="16" style="1" customWidth="1"/>
    <col min="9233" max="9472" width="9.140625" style="1"/>
    <col min="9473" max="9473" width="14.7109375" style="1" customWidth="1"/>
    <col min="9474" max="9474" width="70.28515625" style="1" customWidth="1"/>
    <col min="9475" max="9476" width="16.7109375" style="1" customWidth="1"/>
    <col min="9477" max="9477" width="11.140625" style="1" customWidth="1"/>
    <col min="9478" max="9478" width="18.28515625" style="1" customWidth="1"/>
    <col min="9479" max="9479" width="9.28515625" style="1" customWidth="1"/>
    <col min="9480" max="9480" width="11.5703125" style="1" customWidth="1"/>
    <col min="9481" max="9481" width="11.7109375" style="1" customWidth="1"/>
    <col min="9482" max="9485" width="11.5703125" style="1" customWidth="1"/>
    <col min="9486" max="9486" width="11.7109375" style="1" customWidth="1"/>
    <col min="9487" max="9487" width="17.42578125" style="1" customWidth="1"/>
    <col min="9488" max="9488" width="16" style="1" customWidth="1"/>
    <col min="9489" max="9728" width="9.140625" style="1"/>
    <col min="9729" max="9729" width="14.7109375" style="1" customWidth="1"/>
    <col min="9730" max="9730" width="70.28515625" style="1" customWidth="1"/>
    <col min="9731" max="9732" width="16.7109375" style="1" customWidth="1"/>
    <col min="9733" max="9733" width="11.140625" style="1" customWidth="1"/>
    <col min="9734" max="9734" width="18.28515625" style="1" customWidth="1"/>
    <col min="9735" max="9735" width="9.28515625" style="1" customWidth="1"/>
    <col min="9736" max="9736" width="11.5703125" style="1" customWidth="1"/>
    <col min="9737" max="9737" width="11.7109375" style="1" customWidth="1"/>
    <col min="9738" max="9741" width="11.5703125" style="1" customWidth="1"/>
    <col min="9742" max="9742" width="11.7109375" style="1" customWidth="1"/>
    <col min="9743" max="9743" width="17.42578125" style="1" customWidth="1"/>
    <col min="9744" max="9744" width="16" style="1" customWidth="1"/>
    <col min="9745" max="9984" width="9.140625" style="1"/>
    <col min="9985" max="9985" width="14.7109375" style="1" customWidth="1"/>
    <col min="9986" max="9986" width="70.28515625" style="1" customWidth="1"/>
    <col min="9987" max="9988" width="16.7109375" style="1" customWidth="1"/>
    <col min="9989" max="9989" width="11.140625" style="1" customWidth="1"/>
    <col min="9990" max="9990" width="18.28515625" style="1" customWidth="1"/>
    <col min="9991" max="9991" width="9.28515625" style="1" customWidth="1"/>
    <col min="9992" max="9992" width="11.5703125" style="1" customWidth="1"/>
    <col min="9993" max="9993" width="11.7109375" style="1" customWidth="1"/>
    <col min="9994" max="9997" width="11.5703125" style="1" customWidth="1"/>
    <col min="9998" max="9998" width="11.7109375" style="1" customWidth="1"/>
    <col min="9999" max="9999" width="17.42578125" style="1" customWidth="1"/>
    <col min="10000" max="10000" width="16" style="1" customWidth="1"/>
    <col min="10001" max="10240" width="9.140625" style="1"/>
    <col min="10241" max="10241" width="14.7109375" style="1" customWidth="1"/>
    <col min="10242" max="10242" width="70.28515625" style="1" customWidth="1"/>
    <col min="10243" max="10244" width="16.7109375" style="1" customWidth="1"/>
    <col min="10245" max="10245" width="11.140625" style="1" customWidth="1"/>
    <col min="10246" max="10246" width="18.28515625" style="1" customWidth="1"/>
    <col min="10247" max="10247" width="9.28515625" style="1" customWidth="1"/>
    <col min="10248" max="10248" width="11.5703125" style="1" customWidth="1"/>
    <col min="10249" max="10249" width="11.7109375" style="1" customWidth="1"/>
    <col min="10250" max="10253" width="11.5703125" style="1" customWidth="1"/>
    <col min="10254" max="10254" width="11.7109375" style="1" customWidth="1"/>
    <col min="10255" max="10255" width="17.42578125" style="1" customWidth="1"/>
    <col min="10256" max="10256" width="16" style="1" customWidth="1"/>
    <col min="10257" max="10496" width="9.140625" style="1"/>
    <col min="10497" max="10497" width="14.7109375" style="1" customWidth="1"/>
    <col min="10498" max="10498" width="70.28515625" style="1" customWidth="1"/>
    <col min="10499" max="10500" width="16.7109375" style="1" customWidth="1"/>
    <col min="10501" max="10501" width="11.140625" style="1" customWidth="1"/>
    <col min="10502" max="10502" width="18.28515625" style="1" customWidth="1"/>
    <col min="10503" max="10503" width="9.28515625" style="1" customWidth="1"/>
    <col min="10504" max="10504" width="11.5703125" style="1" customWidth="1"/>
    <col min="10505" max="10505" width="11.7109375" style="1" customWidth="1"/>
    <col min="10506" max="10509" width="11.5703125" style="1" customWidth="1"/>
    <col min="10510" max="10510" width="11.7109375" style="1" customWidth="1"/>
    <col min="10511" max="10511" width="17.42578125" style="1" customWidth="1"/>
    <col min="10512" max="10512" width="16" style="1" customWidth="1"/>
    <col min="10513" max="10752" width="9.140625" style="1"/>
    <col min="10753" max="10753" width="14.7109375" style="1" customWidth="1"/>
    <col min="10754" max="10754" width="70.28515625" style="1" customWidth="1"/>
    <col min="10755" max="10756" width="16.7109375" style="1" customWidth="1"/>
    <col min="10757" max="10757" width="11.140625" style="1" customWidth="1"/>
    <col min="10758" max="10758" width="18.28515625" style="1" customWidth="1"/>
    <col min="10759" max="10759" width="9.28515625" style="1" customWidth="1"/>
    <col min="10760" max="10760" width="11.5703125" style="1" customWidth="1"/>
    <col min="10761" max="10761" width="11.7109375" style="1" customWidth="1"/>
    <col min="10762" max="10765" width="11.5703125" style="1" customWidth="1"/>
    <col min="10766" max="10766" width="11.7109375" style="1" customWidth="1"/>
    <col min="10767" max="10767" width="17.42578125" style="1" customWidth="1"/>
    <col min="10768" max="10768" width="16" style="1" customWidth="1"/>
    <col min="10769" max="11008" width="9.140625" style="1"/>
    <col min="11009" max="11009" width="14.7109375" style="1" customWidth="1"/>
    <col min="11010" max="11010" width="70.28515625" style="1" customWidth="1"/>
    <col min="11011" max="11012" width="16.7109375" style="1" customWidth="1"/>
    <col min="11013" max="11013" width="11.140625" style="1" customWidth="1"/>
    <col min="11014" max="11014" width="18.28515625" style="1" customWidth="1"/>
    <col min="11015" max="11015" width="9.28515625" style="1" customWidth="1"/>
    <col min="11016" max="11016" width="11.5703125" style="1" customWidth="1"/>
    <col min="11017" max="11017" width="11.7109375" style="1" customWidth="1"/>
    <col min="11018" max="11021" width="11.5703125" style="1" customWidth="1"/>
    <col min="11022" max="11022" width="11.7109375" style="1" customWidth="1"/>
    <col min="11023" max="11023" width="17.42578125" style="1" customWidth="1"/>
    <col min="11024" max="11024" width="16" style="1" customWidth="1"/>
    <col min="11025" max="11264" width="9.140625" style="1"/>
    <col min="11265" max="11265" width="14.7109375" style="1" customWidth="1"/>
    <col min="11266" max="11266" width="70.28515625" style="1" customWidth="1"/>
    <col min="11267" max="11268" width="16.7109375" style="1" customWidth="1"/>
    <col min="11269" max="11269" width="11.140625" style="1" customWidth="1"/>
    <col min="11270" max="11270" width="18.28515625" style="1" customWidth="1"/>
    <col min="11271" max="11271" width="9.28515625" style="1" customWidth="1"/>
    <col min="11272" max="11272" width="11.5703125" style="1" customWidth="1"/>
    <col min="11273" max="11273" width="11.7109375" style="1" customWidth="1"/>
    <col min="11274" max="11277" width="11.5703125" style="1" customWidth="1"/>
    <col min="11278" max="11278" width="11.7109375" style="1" customWidth="1"/>
    <col min="11279" max="11279" width="17.42578125" style="1" customWidth="1"/>
    <col min="11280" max="11280" width="16" style="1" customWidth="1"/>
    <col min="11281" max="11520" width="9.140625" style="1"/>
    <col min="11521" max="11521" width="14.7109375" style="1" customWidth="1"/>
    <col min="11522" max="11522" width="70.28515625" style="1" customWidth="1"/>
    <col min="11523" max="11524" width="16.7109375" style="1" customWidth="1"/>
    <col min="11525" max="11525" width="11.140625" style="1" customWidth="1"/>
    <col min="11526" max="11526" width="18.28515625" style="1" customWidth="1"/>
    <col min="11527" max="11527" width="9.28515625" style="1" customWidth="1"/>
    <col min="11528" max="11528" width="11.5703125" style="1" customWidth="1"/>
    <col min="11529" max="11529" width="11.7109375" style="1" customWidth="1"/>
    <col min="11530" max="11533" width="11.5703125" style="1" customWidth="1"/>
    <col min="11534" max="11534" width="11.7109375" style="1" customWidth="1"/>
    <col min="11535" max="11535" width="17.42578125" style="1" customWidth="1"/>
    <col min="11536" max="11536" width="16" style="1" customWidth="1"/>
    <col min="11537" max="11776" width="9.140625" style="1"/>
    <col min="11777" max="11777" width="14.7109375" style="1" customWidth="1"/>
    <col min="11778" max="11778" width="70.28515625" style="1" customWidth="1"/>
    <col min="11779" max="11780" width="16.7109375" style="1" customWidth="1"/>
    <col min="11781" max="11781" width="11.140625" style="1" customWidth="1"/>
    <col min="11782" max="11782" width="18.28515625" style="1" customWidth="1"/>
    <col min="11783" max="11783" width="9.28515625" style="1" customWidth="1"/>
    <col min="11784" max="11784" width="11.5703125" style="1" customWidth="1"/>
    <col min="11785" max="11785" width="11.7109375" style="1" customWidth="1"/>
    <col min="11786" max="11789" width="11.5703125" style="1" customWidth="1"/>
    <col min="11790" max="11790" width="11.7109375" style="1" customWidth="1"/>
    <col min="11791" max="11791" width="17.42578125" style="1" customWidth="1"/>
    <col min="11792" max="11792" width="16" style="1" customWidth="1"/>
    <col min="11793" max="12032" width="9.140625" style="1"/>
    <col min="12033" max="12033" width="14.7109375" style="1" customWidth="1"/>
    <col min="12034" max="12034" width="70.28515625" style="1" customWidth="1"/>
    <col min="12035" max="12036" width="16.7109375" style="1" customWidth="1"/>
    <col min="12037" max="12037" width="11.140625" style="1" customWidth="1"/>
    <col min="12038" max="12038" width="18.28515625" style="1" customWidth="1"/>
    <col min="12039" max="12039" width="9.28515625" style="1" customWidth="1"/>
    <col min="12040" max="12040" width="11.5703125" style="1" customWidth="1"/>
    <col min="12041" max="12041" width="11.7109375" style="1" customWidth="1"/>
    <col min="12042" max="12045" width="11.5703125" style="1" customWidth="1"/>
    <col min="12046" max="12046" width="11.7109375" style="1" customWidth="1"/>
    <col min="12047" max="12047" width="17.42578125" style="1" customWidth="1"/>
    <col min="12048" max="12048" width="16" style="1" customWidth="1"/>
    <col min="12049" max="12288" width="9.140625" style="1"/>
    <col min="12289" max="12289" width="14.7109375" style="1" customWidth="1"/>
    <col min="12290" max="12290" width="70.28515625" style="1" customWidth="1"/>
    <col min="12291" max="12292" width="16.7109375" style="1" customWidth="1"/>
    <col min="12293" max="12293" width="11.140625" style="1" customWidth="1"/>
    <col min="12294" max="12294" width="18.28515625" style="1" customWidth="1"/>
    <col min="12295" max="12295" width="9.28515625" style="1" customWidth="1"/>
    <col min="12296" max="12296" width="11.5703125" style="1" customWidth="1"/>
    <col min="12297" max="12297" width="11.7109375" style="1" customWidth="1"/>
    <col min="12298" max="12301" width="11.5703125" style="1" customWidth="1"/>
    <col min="12302" max="12302" width="11.7109375" style="1" customWidth="1"/>
    <col min="12303" max="12303" width="17.42578125" style="1" customWidth="1"/>
    <col min="12304" max="12304" width="16" style="1" customWidth="1"/>
    <col min="12305" max="12544" width="9.140625" style="1"/>
    <col min="12545" max="12545" width="14.7109375" style="1" customWidth="1"/>
    <col min="12546" max="12546" width="70.28515625" style="1" customWidth="1"/>
    <col min="12547" max="12548" width="16.7109375" style="1" customWidth="1"/>
    <col min="12549" max="12549" width="11.140625" style="1" customWidth="1"/>
    <col min="12550" max="12550" width="18.28515625" style="1" customWidth="1"/>
    <col min="12551" max="12551" width="9.28515625" style="1" customWidth="1"/>
    <col min="12552" max="12552" width="11.5703125" style="1" customWidth="1"/>
    <col min="12553" max="12553" width="11.7109375" style="1" customWidth="1"/>
    <col min="12554" max="12557" width="11.5703125" style="1" customWidth="1"/>
    <col min="12558" max="12558" width="11.7109375" style="1" customWidth="1"/>
    <col min="12559" max="12559" width="17.42578125" style="1" customWidth="1"/>
    <col min="12560" max="12560" width="16" style="1" customWidth="1"/>
    <col min="12561" max="12800" width="9.140625" style="1"/>
    <col min="12801" max="12801" width="14.7109375" style="1" customWidth="1"/>
    <col min="12802" max="12802" width="70.28515625" style="1" customWidth="1"/>
    <col min="12803" max="12804" width="16.7109375" style="1" customWidth="1"/>
    <col min="12805" max="12805" width="11.140625" style="1" customWidth="1"/>
    <col min="12806" max="12806" width="18.28515625" style="1" customWidth="1"/>
    <col min="12807" max="12807" width="9.28515625" style="1" customWidth="1"/>
    <col min="12808" max="12808" width="11.5703125" style="1" customWidth="1"/>
    <col min="12809" max="12809" width="11.7109375" style="1" customWidth="1"/>
    <col min="12810" max="12813" width="11.5703125" style="1" customWidth="1"/>
    <col min="12814" max="12814" width="11.7109375" style="1" customWidth="1"/>
    <col min="12815" max="12815" width="17.42578125" style="1" customWidth="1"/>
    <col min="12816" max="12816" width="16" style="1" customWidth="1"/>
    <col min="12817" max="13056" width="9.140625" style="1"/>
    <col min="13057" max="13057" width="14.7109375" style="1" customWidth="1"/>
    <col min="13058" max="13058" width="70.28515625" style="1" customWidth="1"/>
    <col min="13059" max="13060" width="16.7109375" style="1" customWidth="1"/>
    <col min="13061" max="13061" width="11.140625" style="1" customWidth="1"/>
    <col min="13062" max="13062" width="18.28515625" style="1" customWidth="1"/>
    <col min="13063" max="13063" width="9.28515625" style="1" customWidth="1"/>
    <col min="13064" max="13064" width="11.5703125" style="1" customWidth="1"/>
    <col min="13065" max="13065" width="11.7109375" style="1" customWidth="1"/>
    <col min="13066" max="13069" width="11.5703125" style="1" customWidth="1"/>
    <col min="13070" max="13070" width="11.7109375" style="1" customWidth="1"/>
    <col min="13071" max="13071" width="17.42578125" style="1" customWidth="1"/>
    <col min="13072" max="13072" width="16" style="1" customWidth="1"/>
    <col min="13073" max="13312" width="9.140625" style="1"/>
    <col min="13313" max="13313" width="14.7109375" style="1" customWidth="1"/>
    <col min="13314" max="13314" width="70.28515625" style="1" customWidth="1"/>
    <col min="13315" max="13316" width="16.7109375" style="1" customWidth="1"/>
    <col min="13317" max="13317" width="11.140625" style="1" customWidth="1"/>
    <col min="13318" max="13318" width="18.28515625" style="1" customWidth="1"/>
    <col min="13319" max="13319" width="9.28515625" style="1" customWidth="1"/>
    <col min="13320" max="13320" width="11.5703125" style="1" customWidth="1"/>
    <col min="13321" max="13321" width="11.7109375" style="1" customWidth="1"/>
    <col min="13322" max="13325" width="11.5703125" style="1" customWidth="1"/>
    <col min="13326" max="13326" width="11.7109375" style="1" customWidth="1"/>
    <col min="13327" max="13327" width="17.42578125" style="1" customWidth="1"/>
    <col min="13328" max="13328" width="16" style="1" customWidth="1"/>
    <col min="13329" max="13568" width="9.140625" style="1"/>
    <col min="13569" max="13569" width="14.7109375" style="1" customWidth="1"/>
    <col min="13570" max="13570" width="70.28515625" style="1" customWidth="1"/>
    <col min="13571" max="13572" width="16.7109375" style="1" customWidth="1"/>
    <col min="13573" max="13573" width="11.140625" style="1" customWidth="1"/>
    <col min="13574" max="13574" width="18.28515625" style="1" customWidth="1"/>
    <col min="13575" max="13575" width="9.28515625" style="1" customWidth="1"/>
    <col min="13576" max="13576" width="11.5703125" style="1" customWidth="1"/>
    <col min="13577" max="13577" width="11.7109375" style="1" customWidth="1"/>
    <col min="13578" max="13581" width="11.5703125" style="1" customWidth="1"/>
    <col min="13582" max="13582" width="11.7109375" style="1" customWidth="1"/>
    <col min="13583" max="13583" width="17.42578125" style="1" customWidth="1"/>
    <col min="13584" max="13584" width="16" style="1" customWidth="1"/>
    <col min="13585" max="13824" width="9.140625" style="1"/>
    <col min="13825" max="13825" width="14.7109375" style="1" customWidth="1"/>
    <col min="13826" max="13826" width="70.28515625" style="1" customWidth="1"/>
    <col min="13827" max="13828" width="16.7109375" style="1" customWidth="1"/>
    <col min="13829" max="13829" width="11.140625" style="1" customWidth="1"/>
    <col min="13830" max="13830" width="18.28515625" style="1" customWidth="1"/>
    <col min="13831" max="13831" width="9.28515625" style="1" customWidth="1"/>
    <col min="13832" max="13832" width="11.5703125" style="1" customWidth="1"/>
    <col min="13833" max="13833" width="11.7109375" style="1" customWidth="1"/>
    <col min="13834" max="13837" width="11.5703125" style="1" customWidth="1"/>
    <col min="13838" max="13838" width="11.7109375" style="1" customWidth="1"/>
    <col min="13839" max="13839" width="17.42578125" style="1" customWidth="1"/>
    <col min="13840" max="13840" width="16" style="1" customWidth="1"/>
    <col min="13841" max="14080" width="9.140625" style="1"/>
    <col min="14081" max="14081" width="14.7109375" style="1" customWidth="1"/>
    <col min="14082" max="14082" width="70.28515625" style="1" customWidth="1"/>
    <col min="14083" max="14084" width="16.7109375" style="1" customWidth="1"/>
    <col min="14085" max="14085" width="11.140625" style="1" customWidth="1"/>
    <col min="14086" max="14086" width="18.28515625" style="1" customWidth="1"/>
    <col min="14087" max="14087" width="9.28515625" style="1" customWidth="1"/>
    <col min="14088" max="14088" width="11.5703125" style="1" customWidth="1"/>
    <col min="14089" max="14089" width="11.7109375" style="1" customWidth="1"/>
    <col min="14090" max="14093" width="11.5703125" style="1" customWidth="1"/>
    <col min="14094" max="14094" width="11.7109375" style="1" customWidth="1"/>
    <col min="14095" max="14095" width="17.42578125" style="1" customWidth="1"/>
    <col min="14096" max="14096" width="16" style="1" customWidth="1"/>
    <col min="14097" max="14336" width="9.140625" style="1"/>
    <col min="14337" max="14337" width="14.7109375" style="1" customWidth="1"/>
    <col min="14338" max="14338" width="70.28515625" style="1" customWidth="1"/>
    <col min="14339" max="14340" width="16.7109375" style="1" customWidth="1"/>
    <col min="14341" max="14341" width="11.140625" style="1" customWidth="1"/>
    <col min="14342" max="14342" width="18.28515625" style="1" customWidth="1"/>
    <col min="14343" max="14343" width="9.28515625" style="1" customWidth="1"/>
    <col min="14344" max="14344" width="11.5703125" style="1" customWidth="1"/>
    <col min="14345" max="14345" width="11.7109375" style="1" customWidth="1"/>
    <col min="14346" max="14349" width="11.5703125" style="1" customWidth="1"/>
    <col min="14350" max="14350" width="11.7109375" style="1" customWidth="1"/>
    <col min="14351" max="14351" width="17.42578125" style="1" customWidth="1"/>
    <col min="14352" max="14352" width="16" style="1" customWidth="1"/>
    <col min="14353" max="14592" width="9.140625" style="1"/>
    <col min="14593" max="14593" width="14.7109375" style="1" customWidth="1"/>
    <col min="14594" max="14594" width="70.28515625" style="1" customWidth="1"/>
    <col min="14595" max="14596" width="16.7109375" style="1" customWidth="1"/>
    <col min="14597" max="14597" width="11.140625" style="1" customWidth="1"/>
    <col min="14598" max="14598" width="18.28515625" style="1" customWidth="1"/>
    <col min="14599" max="14599" width="9.28515625" style="1" customWidth="1"/>
    <col min="14600" max="14600" width="11.5703125" style="1" customWidth="1"/>
    <col min="14601" max="14601" width="11.7109375" style="1" customWidth="1"/>
    <col min="14602" max="14605" width="11.5703125" style="1" customWidth="1"/>
    <col min="14606" max="14606" width="11.7109375" style="1" customWidth="1"/>
    <col min="14607" max="14607" width="17.42578125" style="1" customWidth="1"/>
    <col min="14608" max="14608" width="16" style="1" customWidth="1"/>
    <col min="14609" max="14848" width="9.140625" style="1"/>
    <col min="14849" max="14849" width="14.7109375" style="1" customWidth="1"/>
    <col min="14850" max="14850" width="70.28515625" style="1" customWidth="1"/>
    <col min="14851" max="14852" width="16.7109375" style="1" customWidth="1"/>
    <col min="14853" max="14853" width="11.140625" style="1" customWidth="1"/>
    <col min="14854" max="14854" width="18.28515625" style="1" customWidth="1"/>
    <col min="14855" max="14855" width="9.28515625" style="1" customWidth="1"/>
    <col min="14856" max="14856" width="11.5703125" style="1" customWidth="1"/>
    <col min="14857" max="14857" width="11.7109375" style="1" customWidth="1"/>
    <col min="14858" max="14861" width="11.5703125" style="1" customWidth="1"/>
    <col min="14862" max="14862" width="11.7109375" style="1" customWidth="1"/>
    <col min="14863" max="14863" width="17.42578125" style="1" customWidth="1"/>
    <col min="14864" max="14864" width="16" style="1" customWidth="1"/>
    <col min="14865" max="15104" width="9.140625" style="1"/>
    <col min="15105" max="15105" width="14.7109375" style="1" customWidth="1"/>
    <col min="15106" max="15106" width="70.28515625" style="1" customWidth="1"/>
    <col min="15107" max="15108" width="16.7109375" style="1" customWidth="1"/>
    <col min="15109" max="15109" width="11.140625" style="1" customWidth="1"/>
    <col min="15110" max="15110" width="18.28515625" style="1" customWidth="1"/>
    <col min="15111" max="15111" width="9.28515625" style="1" customWidth="1"/>
    <col min="15112" max="15112" width="11.5703125" style="1" customWidth="1"/>
    <col min="15113" max="15113" width="11.7109375" style="1" customWidth="1"/>
    <col min="15114" max="15117" width="11.5703125" style="1" customWidth="1"/>
    <col min="15118" max="15118" width="11.7109375" style="1" customWidth="1"/>
    <col min="15119" max="15119" width="17.42578125" style="1" customWidth="1"/>
    <col min="15120" max="15120" width="16" style="1" customWidth="1"/>
    <col min="15121" max="15360" width="9.140625" style="1"/>
    <col min="15361" max="15361" width="14.7109375" style="1" customWidth="1"/>
    <col min="15362" max="15362" width="70.28515625" style="1" customWidth="1"/>
    <col min="15363" max="15364" width="16.7109375" style="1" customWidth="1"/>
    <col min="15365" max="15365" width="11.140625" style="1" customWidth="1"/>
    <col min="15366" max="15366" width="18.28515625" style="1" customWidth="1"/>
    <col min="15367" max="15367" width="9.28515625" style="1" customWidth="1"/>
    <col min="15368" max="15368" width="11.5703125" style="1" customWidth="1"/>
    <col min="15369" max="15369" width="11.7109375" style="1" customWidth="1"/>
    <col min="15370" max="15373" width="11.5703125" style="1" customWidth="1"/>
    <col min="15374" max="15374" width="11.7109375" style="1" customWidth="1"/>
    <col min="15375" max="15375" width="17.42578125" style="1" customWidth="1"/>
    <col min="15376" max="15376" width="16" style="1" customWidth="1"/>
    <col min="15377" max="15616" width="9.140625" style="1"/>
    <col min="15617" max="15617" width="14.7109375" style="1" customWidth="1"/>
    <col min="15618" max="15618" width="70.28515625" style="1" customWidth="1"/>
    <col min="15619" max="15620" width="16.7109375" style="1" customWidth="1"/>
    <col min="15621" max="15621" width="11.140625" style="1" customWidth="1"/>
    <col min="15622" max="15622" width="18.28515625" style="1" customWidth="1"/>
    <col min="15623" max="15623" width="9.28515625" style="1" customWidth="1"/>
    <col min="15624" max="15624" width="11.5703125" style="1" customWidth="1"/>
    <col min="15625" max="15625" width="11.7109375" style="1" customWidth="1"/>
    <col min="15626" max="15629" width="11.5703125" style="1" customWidth="1"/>
    <col min="15630" max="15630" width="11.7109375" style="1" customWidth="1"/>
    <col min="15631" max="15631" width="17.42578125" style="1" customWidth="1"/>
    <col min="15632" max="15632" width="16" style="1" customWidth="1"/>
    <col min="15633" max="15872" width="9.140625" style="1"/>
    <col min="15873" max="15873" width="14.7109375" style="1" customWidth="1"/>
    <col min="15874" max="15874" width="70.28515625" style="1" customWidth="1"/>
    <col min="15875" max="15876" width="16.7109375" style="1" customWidth="1"/>
    <col min="15877" max="15877" width="11.140625" style="1" customWidth="1"/>
    <col min="15878" max="15878" width="18.28515625" style="1" customWidth="1"/>
    <col min="15879" max="15879" width="9.28515625" style="1" customWidth="1"/>
    <col min="15880" max="15880" width="11.5703125" style="1" customWidth="1"/>
    <col min="15881" max="15881" width="11.7109375" style="1" customWidth="1"/>
    <col min="15882" max="15885" width="11.5703125" style="1" customWidth="1"/>
    <col min="15886" max="15886" width="11.7109375" style="1" customWidth="1"/>
    <col min="15887" max="15887" width="17.42578125" style="1" customWidth="1"/>
    <col min="15888" max="15888" width="16" style="1" customWidth="1"/>
    <col min="15889" max="16128" width="9.140625" style="1"/>
    <col min="16129" max="16129" width="14.7109375" style="1" customWidth="1"/>
    <col min="16130" max="16130" width="70.28515625" style="1" customWidth="1"/>
    <col min="16131" max="16132" width="16.7109375" style="1" customWidth="1"/>
    <col min="16133" max="16133" width="11.140625" style="1" customWidth="1"/>
    <col min="16134" max="16134" width="18.28515625" style="1" customWidth="1"/>
    <col min="16135" max="16135" width="9.28515625" style="1" customWidth="1"/>
    <col min="16136" max="16136" width="11.5703125" style="1" customWidth="1"/>
    <col min="16137" max="16137" width="11.7109375" style="1" customWidth="1"/>
    <col min="16138" max="16141" width="11.5703125" style="1" customWidth="1"/>
    <col min="16142" max="16142" width="11.7109375" style="1" customWidth="1"/>
    <col min="16143" max="16143" width="17.42578125" style="1" customWidth="1"/>
    <col min="16144" max="16144" width="16" style="1" customWidth="1"/>
    <col min="16145" max="16384" width="9.140625" style="1"/>
  </cols>
  <sheetData>
    <row r="1" spans="1:16" ht="15" customHeight="1" x14ac:dyDescent="0.25">
      <c r="A1" s="178" t="s">
        <v>0</v>
      </c>
      <c r="B1" s="178" t="s">
        <v>1</v>
      </c>
      <c r="C1" s="181" t="s">
        <v>2</v>
      </c>
      <c r="D1" s="181" t="s">
        <v>3</v>
      </c>
      <c r="E1" s="183" t="s">
        <v>4</v>
      </c>
      <c r="F1" s="184"/>
      <c r="G1" s="184"/>
      <c r="H1" s="185"/>
      <c r="I1" s="183" t="s">
        <v>5</v>
      </c>
      <c r="J1" s="184"/>
      <c r="K1" s="184"/>
      <c r="L1" s="184"/>
      <c r="M1" s="184"/>
      <c r="N1" s="185"/>
    </row>
    <row r="2" spans="1:16" ht="15" customHeight="1" thickBot="1" x14ac:dyDescent="0.3">
      <c r="A2" s="179"/>
      <c r="B2" s="179"/>
      <c r="C2" s="182"/>
      <c r="D2" s="182"/>
      <c r="E2" s="186"/>
      <c r="F2" s="187"/>
      <c r="G2" s="187"/>
      <c r="H2" s="188"/>
      <c r="I2" s="186"/>
      <c r="J2" s="187"/>
      <c r="K2" s="187"/>
      <c r="L2" s="187"/>
      <c r="M2" s="187"/>
      <c r="N2" s="188"/>
    </row>
    <row r="3" spans="1:16" ht="15" customHeight="1" x14ac:dyDescent="0.25">
      <c r="A3" s="179"/>
      <c r="B3" s="179"/>
      <c r="C3" s="181" t="s">
        <v>6</v>
      </c>
      <c r="D3" s="181" t="s">
        <v>7</v>
      </c>
      <c r="E3" s="189" t="s">
        <v>310</v>
      </c>
      <c r="F3" s="190"/>
      <c r="G3" s="193" t="s">
        <v>8</v>
      </c>
      <c r="H3" s="190"/>
      <c r="I3" s="176" t="s">
        <v>9</v>
      </c>
      <c r="J3" s="176" t="s">
        <v>10</v>
      </c>
      <c r="K3" s="217" t="s">
        <v>11</v>
      </c>
      <c r="L3" s="217" t="s">
        <v>12</v>
      </c>
      <c r="M3" s="176" t="s">
        <v>13</v>
      </c>
      <c r="N3" s="219" t="s">
        <v>14</v>
      </c>
      <c r="O3" s="215" t="s">
        <v>15</v>
      </c>
      <c r="P3" s="215" t="s">
        <v>16</v>
      </c>
    </row>
    <row r="4" spans="1:16" ht="15" customHeight="1" thickBot="1" x14ac:dyDescent="0.3">
      <c r="A4" s="180"/>
      <c r="B4" s="180"/>
      <c r="C4" s="182"/>
      <c r="D4" s="182"/>
      <c r="E4" s="191"/>
      <c r="F4" s="192"/>
      <c r="G4" s="194"/>
      <c r="H4" s="192"/>
      <c r="I4" s="177"/>
      <c r="J4" s="177"/>
      <c r="K4" s="218"/>
      <c r="L4" s="218"/>
      <c r="M4" s="177"/>
      <c r="N4" s="177"/>
      <c r="O4" s="216"/>
      <c r="P4" s="216"/>
    </row>
    <row r="5" spans="1:16" ht="20.100000000000001" customHeight="1" x14ac:dyDescent="0.25">
      <c r="A5" s="201"/>
      <c r="B5" s="203" t="str">
        <f>IF(A5="","",VLOOKUP(A5,DATA!A2:E485,2,FALSE))</f>
        <v/>
      </c>
      <c r="C5" s="201"/>
      <c r="D5" s="201"/>
      <c r="E5" s="205">
        <f>IFERROR(C5/(J5*K5*D5),0)</f>
        <v>0</v>
      </c>
      <c r="F5" s="206"/>
      <c r="G5" s="211">
        <f>D5-D5*E5</f>
        <v>0</v>
      </c>
      <c r="H5" s="213" t="s">
        <v>17</v>
      </c>
      <c r="I5" s="201"/>
      <c r="J5" s="195" t="str">
        <f>IF(A5="","0",VLOOKUP(A5,DATA!$A$1:$E$485,4,FALSE))</f>
        <v>0</v>
      </c>
      <c r="K5" s="195" t="str">
        <f>IF(A5="","0",VLOOKUP(A5,DATA!$A$1:$E$485,5,FALSE))</f>
        <v>0</v>
      </c>
      <c r="L5" s="195" t="str">
        <f>IF(A5="","0",VLOOKUP(A5,DATA!$A$1:$E$485,3,FALSE))</f>
        <v>0</v>
      </c>
      <c r="M5" s="197">
        <f>IFERROR((I5*1000)/(J5*K5*L5),0)</f>
        <v>0</v>
      </c>
      <c r="N5" s="199">
        <f>M5/1440</f>
        <v>0</v>
      </c>
      <c r="O5" s="209" t="str">
        <f>IF(A5="","",J5*K5*60)</f>
        <v/>
      </c>
      <c r="P5" s="222" t="str">
        <f>IF(A5="","",C5/O5)</f>
        <v/>
      </c>
    </row>
    <row r="6" spans="1:16" ht="20.100000000000001" customHeight="1" thickBot="1" x14ac:dyDescent="0.3">
      <c r="A6" s="202"/>
      <c r="B6" s="204"/>
      <c r="C6" s="202"/>
      <c r="D6" s="202"/>
      <c r="E6" s="207"/>
      <c r="F6" s="208"/>
      <c r="G6" s="212"/>
      <c r="H6" s="214"/>
      <c r="I6" s="202"/>
      <c r="J6" s="196"/>
      <c r="K6" s="196"/>
      <c r="L6" s="196"/>
      <c r="M6" s="198"/>
      <c r="N6" s="200"/>
      <c r="O6" s="210"/>
      <c r="P6" s="223"/>
    </row>
    <row r="7" spans="1:16" ht="20.100000000000001" customHeight="1" x14ac:dyDescent="0.25">
      <c r="A7" s="201"/>
      <c r="B7" s="203" t="str">
        <f>IF(A7="","",VLOOKUP(A7,DATA!A2:E485,2,FALSE))</f>
        <v/>
      </c>
      <c r="C7" s="201"/>
      <c r="D7" s="201"/>
      <c r="E7" s="205">
        <f>IFERROR(C7/(J7*K7*D7),0)</f>
        <v>0</v>
      </c>
      <c r="F7" s="206"/>
      <c r="G7" s="211">
        <f>D7-D7*E7</f>
        <v>0</v>
      </c>
      <c r="H7" s="213" t="s">
        <v>17</v>
      </c>
      <c r="I7" s="220"/>
      <c r="J7" s="195" t="str">
        <f>IF(A7="","0",VLOOKUP(A7,DATA!$A$1:$E$485,4,FALSE))</f>
        <v>0</v>
      </c>
      <c r="K7" s="195" t="str">
        <f>IF(A7="","0",VLOOKUP(A7,DATA!$A$1:$E$485,5,FALSE))</f>
        <v>0</v>
      </c>
      <c r="L7" s="195" t="str">
        <f>IF(A7="","0",VLOOKUP(A7,DATA!$A$1:$E$485,3,FALSE))</f>
        <v>0</v>
      </c>
      <c r="M7" s="197">
        <f>IFERROR((I7*1000)/(J7*K7*L7),0)</f>
        <v>0</v>
      </c>
      <c r="N7" s="199">
        <f>M7/1440</f>
        <v>0</v>
      </c>
      <c r="O7" s="209" t="str">
        <f>IF(A7="","",J7*K7*60)</f>
        <v/>
      </c>
      <c r="P7" s="222" t="str">
        <f>IF(A7="","",C7/O7)</f>
        <v/>
      </c>
    </row>
    <row r="8" spans="1:16" ht="20.100000000000001" customHeight="1" thickBot="1" x14ac:dyDescent="0.3">
      <c r="A8" s="202"/>
      <c r="B8" s="204"/>
      <c r="C8" s="202"/>
      <c r="D8" s="202"/>
      <c r="E8" s="207"/>
      <c r="F8" s="208"/>
      <c r="G8" s="212"/>
      <c r="H8" s="214"/>
      <c r="I8" s="221"/>
      <c r="J8" s="196"/>
      <c r="K8" s="196"/>
      <c r="L8" s="196"/>
      <c r="M8" s="198"/>
      <c r="N8" s="200"/>
      <c r="O8" s="210"/>
      <c r="P8" s="223"/>
    </row>
    <row r="9" spans="1:16" ht="20.100000000000001" customHeight="1" x14ac:dyDescent="0.25">
      <c r="A9" s="201"/>
      <c r="B9" s="203" t="str">
        <f>IF(A9="","",VLOOKUP(A9,DATA!A2:E485,2,FALSE))</f>
        <v/>
      </c>
      <c r="C9" s="201"/>
      <c r="D9" s="201"/>
      <c r="E9" s="205">
        <f>IFERROR(C9/(J9*K9*D9),0)</f>
        <v>0</v>
      </c>
      <c r="F9" s="206"/>
      <c r="G9" s="211">
        <f>D9-D9*E9</f>
        <v>0</v>
      </c>
      <c r="H9" s="213" t="s">
        <v>17</v>
      </c>
      <c r="I9" s="220"/>
      <c r="J9" s="195" t="str">
        <f>IF(A9="","0",VLOOKUP(A9,DATA!$A$1:$E$485,4,FALSE))</f>
        <v>0</v>
      </c>
      <c r="K9" s="195" t="str">
        <f>IF(A9="","0",VLOOKUP(A9,DATA!$A$1:$E$485,5,FALSE))</f>
        <v>0</v>
      </c>
      <c r="L9" s="195" t="str">
        <f>IF(A9="","0",VLOOKUP(A9,DATA!$A$1:$E$485,3,FALSE))</f>
        <v>0</v>
      </c>
      <c r="M9" s="197">
        <f>IFERROR((I9*1000)/(J9*K9*L9),0)</f>
        <v>0</v>
      </c>
      <c r="N9" s="199">
        <f>M9/1440</f>
        <v>0</v>
      </c>
      <c r="O9" s="209" t="str">
        <f>IF(A9="","",J9*K9*60)</f>
        <v/>
      </c>
      <c r="P9" s="222" t="str">
        <f>IF(A9="","",C9/O9)</f>
        <v/>
      </c>
    </row>
    <row r="10" spans="1:16" ht="20.100000000000001" customHeight="1" thickBot="1" x14ac:dyDescent="0.3">
      <c r="A10" s="202"/>
      <c r="B10" s="204"/>
      <c r="C10" s="202"/>
      <c r="D10" s="202"/>
      <c r="E10" s="207"/>
      <c r="F10" s="208"/>
      <c r="G10" s="212"/>
      <c r="H10" s="214"/>
      <c r="I10" s="221"/>
      <c r="J10" s="196"/>
      <c r="K10" s="196"/>
      <c r="L10" s="196"/>
      <c r="M10" s="198"/>
      <c r="N10" s="200"/>
      <c r="O10" s="210"/>
      <c r="P10" s="223"/>
    </row>
    <row r="11" spans="1:16" ht="20.100000000000001" customHeight="1" x14ac:dyDescent="0.25">
      <c r="A11" s="201"/>
      <c r="B11" s="203" t="str">
        <f>IF(A11="","",VLOOKUP(A11,DATA!A2:E485,2,FALSE))</f>
        <v/>
      </c>
      <c r="C11" s="201"/>
      <c r="D11" s="201"/>
      <c r="E11" s="205">
        <f>IFERROR(C11/(J11*K11*D11),0)</f>
        <v>0</v>
      </c>
      <c r="F11" s="206"/>
      <c r="G11" s="211">
        <f>D11-D11*E11</f>
        <v>0</v>
      </c>
      <c r="H11" s="213" t="s">
        <v>17</v>
      </c>
      <c r="I11" s="220"/>
      <c r="J11" s="195" t="str">
        <f>IF(A11="","0",VLOOKUP(A11,DATA!$A$1:$E$485,4,FALSE))</f>
        <v>0</v>
      </c>
      <c r="K11" s="195" t="str">
        <f>IF(A11="","0",VLOOKUP(A11,DATA!$A$1:$E$485,5,FALSE))</f>
        <v>0</v>
      </c>
      <c r="L11" s="195" t="str">
        <f>IF(A11="","0",VLOOKUP(A11,DATA!$A$1:$E$485,3,FALSE))</f>
        <v>0</v>
      </c>
      <c r="M11" s="197">
        <f>IFERROR((I11*1000)/(J11*K11*L11),0)</f>
        <v>0</v>
      </c>
      <c r="N11" s="199">
        <f>M11/1440</f>
        <v>0</v>
      </c>
      <c r="O11" s="209" t="str">
        <f>IF(A11="","",J11*K11*60)</f>
        <v/>
      </c>
      <c r="P11" s="222" t="str">
        <f>IF(A11="","",C11/O11)</f>
        <v/>
      </c>
    </row>
    <row r="12" spans="1:16" ht="20.100000000000001" customHeight="1" thickBot="1" x14ac:dyDescent="0.3">
      <c r="A12" s="202"/>
      <c r="B12" s="204"/>
      <c r="C12" s="202"/>
      <c r="D12" s="202"/>
      <c r="E12" s="207"/>
      <c r="F12" s="208"/>
      <c r="G12" s="212"/>
      <c r="H12" s="214"/>
      <c r="I12" s="221"/>
      <c r="J12" s="196"/>
      <c r="K12" s="196"/>
      <c r="L12" s="196"/>
      <c r="M12" s="198"/>
      <c r="N12" s="200"/>
      <c r="O12" s="210"/>
      <c r="P12" s="223"/>
    </row>
    <row r="13" spans="1:16" ht="20.100000000000001" customHeight="1" x14ac:dyDescent="0.25">
      <c r="A13" s="201"/>
      <c r="B13" s="203" t="str">
        <f>IF(A13="","",VLOOKUP(A13,DATA!A2:E485,2,FALSE))</f>
        <v/>
      </c>
      <c r="C13" s="201"/>
      <c r="D13" s="201"/>
      <c r="E13" s="205">
        <f>IFERROR(C13/(J13*K13*D13),0)</f>
        <v>0</v>
      </c>
      <c r="F13" s="206"/>
      <c r="G13" s="211">
        <f>D13-D13*E13</f>
        <v>0</v>
      </c>
      <c r="H13" s="213" t="s">
        <v>17</v>
      </c>
      <c r="I13" s="220"/>
      <c r="J13" s="195" t="str">
        <f>IF(A13="","0",VLOOKUP(A13,DATA!$A$1:$E$485,4,FALSE))</f>
        <v>0</v>
      </c>
      <c r="K13" s="195" t="str">
        <f>IF(A13="","0",VLOOKUP(A13,DATA!$A$1:$E$485,5,FALSE))</f>
        <v>0</v>
      </c>
      <c r="L13" s="195" t="str">
        <f>IF(A13="","0",VLOOKUP(A13,DATA!$A$1:$E$485,3,FALSE))</f>
        <v>0</v>
      </c>
      <c r="M13" s="197">
        <f>IFERROR((I13*1000)/(J13*K13*L13),0)</f>
        <v>0</v>
      </c>
      <c r="N13" s="199">
        <f>M13/1440</f>
        <v>0</v>
      </c>
      <c r="O13" s="209" t="str">
        <f>IF(A13="","",J13*K13*60)</f>
        <v/>
      </c>
      <c r="P13" s="222" t="str">
        <f>IF(A13="","",C13/O13)</f>
        <v/>
      </c>
    </row>
    <row r="14" spans="1:16" ht="20.25" customHeight="1" thickBot="1" x14ac:dyDescent="0.3">
      <c r="A14" s="202"/>
      <c r="B14" s="204"/>
      <c r="C14" s="202"/>
      <c r="D14" s="202"/>
      <c r="E14" s="207"/>
      <c r="F14" s="208"/>
      <c r="G14" s="212"/>
      <c r="H14" s="214"/>
      <c r="I14" s="221"/>
      <c r="J14" s="196"/>
      <c r="K14" s="196"/>
      <c r="L14" s="196"/>
      <c r="M14" s="198"/>
      <c r="N14" s="200"/>
      <c r="O14" s="210"/>
      <c r="P14" s="223"/>
    </row>
    <row r="15" spans="1:16" ht="27" customHeight="1" thickBot="1" x14ac:dyDescent="0.3">
      <c r="A15" s="239" t="s">
        <v>220</v>
      </c>
      <c r="B15" s="240"/>
      <c r="C15" s="2" t="s">
        <v>19</v>
      </c>
      <c r="D15" s="2" t="s">
        <v>20</v>
      </c>
      <c r="E15" s="245" t="s">
        <v>21</v>
      </c>
      <c r="F15" s="246"/>
      <c r="G15" s="247" t="s">
        <v>22</v>
      </c>
      <c r="H15" s="248"/>
      <c r="I15" s="2" t="s">
        <v>19</v>
      </c>
      <c r="J15" s="249" t="s">
        <v>23</v>
      </c>
      <c r="K15" s="250"/>
      <c r="L15" s="3"/>
      <c r="M15" s="4"/>
      <c r="N15" s="5"/>
      <c r="O15" s="6">
        <f>D16/60</f>
        <v>0</v>
      </c>
      <c r="P15" s="6">
        <f>SUMIF(P5:P14,"&lt;&gt;#value!")</f>
        <v>0</v>
      </c>
    </row>
    <row r="16" spans="1:16" ht="20.100000000000001" customHeight="1" x14ac:dyDescent="0.25">
      <c r="A16" s="241"/>
      <c r="B16" s="242"/>
      <c r="C16" s="229">
        <f>SUM(C5:C14)</f>
        <v>0</v>
      </c>
      <c r="D16" s="229">
        <f>SUM(D5:D14)</f>
        <v>0</v>
      </c>
      <c r="E16" s="251" t="e">
        <f>P15/O15</f>
        <v>#DIV/0!</v>
      </c>
      <c r="F16" s="252"/>
      <c r="G16" s="255">
        <f>SUM(G5:G14)</f>
        <v>0</v>
      </c>
      <c r="H16" s="257" t="s">
        <v>17</v>
      </c>
      <c r="I16" s="229">
        <f>SUM(I5:I14)</f>
        <v>0</v>
      </c>
      <c r="J16" s="231" t="e">
        <f>I16/(((C5*L5)+(C7*L7)+(C9*L9)+(C11*L11)+(C13*L13)+I16)/1000)</f>
        <v>#DIV/0!</v>
      </c>
      <c r="K16" s="232"/>
    </row>
    <row r="17" spans="1:17" ht="20.100000000000001" customHeight="1" thickBot="1" x14ac:dyDescent="0.3">
      <c r="A17" s="243"/>
      <c r="B17" s="244"/>
      <c r="C17" s="230"/>
      <c r="D17" s="230"/>
      <c r="E17" s="253"/>
      <c r="F17" s="254"/>
      <c r="G17" s="256"/>
      <c r="H17" s="258"/>
      <c r="I17" s="230"/>
      <c r="J17" s="233"/>
      <c r="K17" s="234"/>
      <c r="Q17" s="7"/>
    </row>
    <row r="18" spans="1:17" ht="26.25" customHeight="1" thickBot="1" x14ac:dyDescent="0.3">
      <c r="D18" s="235" t="s">
        <v>24</v>
      </c>
      <c r="E18" s="236"/>
      <c r="F18" s="236"/>
      <c r="G18" s="237"/>
    </row>
    <row r="19" spans="1:17" ht="25.5" customHeight="1" thickBot="1" x14ac:dyDescent="0.45">
      <c r="B19" s="8"/>
      <c r="D19" s="9">
        <f>((G16-(M5+M7+M9+M11+M13)))</f>
        <v>0</v>
      </c>
      <c r="E19" s="10" t="s">
        <v>17</v>
      </c>
      <c r="F19" s="11">
        <f>D19/1440</f>
        <v>0</v>
      </c>
      <c r="G19" s="12" t="s">
        <v>25</v>
      </c>
      <c r="M19" s="13"/>
    </row>
    <row r="20" spans="1:17" ht="25.5" customHeight="1" thickBot="1" x14ac:dyDescent="0.3">
      <c r="B20" s="13"/>
      <c r="D20" s="238"/>
      <c r="E20" s="238"/>
      <c r="F20" s="14"/>
      <c r="G20" s="15"/>
      <c r="M20" s="13"/>
    </row>
    <row r="21" spans="1:17" ht="26.25" customHeight="1" thickBot="1" x14ac:dyDescent="0.3">
      <c r="B21" s="16"/>
      <c r="D21" s="235" t="s">
        <v>26</v>
      </c>
      <c r="E21" s="237"/>
      <c r="F21" s="170" t="s">
        <v>27</v>
      </c>
      <c r="G21" s="171"/>
      <c r="I21" s="168" t="s">
        <v>27</v>
      </c>
      <c r="J21" s="169"/>
      <c r="K21" s="170" t="s">
        <v>26</v>
      </c>
      <c r="L21" s="171"/>
    </row>
    <row r="22" spans="1:17" ht="26.25" customHeight="1" thickBot="1" x14ac:dyDescent="0.3">
      <c r="D22" s="224"/>
      <c r="E22" s="225"/>
      <c r="F22" s="226">
        <f>D22/1440</f>
        <v>0</v>
      </c>
      <c r="G22" s="227"/>
      <c r="I22" s="172"/>
      <c r="J22" s="173"/>
      <c r="K22" s="174">
        <f>I22*1440</f>
        <v>0</v>
      </c>
      <c r="L22" s="175"/>
    </row>
    <row r="23" spans="1:17" ht="45.75" customHeight="1" x14ac:dyDescent="0.25">
      <c r="I23" s="17"/>
      <c r="J23" s="16"/>
    </row>
    <row r="24" spans="1:17" ht="12.75" customHeight="1" x14ac:dyDescent="0.25">
      <c r="H24" s="18"/>
      <c r="I24" s="18"/>
      <c r="J24" s="18"/>
      <c r="K24" s="18"/>
    </row>
    <row r="25" spans="1:17" ht="12.75" customHeight="1" x14ac:dyDescent="0.25">
      <c r="H25" s="18"/>
      <c r="I25" s="18"/>
      <c r="J25" s="18"/>
      <c r="K25" s="18"/>
    </row>
    <row r="26" spans="1:17" ht="13.5" customHeight="1" x14ac:dyDescent="0.25">
      <c r="H26" s="19"/>
      <c r="I26" s="19"/>
      <c r="J26" s="20"/>
      <c r="K26" s="20"/>
    </row>
    <row r="27" spans="1:17" ht="12.75" customHeight="1" x14ac:dyDescent="0.25">
      <c r="B27" s="21"/>
      <c r="C27" s="18"/>
      <c r="D27" s="18"/>
      <c r="E27" s="18"/>
      <c r="F27" s="18"/>
      <c r="G27" s="18"/>
      <c r="H27" s="19"/>
      <c r="I27" s="19"/>
      <c r="J27" s="20"/>
      <c r="K27" s="20"/>
    </row>
    <row r="28" spans="1:17" ht="18.75" customHeight="1" x14ac:dyDescent="0.3">
      <c r="B28" s="21"/>
      <c r="C28" s="18"/>
      <c r="D28" s="18"/>
      <c r="E28" s="18"/>
      <c r="F28" s="18"/>
      <c r="G28" s="18"/>
      <c r="H28" s="22"/>
      <c r="I28" s="22"/>
      <c r="J28" s="22"/>
      <c r="K28" s="22"/>
    </row>
    <row r="29" spans="1:17" ht="12.75" customHeight="1" x14ac:dyDescent="0.25">
      <c r="B29" s="18"/>
      <c r="C29" s="23"/>
      <c r="D29" s="23"/>
      <c r="E29" s="23"/>
      <c r="F29" s="24"/>
      <c r="G29" s="18"/>
    </row>
    <row r="30" spans="1:17" ht="12.75" customHeight="1" x14ac:dyDescent="0.25">
      <c r="B30" s="18"/>
      <c r="C30" s="23"/>
      <c r="D30" s="23"/>
      <c r="E30" s="23"/>
      <c r="F30" s="24"/>
      <c r="G30" s="18"/>
    </row>
    <row r="32" spans="1:17" x14ac:dyDescent="0.25">
      <c r="D32" s="25"/>
      <c r="E32" s="25"/>
      <c r="F32" s="25"/>
      <c r="G32" s="25"/>
      <c r="H32" s="26"/>
      <c r="I32" s="26"/>
    </row>
    <row r="33" spans="4:9" x14ac:dyDescent="0.25">
      <c r="D33" s="27"/>
      <c r="E33" s="27"/>
      <c r="F33" s="28"/>
      <c r="G33" s="28"/>
      <c r="H33" s="29"/>
      <c r="I33" s="26"/>
    </row>
    <row r="34" spans="4:9" x14ac:dyDescent="0.25">
      <c r="D34" s="27"/>
      <c r="E34" s="27"/>
      <c r="F34" s="28"/>
      <c r="G34" s="28"/>
      <c r="H34" s="29"/>
      <c r="I34" s="26"/>
    </row>
    <row r="35" spans="4:9" x14ac:dyDescent="0.25">
      <c r="D35" s="27"/>
      <c r="E35" s="27"/>
      <c r="F35" s="28"/>
      <c r="G35" s="28"/>
      <c r="H35" s="29"/>
      <c r="I35" s="26"/>
    </row>
    <row r="36" spans="4:9" x14ac:dyDescent="0.25">
      <c r="D36" s="27"/>
      <c r="E36" s="27"/>
      <c r="F36" s="27"/>
      <c r="G36" s="30"/>
      <c r="H36" s="31"/>
      <c r="I36" s="26"/>
    </row>
    <row r="37" spans="4:9" x14ac:dyDescent="0.25">
      <c r="D37" s="26"/>
      <c r="E37" s="26"/>
      <c r="F37" s="26"/>
      <c r="G37" s="26"/>
      <c r="H37" s="26"/>
      <c r="I37" s="26"/>
    </row>
    <row r="38" spans="4:9" x14ac:dyDescent="0.25">
      <c r="D38" s="26"/>
      <c r="E38" s="26"/>
      <c r="F38" s="31"/>
      <c r="G38" s="31"/>
      <c r="H38" s="31"/>
      <c r="I38" s="26"/>
    </row>
    <row r="39" spans="4:9" x14ac:dyDescent="0.25">
      <c r="D39" s="26"/>
      <c r="E39" s="26"/>
      <c r="F39" s="31"/>
      <c r="G39" s="31"/>
      <c r="H39" s="31"/>
      <c r="I39" s="26"/>
    </row>
    <row r="40" spans="4:9" x14ac:dyDescent="0.25">
      <c r="D40" s="26"/>
      <c r="E40" s="26"/>
      <c r="F40" s="31"/>
      <c r="G40" s="31"/>
      <c r="H40" s="31"/>
      <c r="I40" s="26"/>
    </row>
    <row r="41" spans="4:9" x14ac:dyDescent="0.25">
      <c r="D41" s="26"/>
      <c r="E41" s="26"/>
      <c r="F41" s="27"/>
      <c r="G41" s="28"/>
      <c r="H41" s="31"/>
      <c r="I41" s="26"/>
    </row>
    <row r="42" spans="4:9" x14ac:dyDescent="0.25">
      <c r="D42" s="26"/>
      <c r="E42" s="26"/>
      <c r="F42" s="26"/>
      <c r="G42" s="26"/>
      <c r="H42" s="26"/>
      <c r="I42" s="228"/>
    </row>
    <row r="43" spans="4:9" x14ac:dyDescent="0.25">
      <c r="D43" s="26"/>
      <c r="E43" s="26"/>
      <c r="F43" s="26"/>
      <c r="G43" s="26"/>
      <c r="H43" s="26"/>
      <c r="I43" s="228"/>
    </row>
  </sheetData>
  <mergeCells count="115">
    <mergeCell ref="M13:M14"/>
    <mergeCell ref="N13:N14"/>
    <mergeCell ref="O13:O14"/>
    <mergeCell ref="A13:A14"/>
    <mergeCell ref="B13:B14"/>
    <mergeCell ref="C13:C14"/>
    <mergeCell ref="D22:E22"/>
    <mergeCell ref="F22:G22"/>
    <mergeCell ref="I42:I43"/>
    <mergeCell ref="I16:I17"/>
    <mergeCell ref="J16:K17"/>
    <mergeCell ref="D18:G18"/>
    <mergeCell ref="D20:E20"/>
    <mergeCell ref="D21:E21"/>
    <mergeCell ref="F21:G21"/>
    <mergeCell ref="A15:B17"/>
    <mergeCell ref="E15:F15"/>
    <mergeCell ref="G15:H15"/>
    <mergeCell ref="J15:K15"/>
    <mergeCell ref="C16:C17"/>
    <mergeCell ref="D16:D17"/>
    <mergeCell ref="E16:F17"/>
    <mergeCell ref="G16:G17"/>
    <mergeCell ref="H16:H17"/>
    <mergeCell ref="D13:D14"/>
    <mergeCell ref="E13:F14"/>
    <mergeCell ref="G13:G14"/>
    <mergeCell ref="H13:H14"/>
    <mergeCell ref="I13:I14"/>
    <mergeCell ref="I11:I12"/>
    <mergeCell ref="N9:N10"/>
    <mergeCell ref="O9:O10"/>
    <mergeCell ref="P9:P10"/>
    <mergeCell ref="J9:J10"/>
    <mergeCell ref="K9:K10"/>
    <mergeCell ref="L9:L10"/>
    <mergeCell ref="M9:M10"/>
    <mergeCell ref="O11:O12"/>
    <mergeCell ref="P11:P12"/>
    <mergeCell ref="J11:J12"/>
    <mergeCell ref="K11:K12"/>
    <mergeCell ref="L11:L12"/>
    <mergeCell ref="M11:M12"/>
    <mergeCell ref="N11:N12"/>
    <mergeCell ref="P13:P14"/>
    <mergeCell ref="J13:J14"/>
    <mergeCell ref="K13:K14"/>
    <mergeCell ref="L13:L14"/>
    <mergeCell ref="G11:G12"/>
    <mergeCell ref="H11:H12"/>
    <mergeCell ref="H9:H10"/>
    <mergeCell ref="I9:I10"/>
    <mergeCell ref="A9:A10"/>
    <mergeCell ref="B9:B10"/>
    <mergeCell ref="C9:C10"/>
    <mergeCell ref="D9:D10"/>
    <mergeCell ref="E9:F10"/>
    <mergeCell ref="G9:G10"/>
    <mergeCell ref="O3:O4"/>
    <mergeCell ref="P3:P4"/>
    <mergeCell ref="J3:J4"/>
    <mergeCell ref="K3:K4"/>
    <mergeCell ref="L3:L4"/>
    <mergeCell ref="M3:M4"/>
    <mergeCell ref="N3:N4"/>
    <mergeCell ref="A7:A8"/>
    <mergeCell ref="B7:B8"/>
    <mergeCell ref="C7:C8"/>
    <mergeCell ref="D7:D8"/>
    <mergeCell ref="E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P5:P6"/>
    <mergeCell ref="J5:J6"/>
    <mergeCell ref="O5:O6"/>
    <mergeCell ref="A5:A6"/>
    <mergeCell ref="B5:B6"/>
    <mergeCell ref="C5:C6"/>
    <mergeCell ref="D5:D6"/>
    <mergeCell ref="E5:F6"/>
    <mergeCell ref="G5:G6"/>
    <mergeCell ref="H5:H6"/>
    <mergeCell ref="I5:I6"/>
    <mergeCell ref="I21:J21"/>
    <mergeCell ref="K21:L21"/>
    <mergeCell ref="I22:J22"/>
    <mergeCell ref="K22:L22"/>
    <mergeCell ref="I3:I4"/>
    <mergeCell ref="A1:A4"/>
    <mergeCell ref="B1:B4"/>
    <mergeCell ref="C1:C2"/>
    <mergeCell ref="D1:D2"/>
    <mergeCell ref="E1:H2"/>
    <mergeCell ref="I1:N2"/>
    <mergeCell ref="C3:C4"/>
    <mergeCell ref="D3:D4"/>
    <mergeCell ref="E3:F4"/>
    <mergeCell ref="G3:H4"/>
    <mergeCell ref="K5:K6"/>
    <mergeCell ref="L5:L6"/>
    <mergeCell ref="M5:M6"/>
    <mergeCell ref="N5:N6"/>
    <mergeCell ref="A11:A12"/>
    <mergeCell ref="B11:B12"/>
    <mergeCell ref="C11:C12"/>
    <mergeCell ref="D11:D12"/>
    <mergeCell ref="E11:F12"/>
  </mergeCells>
  <conditionalFormatting sqref="D16:D17">
    <cfRule type="cellIs" dxfId="181" priority="5" stopIfTrue="1" operator="lessThan">
      <formula>1440</formula>
    </cfRule>
    <cfRule type="cellIs" dxfId="180" priority="6" stopIfTrue="1" operator="greaterThan">
      <formula>1440</formula>
    </cfRule>
    <cfRule type="cellIs" dxfId="179" priority="7" stopIfTrue="1" operator="equal">
      <formula>1440</formula>
    </cfRule>
  </conditionalFormatting>
  <conditionalFormatting sqref="E16:F17 E5:F14">
    <cfRule type="cellIs" dxfId="178" priority="2" stopIfTrue="1" operator="lessThan">
      <formula>0.88</formula>
    </cfRule>
    <cfRule type="cellIs" dxfId="177" priority="3" stopIfTrue="1" operator="greaterThan">
      <formula>0.88</formula>
    </cfRule>
    <cfRule type="cellIs" dxfId="176" priority="4" stopIfTrue="1" operator="equal">
      <formula>0.88</formula>
    </cfRule>
  </conditionalFormatting>
  <conditionalFormatting sqref="J16:K17">
    <cfRule type="cellIs" dxfId="175" priority="1" operator="greaterThan">
      <formula>0.01</formula>
    </cfRule>
  </conditionalFormatting>
  <pageMargins left="0.11811023622047245" right="3.937007874015748E-2" top="1.5748031496062993" bottom="0" header="0" footer="0"/>
  <pageSetup paperSize="9" scale="6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43"/>
  <sheetViews>
    <sheetView topLeftCell="A2" zoomScale="93" zoomScaleNormal="93" workbookViewId="0">
      <selection activeCell="I5" sqref="I5:I6"/>
    </sheetView>
  </sheetViews>
  <sheetFormatPr baseColWidth="10" defaultColWidth="9.140625" defaultRowHeight="15" x14ac:dyDescent="0.25"/>
  <cols>
    <col min="1" max="1" width="14.7109375" style="1" customWidth="1"/>
    <col min="2" max="2" width="70.28515625" style="1" customWidth="1"/>
    <col min="3" max="4" width="16.7109375" style="1" customWidth="1"/>
    <col min="5" max="5" width="11.140625" style="1" customWidth="1"/>
    <col min="6" max="6" width="18.28515625" style="1" customWidth="1"/>
    <col min="7" max="7" width="9.28515625" style="1" customWidth="1"/>
    <col min="8" max="8" width="11.5703125" style="1" customWidth="1"/>
    <col min="9" max="9" width="11.7109375" style="1" customWidth="1"/>
    <col min="10" max="13" width="11.5703125" style="1" customWidth="1"/>
    <col min="14" max="14" width="11.7109375" style="1" customWidth="1"/>
    <col min="15" max="15" width="17.42578125" style="1" customWidth="1"/>
    <col min="16" max="16" width="16" style="1" customWidth="1"/>
    <col min="17" max="256" width="9.140625" style="1"/>
    <col min="257" max="257" width="14.7109375" style="1" customWidth="1"/>
    <col min="258" max="258" width="70.28515625" style="1" customWidth="1"/>
    <col min="259" max="260" width="16.7109375" style="1" customWidth="1"/>
    <col min="261" max="261" width="11.140625" style="1" customWidth="1"/>
    <col min="262" max="262" width="18.28515625" style="1" customWidth="1"/>
    <col min="263" max="263" width="9.28515625" style="1" customWidth="1"/>
    <col min="264" max="264" width="11.5703125" style="1" customWidth="1"/>
    <col min="265" max="265" width="11.7109375" style="1" customWidth="1"/>
    <col min="266" max="269" width="11.5703125" style="1" customWidth="1"/>
    <col min="270" max="270" width="11.7109375" style="1" customWidth="1"/>
    <col min="271" max="271" width="17.42578125" style="1" customWidth="1"/>
    <col min="272" max="272" width="16" style="1" customWidth="1"/>
    <col min="273" max="512" width="9.140625" style="1"/>
    <col min="513" max="513" width="14.7109375" style="1" customWidth="1"/>
    <col min="514" max="514" width="70.28515625" style="1" customWidth="1"/>
    <col min="515" max="516" width="16.7109375" style="1" customWidth="1"/>
    <col min="517" max="517" width="11.140625" style="1" customWidth="1"/>
    <col min="518" max="518" width="18.28515625" style="1" customWidth="1"/>
    <col min="519" max="519" width="9.28515625" style="1" customWidth="1"/>
    <col min="520" max="520" width="11.5703125" style="1" customWidth="1"/>
    <col min="521" max="521" width="11.7109375" style="1" customWidth="1"/>
    <col min="522" max="525" width="11.5703125" style="1" customWidth="1"/>
    <col min="526" max="526" width="11.7109375" style="1" customWidth="1"/>
    <col min="527" max="527" width="17.42578125" style="1" customWidth="1"/>
    <col min="528" max="528" width="16" style="1" customWidth="1"/>
    <col min="529" max="768" width="9.140625" style="1"/>
    <col min="769" max="769" width="14.7109375" style="1" customWidth="1"/>
    <col min="770" max="770" width="70.28515625" style="1" customWidth="1"/>
    <col min="771" max="772" width="16.7109375" style="1" customWidth="1"/>
    <col min="773" max="773" width="11.140625" style="1" customWidth="1"/>
    <col min="774" max="774" width="18.28515625" style="1" customWidth="1"/>
    <col min="775" max="775" width="9.28515625" style="1" customWidth="1"/>
    <col min="776" max="776" width="11.5703125" style="1" customWidth="1"/>
    <col min="777" max="777" width="11.7109375" style="1" customWidth="1"/>
    <col min="778" max="781" width="11.5703125" style="1" customWidth="1"/>
    <col min="782" max="782" width="11.7109375" style="1" customWidth="1"/>
    <col min="783" max="783" width="17.42578125" style="1" customWidth="1"/>
    <col min="784" max="784" width="16" style="1" customWidth="1"/>
    <col min="785" max="1024" width="9.140625" style="1"/>
    <col min="1025" max="1025" width="14.7109375" style="1" customWidth="1"/>
    <col min="1026" max="1026" width="70.28515625" style="1" customWidth="1"/>
    <col min="1027" max="1028" width="16.7109375" style="1" customWidth="1"/>
    <col min="1029" max="1029" width="11.140625" style="1" customWidth="1"/>
    <col min="1030" max="1030" width="18.28515625" style="1" customWidth="1"/>
    <col min="1031" max="1031" width="9.28515625" style="1" customWidth="1"/>
    <col min="1032" max="1032" width="11.5703125" style="1" customWidth="1"/>
    <col min="1033" max="1033" width="11.7109375" style="1" customWidth="1"/>
    <col min="1034" max="1037" width="11.5703125" style="1" customWidth="1"/>
    <col min="1038" max="1038" width="11.7109375" style="1" customWidth="1"/>
    <col min="1039" max="1039" width="17.42578125" style="1" customWidth="1"/>
    <col min="1040" max="1040" width="16" style="1" customWidth="1"/>
    <col min="1041" max="1280" width="9.140625" style="1"/>
    <col min="1281" max="1281" width="14.7109375" style="1" customWidth="1"/>
    <col min="1282" max="1282" width="70.28515625" style="1" customWidth="1"/>
    <col min="1283" max="1284" width="16.7109375" style="1" customWidth="1"/>
    <col min="1285" max="1285" width="11.140625" style="1" customWidth="1"/>
    <col min="1286" max="1286" width="18.28515625" style="1" customWidth="1"/>
    <col min="1287" max="1287" width="9.28515625" style="1" customWidth="1"/>
    <col min="1288" max="1288" width="11.5703125" style="1" customWidth="1"/>
    <col min="1289" max="1289" width="11.7109375" style="1" customWidth="1"/>
    <col min="1290" max="1293" width="11.5703125" style="1" customWidth="1"/>
    <col min="1294" max="1294" width="11.7109375" style="1" customWidth="1"/>
    <col min="1295" max="1295" width="17.42578125" style="1" customWidth="1"/>
    <col min="1296" max="1296" width="16" style="1" customWidth="1"/>
    <col min="1297" max="1536" width="9.140625" style="1"/>
    <col min="1537" max="1537" width="14.7109375" style="1" customWidth="1"/>
    <col min="1538" max="1538" width="70.28515625" style="1" customWidth="1"/>
    <col min="1539" max="1540" width="16.7109375" style="1" customWidth="1"/>
    <col min="1541" max="1541" width="11.140625" style="1" customWidth="1"/>
    <col min="1542" max="1542" width="18.28515625" style="1" customWidth="1"/>
    <col min="1543" max="1543" width="9.28515625" style="1" customWidth="1"/>
    <col min="1544" max="1544" width="11.5703125" style="1" customWidth="1"/>
    <col min="1545" max="1545" width="11.7109375" style="1" customWidth="1"/>
    <col min="1546" max="1549" width="11.5703125" style="1" customWidth="1"/>
    <col min="1550" max="1550" width="11.7109375" style="1" customWidth="1"/>
    <col min="1551" max="1551" width="17.42578125" style="1" customWidth="1"/>
    <col min="1552" max="1552" width="16" style="1" customWidth="1"/>
    <col min="1553" max="1792" width="9.140625" style="1"/>
    <col min="1793" max="1793" width="14.7109375" style="1" customWidth="1"/>
    <col min="1794" max="1794" width="70.28515625" style="1" customWidth="1"/>
    <col min="1795" max="1796" width="16.7109375" style="1" customWidth="1"/>
    <col min="1797" max="1797" width="11.140625" style="1" customWidth="1"/>
    <col min="1798" max="1798" width="18.28515625" style="1" customWidth="1"/>
    <col min="1799" max="1799" width="9.28515625" style="1" customWidth="1"/>
    <col min="1800" max="1800" width="11.5703125" style="1" customWidth="1"/>
    <col min="1801" max="1801" width="11.7109375" style="1" customWidth="1"/>
    <col min="1802" max="1805" width="11.5703125" style="1" customWidth="1"/>
    <col min="1806" max="1806" width="11.7109375" style="1" customWidth="1"/>
    <col min="1807" max="1807" width="17.42578125" style="1" customWidth="1"/>
    <col min="1808" max="1808" width="16" style="1" customWidth="1"/>
    <col min="1809" max="2048" width="9.140625" style="1"/>
    <col min="2049" max="2049" width="14.7109375" style="1" customWidth="1"/>
    <col min="2050" max="2050" width="70.28515625" style="1" customWidth="1"/>
    <col min="2051" max="2052" width="16.7109375" style="1" customWidth="1"/>
    <col min="2053" max="2053" width="11.140625" style="1" customWidth="1"/>
    <col min="2054" max="2054" width="18.28515625" style="1" customWidth="1"/>
    <col min="2055" max="2055" width="9.28515625" style="1" customWidth="1"/>
    <col min="2056" max="2056" width="11.5703125" style="1" customWidth="1"/>
    <col min="2057" max="2057" width="11.7109375" style="1" customWidth="1"/>
    <col min="2058" max="2061" width="11.5703125" style="1" customWidth="1"/>
    <col min="2062" max="2062" width="11.7109375" style="1" customWidth="1"/>
    <col min="2063" max="2063" width="17.42578125" style="1" customWidth="1"/>
    <col min="2064" max="2064" width="16" style="1" customWidth="1"/>
    <col min="2065" max="2304" width="9.140625" style="1"/>
    <col min="2305" max="2305" width="14.7109375" style="1" customWidth="1"/>
    <col min="2306" max="2306" width="70.28515625" style="1" customWidth="1"/>
    <col min="2307" max="2308" width="16.7109375" style="1" customWidth="1"/>
    <col min="2309" max="2309" width="11.140625" style="1" customWidth="1"/>
    <col min="2310" max="2310" width="18.28515625" style="1" customWidth="1"/>
    <col min="2311" max="2311" width="9.28515625" style="1" customWidth="1"/>
    <col min="2312" max="2312" width="11.5703125" style="1" customWidth="1"/>
    <col min="2313" max="2313" width="11.7109375" style="1" customWidth="1"/>
    <col min="2314" max="2317" width="11.5703125" style="1" customWidth="1"/>
    <col min="2318" max="2318" width="11.7109375" style="1" customWidth="1"/>
    <col min="2319" max="2319" width="17.42578125" style="1" customWidth="1"/>
    <col min="2320" max="2320" width="16" style="1" customWidth="1"/>
    <col min="2321" max="2560" width="9.140625" style="1"/>
    <col min="2561" max="2561" width="14.7109375" style="1" customWidth="1"/>
    <col min="2562" max="2562" width="70.28515625" style="1" customWidth="1"/>
    <col min="2563" max="2564" width="16.7109375" style="1" customWidth="1"/>
    <col min="2565" max="2565" width="11.140625" style="1" customWidth="1"/>
    <col min="2566" max="2566" width="18.28515625" style="1" customWidth="1"/>
    <col min="2567" max="2567" width="9.28515625" style="1" customWidth="1"/>
    <col min="2568" max="2568" width="11.5703125" style="1" customWidth="1"/>
    <col min="2569" max="2569" width="11.7109375" style="1" customWidth="1"/>
    <col min="2570" max="2573" width="11.5703125" style="1" customWidth="1"/>
    <col min="2574" max="2574" width="11.7109375" style="1" customWidth="1"/>
    <col min="2575" max="2575" width="17.42578125" style="1" customWidth="1"/>
    <col min="2576" max="2576" width="16" style="1" customWidth="1"/>
    <col min="2577" max="2816" width="9.140625" style="1"/>
    <col min="2817" max="2817" width="14.7109375" style="1" customWidth="1"/>
    <col min="2818" max="2818" width="70.28515625" style="1" customWidth="1"/>
    <col min="2819" max="2820" width="16.7109375" style="1" customWidth="1"/>
    <col min="2821" max="2821" width="11.140625" style="1" customWidth="1"/>
    <col min="2822" max="2822" width="18.28515625" style="1" customWidth="1"/>
    <col min="2823" max="2823" width="9.28515625" style="1" customWidth="1"/>
    <col min="2824" max="2824" width="11.5703125" style="1" customWidth="1"/>
    <col min="2825" max="2825" width="11.7109375" style="1" customWidth="1"/>
    <col min="2826" max="2829" width="11.5703125" style="1" customWidth="1"/>
    <col min="2830" max="2830" width="11.7109375" style="1" customWidth="1"/>
    <col min="2831" max="2831" width="17.42578125" style="1" customWidth="1"/>
    <col min="2832" max="2832" width="16" style="1" customWidth="1"/>
    <col min="2833" max="3072" width="9.140625" style="1"/>
    <col min="3073" max="3073" width="14.7109375" style="1" customWidth="1"/>
    <col min="3074" max="3074" width="70.28515625" style="1" customWidth="1"/>
    <col min="3075" max="3076" width="16.7109375" style="1" customWidth="1"/>
    <col min="3077" max="3077" width="11.140625" style="1" customWidth="1"/>
    <col min="3078" max="3078" width="18.28515625" style="1" customWidth="1"/>
    <col min="3079" max="3079" width="9.28515625" style="1" customWidth="1"/>
    <col min="3080" max="3080" width="11.5703125" style="1" customWidth="1"/>
    <col min="3081" max="3081" width="11.7109375" style="1" customWidth="1"/>
    <col min="3082" max="3085" width="11.5703125" style="1" customWidth="1"/>
    <col min="3086" max="3086" width="11.7109375" style="1" customWidth="1"/>
    <col min="3087" max="3087" width="17.42578125" style="1" customWidth="1"/>
    <col min="3088" max="3088" width="16" style="1" customWidth="1"/>
    <col min="3089" max="3328" width="9.140625" style="1"/>
    <col min="3329" max="3329" width="14.7109375" style="1" customWidth="1"/>
    <col min="3330" max="3330" width="70.28515625" style="1" customWidth="1"/>
    <col min="3331" max="3332" width="16.7109375" style="1" customWidth="1"/>
    <col min="3333" max="3333" width="11.140625" style="1" customWidth="1"/>
    <col min="3334" max="3334" width="18.28515625" style="1" customWidth="1"/>
    <col min="3335" max="3335" width="9.28515625" style="1" customWidth="1"/>
    <col min="3336" max="3336" width="11.5703125" style="1" customWidth="1"/>
    <col min="3337" max="3337" width="11.7109375" style="1" customWidth="1"/>
    <col min="3338" max="3341" width="11.5703125" style="1" customWidth="1"/>
    <col min="3342" max="3342" width="11.7109375" style="1" customWidth="1"/>
    <col min="3343" max="3343" width="17.42578125" style="1" customWidth="1"/>
    <col min="3344" max="3344" width="16" style="1" customWidth="1"/>
    <col min="3345" max="3584" width="9.140625" style="1"/>
    <col min="3585" max="3585" width="14.7109375" style="1" customWidth="1"/>
    <col min="3586" max="3586" width="70.28515625" style="1" customWidth="1"/>
    <col min="3587" max="3588" width="16.7109375" style="1" customWidth="1"/>
    <col min="3589" max="3589" width="11.140625" style="1" customWidth="1"/>
    <col min="3590" max="3590" width="18.28515625" style="1" customWidth="1"/>
    <col min="3591" max="3591" width="9.28515625" style="1" customWidth="1"/>
    <col min="3592" max="3592" width="11.5703125" style="1" customWidth="1"/>
    <col min="3593" max="3593" width="11.7109375" style="1" customWidth="1"/>
    <col min="3594" max="3597" width="11.5703125" style="1" customWidth="1"/>
    <col min="3598" max="3598" width="11.7109375" style="1" customWidth="1"/>
    <col min="3599" max="3599" width="17.42578125" style="1" customWidth="1"/>
    <col min="3600" max="3600" width="16" style="1" customWidth="1"/>
    <col min="3601" max="3840" width="9.140625" style="1"/>
    <col min="3841" max="3841" width="14.7109375" style="1" customWidth="1"/>
    <col min="3842" max="3842" width="70.28515625" style="1" customWidth="1"/>
    <col min="3843" max="3844" width="16.7109375" style="1" customWidth="1"/>
    <col min="3845" max="3845" width="11.140625" style="1" customWidth="1"/>
    <col min="3846" max="3846" width="18.28515625" style="1" customWidth="1"/>
    <col min="3847" max="3847" width="9.28515625" style="1" customWidth="1"/>
    <col min="3848" max="3848" width="11.5703125" style="1" customWidth="1"/>
    <col min="3849" max="3849" width="11.7109375" style="1" customWidth="1"/>
    <col min="3850" max="3853" width="11.5703125" style="1" customWidth="1"/>
    <col min="3854" max="3854" width="11.7109375" style="1" customWidth="1"/>
    <col min="3855" max="3855" width="17.42578125" style="1" customWidth="1"/>
    <col min="3856" max="3856" width="16" style="1" customWidth="1"/>
    <col min="3857" max="4096" width="9.140625" style="1"/>
    <col min="4097" max="4097" width="14.7109375" style="1" customWidth="1"/>
    <col min="4098" max="4098" width="70.28515625" style="1" customWidth="1"/>
    <col min="4099" max="4100" width="16.7109375" style="1" customWidth="1"/>
    <col min="4101" max="4101" width="11.140625" style="1" customWidth="1"/>
    <col min="4102" max="4102" width="18.28515625" style="1" customWidth="1"/>
    <col min="4103" max="4103" width="9.28515625" style="1" customWidth="1"/>
    <col min="4104" max="4104" width="11.5703125" style="1" customWidth="1"/>
    <col min="4105" max="4105" width="11.7109375" style="1" customWidth="1"/>
    <col min="4106" max="4109" width="11.5703125" style="1" customWidth="1"/>
    <col min="4110" max="4110" width="11.7109375" style="1" customWidth="1"/>
    <col min="4111" max="4111" width="17.42578125" style="1" customWidth="1"/>
    <col min="4112" max="4112" width="16" style="1" customWidth="1"/>
    <col min="4113" max="4352" width="9.140625" style="1"/>
    <col min="4353" max="4353" width="14.7109375" style="1" customWidth="1"/>
    <col min="4354" max="4354" width="70.28515625" style="1" customWidth="1"/>
    <col min="4355" max="4356" width="16.7109375" style="1" customWidth="1"/>
    <col min="4357" max="4357" width="11.140625" style="1" customWidth="1"/>
    <col min="4358" max="4358" width="18.28515625" style="1" customWidth="1"/>
    <col min="4359" max="4359" width="9.28515625" style="1" customWidth="1"/>
    <col min="4360" max="4360" width="11.5703125" style="1" customWidth="1"/>
    <col min="4361" max="4361" width="11.7109375" style="1" customWidth="1"/>
    <col min="4362" max="4365" width="11.5703125" style="1" customWidth="1"/>
    <col min="4366" max="4366" width="11.7109375" style="1" customWidth="1"/>
    <col min="4367" max="4367" width="17.42578125" style="1" customWidth="1"/>
    <col min="4368" max="4368" width="16" style="1" customWidth="1"/>
    <col min="4369" max="4608" width="9.140625" style="1"/>
    <col min="4609" max="4609" width="14.7109375" style="1" customWidth="1"/>
    <col min="4610" max="4610" width="70.28515625" style="1" customWidth="1"/>
    <col min="4611" max="4612" width="16.7109375" style="1" customWidth="1"/>
    <col min="4613" max="4613" width="11.140625" style="1" customWidth="1"/>
    <col min="4614" max="4614" width="18.28515625" style="1" customWidth="1"/>
    <col min="4615" max="4615" width="9.28515625" style="1" customWidth="1"/>
    <col min="4616" max="4616" width="11.5703125" style="1" customWidth="1"/>
    <col min="4617" max="4617" width="11.7109375" style="1" customWidth="1"/>
    <col min="4618" max="4621" width="11.5703125" style="1" customWidth="1"/>
    <col min="4622" max="4622" width="11.7109375" style="1" customWidth="1"/>
    <col min="4623" max="4623" width="17.42578125" style="1" customWidth="1"/>
    <col min="4624" max="4624" width="16" style="1" customWidth="1"/>
    <col min="4625" max="4864" width="9.140625" style="1"/>
    <col min="4865" max="4865" width="14.7109375" style="1" customWidth="1"/>
    <col min="4866" max="4866" width="70.28515625" style="1" customWidth="1"/>
    <col min="4867" max="4868" width="16.7109375" style="1" customWidth="1"/>
    <col min="4869" max="4869" width="11.140625" style="1" customWidth="1"/>
    <col min="4870" max="4870" width="18.28515625" style="1" customWidth="1"/>
    <col min="4871" max="4871" width="9.28515625" style="1" customWidth="1"/>
    <col min="4872" max="4872" width="11.5703125" style="1" customWidth="1"/>
    <col min="4873" max="4873" width="11.7109375" style="1" customWidth="1"/>
    <col min="4874" max="4877" width="11.5703125" style="1" customWidth="1"/>
    <col min="4878" max="4878" width="11.7109375" style="1" customWidth="1"/>
    <col min="4879" max="4879" width="17.42578125" style="1" customWidth="1"/>
    <col min="4880" max="4880" width="16" style="1" customWidth="1"/>
    <col min="4881" max="5120" width="9.140625" style="1"/>
    <col min="5121" max="5121" width="14.7109375" style="1" customWidth="1"/>
    <col min="5122" max="5122" width="70.28515625" style="1" customWidth="1"/>
    <col min="5123" max="5124" width="16.7109375" style="1" customWidth="1"/>
    <col min="5125" max="5125" width="11.140625" style="1" customWidth="1"/>
    <col min="5126" max="5126" width="18.28515625" style="1" customWidth="1"/>
    <col min="5127" max="5127" width="9.28515625" style="1" customWidth="1"/>
    <col min="5128" max="5128" width="11.5703125" style="1" customWidth="1"/>
    <col min="5129" max="5129" width="11.7109375" style="1" customWidth="1"/>
    <col min="5130" max="5133" width="11.5703125" style="1" customWidth="1"/>
    <col min="5134" max="5134" width="11.7109375" style="1" customWidth="1"/>
    <col min="5135" max="5135" width="17.42578125" style="1" customWidth="1"/>
    <col min="5136" max="5136" width="16" style="1" customWidth="1"/>
    <col min="5137" max="5376" width="9.140625" style="1"/>
    <col min="5377" max="5377" width="14.7109375" style="1" customWidth="1"/>
    <col min="5378" max="5378" width="70.28515625" style="1" customWidth="1"/>
    <col min="5379" max="5380" width="16.7109375" style="1" customWidth="1"/>
    <col min="5381" max="5381" width="11.140625" style="1" customWidth="1"/>
    <col min="5382" max="5382" width="18.28515625" style="1" customWidth="1"/>
    <col min="5383" max="5383" width="9.28515625" style="1" customWidth="1"/>
    <col min="5384" max="5384" width="11.5703125" style="1" customWidth="1"/>
    <col min="5385" max="5385" width="11.7109375" style="1" customWidth="1"/>
    <col min="5386" max="5389" width="11.5703125" style="1" customWidth="1"/>
    <col min="5390" max="5390" width="11.7109375" style="1" customWidth="1"/>
    <col min="5391" max="5391" width="17.42578125" style="1" customWidth="1"/>
    <col min="5392" max="5392" width="16" style="1" customWidth="1"/>
    <col min="5393" max="5632" width="9.140625" style="1"/>
    <col min="5633" max="5633" width="14.7109375" style="1" customWidth="1"/>
    <col min="5634" max="5634" width="70.28515625" style="1" customWidth="1"/>
    <col min="5635" max="5636" width="16.7109375" style="1" customWidth="1"/>
    <col min="5637" max="5637" width="11.140625" style="1" customWidth="1"/>
    <col min="5638" max="5638" width="18.28515625" style="1" customWidth="1"/>
    <col min="5639" max="5639" width="9.28515625" style="1" customWidth="1"/>
    <col min="5640" max="5640" width="11.5703125" style="1" customWidth="1"/>
    <col min="5641" max="5641" width="11.7109375" style="1" customWidth="1"/>
    <col min="5642" max="5645" width="11.5703125" style="1" customWidth="1"/>
    <col min="5646" max="5646" width="11.7109375" style="1" customWidth="1"/>
    <col min="5647" max="5647" width="17.42578125" style="1" customWidth="1"/>
    <col min="5648" max="5648" width="16" style="1" customWidth="1"/>
    <col min="5649" max="5888" width="9.140625" style="1"/>
    <col min="5889" max="5889" width="14.7109375" style="1" customWidth="1"/>
    <col min="5890" max="5890" width="70.28515625" style="1" customWidth="1"/>
    <col min="5891" max="5892" width="16.7109375" style="1" customWidth="1"/>
    <col min="5893" max="5893" width="11.140625" style="1" customWidth="1"/>
    <col min="5894" max="5894" width="18.28515625" style="1" customWidth="1"/>
    <col min="5895" max="5895" width="9.28515625" style="1" customWidth="1"/>
    <col min="5896" max="5896" width="11.5703125" style="1" customWidth="1"/>
    <col min="5897" max="5897" width="11.7109375" style="1" customWidth="1"/>
    <col min="5898" max="5901" width="11.5703125" style="1" customWidth="1"/>
    <col min="5902" max="5902" width="11.7109375" style="1" customWidth="1"/>
    <col min="5903" max="5903" width="17.42578125" style="1" customWidth="1"/>
    <col min="5904" max="5904" width="16" style="1" customWidth="1"/>
    <col min="5905" max="6144" width="9.140625" style="1"/>
    <col min="6145" max="6145" width="14.7109375" style="1" customWidth="1"/>
    <col min="6146" max="6146" width="70.28515625" style="1" customWidth="1"/>
    <col min="6147" max="6148" width="16.7109375" style="1" customWidth="1"/>
    <col min="6149" max="6149" width="11.140625" style="1" customWidth="1"/>
    <col min="6150" max="6150" width="18.28515625" style="1" customWidth="1"/>
    <col min="6151" max="6151" width="9.28515625" style="1" customWidth="1"/>
    <col min="6152" max="6152" width="11.5703125" style="1" customWidth="1"/>
    <col min="6153" max="6153" width="11.7109375" style="1" customWidth="1"/>
    <col min="6154" max="6157" width="11.5703125" style="1" customWidth="1"/>
    <col min="6158" max="6158" width="11.7109375" style="1" customWidth="1"/>
    <col min="6159" max="6159" width="17.42578125" style="1" customWidth="1"/>
    <col min="6160" max="6160" width="16" style="1" customWidth="1"/>
    <col min="6161" max="6400" width="9.140625" style="1"/>
    <col min="6401" max="6401" width="14.7109375" style="1" customWidth="1"/>
    <col min="6402" max="6402" width="70.28515625" style="1" customWidth="1"/>
    <col min="6403" max="6404" width="16.7109375" style="1" customWidth="1"/>
    <col min="6405" max="6405" width="11.140625" style="1" customWidth="1"/>
    <col min="6406" max="6406" width="18.28515625" style="1" customWidth="1"/>
    <col min="6407" max="6407" width="9.28515625" style="1" customWidth="1"/>
    <col min="6408" max="6408" width="11.5703125" style="1" customWidth="1"/>
    <col min="6409" max="6409" width="11.7109375" style="1" customWidth="1"/>
    <col min="6410" max="6413" width="11.5703125" style="1" customWidth="1"/>
    <col min="6414" max="6414" width="11.7109375" style="1" customWidth="1"/>
    <col min="6415" max="6415" width="17.42578125" style="1" customWidth="1"/>
    <col min="6416" max="6416" width="16" style="1" customWidth="1"/>
    <col min="6417" max="6656" width="9.140625" style="1"/>
    <col min="6657" max="6657" width="14.7109375" style="1" customWidth="1"/>
    <col min="6658" max="6658" width="70.28515625" style="1" customWidth="1"/>
    <col min="6659" max="6660" width="16.7109375" style="1" customWidth="1"/>
    <col min="6661" max="6661" width="11.140625" style="1" customWidth="1"/>
    <col min="6662" max="6662" width="18.28515625" style="1" customWidth="1"/>
    <col min="6663" max="6663" width="9.28515625" style="1" customWidth="1"/>
    <col min="6664" max="6664" width="11.5703125" style="1" customWidth="1"/>
    <col min="6665" max="6665" width="11.7109375" style="1" customWidth="1"/>
    <col min="6666" max="6669" width="11.5703125" style="1" customWidth="1"/>
    <col min="6670" max="6670" width="11.7109375" style="1" customWidth="1"/>
    <col min="6671" max="6671" width="17.42578125" style="1" customWidth="1"/>
    <col min="6672" max="6672" width="16" style="1" customWidth="1"/>
    <col min="6673" max="6912" width="9.140625" style="1"/>
    <col min="6913" max="6913" width="14.7109375" style="1" customWidth="1"/>
    <col min="6914" max="6914" width="70.28515625" style="1" customWidth="1"/>
    <col min="6915" max="6916" width="16.7109375" style="1" customWidth="1"/>
    <col min="6917" max="6917" width="11.140625" style="1" customWidth="1"/>
    <col min="6918" max="6918" width="18.28515625" style="1" customWidth="1"/>
    <col min="6919" max="6919" width="9.28515625" style="1" customWidth="1"/>
    <col min="6920" max="6920" width="11.5703125" style="1" customWidth="1"/>
    <col min="6921" max="6921" width="11.7109375" style="1" customWidth="1"/>
    <col min="6922" max="6925" width="11.5703125" style="1" customWidth="1"/>
    <col min="6926" max="6926" width="11.7109375" style="1" customWidth="1"/>
    <col min="6927" max="6927" width="17.42578125" style="1" customWidth="1"/>
    <col min="6928" max="6928" width="16" style="1" customWidth="1"/>
    <col min="6929" max="7168" width="9.140625" style="1"/>
    <col min="7169" max="7169" width="14.7109375" style="1" customWidth="1"/>
    <col min="7170" max="7170" width="70.28515625" style="1" customWidth="1"/>
    <col min="7171" max="7172" width="16.7109375" style="1" customWidth="1"/>
    <col min="7173" max="7173" width="11.140625" style="1" customWidth="1"/>
    <col min="7174" max="7174" width="18.28515625" style="1" customWidth="1"/>
    <col min="7175" max="7175" width="9.28515625" style="1" customWidth="1"/>
    <col min="7176" max="7176" width="11.5703125" style="1" customWidth="1"/>
    <col min="7177" max="7177" width="11.7109375" style="1" customWidth="1"/>
    <col min="7178" max="7181" width="11.5703125" style="1" customWidth="1"/>
    <col min="7182" max="7182" width="11.7109375" style="1" customWidth="1"/>
    <col min="7183" max="7183" width="17.42578125" style="1" customWidth="1"/>
    <col min="7184" max="7184" width="16" style="1" customWidth="1"/>
    <col min="7185" max="7424" width="9.140625" style="1"/>
    <col min="7425" max="7425" width="14.7109375" style="1" customWidth="1"/>
    <col min="7426" max="7426" width="70.28515625" style="1" customWidth="1"/>
    <col min="7427" max="7428" width="16.7109375" style="1" customWidth="1"/>
    <col min="7429" max="7429" width="11.140625" style="1" customWidth="1"/>
    <col min="7430" max="7430" width="18.28515625" style="1" customWidth="1"/>
    <col min="7431" max="7431" width="9.28515625" style="1" customWidth="1"/>
    <col min="7432" max="7432" width="11.5703125" style="1" customWidth="1"/>
    <col min="7433" max="7433" width="11.7109375" style="1" customWidth="1"/>
    <col min="7434" max="7437" width="11.5703125" style="1" customWidth="1"/>
    <col min="7438" max="7438" width="11.7109375" style="1" customWidth="1"/>
    <col min="7439" max="7439" width="17.42578125" style="1" customWidth="1"/>
    <col min="7440" max="7440" width="16" style="1" customWidth="1"/>
    <col min="7441" max="7680" width="9.140625" style="1"/>
    <col min="7681" max="7681" width="14.7109375" style="1" customWidth="1"/>
    <col min="7682" max="7682" width="70.28515625" style="1" customWidth="1"/>
    <col min="7683" max="7684" width="16.7109375" style="1" customWidth="1"/>
    <col min="7685" max="7685" width="11.140625" style="1" customWidth="1"/>
    <col min="7686" max="7686" width="18.28515625" style="1" customWidth="1"/>
    <col min="7687" max="7687" width="9.28515625" style="1" customWidth="1"/>
    <col min="7688" max="7688" width="11.5703125" style="1" customWidth="1"/>
    <col min="7689" max="7689" width="11.7109375" style="1" customWidth="1"/>
    <col min="7690" max="7693" width="11.5703125" style="1" customWidth="1"/>
    <col min="7694" max="7694" width="11.7109375" style="1" customWidth="1"/>
    <col min="7695" max="7695" width="17.42578125" style="1" customWidth="1"/>
    <col min="7696" max="7696" width="16" style="1" customWidth="1"/>
    <col min="7697" max="7936" width="9.140625" style="1"/>
    <col min="7937" max="7937" width="14.7109375" style="1" customWidth="1"/>
    <col min="7938" max="7938" width="70.28515625" style="1" customWidth="1"/>
    <col min="7939" max="7940" width="16.7109375" style="1" customWidth="1"/>
    <col min="7941" max="7941" width="11.140625" style="1" customWidth="1"/>
    <col min="7942" max="7942" width="18.28515625" style="1" customWidth="1"/>
    <col min="7943" max="7943" width="9.28515625" style="1" customWidth="1"/>
    <col min="7944" max="7944" width="11.5703125" style="1" customWidth="1"/>
    <col min="7945" max="7945" width="11.7109375" style="1" customWidth="1"/>
    <col min="7946" max="7949" width="11.5703125" style="1" customWidth="1"/>
    <col min="7950" max="7950" width="11.7109375" style="1" customWidth="1"/>
    <col min="7951" max="7951" width="17.42578125" style="1" customWidth="1"/>
    <col min="7952" max="7952" width="16" style="1" customWidth="1"/>
    <col min="7953" max="8192" width="9.140625" style="1"/>
    <col min="8193" max="8193" width="14.7109375" style="1" customWidth="1"/>
    <col min="8194" max="8194" width="70.28515625" style="1" customWidth="1"/>
    <col min="8195" max="8196" width="16.7109375" style="1" customWidth="1"/>
    <col min="8197" max="8197" width="11.140625" style="1" customWidth="1"/>
    <col min="8198" max="8198" width="18.28515625" style="1" customWidth="1"/>
    <col min="8199" max="8199" width="9.28515625" style="1" customWidth="1"/>
    <col min="8200" max="8200" width="11.5703125" style="1" customWidth="1"/>
    <col min="8201" max="8201" width="11.7109375" style="1" customWidth="1"/>
    <col min="8202" max="8205" width="11.5703125" style="1" customWidth="1"/>
    <col min="8206" max="8206" width="11.7109375" style="1" customWidth="1"/>
    <col min="8207" max="8207" width="17.42578125" style="1" customWidth="1"/>
    <col min="8208" max="8208" width="16" style="1" customWidth="1"/>
    <col min="8209" max="8448" width="9.140625" style="1"/>
    <col min="8449" max="8449" width="14.7109375" style="1" customWidth="1"/>
    <col min="8450" max="8450" width="70.28515625" style="1" customWidth="1"/>
    <col min="8451" max="8452" width="16.7109375" style="1" customWidth="1"/>
    <col min="8453" max="8453" width="11.140625" style="1" customWidth="1"/>
    <col min="8454" max="8454" width="18.28515625" style="1" customWidth="1"/>
    <col min="8455" max="8455" width="9.28515625" style="1" customWidth="1"/>
    <col min="8456" max="8456" width="11.5703125" style="1" customWidth="1"/>
    <col min="8457" max="8457" width="11.7109375" style="1" customWidth="1"/>
    <col min="8458" max="8461" width="11.5703125" style="1" customWidth="1"/>
    <col min="8462" max="8462" width="11.7109375" style="1" customWidth="1"/>
    <col min="8463" max="8463" width="17.42578125" style="1" customWidth="1"/>
    <col min="8464" max="8464" width="16" style="1" customWidth="1"/>
    <col min="8465" max="8704" width="9.140625" style="1"/>
    <col min="8705" max="8705" width="14.7109375" style="1" customWidth="1"/>
    <col min="8706" max="8706" width="70.28515625" style="1" customWidth="1"/>
    <col min="8707" max="8708" width="16.7109375" style="1" customWidth="1"/>
    <col min="8709" max="8709" width="11.140625" style="1" customWidth="1"/>
    <col min="8710" max="8710" width="18.28515625" style="1" customWidth="1"/>
    <col min="8711" max="8711" width="9.28515625" style="1" customWidth="1"/>
    <col min="8712" max="8712" width="11.5703125" style="1" customWidth="1"/>
    <col min="8713" max="8713" width="11.7109375" style="1" customWidth="1"/>
    <col min="8714" max="8717" width="11.5703125" style="1" customWidth="1"/>
    <col min="8718" max="8718" width="11.7109375" style="1" customWidth="1"/>
    <col min="8719" max="8719" width="17.42578125" style="1" customWidth="1"/>
    <col min="8720" max="8720" width="16" style="1" customWidth="1"/>
    <col min="8721" max="8960" width="9.140625" style="1"/>
    <col min="8961" max="8961" width="14.7109375" style="1" customWidth="1"/>
    <col min="8962" max="8962" width="70.28515625" style="1" customWidth="1"/>
    <col min="8963" max="8964" width="16.7109375" style="1" customWidth="1"/>
    <col min="8965" max="8965" width="11.140625" style="1" customWidth="1"/>
    <col min="8966" max="8966" width="18.28515625" style="1" customWidth="1"/>
    <col min="8967" max="8967" width="9.28515625" style="1" customWidth="1"/>
    <col min="8968" max="8968" width="11.5703125" style="1" customWidth="1"/>
    <col min="8969" max="8969" width="11.7109375" style="1" customWidth="1"/>
    <col min="8970" max="8973" width="11.5703125" style="1" customWidth="1"/>
    <col min="8974" max="8974" width="11.7109375" style="1" customWidth="1"/>
    <col min="8975" max="8975" width="17.42578125" style="1" customWidth="1"/>
    <col min="8976" max="8976" width="16" style="1" customWidth="1"/>
    <col min="8977" max="9216" width="9.140625" style="1"/>
    <col min="9217" max="9217" width="14.7109375" style="1" customWidth="1"/>
    <col min="9218" max="9218" width="70.28515625" style="1" customWidth="1"/>
    <col min="9219" max="9220" width="16.7109375" style="1" customWidth="1"/>
    <col min="9221" max="9221" width="11.140625" style="1" customWidth="1"/>
    <col min="9222" max="9222" width="18.28515625" style="1" customWidth="1"/>
    <col min="9223" max="9223" width="9.28515625" style="1" customWidth="1"/>
    <col min="9224" max="9224" width="11.5703125" style="1" customWidth="1"/>
    <col min="9225" max="9225" width="11.7109375" style="1" customWidth="1"/>
    <col min="9226" max="9229" width="11.5703125" style="1" customWidth="1"/>
    <col min="9230" max="9230" width="11.7109375" style="1" customWidth="1"/>
    <col min="9231" max="9231" width="17.42578125" style="1" customWidth="1"/>
    <col min="9232" max="9232" width="16" style="1" customWidth="1"/>
    <col min="9233" max="9472" width="9.140625" style="1"/>
    <col min="9473" max="9473" width="14.7109375" style="1" customWidth="1"/>
    <col min="9474" max="9474" width="70.28515625" style="1" customWidth="1"/>
    <col min="9475" max="9476" width="16.7109375" style="1" customWidth="1"/>
    <col min="9477" max="9477" width="11.140625" style="1" customWidth="1"/>
    <col min="9478" max="9478" width="18.28515625" style="1" customWidth="1"/>
    <col min="9479" max="9479" width="9.28515625" style="1" customWidth="1"/>
    <col min="9480" max="9480" width="11.5703125" style="1" customWidth="1"/>
    <col min="9481" max="9481" width="11.7109375" style="1" customWidth="1"/>
    <col min="9482" max="9485" width="11.5703125" style="1" customWidth="1"/>
    <col min="9486" max="9486" width="11.7109375" style="1" customWidth="1"/>
    <col min="9487" max="9487" width="17.42578125" style="1" customWidth="1"/>
    <col min="9488" max="9488" width="16" style="1" customWidth="1"/>
    <col min="9489" max="9728" width="9.140625" style="1"/>
    <col min="9729" max="9729" width="14.7109375" style="1" customWidth="1"/>
    <col min="9730" max="9730" width="70.28515625" style="1" customWidth="1"/>
    <col min="9731" max="9732" width="16.7109375" style="1" customWidth="1"/>
    <col min="9733" max="9733" width="11.140625" style="1" customWidth="1"/>
    <col min="9734" max="9734" width="18.28515625" style="1" customWidth="1"/>
    <col min="9735" max="9735" width="9.28515625" style="1" customWidth="1"/>
    <col min="9736" max="9736" width="11.5703125" style="1" customWidth="1"/>
    <col min="9737" max="9737" width="11.7109375" style="1" customWidth="1"/>
    <col min="9738" max="9741" width="11.5703125" style="1" customWidth="1"/>
    <col min="9742" max="9742" width="11.7109375" style="1" customWidth="1"/>
    <col min="9743" max="9743" width="17.42578125" style="1" customWidth="1"/>
    <col min="9744" max="9744" width="16" style="1" customWidth="1"/>
    <col min="9745" max="9984" width="9.140625" style="1"/>
    <col min="9985" max="9985" width="14.7109375" style="1" customWidth="1"/>
    <col min="9986" max="9986" width="70.28515625" style="1" customWidth="1"/>
    <col min="9987" max="9988" width="16.7109375" style="1" customWidth="1"/>
    <col min="9989" max="9989" width="11.140625" style="1" customWidth="1"/>
    <col min="9990" max="9990" width="18.28515625" style="1" customWidth="1"/>
    <col min="9991" max="9991" width="9.28515625" style="1" customWidth="1"/>
    <col min="9992" max="9992" width="11.5703125" style="1" customWidth="1"/>
    <col min="9993" max="9993" width="11.7109375" style="1" customWidth="1"/>
    <col min="9994" max="9997" width="11.5703125" style="1" customWidth="1"/>
    <col min="9998" max="9998" width="11.7109375" style="1" customWidth="1"/>
    <col min="9999" max="9999" width="17.42578125" style="1" customWidth="1"/>
    <col min="10000" max="10000" width="16" style="1" customWidth="1"/>
    <col min="10001" max="10240" width="9.140625" style="1"/>
    <col min="10241" max="10241" width="14.7109375" style="1" customWidth="1"/>
    <col min="10242" max="10242" width="70.28515625" style="1" customWidth="1"/>
    <col min="10243" max="10244" width="16.7109375" style="1" customWidth="1"/>
    <col min="10245" max="10245" width="11.140625" style="1" customWidth="1"/>
    <col min="10246" max="10246" width="18.28515625" style="1" customWidth="1"/>
    <col min="10247" max="10247" width="9.28515625" style="1" customWidth="1"/>
    <col min="10248" max="10248" width="11.5703125" style="1" customWidth="1"/>
    <col min="10249" max="10249" width="11.7109375" style="1" customWidth="1"/>
    <col min="10250" max="10253" width="11.5703125" style="1" customWidth="1"/>
    <col min="10254" max="10254" width="11.7109375" style="1" customWidth="1"/>
    <col min="10255" max="10255" width="17.42578125" style="1" customWidth="1"/>
    <col min="10256" max="10256" width="16" style="1" customWidth="1"/>
    <col min="10257" max="10496" width="9.140625" style="1"/>
    <col min="10497" max="10497" width="14.7109375" style="1" customWidth="1"/>
    <col min="10498" max="10498" width="70.28515625" style="1" customWidth="1"/>
    <col min="10499" max="10500" width="16.7109375" style="1" customWidth="1"/>
    <col min="10501" max="10501" width="11.140625" style="1" customWidth="1"/>
    <col min="10502" max="10502" width="18.28515625" style="1" customWidth="1"/>
    <col min="10503" max="10503" width="9.28515625" style="1" customWidth="1"/>
    <col min="10504" max="10504" width="11.5703125" style="1" customWidth="1"/>
    <col min="10505" max="10505" width="11.7109375" style="1" customWidth="1"/>
    <col min="10506" max="10509" width="11.5703125" style="1" customWidth="1"/>
    <col min="10510" max="10510" width="11.7109375" style="1" customWidth="1"/>
    <col min="10511" max="10511" width="17.42578125" style="1" customWidth="1"/>
    <col min="10512" max="10512" width="16" style="1" customWidth="1"/>
    <col min="10513" max="10752" width="9.140625" style="1"/>
    <col min="10753" max="10753" width="14.7109375" style="1" customWidth="1"/>
    <col min="10754" max="10754" width="70.28515625" style="1" customWidth="1"/>
    <col min="10755" max="10756" width="16.7109375" style="1" customWidth="1"/>
    <col min="10757" max="10757" width="11.140625" style="1" customWidth="1"/>
    <col min="10758" max="10758" width="18.28515625" style="1" customWidth="1"/>
    <col min="10759" max="10759" width="9.28515625" style="1" customWidth="1"/>
    <col min="10760" max="10760" width="11.5703125" style="1" customWidth="1"/>
    <col min="10761" max="10761" width="11.7109375" style="1" customWidth="1"/>
    <col min="10762" max="10765" width="11.5703125" style="1" customWidth="1"/>
    <col min="10766" max="10766" width="11.7109375" style="1" customWidth="1"/>
    <col min="10767" max="10767" width="17.42578125" style="1" customWidth="1"/>
    <col min="10768" max="10768" width="16" style="1" customWidth="1"/>
    <col min="10769" max="11008" width="9.140625" style="1"/>
    <col min="11009" max="11009" width="14.7109375" style="1" customWidth="1"/>
    <col min="11010" max="11010" width="70.28515625" style="1" customWidth="1"/>
    <col min="11011" max="11012" width="16.7109375" style="1" customWidth="1"/>
    <col min="11013" max="11013" width="11.140625" style="1" customWidth="1"/>
    <col min="11014" max="11014" width="18.28515625" style="1" customWidth="1"/>
    <col min="11015" max="11015" width="9.28515625" style="1" customWidth="1"/>
    <col min="11016" max="11016" width="11.5703125" style="1" customWidth="1"/>
    <col min="11017" max="11017" width="11.7109375" style="1" customWidth="1"/>
    <col min="11018" max="11021" width="11.5703125" style="1" customWidth="1"/>
    <col min="11022" max="11022" width="11.7109375" style="1" customWidth="1"/>
    <col min="11023" max="11023" width="17.42578125" style="1" customWidth="1"/>
    <col min="11024" max="11024" width="16" style="1" customWidth="1"/>
    <col min="11025" max="11264" width="9.140625" style="1"/>
    <col min="11265" max="11265" width="14.7109375" style="1" customWidth="1"/>
    <col min="11266" max="11266" width="70.28515625" style="1" customWidth="1"/>
    <col min="11267" max="11268" width="16.7109375" style="1" customWidth="1"/>
    <col min="11269" max="11269" width="11.140625" style="1" customWidth="1"/>
    <col min="11270" max="11270" width="18.28515625" style="1" customWidth="1"/>
    <col min="11271" max="11271" width="9.28515625" style="1" customWidth="1"/>
    <col min="11272" max="11272" width="11.5703125" style="1" customWidth="1"/>
    <col min="11273" max="11273" width="11.7109375" style="1" customWidth="1"/>
    <col min="11274" max="11277" width="11.5703125" style="1" customWidth="1"/>
    <col min="11278" max="11278" width="11.7109375" style="1" customWidth="1"/>
    <col min="11279" max="11279" width="17.42578125" style="1" customWidth="1"/>
    <col min="11280" max="11280" width="16" style="1" customWidth="1"/>
    <col min="11281" max="11520" width="9.140625" style="1"/>
    <col min="11521" max="11521" width="14.7109375" style="1" customWidth="1"/>
    <col min="11522" max="11522" width="70.28515625" style="1" customWidth="1"/>
    <col min="11523" max="11524" width="16.7109375" style="1" customWidth="1"/>
    <col min="11525" max="11525" width="11.140625" style="1" customWidth="1"/>
    <col min="11526" max="11526" width="18.28515625" style="1" customWidth="1"/>
    <col min="11527" max="11527" width="9.28515625" style="1" customWidth="1"/>
    <col min="11528" max="11528" width="11.5703125" style="1" customWidth="1"/>
    <col min="11529" max="11529" width="11.7109375" style="1" customWidth="1"/>
    <col min="11530" max="11533" width="11.5703125" style="1" customWidth="1"/>
    <col min="11534" max="11534" width="11.7109375" style="1" customWidth="1"/>
    <col min="11535" max="11535" width="17.42578125" style="1" customWidth="1"/>
    <col min="11536" max="11536" width="16" style="1" customWidth="1"/>
    <col min="11537" max="11776" width="9.140625" style="1"/>
    <col min="11777" max="11777" width="14.7109375" style="1" customWidth="1"/>
    <col min="11778" max="11778" width="70.28515625" style="1" customWidth="1"/>
    <col min="11779" max="11780" width="16.7109375" style="1" customWidth="1"/>
    <col min="11781" max="11781" width="11.140625" style="1" customWidth="1"/>
    <col min="11782" max="11782" width="18.28515625" style="1" customWidth="1"/>
    <col min="11783" max="11783" width="9.28515625" style="1" customWidth="1"/>
    <col min="11784" max="11784" width="11.5703125" style="1" customWidth="1"/>
    <col min="11785" max="11785" width="11.7109375" style="1" customWidth="1"/>
    <col min="11786" max="11789" width="11.5703125" style="1" customWidth="1"/>
    <col min="11790" max="11790" width="11.7109375" style="1" customWidth="1"/>
    <col min="11791" max="11791" width="17.42578125" style="1" customWidth="1"/>
    <col min="11792" max="11792" width="16" style="1" customWidth="1"/>
    <col min="11793" max="12032" width="9.140625" style="1"/>
    <col min="12033" max="12033" width="14.7109375" style="1" customWidth="1"/>
    <col min="12034" max="12034" width="70.28515625" style="1" customWidth="1"/>
    <col min="12035" max="12036" width="16.7109375" style="1" customWidth="1"/>
    <col min="12037" max="12037" width="11.140625" style="1" customWidth="1"/>
    <col min="12038" max="12038" width="18.28515625" style="1" customWidth="1"/>
    <col min="12039" max="12039" width="9.28515625" style="1" customWidth="1"/>
    <col min="12040" max="12040" width="11.5703125" style="1" customWidth="1"/>
    <col min="12041" max="12041" width="11.7109375" style="1" customWidth="1"/>
    <col min="12042" max="12045" width="11.5703125" style="1" customWidth="1"/>
    <col min="12046" max="12046" width="11.7109375" style="1" customWidth="1"/>
    <col min="12047" max="12047" width="17.42578125" style="1" customWidth="1"/>
    <col min="12048" max="12048" width="16" style="1" customWidth="1"/>
    <col min="12049" max="12288" width="9.140625" style="1"/>
    <col min="12289" max="12289" width="14.7109375" style="1" customWidth="1"/>
    <col min="12290" max="12290" width="70.28515625" style="1" customWidth="1"/>
    <col min="12291" max="12292" width="16.7109375" style="1" customWidth="1"/>
    <col min="12293" max="12293" width="11.140625" style="1" customWidth="1"/>
    <col min="12294" max="12294" width="18.28515625" style="1" customWidth="1"/>
    <col min="12295" max="12295" width="9.28515625" style="1" customWidth="1"/>
    <col min="12296" max="12296" width="11.5703125" style="1" customWidth="1"/>
    <col min="12297" max="12297" width="11.7109375" style="1" customWidth="1"/>
    <col min="12298" max="12301" width="11.5703125" style="1" customWidth="1"/>
    <col min="12302" max="12302" width="11.7109375" style="1" customWidth="1"/>
    <col min="12303" max="12303" width="17.42578125" style="1" customWidth="1"/>
    <col min="12304" max="12304" width="16" style="1" customWidth="1"/>
    <col min="12305" max="12544" width="9.140625" style="1"/>
    <col min="12545" max="12545" width="14.7109375" style="1" customWidth="1"/>
    <col min="12546" max="12546" width="70.28515625" style="1" customWidth="1"/>
    <col min="12547" max="12548" width="16.7109375" style="1" customWidth="1"/>
    <col min="12549" max="12549" width="11.140625" style="1" customWidth="1"/>
    <col min="12550" max="12550" width="18.28515625" style="1" customWidth="1"/>
    <col min="12551" max="12551" width="9.28515625" style="1" customWidth="1"/>
    <col min="12552" max="12552" width="11.5703125" style="1" customWidth="1"/>
    <col min="12553" max="12553" width="11.7109375" style="1" customWidth="1"/>
    <col min="12554" max="12557" width="11.5703125" style="1" customWidth="1"/>
    <col min="12558" max="12558" width="11.7109375" style="1" customWidth="1"/>
    <col min="12559" max="12559" width="17.42578125" style="1" customWidth="1"/>
    <col min="12560" max="12560" width="16" style="1" customWidth="1"/>
    <col min="12561" max="12800" width="9.140625" style="1"/>
    <col min="12801" max="12801" width="14.7109375" style="1" customWidth="1"/>
    <col min="12802" max="12802" width="70.28515625" style="1" customWidth="1"/>
    <col min="12803" max="12804" width="16.7109375" style="1" customWidth="1"/>
    <col min="12805" max="12805" width="11.140625" style="1" customWidth="1"/>
    <col min="12806" max="12806" width="18.28515625" style="1" customWidth="1"/>
    <col min="12807" max="12807" width="9.28515625" style="1" customWidth="1"/>
    <col min="12808" max="12808" width="11.5703125" style="1" customWidth="1"/>
    <col min="12809" max="12809" width="11.7109375" style="1" customWidth="1"/>
    <col min="12810" max="12813" width="11.5703125" style="1" customWidth="1"/>
    <col min="12814" max="12814" width="11.7109375" style="1" customWidth="1"/>
    <col min="12815" max="12815" width="17.42578125" style="1" customWidth="1"/>
    <col min="12816" max="12816" width="16" style="1" customWidth="1"/>
    <col min="12817" max="13056" width="9.140625" style="1"/>
    <col min="13057" max="13057" width="14.7109375" style="1" customWidth="1"/>
    <col min="13058" max="13058" width="70.28515625" style="1" customWidth="1"/>
    <col min="13059" max="13060" width="16.7109375" style="1" customWidth="1"/>
    <col min="13061" max="13061" width="11.140625" style="1" customWidth="1"/>
    <col min="13062" max="13062" width="18.28515625" style="1" customWidth="1"/>
    <col min="13063" max="13063" width="9.28515625" style="1" customWidth="1"/>
    <col min="13064" max="13064" width="11.5703125" style="1" customWidth="1"/>
    <col min="13065" max="13065" width="11.7109375" style="1" customWidth="1"/>
    <col min="13066" max="13069" width="11.5703125" style="1" customWidth="1"/>
    <col min="13070" max="13070" width="11.7109375" style="1" customWidth="1"/>
    <col min="13071" max="13071" width="17.42578125" style="1" customWidth="1"/>
    <col min="13072" max="13072" width="16" style="1" customWidth="1"/>
    <col min="13073" max="13312" width="9.140625" style="1"/>
    <col min="13313" max="13313" width="14.7109375" style="1" customWidth="1"/>
    <col min="13314" max="13314" width="70.28515625" style="1" customWidth="1"/>
    <col min="13315" max="13316" width="16.7109375" style="1" customWidth="1"/>
    <col min="13317" max="13317" width="11.140625" style="1" customWidth="1"/>
    <col min="13318" max="13318" width="18.28515625" style="1" customWidth="1"/>
    <col min="13319" max="13319" width="9.28515625" style="1" customWidth="1"/>
    <col min="13320" max="13320" width="11.5703125" style="1" customWidth="1"/>
    <col min="13321" max="13321" width="11.7109375" style="1" customWidth="1"/>
    <col min="13322" max="13325" width="11.5703125" style="1" customWidth="1"/>
    <col min="13326" max="13326" width="11.7109375" style="1" customWidth="1"/>
    <col min="13327" max="13327" width="17.42578125" style="1" customWidth="1"/>
    <col min="13328" max="13328" width="16" style="1" customWidth="1"/>
    <col min="13329" max="13568" width="9.140625" style="1"/>
    <col min="13569" max="13569" width="14.7109375" style="1" customWidth="1"/>
    <col min="13570" max="13570" width="70.28515625" style="1" customWidth="1"/>
    <col min="13571" max="13572" width="16.7109375" style="1" customWidth="1"/>
    <col min="13573" max="13573" width="11.140625" style="1" customWidth="1"/>
    <col min="13574" max="13574" width="18.28515625" style="1" customWidth="1"/>
    <col min="13575" max="13575" width="9.28515625" style="1" customWidth="1"/>
    <col min="13576" max="13576" width="11.5703125" style="1" customWidth="1"/>
    <col min="13577" max="13577" width="11.7109375" style="1" customWidth="1"/>
    <col min="13578" max="13581" width="11.5703125" style="1" customWidth="1"/>
    <col min="13582" max="13582" width="11.7109375" style="1" customWidth="1"/>
    <col min="13583" max="13583" width="17.42578125" style="1" customWidth="1"/>
    <col min="13584" max="13584" width="16" style="1" customWidth="1"/>
    <col min="13585" max="13824" width="9.140625" style="1"/>
    <col min="13825" max="13825" width="14.7109375" style="1" customWidth="1"/>
    <col min="13826" max="13826" width="70.28515625" style="1" customWidth="1"/>
    <col min="13827" max="13828" width="16.7109375" style="1" customWidth="1"/>
    <col min="13829" max="13829" width="11.140625" style="1" customWidth="1"/>
    <col min="13830" max="13830" width="18.28515625" style="1" customWidth="1"/>
    <col min="13831" max="13831" width="9.28515625" style="1" customWidth="1"/>
    <col min="13832" max="13832" width="11.5703125" style="1" customWidth="1"/>
    <col min="13833" max="13833" width="11.7109375" style="1" customWidth="1"/>
    <col min="13834" max="13837" width="11.5703125" style="1" customWidth="1"/>
    <col min="13838" max="13838" width="11.7109375" style="1" customWidth="1"/>
    <col min="13839" max="13839" width="17.42578125" style="1" customWidth="1"/>
    <col min="13840" max="13840" width="16" style="1" customWidth="1"/>
    <col min="13841" max="14080" width="9.140625" style="1"/>
    <col min="14081" max="14081" width="14.7109375" style="1" customWidth="1"/>
    <col min="14082" max="14082" width="70.28515625" style="1" customWidth="1"/>
    <col min="14083" max="14084" width="16.7109375" style="1" customWidth="1"/>
    <col min="14085" max="14085" width="11.140625" style="1" customWidth="1"/>
    <col min="14086" max="14086" width="18.28515625" style="1" customWidth="1"/>
    <col min="14087" max="14087" width="9.28515625" style="1" customWidth="1"/>
    <col min="14088" max="14088" width="11.5703125" style="1" customWidth="1"/>
    <col min="14089" max="14089" width="11.7109375" style="1" customWidth="1"/>
    <col min="14090" max="14093" width="11.5703125" style="1" customWidth="1"/>
    <col min="14094" max="14094" width="11.7109375" style="1" customWidth="1"/>
    <col min="14095" max="14095" width="17.42578125" style="1" customWidth="1"/>
    <col min="14096" max="14096" width="16" style="1" customWidth="1"/>
    <col min="14097" max="14336" width="9.140625" style="1"/>
    <col min="14337" max="14337" width="14.7109375" style="1" customWidth="1"/>
    <col min="14338" max="14338" width="70.28515625" style="1" customWidth="1"/>
    <col min="14339" max="14340" width="16.7109375" style="1" customWidth="1"/>
    <col min="14341" max="14341" width="11.140625" style="1" customWidth="1"/>
    <col min="14342" max="14342" width="18.28515625" style="1" customWidth="1"/>
    <col min="14343" max="14343" width="9.28515625" style="1" customWidth="1"/>
    <col min="14344" max="14344" width="11.5703125" style="1" customWidth="1"/>
    <col min="14345" max="14345" width="11.7109375" style="1" customWidth="1"/>
    <col min="14346" max="14349" width="11.5703125" style="1" customWidth="1"/>
    <col min="14350" max="14350" width="11.7109375" style="1" customWidth="1"/>
    <col min="14351" max="14351" width="17.42578125" style="1" customWidth="1"/>
    <col min="14352" max="14352" width="16" style="1" customWidth="1"/>
    <col min="14353" max="14592" width="9.140625" style="1"/>
    <col min="14593" max="14593" width="14.7109375" style="1" customWidth="1"/>
    <col min="14594" max="14594" width="70.28515625" style="1" customWidth="1"/>
    <col min="14595" max="14596" width="16.7109375" style="1" customWidth="1"/>
    <col min="14597" max="14597" width="11.140625" style="1" customWidth="1"/>
    <col min="14598" max="14598" width="18.28515625" style="1" customWidth="1"/>
    <col min="14599" max="14599" width="9.28515625" style="1" customWidth="1"/>
    <col min="14600" max="14600" width="11.5703125" style="1" customWidth="1"/>
    <col min="14601" max="14601" width="11.7109375" style="1" customWidth="1"/>
    <col min="14602" max="14605" width="11.5703125" style="1" customWidth="1"/>
    <col min="14606" max="14606" width="11.7109375" style="1" customWidth="1"/>
    <col min="14607" max="14607" width="17.42578125" style="1" customWidth="1"/>
    <col min="14608" max="14608" width="16" style="1" customWidth="1"/>
    <col min="14609" max="14848" width="9.140625" style="1"/>
    <col min="14849" max="14849" width="14.7109375" style="1" customWidth="1"/>
    <col min="14850" max="14850" width="70.28515625" style="1" customWidth="1"/>
    <col min="14851" max="14852" width="16.7109375" style="1" customWidth="1"/>
    <col min="14853" max="14853" width="11.140625" style="1" customWidth="1"/>
    <col min="14854" max="14854" width="18.28515625" style="1" customWidth="1"/>
    <col min="14855" max="14855" width="9.28515625" style="1" customWidth="1"/>
    <col min="14856" max="14856" width="11.5703125" style="1" customWidth="1"/>
    <col min="14857" max="14857" width="11.7109375" style="1" customWidth="1"/>
    <col min="14858" max="14861" width="11.5703125" style="1" customWidth="1"/>
    <col min="14862" max="14862" width="11.7109375" style="1" customWidth="1"/>
    <col min="14863" max="14863" width="17.42578125" style="1" customWidth="1"/>
    <col min="14864" max="14864" width="16" style="1" customWidth="1"/>
    <col min="14865" max="15104" width="9.140625" style="1"/>
    <col min="15105" max="15105" width="14.7109375" style="1" customWidth="1"/>
    <col min="15106" max="15106" width="70.28515625" style="1" customWidth="1"/>
    <col min="15107" max="15108" width="16.7109375" style="1" customWidth="1"/>
    <col min="15109" max="15109" width="11.140625" style="1" customWidth="1"/>
    <col min="15110" max="15110" width="18.28515625" style="1" customWidth="1"/>
    <col min="15111" max="15111" width="9.28515625" style="1" customWidth="1"/>
    <col min="15112" max="15112" width="11.5703125" style="1" customWidth="1"/>
    <col min="15113" max="15113" width="11.7109375" style="1" customWidth="1"/>
    <col min="15114" max="15117" width="11.5703125" style="1" customWidth="1"/>
    <col min="15118" max="15118" width="11.7109375" style="1" customWidth="1"/>
    <col min="15119" max="15119" width="17.42578125" style="1" customWidth="1"/>
    <col min="15120" max="15120" width="16" style="1" customWidth="1"/>
    <col min="15121" max="15360" width="9.140625" style="1"/>
    <col min="15361" max="15361" width="14.7109375" style="1" customWidth="1"/>
    <col min="15362" max="15362" width="70.28515625" style="1" customWidth="1"/>
    <col min="15363" max="15364" width="16.7109375" style="1" customWidth="1"/>
    <col min="15365" max="15365" width="11.140625" style="1" customWidth="1"/>
    <col min="15366" max="15366" width="18.28515625" style="1" customWidth="1"/>
    <col min="15367" max="15367" width="9.28515625" style="1" customWidth="1"/>
    <col min="15368" max="15368" width="11.5703125" style="1" customWidth="1"/>
    <col min="15369" max="15369" width="11.7109375" style="1" customWidth="1"/>
    <col min="15370" max="15373" width="11.5703125" style="1" customWidth="1"/>
    <col min="15374" max="15374" width="11.7109375" style="1" customWidth="1"/>
    <col min="15375" max="15375" width="17.42578125" style="1" customWidth="1"/>
    <col min="15376" max="15376" width="16" style="1" customWidth="1"/>
    <col min="15377" max="15616" width="9.140625" style="1"/>
    <col min="15617" max="15617" width="14.7109375" style="1" customWidth="1"/>
    <col min="15618" max="15618" width="70.28515625" style="1" customWidth="1"/>
    <col min="15619" max="15620" width="16.7109375" style="1" customWidth="1"/>
    <col min="15621" max="15621" width="11.140625" style="1" customWidth="1"/>
    <col min="15622" max="15622" width="18.28515625" style="1" customWidth="1"/>
    <col min="15623" max="15623" width="9.28515625" style="1" customWidth="1"/>
    <col min="15624" max="15624" width="11.5703125" style="1" customWidth="1"/>
    <col min="15625" max="15625" width="11.7109375" style="1" customWidth="1"/>
    <col min="15626" max="15629" width="11.5703125" style="1" customWidth="1"/>
    <col min="15630" max="15630" width="11.7109375" style="1" customWidth="1"/>
    <col min="15631" max="15631" width="17.42578125" style="1" customWidth="1"/>
    <col min="15632" max="15632" width="16" style="1" customWidth="1"/>
    <col min="15633" max="15872" width="9.140625" style="1"/>
    <col min="15873" max="15873" width="14.7109375" style="1" customWidth="1"/>
    <col min="15874" max="15874" width="70.28515625" style="1" customWidth="1"/>
    <col min="15875" max="15876" width="16.7109375" style="1" customWidth="1"/>
    <col min="15877" max="15877" width="11.140625" style="1" customWidth="1"/>
    <col min="15878" max="15878" width="18.28515625" style="1" customWidth="1"/>
    <col min="15879" max="15879" width="9.28515625" style="1" customWidth="1"/>
    <col min="15880" max="15880" width="11.5703125" style="1" customWidth="1"/>
    <col min="15881" max="15881" width="11.7109375" style="1" customWidth="1"/>
    <col min="15882" max="15885" width="11.5703125" style="1" customWidth="1"/>
    <col min="15886" max="15886" width="11.7109375" style="1" customWidth="1"/>
    <col min="15887" max="15887" width="17.42578125" style="1" customWidth="1"/>
    <col min="15888" max="15888" width="16" style="1" customWidth="1"/>
    <col min="15889" max="16128" width="9.140625" style="1"/>
    <col min="16129" max="16129" width="14.7109375" style="1" customWidth="1"/>
    <col min="16130" max="16130" width="70.28515625" style="1" customWidth="1"/>
    <col min="16131" max="16132" width="16.7109375" style="1" customWidth="1"/>
    <col min="16133" max="16133" width="11.140625" style="1" customWidth="1"/>
    <col min="16134" max="16134" width="18.28515625" style="1" customWidth="1"/>
    <col min="16135" max="16135" width="9.28515625" style="1" customWidth="1"/>
    <col min="16136" max="16136" width="11.5703125" style="1" customWidth="1"/>
    <col min="16137" max="16137" width="11.7109375" style="1" customWidth="1"/>
    <col min="16138" max="16141" width="11.5703125" style="1" customWidth="1"/>
    <col min="16142" max="16142" width="11.7109375" style="1" customWidth="1"/>
    <col min="16143" max="16143" width="17.42578125" style="1" customWidth="1"/>
    <col min="16144" max="16144" width="16" style="1" customWidth="1"/>
    <col min="16145" max="16384" width="9.140625" style="1"/>
  </cols>
  <sheetData>
    <row r="1" spans="1:16" ht="15" customHeight="1" x14ac:dyDescent="0.25">
      <c r="A1" s="178" t="s">
        <v>0</v>
      </c>
      <c r="B1" s="178" t="s">
        <v>1</v>
      </c>
      <c r="C1" s="181" t="s">
        <v>2</v>
      </c>
      <c r="D1" s="181" t="s">
        <v>3</v>
      </c>
      <c r="E1" s="183" t="s">
        <v>4</v>
      </c>
      <c r="F1" s="184"/>
      <c r="G1" s="184"/>
      <c r="H1" s="185"/>
      <c r="I1" s="183" t="s">
        <v>5</v>
      </c>
      <c r="J1" s="184"/>
      <c r="K1" s="184"/>
      <c r="L1" s="184"/>
      <c r="M1" s="184"/>
      <c r="N1" s="185"/>
    </row>
    <row r="2" spans="1:16" ht="15" customHeight="1" thickBot="1" x14ac:dyDescent="0.3">
      <c r="A2" s="179"/>
      <c r="B2" s="179"/>
      <c r="C2" s="182"/>
      <c r="D2" s="182"/>
      <c r="E2" s="186"/>
      <c r="F2" s="187"/>
      <c r="G2" s="187"/>
      <c r="H2" s="188"/>
      <c r="I2" s="186"/>
      <c r="J2" s="187"/>
      <c r="K2" s="187"/>
      <c r="L2" s="187"/>
      <c r="M2" s="187"/>
      <c r="N2" s="188"/>
    </row>
    <row r="3" spans="1:16" ht="15" customHeight="1" x14ac:dyDescent="0.25">
      <c r="A3" s="179"/>
      <c r="B3" s="179"/>
      <c r="C3" s="181" t="s">
        <v>6</v>
      </c>
      <c r="D3" s="181" t="s">
        <v>7</v>
      </c>
      <c r="E3" s="189" t="s">
        <v>310</v>
      </c>
      <c r="F3" s="190"/>
      <c r="G3" s="193" t="s">
        <v>8</v>
      </c>
      <c r="H3" s="190"/>
      <c r="I3" s="176" t="s">
        <v>9</v>
      </c>
      <c r="J3" s="176" t="s">
        <v>10</v>
      </c>
      <c r="K3" s="217" t="s">
        <v>11</v>
      </c>
      <c r="L3" s="217" t="s">
        <v>12</v>
      </c>
      <c r="M3" s="176" t="s">
        <v>13</v>
      </c>
      <c r="N3" s="219" t="s">
        <v>14</v>
      </c>
      <c r="O3" s="215" t="s">
        <v>15</v>
      </c>
      <c r="P3" s="215" t="s">
        <v>16</v>
      </c>
    </row>
    <row r="4" spans="1:16" ht="15" customHeight="1" thickBot="1" x14ac:dyDescent="0.3">
      <c r="A4" s="180"/>
      <c r="B4" s="180"/>
      <c r="C4" s="182"/>
      <c r="D4" s="182"/>
      <c r="E4" s="191"/>
      <c r="F4" s="192"/>
      <c r="G4" s="194"/>
      <c r="H4" s="192"/>
      <c r="I4" s="177"/>
      <c r="J4" s="177"/>
      <c r="K4" s="218"/>
      <c r="L4" s="218"/>
      <c r="M4" s="177"/>
      <c r="N4" s="177"/>
      <c r="O4" s="216"/>
      <c r="P4" s="216"/>
    </row>
    <row r="5" spans="1:16" ht="20.100000000000001" customHeight="1" x14ac:dyDescent="0.25">
      <c r="A5" s="201"/>
      <c r="B5" s="203" t="str">
        <f>IF(A5="","",VLOOKUP(A5,DATA!A2:E485,2,FALSE))</f>
        <v/>
      </c>
      <c r="C5" s="201"/>
      <c r="D5" s="201"/>
      <c r="E5" s="205">
        <f>IFERROR(C5/(J5*K5*D5),0)</f>
        <v>0</v>
      </c>
      <c r="F5" s="206"/>
      <c r="G5" s="211">
        <f>D5-D5*E5</f>
        <v>0</v>
      </c>
      <c r="H5" s="213" t="s">
        <v>17</v>
      </c>
      <c r="I5" s="201"/>
      <c r="J5" s="195" t="str">
        <f>IF(A5="","0",VLOOKUP(A5,DATA!$A$1:$E$485,4,FALSE))</f>
        <v>0</v>
      </c>
      <c r="K5" s="195" t="str">
        <f>IF(A5="","0",VLOOKUP(A5,DATA!$A$1:$E$485,5,FALSE))</f>
        <v>0</v>
      </c>
      <c r="L5" s="195" t="str">
        <f>IF(A5="","0",VLOOKUP(A5,DATA!$A$1:$E$485,3,FALSE))</f>
        <v>0</v>
      </c>
      <c r="M5" s="197">
        <f>IFERROR((I5*1000)/(J5*K5*L5),0)</f>
        <v>0</v>
      </c>
      <c r="N5" s="199">
        <f>M5/1440</f>
        <v>0</v>
      </c>
      <c r="O5" s="209" t="str">
        <f>IF(A5="","",J5*K5*60)</f>
        <v/>
      </c>
      <c r="P5" s="222" t="str">
        <f>IF(A5="","",C5/O5)</f>
        <v/>
      </c>
    </row>
    <row r="6" spans="1:16" ht="20.100000000000001" customHeight="1" thickBot="1" x14ac:dyDescent="0.3">
      <c r="A6" s="202"/>
      <c r="B6" s="204"/>
      <c r="C6" s="202"/>
      <c r="D6" s="202"/>
      <c r="E6" s="207"/>
      <c r="F6" s="208"/>
      <c r="G6" s="212"/>
      <c r="H6" s="214"/>
      <c r="I6" s="202"/>
      <c r="J6" s="196"/>
      <c r="K6" s="196"/>
      <c r="L6" s="196"/>
      <c r="M6" s="198"/>
      <c r="N6" s="200"/>
      <c r="O6" s="210"/>
      <c r="P6" s="223"/>
    </row>
    <row r="7" spans="1:16" ht="20.100000000000001" customHeight="1" x14ac:dyDescent="0.25">
      <c r="A7" s="201"/>
      <c r="B7" s="203" t="str">
        <f>IF(A7="","",VLOOKUP(A7,DATA!A2:E485,2,FALSE))</f>
        <v/>
      </c>
      <c r="C7" s="201"/>
      <c r="D7" s="201"/>
      <c r="E7" s="205">
        <f>IFERROR(C7/(J7*K7*D7),0)</f>
        <v>0</v>
      </c>
      <c r="F7" s="206"/>
      <c r="G7" s="211">
        <f>D7-D7*E7</f>
        <v>0</v>
      </c>
      <c r="H7" s="213" t="s">
        <v>17</v>
      </c>
      <c r="I7" s="220"/>
      <c r="J7" s="195" t="str">
        <f>IF(A7="","0",VLOOKUP(A7,DATA!$A$1:$E$485,4,FALSE))</f>
        <v>0</v>
      </c>
      <c r="K7" s="195" t="str">
        <f>IF(A7="","0",VLOOKUP(A7,DATA!$A$1:$E$485,5,FALSE))</f>
        <v>0</v>
      </c>
      <c r="L7" s="195" t="str">
        <f>IF(A7="","0",VLOOKUP(A7,DATA!$A$1:$E$485,3,FALSE))</f>
        <v>0</v>
      </c>
      <c r="M7" s="197">
        <f>IFERROR((I7*1000)/(J7*K7*L7),0)</f>
        <v>0</v>
      </c>
      <c r="N7" s="199">
        <f>M7/1440</f>
        <v>0</v>
      </c>
      <c r="O7" s="209" t="str">
        <f>IF(A7="","",J7*K7*60)</f>
        <v/>
      </c>
      <c r="P7" s="222" t="str">
        <f>IF(A7="","",C7/O7)</f>
        <v/>
      </c>
    </row>
    <row r="8" spans="1:16" ht="20.100000000000001" customHeight="1" thickBot="1" x14ac:dyDescent="0.3">
      <c r="A8" s="202"/>
      <c r="B8" s="204"/>
      <c r="C8" s="202"/>
      <c r="D8" s="202"/>
      <c r="E8" s="207"/>
      <c r="F8" s="208"/>
      <c r="G8" s="212"/>
      <c r="H8" s="214"/>
      <c r="I8" s="221"/>
      <c r="J8" s="196"/>
      <c r="K8" s="196"/>
      <c r="L8" s="196"/>
      <c r="M8" s="198"/>
      <c r="N8" s="200"/>
      <c r="O8" s="210"/>
      <c r="P8" s="223"/>
    </row>
    <row r="9" spans="1:16" ht="20.100000000000001" customHeight="1" x14ac:dyDescent="0.25">
      <c r="A9" s="201"/>
      <c r="B9" s="203" t="str">
        <f>IF(A9="","",VLOOKUP(A9,DATA!A2:E485,2,FALSE))</f>
        <v/>
      </c>
      <c r="C9" s="201"/>
      <c r="D9" s="201"/>
      <c r="E9" s="205">
        <f>IFERROR(C9/(J9*K9*D9),0)</f>
        <v>0</v>
      </c>
      <c r="F9" s="206"/>
      <c r="G9" s="211">
        <f>D9-D9*E9</f>
        <v>0</v>
      </c>
      <c r="H9" s="213" t="s">
        <v>17</v>
      </c>
      <c r="I9" s="220"/>
      <c r="J9" s="195" t="str">
        <f>IF(A9="","0",VLOOKUP(A9,DATA!$A$1:$E$485,4,FALSE))</f>
        <v>0</v>
      </c>
      <c r="K9" s="195" t="str">
        <f>IF(A9="","0",VLOOKUP(A9,DATA!$A$1:$E$485,5,FALSE))</f>
        <v>0</v>
      </c>
      <c r="L9" s="195" t="str">
        <f>IF(A9="","0",VLOOKUP(A9,DATA!$A$1:$E$485,3,FALSE))</f>
        <v>0</v>
      </c>
      <c r="M9" s="197">
        <f>IFERROR((I9*1000)/(J9*K9*L9),0)</f>
        <v>0</v>
      </c>
      <c r="N9" s="199">
        <f>M9/1440</f>
        <v>0</v>
      </c>
      <c r="O9" s="209" t="str">
        <f>IF(A9="","",J9*K9*60)</f>
        <v/>
      </c>
      <c r="P9" s="222" t="str">
        <f>IF(A9="","",C9/O9)</f>
        <v/>
      </c>
    </row>
    <row r="10" spans="1:16" ht="20.100000000000001" customHeight="1" thickBot="1" x14ac:dyDescent="0.3">
      <c r="A10" s="202"/>
      <c r="B10" s="204"/>
      <c r="C10" s="202"/>
      <c r="D10" s="202"/>
      <c r="E10" s="207"/>
      <c r="F10" s="208"/>
      <c r="G10" s="212"/>
      <c r="H10" s="214"/>
      <c r="I10" s="221"/>
      <c r="J10" s="196"/>
      <c r="K10" s="196"/>
      <c r="L10" s="196"/>
      <c r="M10" s="198"/>
      <c r="N10" s="200"/>
      <c r="O10" s="210"/>
      <c r="P10" s="223"/>
    </row>
    <row r="11" spans="1:16" ht="20.100000000000001" customHeight="1" x14ac:dyDescent="0.25">
      <c r="A11" s="201"/>
      <c r="B11" s="203" t="str">
        <f>IF(A11="","",VLOOKUP(A11,DATA!A2:E485,2,FALSE))</f>
        <v/>
      </c>
      <c r="C11" s="201"/>
      <c r="D11" s="201"/>
      <c r="E11" s="205">
        <f>IFERROR(C11/(J11*K11*D11),0)</f>
        <v>0</v>
      </c>
      <c r="F11" s="206"/>
      <c r="G11" s="211">
        <f>D11-D11*E11</f>
        <v>0</v>
      </c>
      <c r="H11" s="213" t="s">
        <v>17</v>
      </c>
      <c r="I11" s="220"/>
      <c r="J11" s="195" t="str">
        <f>IF(A11="","0",VLOOKUP(A11,DATA!$A$1:$E$485,4,FALSE))</f>
        <v>0</v>
      </c>
      <c r="K11" s="195" t="str">
        <f>IF(A11="","0",VLOOKUP(A11,DATA!$A$1:$E$485,5,FALSE))</f>
        <v>0</v>
      </c>
      <c r="L11" s="195" t="str">
        <f>IF(A11="","0",VLOOKUP(A11,DATA!$A$1:$E$485,3,FALSE))</f>
        <v>0</v>
      </c>
      <c r="M11" s="197">
        <f>IFERROR((I11*1000)/(J11*K11*L11),0)</f>
        <v>0</v>
      </c>
      <c r="N11" s="199">
        <f>M11/1440</f>
        <v>0</v>
      </c>
      <c r="O11" s="209" t="str">
        <f>IF(A11="","",J11*K11*60)</f>
        <v/>
      </c>
      <c r="P11" s="222" t="str">
        <f>IF(A11="","",C11/O11)</f>
        <v/>
      </c>
    </row>
    <row r="12" spans="1:16" ht="20.100000000000001" customHeight="1" thickBot="1" x14ac:dyDescent="0.3">
      <c r="A12" s="202"/>
      <c r="B12" s="204"/>
      <c r="C12" s="202"/>
      <c r="D12" s="202"/>
      <c r="E12" s="207"/>
      <c r="F12" s="208"/>
      <c r="G12" s="212"/>
      <c r="H12" s="214"/>
      <c r="I12" s="221"/>
      <c r="J12" s="196"/>
      <c r="K12" s="196"/>
      <c r="L12" s="196"/>
      <c r="M12" s="198"/>
      <c r="N12" s="200"/>
      <c r="O12" s="210"/>
      <c r="P12" s="223"/>
    </row>
    <row r="13" spans="1:16" ht="20.100000000000001" customHeight="1" x14ac:dyDescent="0.25">
      <c r="A13" s="201"/>
      <c r="B13" s="203" t="str">
        <f>IF(A13="","",VLOOKUP(A13,DATA!A2:E485,2,FALSE))</f>
        <v/>
      </c>
      <c r="C13" s="201"/>
      <c r="D13" s="201"/>
      <c r="E13" s="205">
        <f>IFERROR(C13/(J13*K13*D13),0)</f>
        <v>0</v>
      </c>
      <c r="F13" s="206"/>
      <c r="G13" s="211">
        <f>D13-D13*E13</f>
        <v>0</v>
      </c>
      <c r="H13" s="213" t="s">
        <v>17</v>
      </c>
      <c r="I13" s="220"/>
      <c r="J13" s="195" t="str">
        <f>IF(A13="","0",VLOOKUP(A13,DATA!$A$1:$E$485,4,FALSE))</f>
        <v>0</v>
      </c>
      <c r="K13" s="195" t="str">
        <f>IF(A13="","0",VLOOKUP(A13,DATA!$A$1:$E$485,5,FALSE))</f>
        <v>0</v>
      </c>
      <c r="L13" s="195" t="str">
        <f>IF(A13="","0",VLOOKUP(A13,DATA!$A$1:$E$485,3,FALSE))</f>
        <v>0</v>
      </c>
      <c r="M13" s="197">
        <f>IFERROR((I13*1000)/(J13*K13*L13),0)</f>
        <v>0</v>
      </c>
      <c r="N13" s="199">
        <f>M13/1440</f>
        <v>0</v>
      </c>
      <c r="O13" s="209" t="str">
        <f>IF(A13="","",J13*K13*60)</f>
        <v/>
      </c>
      <c r="P13" s="222" t="str">
        <f>IF(A13="","",C13/O13)</f>
        <v/>
      </c>
    </row>
    <row r="14" spans="1:16" ht="20.25" customHeight="1" thickBot="1" x14ac:dyDescent="0.3">
      <c r="A14" s="202"/>
      <c r="B14" s="204"/>
      <c r="C14" s="202"/>
      <c r="D14" s="202"/>
      <c r="E14" s="207"/>
      <c r="F14" s="208"/>
      <c r="G14" s="212"/>
      <c r="H14" s="214"/>
      <c r="I14" s="221"/>
      <c r="J14" s="196"/>
      <c r="K14" s="196"/>
      <c r="L14" s="196"/>
      <c r="M14" s="198"/>
      <c r="N14" s="200"/>
      <c r="O14" s="210"/>
      <c r="P14" s="223"/>
    </row>
    <row r="15" spans="1:16" ht="27" customHeight="1" thickBot="1" x14ac:dyDescent="0.3">
      <c r="A15" s="239" t="s">
        <v>18</v>
      </c>
      <c r="B15" s="240"/>
      <c r="C15" s="2" t="s">
        <v>19</v>
      </c>
      <c r="D15" s="2" t="s">
        <v>20</v>
      </c>
      <c r="E15" s="245" t="s">
        <v>21</v>
      </c>
      <c r="F15" s="246"/>
      <c r="G15" s="247" t="s">
        <v>22</v>
      </c>
      <c r="H15" s="248"/>
      <c r="I15" s="2" t="s">
        <v>19</v>
      </c>
      <c r="J15" s="249" t="s">
        <v>23</v>
      </c>
      <c r="K15" s="250"/>
      <c r="L15" s="3"/>
      <c r="M15" s="4"/>
      <c r="N15" s="5"/>
      <c r="O15" s="6">
        <f>D16/60</f>
        <v>0</v>
      </c>
      <c r="P15" s="6">
        <f>SUMIF(P5:P14,"&lt;&gt;#value!")</f>
        <v>0</v>
      </c>
    </row>
    <row r="16" spans="1:16" ht="20.100000000000001" customHeight="1" x14ac:dyDescent="0.25">
      <c r="A16" s="241"/>
      <c r="B16" s="242"/>
      <c r="C16" s="229">
        <f>SUM(C5:C14)</f>
        <v>0</v>
      </c>
      <c r="D16" s="229">
        <f>SUM(D5:D14)</f>
        <v>0</v>
      </c>
      <c r="E16" s="251" t="e">
        <f>P15/O15</f>
        <v>#DIV/0!</v>
      </c>
      <c r="F16" s="252"/>
      <c r="G16" s="255">
        <f>SUM(G5:G14)</f>
        <v>0</v>
      </c>
      <c r="H16" s="257" t="s">
        <v>17</v>
      </c>
      <c r="I16" s="229">
        <f>SUM(I5:I14)</f>
        <v>0</v>
      </c>
      <c r="J16" s="231" t="e">
        <f>I16/(((C5*L5)+(C7*L7)+(C9*L9)+(C11*L11)+(C13*L13)+I16)/1000)</f>
        <v>#DIV/0!</v>
      </c>
      <c r="K16" s="232"/>
    </row>
    <row r="17" spans="1:17" ht="20.100000000000001" customHeight="1" thickBot="1" x14ac:dyDescent="0.3">
      <c r="A17" s="243"/>
      <c r="B17" s="244"/>
      <c r="C17" s="230"/>
      <c r="D17" s="230"/>
      <c r="E17" s="253"/>
      <c r="F17" s="254"/>
      <c r="G17" s="256"/>
      <c r="H17" s="258"/>
      <c r="I17" s="230"/>
      <c r="J17" s="233"/>
      <c r="K17" s="234"/>
      <c r="Q17" s="7"/>
    </row>
    <row r="18" spans="1:17" ht="26.25" customHeight="1" thickBot="1" x14ac:dyDescent="0.3">
      <c r="D18" s="235" t="s">
        <v>24</v>
      </c>
      <c r="E18" s="236"/>
      <c r="F18" s="236"/>
      <c r="G18" s="237"/>
    </row>
    <row r="19" spans="1:17" ht="25.5" customHeight="1" thickBot="1" x14ac:dyDescent="0.45">
      <c r="B19" s="8"/>
      <c r="D19" s="9">
        <f>((G16-(M5+M7+M9+M11+M13)))</f>
        <v>0</v>
      </c>
      <c r="E19" s="10" t="s">
        <v>17</v>
      </c>
      <c r="F19" s="11">
        <f>D19/1440</f>
        <v>0</v>
      </c>
      <c r="G19" s="12" t="s">
        <v>25</v>
      </c>
      <c r="M19" s="13"/>
    </row>
    <row r="20" spans="1:17" ht="25.5" customHeight="1" thickBot="1" x14ac:dyDescent="0.3">
      <c r="B20" s="13"/>
      <c r="D20" s="238"/>
      <c r="E20" s="238"/>
      <c r="F20" s="14"/>
      <c r="G20" s="15"/>
      <c r="M20" s="13"/>
    </row>
    <row r="21" spans="1:17" ht="26.25" customHeight="1" thickBot="1" x14ac:dyDescent="0.3">
      <c r="B21" s="16"/>
      <c r="D21" s="235" t="s">
        <v>26</v>
      </c>
      <c r="E21" s="237"/>
      <c r="F21" s="170" t="s">
        <v>27</v>
      </c>
      <c r="G21" s="171"/>
      <c r="I21" s="168" t="s">
        <v>27</v>
      </c>
      <c r="J21" s="169"/>
      <c r="K21" s="170" t="s">
        <v>26</v>
      </c>
      <c r="L21" s="171"/>
    </row>
    <row r="22" spans="1:17" ht="26.25" customHeight="1" thickBot="1" x14ac:dyDescent="0.3">
      <c r="D22" s="224">
        <v>40</v>
      </c>
      <c r="E22" s="225"/>
      <c r="F22" s="226">
        <f>D22/1440</f>
        <v>2.7777777777777776E-2</v>
      </c>
      <c r="G22" s="227"/>
      <c r="I22" s="172"/>
      <c r="J22" s="173"/>
      <c r="K22" s="174">
        <f>I22*1440</f>
        <v>0</v>
      </c>
      <c r="L22" s="175"/>
    </row>
    <row r="23" spans="1:17" ht="45.75" customHeight="1" x14ac:dyDescent="0.25">
      <c r="I23" s="17"/>
      <c r="J23" s="16"/>
    </row>
    <row r="24" spans="1:17" ht="12.75" customHeight="1" x14ac:dyDescent="0.25">
      <c r="H24" s="18"/>
      <c r="I24" s="18"/>
      <c r="J24" s="18"/>
      <c r="K24" s="18"/>
    </row>
    <row r="25" spans="1:17" ht="12.75" customHeight="1" x14ac:dyDescent="0.25">
      <c r="H25" s="18"/>
      <c r="I25" s="18"/>
      <c r="J25" s="18"/>
      <c r="K25" s="18"/>
    </row>
    <row r="26" spans="1:17" ht="13.5" customHeight="1" x14ac:dyDescent="0.25">
      <c r="H26" s="19"/>
      <c r="I26" s="19"/>
      <c r="J26" s="20"/>
      <c r="K26" s="20"/>
    </row>
    <row r="27" spans="1:17" ht="12.75" customHeight="1" x14ac:dyDescent="0.25">
      <c r="B27" s="21"/>
      <c r="C27" s="18"/>
      <c r="D27" s="18"/>
      <c r="E27" s="18"/>
      <c r="F27" s="18"/>
      <c r="G27" s="18"/>
      <c r="H27" s="19"/>
      <c r="I27" s="19"/>
      <c r="J27" s="20"/>
      <c r="K27" s="20"/>
    </row>
    <row r="28" spans="1:17" ht="18.75" customHeight="1" x14ac:dyDescent="0.3">
      <c r="B28" s="21"/>
      <c r="C28" s="18"/>
      <c r="D28" s="18"/>
      <c r="E28" s="18"/>
      <c r="F28" s="18"/>
      <c r="G28" s="18"/>
      <c r="H28" s="22"/>
      <c r="I28" s="22"/>
      <c r="J28" s="22"/>
      <c r="K28" s="22"/>
    </row>
    <row r="29" spans="1:17" ht="12.75" customHeight="1" x14ac:dyDescent="0.25">
      <c r="B29" s="18"/>
      <c r="C29" s="23"/>
      <c r="D29" s="23"/>
      <c r="E29" s="23"/>
      <c r="F29" s="24"/>
      <c r="G29" s="18"/>
    </row>
    <row r="30" spans="1:17" ht="12.75" customHeight="1" x14ac:dyDescent="0.25">
      <c r="B30" s="18"/>
      <c r="C30" s="23"/>
      <c r="D30" s="23"/>
      <c r="E30" s="23"/>
      <c r="F30" s="24"/>
      <c r="G30" s="18"/>
    </row>
    <row r="32" spans="1:17" x14ac:dyDescent="0.25">
      <c r="D32" s="25"/>
      <c r="E32" s="25"/>
      <c r="F32" s="25"/>
      <c r="G32" s="25"/>
      <c r="H32" s="26"/>
      <c r="I32" s="26"/>
    </row>
    <row r="33" spans="4:9" x14ac:dyDescent="0.25">
      <c r="D33" s="27"/>
      <c r="E33" s="27"/>
      <c r="F33" s="28"/>
      <c r="G33" s="28"/>
      <c r="H33" s="29"/>
      <c r="I33" s="26"/>
    </row>
    <row r="34" spans="4:9" x14ac:dyDescent="0.25">
      <c r="D34" s="27"/>
      <c r="E34" s="27"/>
      <c r="F34" s="28"/>
      <c r="G34" s="28"/>
      <c r="H34" s="29"/>
      <c r="I34" s="26"/>
    </row>
    <row r="35" spans="4:9" x14ac:dyDescent="0.25">
      <c r="D35" s="27"/>
      <c r="E35" s="27"/>
      <c r="F35" s="28"/>
      <c r="G35" s="28"/>
      <c r="H35" s="29"/>
      <c r="I35" s="26"/>
    </row>
    <row r="36" spans="4:9" x14ac:dyDescent="0.25">
      <c r="D36" s="27"/>
      <c r="E36" s="27"/>
      <c r="F36" s="27"/>
      <c r="G36" s="30"/>
      <c r="H36" s="31"/>
      <c r="I36" s="26"/>
    </row>
    <row r="37" spans="4:9" x14ac:dyDescent="0.25">
      <c r="D37" s="26"/>
      <c r="E37" s="26"/>
      <c r="F37" s="26"/>
      <c r="G37" s="26"/>
      <c r="H37" s="26"/>
      <c r="I37" s="26"/>
    </row>
    <row r="38" spans="4:9" x14ac:dyDescent="0.25">
      <c r="D38" s="26"/>
      <c r="E38" s="26"/>
      <c r="F38" s="31"/>
      <c r="G38" s="31"/>
      <c r="H38" s="31"/>
      <c r="I38" s="26"/>
    </row>
    <row r="39" spans="4:9" x14ac:dyDescent="0.25">
      <c r="D39" s="26"/>
      <c r="E39" s="26"/>
      <c r="F39" s="31"/>
      <c r="G39" s="31"/>
      <c r="H39" s="31"/>
      <c r="I39" s="26"/>
    </row>
    <row r="40" spans="4:9" x14ac:dyDescent="0.25">
      <c r="D40" s="26"/>
      <c r="E40" s="26"/>
      <c r="F40" s="31"/>
      <c r="G40" s="31"/>
      <c r="H40" s="31"/>
      <c r="I40" s="26"/>
    </row>
    <row r="41" spans="4:9" x14ac:dyDescent="0.25">
      <c r="D41" s="26"/>
      <c r="E41" s="26"/>
      <c r="F41" s="27"/>
      <c r="G41" s="28"/>
      <c r="H41" s="31"/>
      <c r="I41" s="26"/>
    </row>
    <row r="42" spans="4:9" x14ac:dyDescent="0.25">
      <c r="D42" s="26"/>
      <c r="E42" s="26"/>
      <c r="F42" s="26"/>
      <c r="G42" s="26"/>
      <c r="H42" s="26"/>
      <c r="I42" s="228"/>
    </row>
    <row r="43" spans="4:9" x14ac:dyDescent="0.25">
      <c r="D43" s="26"/>
      <c r="E43" s="26"/>
      <c r="F43" s="26"/>
      <c r="G43" s="26"/>
      <c r="H43" s="26"/>
      <c r="I43" s="228"/>
    </row>
  </sheetData>
  <mergeCells count="115">
    <mergeCell ref="M13:M14"/>
    <mergeCell ref="N13:N14"/>
    <mergeCell ref="O13:O14"/>
    <mergeCell ref="A13:A14"/>
    <mergeCell ref="B13:B14"/>
    <mergeCell ref="C13:C14"/>
    <mergeCell ref="D22:E22"/>
    <mergeCell ref="F22:G22"/>
    <mergeCell ref="I42:I43"/>
    <mergeCell ref="I16:I17"/>
    <mergeCell ref="J16:K17"/>
    <mergeCell ref="D18:G18"/>
    <mergeCell ref="D20:E20"/>
    <mergeCell ref="D21:E21"/>
    <mergeCell ref="F21:G21"/>
    <mergeCell ref="A15:B17"/>
    <mergeCell ref="E15:F15"/>
    <mergeCell ref="G15:H15"/>
    <mergeCell ref="J15:K15"/>
    <mergeCell ref="C16:C17"/>
    <mergeCell ref="D16:D17"/>
    <mergeCell ref="E16:F17"/>
    <mergeCell ref="G16:G17"/>
    <mergeCell ref="H16:H17"/>
    <mergeCell ref="D13:D14"/>
    <mergeCell ref="E13:F14"/>
    <mergeCell ref="G13:G14"/>
    <mergeCell ref="H13:H14"/>
    <mergeCell ref="I13:I14"/>
    <mergeCell ref="I11:I12"/>
    <mergeCell ref="N9:N10"/>
    <mergeCell ref="O9:O10"/>
    <mergeCell ref="P9:P10"/>
    <mergeCell ref="J9:J10"/>
    <mergeCell ref="K9:K10"/>
    <mergeCell ref="L9:L10"/>
    <mergeCell ref="M9:M10"/>
    <mergeCell ref="O11:O12"/>
    <mergeCell ref="P11:P12"/>
    <mergeCell ref="J11:J12"/>
    <mergeCell ref="K11:K12"/>
    <mergeCell ref="L11:L12"/>
    <mergeCell ref="M11:M12"/>
    <mergeCell ref="N11:N12"/>
    <mergeCell ref="P13:P14"/>
    <mergeCell ref="J13:J14"/>
    <mergeCell ref="K13:K14"/>
    <mergeCell ref="L13:L14"/>
    <mergeCell ref="G11:G12"/>
    <mergeCell ref="H11:H12"/>
    <mergeCell ref="H9:H10"/>
    <mergeCell ref="I9:I10"/>
    <mergeCell ref="A9:A10"/>
    <mergeCell ref="B9:B10"/>
    <mergeCell ref="C9:C10"/>
    <mergeCell ref="D9:D10"/>
    <mergeCell ref="E9:F10"/>
    <mergeCell ref="G9:G10"/>
    <mergeCell ref="O3:O4"/>
    <mergeCell ref="P3:P4"/>
    <mergeCell ref="J3:J4"/>
    <mergeCell ref="K3:K4"/>
    <mergeCell ref="L3:L4"/>
    <mergeCell ref="M3:M4"/>
    <mergeCell ref="N3:N4"/>
    <mergeCell ref="A7:A8"/>
    <mergeCell ref="B7:B8"/>
    <mergeCell ref="C7:C8"/>
    <mergeCell ref="D7:D8"/>
    <mergeCell ref="E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P5:P6"/>
    <mergeCell ref="J5:J6"/>
    <mergeCell ref="O5:O6"/>
    <mergeCell ref="A5:A6"/>
    <mergeCell ref="B5:B6"/>
    <mergeCell ref="C5:C6"/>
    <mergeCell ref="D5:D6"/>
    <mergeCell ref="E5:F6"/>
    <mergeCell ref="G5:G6"/>
    <mergeCell ref="H5:H6"/>
    <mergeCell ref="I5:I6"/>
    <mergeCell ref="I21:J21"/>
    <mergeCell ref="K21:L21"/>
    <mergeCell ref="I22:J22"/>
    <mergeCell ref="K22:L22"/>
    <mergeCell ref="I3:I4"/>
    <mergeCell ref="A1:A4"/>
    <mergeCell ref="B1:B4"/>
    <mergeCell ref="C1:C2"/>
    <mergeCell ref="D1:D2"/>
    <mergeCell ref="E1:H2"/>
    <mergeCell ref="I1:N2"/>
    <mergeCell ref="C3:C4"/>
    <mergeCell ref="D3:D4"/>
    <mergeCell ref="E3:F4"/>
    <mergeCell ref="G3:H4"/>
    <mergeCell ref="K5:K6"/>
    <mergeCell ref="L5:L6"/>
    <mergeCell ref="M5:M6"/>
    <mergeCell ref="N5:N6"/>
    <mergeCell ref="A11:A12"/>
    <mergeCell ref="B11:B12"/>
    <mergeCell ref="C11:C12"/>
    <mergeCell ref="D11:D12"/>
    <mergeCell ref="E11:F12"/>
  </mergeCells>
  <conditionalFormatting sqref="D16:D17">
    <cfRule type="cellIs" dxfId="174" priority="5" stopIfTrue="1" operator="lessThan">
      <formula>1440</formula>
    </cfRule>
    <cfRule type="cellIs" dxfId="173" priority="6" stopIfTrue="1" operator="greaterThan">
      <formula>1440</formula>
    </cfRule>
    <cfRule type="cellIs" dxfId="172" priority="7" stopIfTrue="1" operator="equal">
      <formula>1440</formula>
    </cfRule>
  </conditionalFormatting>
  <conditionalFormatting sqref="E16:F17 E5:F14">
    <cfRule type="cellIs" dxfId="171" priority="2" stopIfTrue="1" operator="lessThan">
      <formula>0.88</formula>
    </cfRule>
    <cfRule type="cellIs" dxfId="170" priority="3" stopIfTrue="1" operator="greaterThan">
      <formula>0.88</formula>
    </cfRule>
    <cfRule type="cellIs" dxfId="169" priority="4" stopIfTrue="1" operator="equal">
      <formula>0.88</formula>
    </cfRule>
  </conditionalFormatting>
  <conditionalFormatting sqref="J16:K17">
    <cfRule type="cellIs" dxfId="168" priority="1" operator="greaterThan">
      <formula>0.05</formula>
    </cfRule>
  </conditionalFormatting>
  <pageMargins left="0.11811023622047245" right="3.937007874015748E-2" top="1.5748031496062993" bottom="0" header="0" footer="0"/>
  <pageSetup paperSize="9" scale="61" orientation="landscape" r:id="rId1"/>
  <ignoredErrors>
    <ignoredError sqref="E16 J16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25"/>
  <sheetViews>
    <sheetView zoomScale="92" zoomScaleNormal="92" workbookViewId="0">
      <selection activeCell="B8" sqref="B8"/>
    </sheetView>
  </sheetViews>
  <sheetFormatPr baseColWidth="10" defaultColWidth="11.42578125" defaultRowHeight="15" x14ac:dyDescent="0.25"/>
  <cols>
    <col min="1" max="1" width="33.7109375" customWidth="1"/>
    <col min="2" max="2" width="85.7109375" customWidth="1"/>
    <col min="3" max="3" width="33.7109375" customWidth="1"/>
    <col min="4" max="4" width="85.7109375" customWidth="1"/>
    <col min="257" max="257" width="28.42578125" bestFit="1" customWidth="1"/>
    <col min="258" max="258" width="79.7109375" customWidth="1"/>
    <col min="259" max="259" width="28.42578125" bestFit="1" customWidth="1"/>
    <col min="260" max="260" width="79.7109375" customWidth="1"/>
    <col min="513" max="513" width="28.42578125" bestFit="1" customWidth="1"/>
    <col min="514" max="514" width="79.7109375" customWidth="1"/>
    <col min="515" max="515" width="28.42578125" bestFit="1" customWidth="1"/>
    <col min="516" max="516" width="79.7109375" customWidth="1"/>
    <col min="769" max="769" width="28.42578125" bestFit="1" customWidth="1"/>
    <col min="770" max="770" width="79.7109375" customWidth="1"/>
    <col min="771" max="771" width="28.42578125" bestFit="1" customWidth="1"/>
    <col min="772" max="772" width="79.7109375" customWidth="1"/>
    <col min="1025" max="1025" width="28.42578125" bestFit="1" customWidth="1"/>
    <col min="1026" max="1026" width="79.7109375" customWidth="1"/>
    <col min="1027" max="1027" width="28.42578125" bestFit="1" customWidth="1"/>
    <col min="1028" max="1028" width="79.7109375" customWidth="1"/>
    <col min="1281" max="1281" width="28.42578125" bestFit="1" customWidth="1"/>
    <col min="1282" max="1282" width="79.7109375" customWidth="1"/>
    <col min="1283" max="1283" width="28.42578125" bestFit="1" customWidth="1"/>
    <col min="1284" max="1284" width="79.7109375" customWidth="1"/>
    <col min="1537" max="1537" width="28.42578125" bestFit="1" customWidth="1"/>
    <col min="1538" max="1538" width="79.7109375" customWidth="1"/>
    <col min="1539" max="1539" width="28.42578125" bestFit="1" customWidth="1"/>
    <col min="1540" max="1540" width="79.7109375" customWidth="1"/>
    <col min="1793" max="1793" width="28.42578125" bestFit="1" customWidth="1"/>
    <col min="1794" max="1794" width="79.7109375" customWidth="1"/>
    <col min="1795" max="1795" width="28.42578125" bestFit="1" customWidth="1"/>
    <col min="1796" max="1796" width="79.7109375" customWidth="1"/>
    <col min="2049" max="2049" width="28.42578125" bestFit="1" customWidth="1"/>
    <col min="2050" max="2050" width="79.7109375" customWidth="1"/>
    <col min="2051" max="2051" width="28.42578125" bestFit="1" customWidth="1"/>
    <col min="2052" max="2052" width="79.7109375" customWidth="1"/>
    <col min="2305" max="2305" width="28.42578125" bestFit="1" customWidth="1"/>
    <col min="2306" max="2306" width="79.7109375" customWidth="1"/>
    <col min="2307" max="2307" width="28.42578125" bestFit="1" customWidth="1"/>
    <col min="2308" max="2308" width="79.7109375" customWidth="1"/>
    <col min="2561" max="2561" width="28.42578125" bestFit="1" customWidth="1"/>
    <col min="2562" max="2562" width="79.7109375" customWidth="1"/>
    <col min="2563" max="2563" width="28.42578125" bestFit="1" customWidth="1"/>
    <col min="2564" max="2564" width="79.7109375" customWidth="1"/>
    <col min="2817" max="2817" width="28.42578125" bestFit="1" customWidth="1"/>
    <col min="2818" max="2818" width="79.7109375" customWidth="1"/>
    <col min="2819" max="2819" width="28.42578125" bestFit="1" customWidth="1"/>
    <col min="2820" max="2820" width="79.7109375" customWidth="1"/>
    <col min="3073" max="3073" width="28.42578125" bestFit="1" customWidth="1"/>
    <col min="3074" max="3074" width="79.7109375" customWidth="1"/>
    <col min="3075" max="3075" width="28.42578125" bestFit="1" customWidth="1"/>
    <col min="3076" max="3076" width="79.7109375" customWidth="1"/>
    <col min="3329" max="3329" width="28.42578125" bestFit="1" customWidth="1"/>
    <col min="3330" max="3330" width="79.7109375" customWidth="1"/>
    <col min="3331" max="3331" width="28.42578125" bestFit="1" customWidth="1"/>
    <col min="3332" max="3332" width="79.7109375" customWidth="1"/>
    <col min="3585" max="3585" width="28.42578125" bestFit="1" customWidth="1"/>
    <col min="3586" max="3586" width="79.7109375" customWidth="1"/>
    <col min="3587" max="3587" width="28.42578125" bestFit="1" customWidth="1"/>
    <col min="3588" max="3588" width="79.7109375" customWidth="1"/>
    <col min="3841" max="3841" width="28.42578125" bestFit="1" customWidth="1"/>
    <col min="3842" max="3842" width="79.7109375" customWidth="1"/>
    <col min="3843" max="3843" width="28.42578125" bestFit="1" customWidth="1"/>
    <col min="3844" max="3844" width="79.7109375" customWidth="1"/>
    <col min="4097" max="4097" width="28.42578125" bestFit="1" customWidth="1"/>
    <col min="4098" max="4098" width="79.7109375" customWidth="1"/>
    <col min="4099" max="4099" width="28.42578125" bestFit="1" customWidth="1"/>
    <col min="4100" max="4100" width="79.7109375" customWidth="1"/>
    <col min="4353" max="4353" width="28.42578125" bestFit="1" customWidth="1"/>
    <col min="4354" max="4354" width="79.7109375" customWidth="1"/>
    <col min="4355" max="4355" width="28.42578125" bestFit="1" customWidth="1"/>
    <col min="4356" max="4356" width="79.7109375" customWidth="1"/>
    <col min="4609" max="4609" width="28.42578125" bestFit="1" customWidth="1"/>
    <col min="4610" max="4610" width="79.7109375" customWidth="1"/>
    <col min="4611" max="4611" width="28.42578125" bestFit="1" customWidth="1"/>
    <col min="4612" max="4612" width="79.7109375" customWidth="1"/>
    <col min="4865" max="4865" width="28.42578125" bestFit="1" customWidth="1"/>
    <col min="4866" max="4866" width="79.7109375" customWidth="1"/>
    <col min="4867" max="4867" width="28.42578125" bestFit="1" customWidth="1"/>
    <col min="4868" max="4868" width="79.7109375" customWidth="1"/>
    <col min="5121" max="5121" width="28.42578125" bestFit="1" customWidth="1"/>
    <col min="5122" max="5122" width="79.7109375" customWidth="1"/>
    <col min="5123" max="5123" width="28.42578125" bestFit="1" customWidth="1"/>
    <col min="5124" max="5124" width="79.7109375" customWidth="1"/>
    <col min="5377" max="5377" width="28.42578125" bestFit="1" customWidth="1"/>
    <col min="5378" max="5378" width="79.7109375" customWidth="1"/>
    <col min="5379" max="5379" width="28.42578125" bestFit="1" customWidth="1"/>
    <col min="5380" max="5380" width="79.7109375" customWidth="1"/>
    <col min="5633" max="5633" width="28.42578125" bestFit="1" customWidth="1"/>
    <col min="5634" max="5634" width="79.7109375" customWidth="1"/>
    <col min="5635" max="5635" width="28.42578125" bestFit="1" customWidth="1"/>
    <col min="5636" max="5636" width="79.7109375" customWidth="1"/>
    <col min="5889" max="5889" width="28.42578125" bestFit="1" customWidth="1"/>
    <col min="5890" max="5890" width="79.7109375" customWidth="1"/>
    <col min="5891" max="5891" width="28.42578125" bestFit="1" customWidth="1"/>
    <col min="5892" max="5892" width="79.7109375" customWidth="1"/>
    <col min="6145" max="6145" width="28.42578125" bestFit="1" customWidth="1"/>
    <col min="6146" max="6146" width="79.7109375" customWidth="1"/>
    <col min="6147" max="6147" width="28.42578125" bestFit="1" customWidth="1"/>
    <col min="6148" max="6148" width="79.7109375" customWidth="1"/>
    <col min="6401" max="6401" width="28.42578125" bestFit="1" customWidth="1"/>
    <col min="6402" max="6402" width="79.7109375" customWidth="1"/>
    <col min="6403" max="6403" width="28.42578125" bestFit="1" customWidth="1"/>
    <col min="6404" max="6404" width="79.7109375" customWidth="1"/>
    <col min="6657" max="6657" width="28.42578125" bestFit="1" customWidth="1"/>
    <col min="6658" max="6658" width="79.7109375" customWidth="1"/>
    <col min="6659" max="6659" width="28.42578125" bestFit="1" customWidth="1"/>
    <col min="6660" max="6660" width="79.7109375" customWidth="1"/>
    <col min="6913" max="6913" width="28.42578125" bestFit="1" customWidth="1"/>
    <col min="6914" max="6914" width="79.7109375" customWidth="1"/>
    <col min="6915" max="6915" width="28.42578125" bestFit="1" customWidth="1"/>
    <col min="6916" max="6916" width="79.7109375" customWidth="1"/>
    <col min="7169" max="7169" width="28.42578125" bestFit="1" customWidth="1"/>
    <col min="7170" max="7170" width="79.7109375" customWidth="1"/>
    <col min="7171" max="7171" width="28.42578125" bestFit="1" customWidth="1"/>
    <col min="7172" max="7172" width="79.7109375" customWidth="1"/>
    <col min="7425" max="7425" width="28.42578125" bestFit="1" customWidth="1"/>
    <col min="7426" max="7426" width="79.7109375" customWidth="1"/>
    <col min="7427" max="7427" width="28.42578125" bestFit="1" customWidth="1"/>
    <col min="7428" max="7428" width="79.7109375" customWidth="1"/>
    <col min="7681" max="7681" width="28.42578125" bestFit="1" customWidth="1"/>
    <col min="7682" max="7682" width="79.7109375" customWidth="1"/>
    <col min="7683" max="7683" width="28.42578125" bestFit="1" customWidth="1"/>
    <col min="7684" max="7684" width="79.7109375" customWidth="1"/>
    <col min="7937" max="7937" width="28.42578125" bestFit="1" customWidth="1"/>
    <col min="7938" max="7938" width="79.7109375" customWidth="1"/>
    <col min="7939" max="7939" width="28.42578125" bestFit="1" customWidth="1"/>
    <col min="7940" max="7940" width="79.7109375" customWidth="1"/>
    <col min="8193" max="8193" width="28.42578125" bestFit="1" customWidth="1"/>
    <col min="8194" max="8194" width="79.7109375" customWidth="1"/>
    <col min="8195" max="8195" width="28.42578125" bestFit="1" customWidth="1"/>
    <col min="8196" max="8196" width="79.7109375" customWidth="1"/>
    <col min="8449" max="8449" width="28.42578125" bestFit="1" customWidth="1"/>
    <col min="8450" max="8450" width="79.7109375" customWidth="1"/>
    <col min="8451" max="8451" width="28.42578125" bestFit="1" customWidth="1"/>
    <col min="8452" max="8452" width="79.7109375" customWidth="1"/>
    <col min="8705" max="8705" width="28.42578125" bestFit="1" customWidth="1"/>
    <col min="8706" max="8706" width="79.7109375" customWidth="1"/>
    <col min="8707" max="8707" width="28.42578125" bestFit="1" customWidth="1"/>
    <col min="8708" max="8708" width="79.7109375" customWidth="1"/>
    <col min="8961" max="8961" width="28.42578125" bestFit="1" customWidth="1"/>
    <col min="8962" max="8962" width="79.7109375" customWidth="1"/>
    <col min="8963" max="8963" width="28.42578125" bestFit="1" customWidth="1"/>
    <col min="8964" max="8964" width="79.7109375" customWidth="1"/>
    <col min="9217" max="9217" width="28.42578125" bestFit="1" customWidth="1"/>
    <col min="9218" max="9218" width="79.7109375" customWidth="1"/>
    <col min="9219" max="9219" width="28.42578125" bestFit="1" customWidth="1"/>
    <col min="9220" max="9220" width="79.7109375" customWidth="1"/>
    <col min="9473" max="9473" width="28.42578125" bestFit="1" customWidth="1"/>
    <col min="9474" max="9474" width="79.7109375" customWidth="1"/>
    <col min="9475" max="9475" width="28.42578125" bestFit="1" customWidth="1"/>
    <col min="9476" max="9476" width="79.7109375" customWidth="1"/>
    <col min="9729" max="9729" width="28.42578125" bestFit="1" customWidth="1"/>
    <col min="9730" max="9730" width="79.7109375" customWidth="1"/>
    <col min="9731" max="9731" width="28.42578125" bestFit="1" customWidth="1"/>
    <col min="9732" max="9732" width="79.7109375" customWidth="1"/>
    <col min="9985" max="9985" width="28.42578125" bestFit="1" customWidth="1"/>
    <col min="9986" max="9986" width="79.7109375" customWidth="1"/>
    <col min="9987" max="9987" width="28.42578125" bestFit="1" customWidth="1"/>
    <col min="9988" max="9988" width="79.7109375" customWidth="1"/>
    <col min="10241" max="10241" width="28.42578125" bestFit="1" customWidth="1"/>
    <col min="10242" max="10242" width="79.7109375" customWidth="1"/>
    <col min="10243" max="10243" width="28.42578125" bestFit="1" customWidth="1"/>
    <col min="10244" max="10244" width="79.7109375" customWidth="1"/>
    <col min="10497" max="10497" width="28.42578125" bestFit="1" customWidth="1"/>
    <col min="10498" max="10498" width="79.7109375" customWidth="1"/>
    <col min="10499" max="10499" width="28.42578125" bestFit="1" customWidth="1"/>
    <col min="10500" max="10500" width="79.7109375" customWidth="1"/>
    <col min="10753" max="10753" width="28.42578125" bestFit="1" customWidth="1"/>
    <col min="10754" max="10754" width="79.7109375" customWidth="1"/>
    <col min="10755" max="10755" width="28.42578125" bestFit="1" customWidth="1"/>
    <col min="10756" max="10756" width="79.7109375" customWidth="1"/>
    <col min="11009" max="11009" width="28.42578125" bestFit="1" customWidth="1"/>
    <col min="11010" max="11010" width="79.7109375" customWidth="1"/>
    <col min="11011" max="11011" width="28.42578125" bestFit="1" customWidth="1"/>
    <col min="11012" max="11012" width="79.7109375" customWidth="1"/>
    <col min="11265" max="11265" width="28.42578125" bestFit="1" customWidth="1"/>
    <col min="11266" max="11266" width="79.7109375" customWidth="1"/>
    <col min="11267" max="11267" width="28.42578125" bestFit="1" customWidth="1"/>
    <col min="11268" max="11268" width="79.7109375" customWidth="1"/>
    <col min="11521" max="11521" width="28.42578125" bestFit="1" customWidth="1"/>
    <col min="11522" max="11522" width="79.7109375" customWidth="1"/>
    <col min="11523" max="11523" width="28.42578125" bestFit="1" customWidth="1"/>
    <col min="11524" max="11524" width="79.7109375" customWidth="1"/>
    <col min="11777" max="11777" width="28.42578125" bestFit="1" customWidth="1"/>
    <col min="11778" max="11778" width="79.7109375" customWidth="1"/>
    <col min="11779" max="11779" width="28.42578125" bestFit="1" customWidth="1"/>
    <col min="11780" max="11780" width="79.7109375" customWidth="1"/>
    <col min="12033" max="12033" width="28.42578125" bestFit="1" customWidth="1"/>
    <col min="12034" max="12034" width="79.7109375" customWidth="1"/>
    <col min="12035" max="12035" width="28.42578125" bestFit="1" customWidth="1"/>
    <col min="12036" max="12036" width="79.7109375" customWidth="1"/>
    <col min="12289" max="12289" width="28.42578125" bestFit="1" customWidth="1"/>
    <col min="12290" max="12290" width="79.7109375" customWidth="1"/>
    <col min="12291" max="12291" width="28.42578125" bestFit="1" customWidth="1"/>
    <col min="12292" max="12292" width="79.7109375" customWidth="1"/>
    <col min="12545" max="12545" width="28.42578125" bestFit="1" customWidth="1"/>
    <col min="12546" max="12546" width="79.7109375" customWidth="1"/>
    <col min="12547" max="12547" width="28.42578125" bestFit="1" customWidth="1"/>
    <col min="12548" max="12548" width="79.7109375" customWidth="1"/>
    <col min="12801" max="12801" width="28.42578125" bestFit="1" customWidth="1"/>
    <col min="12802" max="12802" width="79.7109375" customWidth="1"/>
    <col min="12803" max="12803" width="28.42578125" bestFit="1" customWidth="1"/>
    <col min="12804" max="12804" width="79.7109375" customWidth="1"/>
    <col min="13057" max="13057" width="28.42578125" bestFit="1" customWidth="1"/>
    <col min="13058" max="13058" width="79.7109375" customWidth="1"/>
    <col min="13059" max="13059" width="28.42578125" bestFit="1" customWidth="1"/>
    <col min="13060" max="13060" width="79.7109375" customWidth="1"/>
    <col min="13313" max="13313" width="28.42578125" bestFit="1" customWidth="1"/>
    <col min="13314" max="13314" width="79.7109375" customWidth="1"/>
    <col min="13315" max="13315" width="28.42578125" bestFit="1" customWidth="1"/>
    <col min="13316" max="13316" width="79.7109375" customWidth="1"/>
    <col min="13569" max="13569" width="28.42578125" bestFit="1" customWidth="1"/>
    <col min="13570" max="13570" width="79.7109375" customWidth="1"/>
    <col min="13571" max="13571" width="28.42578125" bestFit="1" customWidth="1"/>
    <col min="13572" max="13572" width="79.7109375" customWidth="1"/>
    <col min="13825" max="13825" width="28.42578125" bestFit="1" customWidth="1"/>
    <col min="13826" max="13826" width="79.7109375" customWidth="1"/>
    <col min="13827" max="13827" width="28.42578125" bestFit="1" customWidth="1"/>
    <col min="13828" max="13828" width="79.7109375" customWidth="1"/>
    <col min="14081" max="14081" width="28.42578125" bestFit="1" customWidth="1"/>
    <col min="14082" max="14082" width="79.7109375" customWidth="1"/>
    <col min="14083" max="14083" width="28.42578125" bestFit="1" customWidth="1"/>
    <col min="14084" max="14084" width="79.7109375" customWidth="1"/>
    <col min="14337" max="14337" width="28.42578125" bestFit="1" customWidth="1"/>
    <col min="14338" max="14338" width="79.7109375" customWidth="1"/>
    <col min="14339" max="14339" width="28.42578125" bestFit="1" customWidth="1"/>
    <col min="14340" max="14340" width="79.7109375" customWidth="1"/>
    <col min="14593" max="14593" width="28.42578125" bestFit="1" customWidth="1"/>
    <col min="14594" max="14594" width="79.7109375" customWidth="1"/>
    <col min="14595" max="14595" width="28.42578125" bestFit="1" customWidth="1"/>
    <col min="14596" max="14596" width="79.7109375" customWidth="1"/>
    <col min="14849" max="14849" width="28.42578125" bestFit="1" customWidth="1"/>
    <col min="14850" max="14850" width="79.7109375" customWidth="1"/>
    <col min="14851" max="14851" width="28.42578125" bestFit="1" customWidth="1"/>
    <col min="14852" max="14852" width="79.7109375" customWidth="1"/>
    <col min="15105" max="15105" width="28.42578125" bestFit="1" customWidth="1"/>
    <col min="15106" max="15106" width="79.7109375" customWidth="1"/>
    <col min="15107" max="15107" width="28.42578125" bestFit="1" customWidth="1"/>
    <col min="15108" max="15108" width="79.7109375" customWidth="1"/>
    <col min="15361" max="15361" width="28.42578125" bestFit="1" customWidth="1"/>
    <col min="15362" max="15362" width="79.7109375" customWidth="1"/>
    <col min="15363" max="15363" width="28.42578125" bestFit="1" customWidth="1"/>
    <col min="15364" max="15364" width="79.7109375" customWidth="1"/>
    <col min="15617" max="15617" width="28.42578125" bestFit="1" customWidth="1"/>
    <col min="15618" max="15618" width="79.7109375" customWidth="1"/>
    <col min="15619" max="15619" width="28.42578125" bestFit="1" customWidth="1"/>
    <col min="15620" max="15620" width="79.7109375" customWidth="1"/>
    <col min="15873" max="15873" width="28.42578125" bestFit="1" customWidth="1"/>
    <col min="15874" max="15874" width="79.7109375" customWidth="1"/>
    <col min="15875" max="15875" width="28.42578125" bestFit="1" customWidth="1"/>
    <col min="15876" max="15876" width="79.7109375" customWidth="1"/>
    <col min="16129" max="16129" width="28.42578125" bestFit="1" customWidth="1"/>
    <col min="16130" max="16130" width="79.7109375" customWidth="1"/>
    <col min="16131" max="16131" width="28.42578125" bestFit="1" customWidth="1"/>
    <col min="16132" max="16132" width="79.7109375" customWidth="1"/>
  </cols>
  <sheetData>
    <row r="1" spans="1:4" ht="34.5" customHeight="1" thickBot="1" x14ac:dyDescent="0.3">
      <c r="A1" s="259" t="s">
        <v>241</v>
      </c>
      <c r="B1" s="260"/>
      <c r="C1" s="259" t="s">
        <v>242</v>
      </c>
      <c r="D1" s="260"/>
    </row>
    <row r="2" spans="1:4" ht="15" customHeight="1" x14ac:dyDescent="0.25">
      <c r="A2" s="261" t="s">
        <v>0</v>
      </c>
      <c r="B2" s="263" t="s">
        <v>1</v>
      </c>
      <c r="C2" s="261" t="s">
        <v>0</v>
      </c>
      <c r="D2" s="263" t="s">
        <v>1</v>
      </c>
    </row>
    <row r="3" spans="1:4" ht="15" customHeight="1" thickBot="1" x14ac:dyDescent="0.3">
      <c r="A3" s="262"/>
      <c r="B3" s="264"/>
      <c r="C3" s="262"/>
      <c r="D3" s="264"/>
    </row>
    <row r="4" spans="1:4" ht="21" customHeight="1" thickBot="1" x14ac:dyDescent="0.3">
      <c r="A4" s="77"/>
      <c r="B4" s="110" t="str">
        <f>IF(A4="","",VLOOKUP(A4,DATA!A2:Z486,2,FALSE))</f>
        <v/>
      </c>
      <c r="C4" s="106"/>
      <c r="D4" s="110" t="str">
        <f>IF(C4="","",VLOOKUP(C4,DATA!A2:Z486,2,FALSE))</f>
        <v/>
      </c>
    </row>
    <row r="5" spans="1:4" ht="20.100000000000001" customHeight="1" x14ac:dyDescent="0.25">
      <c r="A5" s="107" t="s">
        <v>243</v>
      </c>
      <c r="B5" s="111" t="str">
        <f>IF(A4="","",VLOOKUP(A4,DATA!A2:Z486,3,FALSE))</f>
        <v/>
      </c>
      <c r="C5" s="103" t="s">
        <v>243</v>
      </c>
      <c r="D5" s="115" t="str">
        <f>IF(C4="","",VLOOKUP(C4,DATA!A2:Z486,3,FALSE))</f>
        <v/>
      </c>
    </row>
    <row r="6" spans="1:4" ht="20.100000000000001" customHeight="1" x14ac:dyDescent="0.25">
      <c r="A6" s="108" t="s">
        <v>334</v>
      </c>
      <c r="B6" s="112" t="str">
        <f>IF(A4="","",VLOOKUP(A4,DATA!A2:Z486,6,FALSE))</f>
        <v/>
      </c>
      <c r="C6" s="104" t="s">
        <v>334</v>
      </c>
      <c r="D6" s="115" t="str">
        <f>IF(C4="","",VLOOKUP(C4,DATA!A2:Z486,6,FALSE))</f>
        <v/>
      </c>
    </row>
    <row r="7" spans="1:4" ht="20.100000000000001" customHeight="1" x14ac:dyDescent="0.25">
      <c r="A7" s="108" t="s">
        <v>10</v>
      </c>
      <c r="B7" s="112" t="str">
        <f>IF(A4="","",VLOOKUP(A4,DATA!A2:Z486,4,FALSE))</f>
        <v/>
      </c>
      <c r="C7" s="104" t="s">
        <v>10</v>
      </c>
      <c r="D7" s="115" t="str">
        <f>IF(C4="","",VLOOKUP(C4,DATA!A2:Z486,4,FALSE))</f>
        <v/>
      </c>
    </row>
    <row r="8" spans="1:4" ht="20.100000000000001" customHeight="1" x14ac:dyDescent="0.25">
      <c r="A8" s="108" t="s">
        <v>244</v>
      </c>
      <c r="B8" s="112" t="str">
        <f>IF(A4="","",VLOOKUP(A4,DATA!A2:Z486,5,FALSE))</f>
        <v/>
      </c>
      <c r="C8" s="104" t="s">
        <v>244</v>
      </c>
      <c r="D8" s="115" t="str">
        <f>IF(C4="","",VLOOKUP(C4,DATA!A2:Z486,5,FALSE))</f>
        <v/>
      </c>
    </row>
    <row r="9" spans="1:4" ht="20.100000000000001" customHeight="1" x14ac:dyDescent="0.25">
      <c r="A9" s="108" t="s">
        <v>223</v>
      </c>
      <c r="B9" s="112" t="str">
        <f>IF(A4="","",VLOOKUP(A4,DATA!A2:Z486,15,FALSE))</f>
        <v/>
      </c>
      <c r="C9" s="104" t="s">
        <v>223</v>
      </c>
      <c r="D9" s="115" t="str">
        <f>IF(C4="","",VLOOKUP(C4,DATA!A2:Z486,15,FALSE))</f>
        <v/>
      </c>
    </row>
    <row r="10" spans="1:4" ht="20.100000000000001" customHeight="1" x14ac:dyDescent="0.25">
      <c r="A10" s="108" t="s">
        <v>224</v>
      </c>
      <c r="B10" s="113" t="str">
        <f>IF(A4="","",VLOOKUP(A4,DATA!A2:Z486,16,FALSE))</f>
        <v/>
      </c>
      <c r="C10" s="104" t="s">
        <v>224</v>
      </c>
      <c r="D10" s="116" t="str">
        <f>IF(C4="","",VLOOKUP(C4,DATA!A2:Z486,16,FALSE))</f>
        <v/>
      </c>
    </row>
    <row r="11" spans="1:4" ht="20.100000000000001" customHeight="1" x14ac:dyDescent="0.25">
      <c r="A11" s="108" t="s">
        <v>225</v>
      </c>
      <c r="B11" s="112" t="str">
        <f>IF(A4="","",VLOOKUP(A4,DATA!A2:Z486,17,FALSE))</f>
        <v/>
      </c>
      <c r="C11" s="104" t="s">
        <v>225</v>
      </c>
      <c r="D11" s="115" t="str">
        <f>IF(C4="","",VLOOKUP(C4,DATA!A2:Z486,17,FALSE))</f>
        <v/>
      </c>
    </row>
    <row r="12" spans="1:4" ht="20.100000000000001" customHeight="1" x14ac:dyDescent="0.25">
      <c r="A12" s="108" t="s">
        <v>226</v>
      </c>
      <c r="B12" s="113" t="str">
        <f>IF(A4="","",VLOOKUP(A4,DATA!A2:Z486,18,FALSE))</f>
        <v/>
      </c>
      <c r="C12" s="104" t="s">
        <v>226</v>
      </c>
      <c r="D12" s="116" t="str">
        <f>IF(C4="","",VLOOKUP(C4,DATA!A2:Z486,18,FALSE))</f>
        <v/>
      </c>
    </row>
    <row r="13" spans="1:4" ht="20.100000000000001" customHeight="1" x14ac:dyDescent="0.25">
      <c r="A13" s="108" t="s">
        <v>227</v>
      </c>
      <c r="B13" s="113" t="str">
        <f>IF(A4="","",VLOOKUP(A4,DATA!A2:Z486,19,FALSE))</f>
        <v/>
      </c>
      <c r="C13" s="104" t="s">
        <v>227</v>
      </c>
      <c r="D13" s="116" t="str">
        <f>IF(C4="","",VLOOKUP(C4,DATA!A2:Z486,19,FALSE))</f>
        <v/>
      </c>
    </row>
    <row r="14" spans="1:4" ht="20.100000000000001" customHeight="1" x14ac:dyDescent="0.25">
      <c r="A14" s="108" t="s">
        <v>245</v>
      </c>
      <c r="B14" s="112" t="str">
        <f>IF(A4="","",VLOOKUP(A4,DATA!A2:Z486,20,FALSE))</f>
        <v/>
      </c>
      <c r="C14" s="104" t="s">
        <v>245</v>
      </c>
      <c r="D14" s="115" t="str">
        <f>IF(C4="","",VLOOKUP(C4,DATA!A2:Z486,20,FALSE))</f>
        <v/>
      </c>
    </row>
    <row r="15" spans="1:4" ht="20.100000000000001" customHeight="1" x14ac:dyDescent="0.25">
      <c r="A15" s="108" t="s">
        <v>246</v>
      </c>
      <c r="B15" s="112" t="str">
        <f>IF(A4="","",VLOOKUP(A4,DATA!A2:Z486,21,FALSE))</f>
        <v/>
      </c>
      <c r="C15" s="104" t="s">
        <v>246</v>
      </c>
      <c r="D15" s="115" t="str">
        <f>IF(C4="","",VLOOKUP(C4,DATA!A2:Z486,21,FALSE))</f>
        <v/>
      </c>
    </row>
    <row r="16" spans="1:4" ht="20.100000000000001" customHeight="1" x14ac:dyDescent="0.25">
      <c r="A16" s="108" t="s">
        <v>329</v>
      </c>
      <c r="B16" s="112" t="str">
        <f>IF(A4="","",VLOOKUP(A4,DATA!A2:Z486,7,FALSE))</f>
        <v/>
      </c>
      <c r="C16" s="104" t="s">
        <v>330</v>
      </c>
      <c r="D16" s="115" t="str">
        <f>IF(C4="","",VLOOKUP(C4,DATA!A2:Z486,7,FALSE))</f>
        <v/>
      </c>
    </row>
    <row r="17" spans="1:4" ht="20.100000000000001" customHeight="1" x14ac:dyDescent="0.25">
      <c r="A17" s="108" t="s">
        <v>248</v>
      </c>
      <c r="B17" s="112" t="str">
        <f>IF(A4="","",VLOOKUP(A4,DATA!A2:Z486,8,FALSE))</f>
        <v/>
      </c>
      <c r="C17" s="104" t="s">
        <v>248</v>
      </c>
      <c r="D17" s="115" t="str">
        <f>IF(C4="","",VLOOKUP(C4,DATA!A2:Z486,8,FALSE))</f>
        <v/>
      </c>
    </row>
    <row r="18" spans="1:4" ht="20.100000000000001" customHeight="1" x14ac:dyDescent="0.25">
      <c r="A18" s="108" t="s">
        <v>331</v>
      </c>
      <c r="B18" s="112" t="str">
        <f>IF(A4="","",VLOOKUP(A4,DATA!A2:Z486,9,FALSE))</f>
        <v/>
      </c>
      <c r="C18" s="104" t="s">
        <v>331</v>
      </c>
      <c r="D18" s="115" t="str">
        <f>IF(C4="","",VLOOKUP(C4,DATA!A2:Z486,9,FALSE))</f>
        <v/>
      </c>
    </row>
    <row r="19" spans="1:4" ht="20.100000000000001" customHeight="1" x14ac:dyDescent="0.25">
      <c r="A19" s="108" t="s">
        <v>250</v>
      </c>
      <c r="B19" s="112" t="str">
        <f>IF(A4="","",VLOOKUP(A4,DATA!A2:Z486,10,FALSE))</f>
        <v/>
      </c>
      <c r="C19" s="104" t="s">
        <v>250</v>
      </c>
      <c r="D19" s="115" t="str">
        <f>IF(C4="","",VLOOKUP(C4,DATA!A2:Z486,10,FALSE))</f>
        <v/>
      </c>
    </row>
    <row r="20" spans="1:4" ht="20.100000000000001" customHeight="1" x14ac:dyDescent="0.25">
      <c r="A20" s="108" t="s">
        <v>332</v>
      </c>
      <c r="B20" s="112" t="str">
        <f>IF(A4="","",VLOOKUP(A4,DATA!A2:Z486,11,FALSE))</f>
        <v/>
      </c>
      <c r="C20" s="104" t="s">
        <v>332</v>
      </c>
      <c r="D20" s="115" t="str">
        <f>IF(C4="","",VLOOKUP(C4,DATA!A2:Z486,11,FALSE))</f>
        <v/>
      </c>
    </row>
    <row r="21" spans="1:4" ht="20.100000000000001" customHeight="1" x14ac:dyDescent="0.25">
      <c r="A21" s="108" t="s">
        <v>326</v>
      </c>
      <c r="B21" s="112" t="str">
        <f>IF(A4="","",VLOOKUP(A4,DATA!A2:Z486,12,FALSE))</f>
        <v/>
      </c>
      <c r="C21" s="104" t="s">
        <v>326</v>
      </c>
      <c r="D21" s="115" t="str">
        <f>IF(C4="","",VLOOKUP(C4,DATA!A2:Z486,12,FALSE))</f>
        <v/>
      </c>
    </row>
    <row r="22" spans="1:4" ht="20.100000000000001" customHeight="1" x14ac:dyDescent="0.25">
      <c r="A22" s="108" t="s">
        <v>333</v>
      </c>
      <c r="B22" s="112" t="str">
        <f>IF(A4="","",VLOOKUP(A4,DATA!A2:Z486,13,FALSE))</f>
        <v/>
      </c>
      <c r="C22" s="104" t="s">
        <v>333</v>
      </c>
      <c r="D22" s="115" t="str">
        <f>IF(C4="","",VLOOKUP(C4,DATA!A2:Z486,13,FALSE))</f>
        <v/>
      </c>
    </row>
    <row r="23" spans="1:4" ht="20.100000000000001" customHeight="1" x14ac:dyDescent="0.25">
      <c r="A23" s="108" t="s">
        <v>327</v>
      </c>
      <c r="B23" s="112" t="str">
        <f>IF(A4="","",VLOOKUP(A4,DATA!A2:Z486,14,FALSE))</f>
        <v/>
      </c>
      <c r="C23" s="104" t="s">
        <v>327</v>
      </c>
      <c r="D23" s="115" t="str">
        <f>IF(C4="","",VLOOKUP(C4,DATA!A2:Z486,14,FALSE))</f>
        <v/>
      </c>
    </row>
    <row r="24" spans="1:4" ht="20.100000000000001" customHeight="1" thickBot="1" x14ac:dyDescent="0.3">
      <c r="A24" s="109" t="s">
        <v>229</v>
      </c>
      <c r="B24" s="112" t="str">
        <f>IF(A4="","",VLOOKUP(A4,DATA!A2:Z486,22,FALSE))</f>
        <v/>
      </c>
      <c r="C24" s="104" t="s">
        <v>229</v>
      </c>
      <c r="D24" s="115" t="str">
        <f>IF(C4="","",VLOOKUP(C4,DATA!A2:Z486,22,FALSE))</f>
        <v/>
      </c>
    </row>
    <row r="25" spans="1:4" ht="16.5" thickBot="1" x14ac:dyDescent="0.3">
      <c r="A25" s="109" t="s">
        <v>355</v>
      </c>
      <c r="B25" s="114" t="str">
        <f>IF(A4="","",VLOOKUP(A4,DATA!A2:Z486,23,FALSE))</f>
        <v/>
      </c>
      <c r="C25" s="105" t="s">
        <v>355</v>
      </c>
      <c r="D25" s="115" t="str">
        <f>IF(C4="","",VLOOKUP(C4,DATA!A2:Z486,23,FALSE))</f>
        <v/>
      </c>
    </row>
  </sheetData>
  <mergeCells count="6">
    <mergeCell ref="A1:B1"/>
    <mergeCell ref="C1:D1"/>
    <mergeCell ref="A2:A3"/>
    <mergeCell ref="B2:B3"/>
    <mergeCell ref="C2:C3"/>
    <mergeCell ref="D2:D3"/>
  </mergeCells>
  <conditionalFormatting sqref="B5">
    <cfRule type="cellIs" dxfId="167" priority="75" operator="notEqual">
      <formula>$D$5</formula>
    </cfRule>
    <cfRule type="cellIs" dxfId="166" priority="92" operator="equal">
      <formula>$D$5</formula>
    </cfRule>
  </conditionalFormatting>
  <conditionalFormatting sqref="B6">
    <cfRule type="cellIs" dxfId="165" priority="74" operator="notEqual">
      <formula>$D$6</formula>
    </cfRule>
    <cfRule type="cellIs" dxfId="164" priority="91" operator="equal">
      <formula>$D$6</formula>
    </cfRule>
  </conditionalFormatting>
  <conditionalFormatting sqref="B7">
    <cfRule type="cellIs" dxfId="163" priority="73" operator="notEqual">
      <formula>$D$7</formula>
    </cfRule>
    <cfRule type="cellIs" dxfId="162" priority="90" operator="equal">
      <formula>$D$7</formula>
    </cfRule>
  </conditionalFormatting>
  <conditionalFormatting sqref="B8">
    <cfRule type="cellIs" dxfId="161" priority="72" operator="notEqual">
      <formula>$D$8</formula>
    </cfRule>
    <cfRule type="cellIs" dxfId="160" priority="89" operator="equal">
      <formula>$D$8</formula>
    </cfRule>
  </conditionalFormatting>
  <conditionalFormatting sqref="B9">
    <cfRule type="cellIs" dxfId="159" priority="71" operator="notEqual">
      <formula>$D$9</formula>
    </cfRule>
    <cfRule type="cellIs" dxfId="158" priority="88" operator="equal">
      <formula>$D$9</formula>
    </cfRule>
  </conditionalFormatting>
  <conditionalFormatting sqref="B10">
    <cfRule type="cellIs" dxfId="157" priority="70" operator="notEqual">
      <formula>$D$10</formula>
    </cfRule>
    <cfRule type="cellIs" dxfId="156" priority="87" operator="equal">
      <formula>$D$10</formula>
    </cfRule>
  </conditionalFormatting>
  <conditionalFormatting sqref="B11">
    <cfRule type="cellIs" dxfId="155" priority="69" operator="notEqual">
      <formula>$D$11</formula>
    </cfRule>
    <cfRule type="cellIs" dxfId="154" priority="86" operator="equal">
      <formula>$D$11</formula>
    </cfRule>
  </conditionalFormatting>
  <conditionalFormatting sqref="B12">
    <cfRule type="cellIs" dxfId="153" priority="68" operator="notEqual">
      <formula>$D$12</formula>
    </cfRule>
    <cfRule type="cellIs" dxfId="152" priority="85" operator="equal">
      <formula>$D$12</formula>
    </cfRule>
  </conditionalFormatting>
  <conditionalFormatting sqref="B13">
    <cfRule type="cellIs" dxfId="151" priority="67" operator="notEqual">
      <formula>$D$13</formula>
    </cfRule>
    <cfRule type="cellIs" dxfId="150" priority="84" operator="equal">
      <formula>$D$13</formula>
    </cfRule>
  </conditionalFormatting>
  <conditionalFormatting sqref="B14">
    <cfRule type="cellIs" dxfId="149" priority="66" operator="notEqual">
      <formula>$D$14</formula>
    </cfRule>
    <cfRule type="cellIs" dxfId="148" priority="83" operator="equal">
      <formula>$D$14</formula>
    </cfRule>
  </conditionalFormatting>
  <conditionalFormatting sqref="B15">
    <cfRule type="cellIs" dxfId="147" priority="65" operator="notEqual">
      <formula>$D$15</formula>
    </cfRule>
    <cfRule type="cellIs" dxfId="146" priority="82" operator="equal">
      <formula>$D$15</formula>
    </cfRule>
  </conditionalFormatting>
  <conditionalFormatting sqref="B16">
    <cfRule type="cellIs" dxfId="145" priority="64" operator="notEqual">
      <formula>$D$16</formula>
    </cfRule>
    <cfRule type="cellIs" dxfId="144" priority="81" operator="equal">
      <formula>$D$16</formula>
    </cfRule>
  </conditionalFormatting>
  <conditionalFormatting sqref="B17">
    <cfRule type="cellIs" dxfId="143" priority="63" operator="notEqual">
      <formula>$D$17</formula>
    </cfRule>
    <cfRule type="cellIs" dxfId="142" priority="80" operator="equal">
      <formula>$D$17</formula>
    </cfRule>
  </conditionalFormatting>
  <conditionalFormatting sqref="B18">
    <cfRule type="cellIs" dxfId="141" priority="62" operator="notEqual">
      <formula>$D$18</formula>
    </cfRule>
    <cfRule type="cellIs" dxfId="140" priority="79" operator="equal">
      <formula>$D$18</formula>
    </cfRule>
  </conditionalFormatting>
  <conditionalFormatting sqref="B19">
    <cfRule type="cellIs" dxfId="139" priority="61" operator="notEqual">
      <formula>$D$19</formula>
    </cfRule>
    <cfRule type="cellIs" dxfId="138" priority="78" operator="equal">
      <formula>$D$19</formula>
    </cfRule>
  </conditionalFormatting>
  <conditionalFormatting sqref="B20">
    <cfRule type="cellIs" dxfId="137" priority="60" operator="notEqual">
      <formula>$D$20</formula>
    </cfRule>
    <cfRule type="cellIs" dxfId="136" priority="77" operator="equal">
      <formula>$D$20</formula>
    </cfRule>
  </conditionalFormatting>
  <conditionalFormatting sqref="B21">
    <cfRule type="cellIs" dxfId="135" priority="59" operator="notEqual">
      <formula>$D$21</formula>
    </cfRule>
    <cfRule type="cellIs" dxfId="134" priority="76" operator="equal">
      <formula>$D$21</formula>
    </cfRule>
  </conditionalFormatting>
  <conditionalFormatting sqref="D5">
    <cfRule type="cellIs" dxfId="133" priority="41" operator="equal">
      <formula>$B$5</formula>
    </cfRule>
    <cfRule type="cellIs" dxfId="132" priority="58" operator="notEqual">
      <formula>$B$5</formula>
    </cfRule>
  </conditionalFormatting>
  <conditionalFormatting sqref="D6">
    <cfRule type="cellIs" dxfId="131" priority="40" operator="equal">
      <formula>$B$6</formula>
    </cfRule>
    <cfRule type="cellIs" dxfId="130" priority="57" operator="notEqual">
      <formula>$B$6</formula>
    </cfRule>
  </conditionalFormatting>
  <conditionalFormatting sqref="D7">
    <cfRule type="cellIs" dxfId="129" priority="39" operator="equal">
      <formula>$B$7</formula>
    </cfRule>
    <cfRule type="cellIs" dxfId="128" priority="56" operator="notEqual">
      <formula>$B$7</formula>
    </cfRule>
  </conditionalFormatting>
  <conditionalFormatting sqref="D8">
    <cfRule type="cellIs" dxfId="127" priority="38" operator="equal">
      <formula>$B$8</formula>
    </cfRule>
    <cfRule type="cellIs" dxfId="126" priority="55" operator="notEqual">
      <formula>$B$8</formula>
    </cfRule>
  </conditionalFormatting>
  <conditionalFormatting sqref="D9">
    <cfRule type="cellIs" dxfId="125" priority="37" operator="equal">
      <formula>$B$9</formula>
    </cfRule>
    <cfRule type="cellIs" dxfId="124" priority="54" operator="notEqual">
      <formula>$B$9</formula>
    </cfRule>
  </conditionalFormatting>
  <conditionalFormatting sqref="D10">
    <cfRule type="cellIs" dxfId="123" priority="36" operator="equal">
      <formula>$B$10</formula>
    </cfRule>
    <cfRule type="cellIs" dxfId="122" priority="53" operator="notEqual">
      <formula>$B$10</formula>
    </cfRule>
  </conditionalFormatting>
  <conditionalFormatting sqref="D11">
    <cfRule type="cellIs" dxfId="121" priority="35" operator="equal">
      <formula>$B$11</formula>
    </cfRule>
    <cfRule type="cellIs" dxfId="120" priority="52" operator="notEqual">
      <formula>$B$11</formula>
    </cfRule>
  </conditionalFormatting>
  <conditionalFormatting sqref="D12">
    <cfRule type="cellIs" dxfId="119" priority="34" operator="equal">
      <formula>$B$12</formula>
    </cfRule>
    <cfRule type="cellIs" dxfId="118" priority="51" operator="notEqual">
      <formula>$B$12</formula>
    </cfRule>
  </conditionalFormatting>
  <conditionalFormatting sqref="D13">
    <cfRule type="cellIs" dxfId="117" priority="33" operator="equal">
      <formula>$B$13</formula>
    </cfRule>
    <cfRule type="cellIs" dxfId="116" priority="50" operator="notEqual">
      <formula>$B$13</formula>
    </cfRule>
  </conditionalFormatting>
  <conditionalFormatting sqref="D14">
    <cfRule type="cellIs" dxfId="115" priority="32" operator="equal">
      <formula>$B$14</formula>
    </cfRule>
    <cfRule type="cellIs" dxfId="114" priority="49" operator="notEqual">
      <formula>$B$14</formula>
    </cfRule>
  </conditionalFormatting>
  <conditionalFormatting sqref="D15">
    <cfRule type="cellIs" dxfId="113" priority="31" operator="equal">
      <formula>$B$15</formula>
    </cfRule>
    <cfRule type="cellIs" dxfId="112" priority="48" operator="notEqual">
      <formula>$B$15</formula>
    </cfRule>
  </conditionalFormatting>
  <conditionalFormatting sqref="D16">
    <cfRule type="cellIs" dxfId="111" priority="30" operator="equal">
      <formula>$B$16</formula>
    </cfRule>
    <cfRule type="cellIs" dxfId="110" priority="47" operator="notEqual">
      <formula>$B$16</formula>
    </cfRule>
  </conditionalFormatting>
  <conditionalFormatting sqref="D17">
    <cfRule type="cellIs" dxfId="109" priority="29" operator="equal">
      <formula>$B$17</formula>
    </cfRule>
    <cfRule type="cellIs" dxfId="108" priority="46" operator="notEqual">
      <formula>$B$17</formula>
    </cfRule>
  </conditionalFormatting>
  <conditionalFormatting sqref="D18">
    <cfRule type="cellIs" dxfId="107" priority="28" operator="equal">
      <formula>$B$18</formula>
    </cfRule>
    <cfRule type="cellIs" dxfId="106" priority="45" operator="notEqual">
      <formula>$B$18</formula>
    </cfRule>
  </conditionalFormatting>
  <conditionalFormatting sqref="D19">
    <cfRule type="cellIs" dxfId="105" priority="27" operator="equal">
      <formula>$B$19</formula>
    </cfRule>
    <cfRule type="cellIs" dxfId="104" priority="44" operator="notEqual">
      <formula>$B$19</formula>
    </cfRule>
  </conditionalFormatting>
  <conditionalFormatting sqref="D20">
    <cfRule type="cellIs" dxfId="103" priority="26" operator="equal">
      <formula>$B$20</formula>
    </cfRule>
    <cfRule type="cellIs" dxfId="102" priority="43" operator="notEqual">
      <formula>$B$20</formula>
    </cfRule>
  </conditionalFormatting>
  <conditionalFormatting sqref="D21">
    <cfRule type="cellIs" dxfId="101" priority="25" operator="equal">
      <formula>$B$21</formula>
    </cfRule>
    <cfRule type="cellIs" dxfId="100" priority="42" operator="notEqual">
      <formula>$B$21</formula>
    </cfRule>
  </conditionalFormatting>
  <conditionalFormatting sqref="B22">
    <cfRule type="cellIs" dxfId="99" priority="15" operator="equal">
      <formula>$D$22</formula>
    </cfRule>
    <cfRule type="cellIs" dxfId="98" priority="16" operator="notEqual">
      <formula>$D$22</formula>
    </cfRule>
  </conditionalFormatting>
  <conditionalFormatting sqref="D22">
    <cfRule type="cellIs" dxfId="97" priority="9" operator="notEqual">
      <formula>$B$22</formula>
    </cfRule>
    <cfRule type="cellIs" dxfId="96" priority="14" operator="equal">
      <formula>$B$22</formula>
    </cfRule>
  </conditionalFormatting>
  <conditionalFormatting sqref="B23">
    <cfRule type="cellIs" dxfId="95" priority="8" operator="notEqual">
      <formula>$D$23</formula>
    </cfRule>
    <cfRule type="cellIs" dxfId="94" priority="13" operator="equal">
      <formula>$D$23</formula>
    </cfRule>
  </conditionalFormatting>
  <conditionalFormatting sqref="D23">
    <cfRule type="cellIs" dxfId="93" priority="7" operator="notEqual">
      <formula>$B$23</formula>
    </cfRule>
    <cfRule type="cellIs" dxfId="92" priority="12" operator="equal">
      <formula>$B$23</formula>
    </cfRule>
  </conditionalFormatting>
  <conditionalFormatting sqref="B24">
    <cfRule type="cellIs" dxfId="91" priority="6" operator="notEqual">
      <formula>$D$24</formula>
    </cfRule>
    <cfRule type="cellIs" dxfId="90" priority="11" operator="equal">
      <formula>$D$24</formula>
    </cfRule>
  </conditionalFormatting>
  <conditionalFormatting sqref="D24">
    <cfRule type="cellIs" dxfId="89" priority="5" operator="notEqual">
      <formula>$B$24</formula>
    </cfRule>
    <cfRule type="cellIs" dxfId="88" priority="10" operator="equal">
      <formula>$B$24</formula>
    </cfRule>
  </conditionalFormatting>
  <conditionalFormatting sqref="B25">
    <cfRule type="cellIs" dxfId="87" priority="3" operator="equal">
      <formula>$D$25</formula>
    </cfRule>
    <cfRule type="cellIs" dxfId="86" priority="4" operator="notEqual">
      <formula>$D$25</formula>
    </cfRule>
  </conditionalFormatting>
  <conditionalFormatting sqref="D25">
    <cfRule type="cellIs" dxfId="85" priority="1" operator="notEqual">
      <formula>$B$25</formula>
    </cfRule>
    <cfRule type="cellIs" dxfId="84" priority="2" operator="equal">
      <formula>$B$25</formula>
    </cfRule>
  </conditionalFormatting>
  <pageMargins left="0.11811023622047245" right="3.937007874015748E-2" top="0.78740157480314965" bottom="0" header="0" footer="0"/>
  <pageSetup paperSize="9" scale="6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D25"/>
  <sheetViews>
    <sheetView zoomScale="90" zoomScaleNormal="90" workbookViewId="0">
      <selection activeCell="B6" sqref="B6"/>
    </sheetView>
  </sheetViews>
  <sheetFormatPr baseColWidth="10" defaultColWidth="11.42578125" defaultRowHeight="15" x14ac:dyDescent="0.25"/>
  <cols>
    <col min="1" max="1" width="33.7109375" customWidth="1"/>
    <col min="2" max="2" width="85.7109375" customWidth="1"/>
    <col min="3" max="3" width="33.7109375" customWidth="1"/>
    <col min="4" max="4" width="85.7109375" customWidth="1"/>
    <col min="257" max="257" width="28.42578125" bestFit="1" customWidth="1"/>
    <col min="258" max="258" width="79.7109375" customWidth="1"/>
    <col min="259" max="259" width="28.42578125" bestFit="1" customWidth="1"/>
    <col min="260" max="260" width="79.7109375" customWidth="1"/>
    <col min="513" max="513" width="28.42578125" bestFit="1" customWidth="1"/>
    <col min="514" max="514" width="79.7109375" customWidth="1"/>
    <col min="515" max="515" width="28.42578125" bestFit="1" customWidth="1"/>
    <col min="516" max="516" width="79.7109375" customWidth="1"/>
    <col min="769" max="769" width="28.42578125" bestFit="1" customWidth="1"/>
    <col min="770" max="770" width="79.7109375" customWidth="1"/>
    <col min="771" max="771" width="28.42578125" bestFit="1" customWidth="1"/>
    <col min="772" max="772" width="79.7109375" customWidth="1"/>
    <col min="1025" max="1025" width="28.42578125" bestFit="1" customWidth="1"/>
    <col min="1026" max="1026" width="79.7109375" customWidth="1"/>
    <col min="1027" max="1027" width="28.42578125" bestFit="1" customWidth="1"/>
    <col min="1028" max="1028" width="79.7109375" customWidth="1"/>
    <col min="1281" max="1281" width="28.42578125" bestFit="1" customWidth="1"/>
    <col min="1282" max="1282" width="79.7109375" customWidth="1"/>
    <col min="1283" max="1283" width="28.42578125" bestFit="1" customWidth="1"/>
    <col min="1284" max="1284" width="79.7109375" customWidth="1"/>
    <col min="1537" max="1537" width="28.42578125" bestFit="1" customWidth="1"/>
    <col min="1538" max="1538" width="79.7109375" customWidth="1"/>
    <col min="1539" max="1539" width="28.42578125" bestFit="1" customWidth="1"/>
    <col min="1540" max="1540" width="79.7109375" customWidth="1"/>
    <col min="1793" max="1793" width="28.42578125" bestFit="1" customWidth="1"/>
    <col min="1794" max="1794" width="79.7109375" customWidth="1"/>
    <col min="1795" max="1795" width="28.42578125" bestFit="1" customWidth="1"/>
    <col min="1796" max="1796" width="79.7109375" customWidth="1"/>
    <col min="2049" max="2049" width="28.42578125" bestFit="1" customWidth="1"/>
    <col min="2050" max="2050" width="79.7109375" customWidth="1"/>
    <col min="2051" max="2051" width="28.42578125" bestFit="1" customWidth="1"/>
    <col min="2052" max="2052" width="79.7109375" customWidth="1"/>
    <col min="2305" max="2305" width="28.42578125" bestFit="1" customWidth="1"/>
    <col min="2306" max="2306" width="79.7109375" customWidth="1"/>
    <col min="2307" max="2307" width="28.42578125" bestFit="1" customWidth="1"/>
    <col min="2308" max="2308" width="79.7109375" customWidth="1"/>
    <col min="2561" max="2561" width="28.42578125" bestFit="1" customWidth="1"/>
    <col min="2562" max="2562" width="79.7109375" customWidth="1"/>
    <col min="2563" max="2563" width="28.42578125" bestFit="1" customWidth="1"/>
    <col min="2564" max="2564" width="79.7109375" customWidth="1"/>
    <col min="2817" max="2817" width="28.42578125" bestFit="1" customWidth="1"/>
    <col min="2818" max="2818" width="79.7109375" customWidth="1"/>
    <col min="2819" max="2819" width="28.42578125" bestFit="1" customWidth="1"/>
    <col min="2820" max="2820" width="79.7109375" customWidth="1"/>
    <col min="3073" max="3073" width="28.42578125" bestFit="1" customWidth="1"/>
    <col min="3074" max="3074" width="79.7109375" customWidth="1"/>
    <col min="3075" max="3075" width="28.42578125" bestFit="1" customWidth="1"/>
    <col min="3076" max="3076" width="79.7109375" customWidth="1"/>
    <col min="3329" max="3329" width="28.42578125" bestFit="1" customWidth="1"/>
    <col min="3330" max="3330" width="79.7109375" customWidth="1"/>
    <col min="3331" max="3331" width="28.42578125" bestFit="1" customWidth="1"/>
    <col min="3332" max="3332" width="79.7109375" customWidth="1"/>
    <col min="3585" max="3585" width="28.42578125" bestFit="1" customWidth="1"/>
    <col min="3586" max="3586" width="79.7109375" customWidth="1"/>
    <col min="3587" max="3587" width="28.42578125" bestFit="1" customWidth="1"/>
    <col min="3588" max="3588" width="79.7109375" customWidth="1"/>
    <col min="3841" max="3841" width="28.42578125" bestFit="1" customWidth="1"/>
    <col min="3842" max="3842" width="79.7109375" customWidth="1"/>
    <col min="3843" max="3843" width="28.42578125" bestFit="1" customWidth="1"/>
    <col min="3844" max="3844" width="79.7109375" customWidth="1"/>
    <col min="4097" max="4097" width="28.42578125" bestFit="1" customWidth="1"/>
    <col min="4098" max="4098" width="79.7109375" customWidth="1"/>
    <col min="4099" max="4099" width="28.42578125" bestFit="1" customWidth="1"/>
    <col min="4100" max="4100" width="79.7109375" customWidth="1"/>
    <col min="4353" max="4353" width="28.42578125" bestFit="1" customWidth="1"/>
    <col min="4354" max="4354" width="79.7109375" customWidth="1"/>
    <col min="4355" max="4355" width="28.42578125" bestFit="1" customWidth="1"/>
    <col min="4356" max="4356" width="79.7109375" customWidth="1"/>
    <col min="4609" max="4609" width="28.42578125" bestFit="1" customWidth="1"/>
    <col min="4610" max="4610" width="79.7109375" customWidth="1"/>
    <col min="4611" max="4611" width="28.42578125" bestFit="1" customWidth="1"/>
    <col min="4612" max="4612" width="79.7109375" customWidth="1"/>
    <col min="4865" max="4865" width="28.42578125" bestFit="1" customWidth="1"/>
    <col min="4866" max="4866" width="79.7109375" customWidth="1"/>
    <col min="4867" max="4867" width="28.42578125" bestFit="1" customWidth="1"/>
    <col min="4868" max="4868" width="79.7109375" customWidth="1"/>
    <col min="5121" max="5121" width="28.42578125" bestFit="1" customWidth="1"/>
    <col min="5122" max="5122" width="79.7109375" customWidth="1"/>
    <col min="5123" max="5123" width="28.42578125" bestFit="1" customWidth="1"/>
    <col min="5124" max="5124" width="79.7109375" customWidth="1"/>
    <col min="5377" max="5377" width="28.42578125" bestFit="1" customWidth="1"/>
    <col min="5378" max="5378" width="79.7109375" customWidth="1"/>
    <col min="5379" max="5379" width="28.42578125" bestFit="1" customWidth="1"/>
    <col min="5380" max="5380" width="79.7109375" customWidth="1"/>
    <col min="5633" max="5633" width="28.42578125" bestFit="1" customWidth="1"/>
    <col min="5634" max="5634" width="79.7109375" customWidth="1"/>
    <col min="5635" max="5635" width="28.42578125" bestFit="1" customWidth="1"/>
    <col min="5636" max="5636" width="79.7109375" customWidth="1"/>
    <col min="5889" max="5889" width="28.42578125" bestFit="1" customWidth="1"/>
    <col min="5890" max="5890" width="79.7109375" customWidth="1"/>
    <col min="5891" max="5891" width="28.42578125" bestFit="1" customWidth="1"/>
    <col min="5892" max="5892" width="79.7109375" customWidth="1"/>
    <col min="6145" max="6145" width="28.42578125" bestFit="1" customWidth="1"/>
    <col min="6146" max="6146" width="79.7109375" customWidth="1"/>
    <col min="6147" max="6147" width="28.42578125" bestFit="1" customWidth="1"/>
    <col min="6148" max="6148" width="79.7109375" customWidth="1"/>
    <col min="6401" max="6401" width="28.42578125" bestFit="1" customWidth="1"/>
    <col min="6402" max="6402" width="79.7109375" customWidth="1"/>
    <col min="6403" max="6403" width="28.42578125" bestFit="1" customWidth="1"/>
    <col min="6404" max="6404" width="79.7109375" customWidth="1"/>
    <col min="6657" max="6657" width="28.42578125" bestFit="1" customWidth="1"/>
    <col min="6658" max="6658" width="79.7109375" customWidth="1"/>
    <col min="6659" max="6659" width="28.42578125" bestFit="1" customWidth="1"/>
    <col min="6660" max="6660" width="79.7109375" customWidth="1"/>
    <col min="6913" max="6913" width="28.42578125" bestFit="1" customWidth="1"/>
    <col min="6914" max="6914" width="79.7109375" customWidth="1"/>
    <col min="6915" max="6915" width="28.42578125" bestFit="1" customWidth="1"/>
    <col min="6916" max="6916" width="79.7109375" customWidth="1"/>
    <col min="7169" max="7169" width="28.42578125" bestFit="1" customWidth="1"/>
    <col min="7170" max="7170" width="79.7109375" customWidth="1"/>
    <col min="7171" max="7171" width="28.42578125" bestFit="1" customWidth="1"/>
    <col min="7172" max="7172" width="79.7109375" customWidth="1"/>
    <col min="7425" max="7425" width="28.42578125" bestFit="1" customWidth="1"/>
    <col min="7426" max="7426" width="79.7109375" customWidth="1"/>
    <col min="7427" max="7427" width="28.42578125" bestFit="1" customWidth="1"/>
    <col min="7428" max="7428" width="79.7109375" customWidth="1"/>
    <col min="7681" max="7681" width="28.42578125" bestFit="1" customWidth="1"/>
    <col min="7682" max="7682" width="79.7109375" customWidth="1"/>
    <col min="7683" max="7683" width="28.42578125" bestFit="1" customWidth="1"/>
    <col min="7684" max="7684" width="79.7109375" customWidth="1"/>
    <col min="7937" max="7937" width="28.42578125" bestFit="1" customWidth="1"/>
    <col min="7938" max="7938" width="79.7109375" customWidth="1"/>
    <col min="7939" max="7939" width="28.42578125" bestFit="1" customWidth="1"/>
    <col min="7940" max="7940" width="79.7109375" customWidth="1"/>
    <col min="8193" max="8193" width="28.42578125" bestFit="1" customWidth="1"/>
    <col min="8194" max="8194" width="79.7109375" customWidth="1"/>
    <col min="8195" max="8195" width="28.42578125" bestFit="1" customWidth="1"/>
    <col min="8196" max="8196" width="79.7109375" customWidth="1"/>
    <col min="8449" max="8449" width="28.42578125" bestFit="1" customWidth="1"/>
    <col min="8450" max="8450" width="79.7109375" customWidth="1"/>
    <col min="8451" max="8451" width="28.42578125" bestFit="1" customWidth="1"/>
    <col min="8452" max="8452" width="79.7109375" customWidth="1"/>
    <col min="8705" max="8705" width="28.42578125" bestFit="1" customWidth="1"/>
    <col min="8706" max="8706" width="79.7109375" customWidth="1"/>
    <col min="8707" max="8707" width="28.42578125" bestFit="1" customWidth="1"/>
    <col min="8708" max="8708" width="79.7109375" customWidth="1"/>
    <col min="8961" max="8961" width="28.42578125" bestFit="1" customWidth="1"/>
    <col min="8962" max="8962" width="79.7109375" customWidth="1"/>
    <col min="8963" max="8963" width="28.42578125" bestFit="1" customWidth="1"/>
    <col min="8964" max="8964" width="79.7109375" customWidth="1"/>
    <col min="9217" max="9217" width="28.42578125" bestFit="1" customWidth="1"/>
    <col min="9218" max="9218" width="79.7109375" customWidth="1"/>
    <col min="9219" max="9219" width="28.42578125" bestFit="1" customWidth="1"/>
    <col min="9220" max="9220" width="79.7109375" customWidth="1"/>
    <col min="9473" max="9473" width="28.42578125" bestFit="1" customWidth="1"/>
    <col min="9474" max="9474" width="79.7109375" customWidth="1"/>
    <col min="9475" max="9475" width="28.42578125" bestFit="1" customWidth="1"/>
    <col min="9476" max="9476" width="79.7109375" customWidth="1"/>
    <col min="9729" max="9729" width="28.42578125" bestFit="1" customWidth="1"/>
    <col min="9730" max="9730" width="79.7109375" customWidth="1"/>
    <col min="9731" max="9731" width="28.42578125" bestFit="1" customWidth="1"/>
    <col min="9732" max="9732" width="79.7109375" customWidth="1"/>
    <col min="9985" max="9985" width="28.42578125" bestFit="1" customWidth="1"/>
    <col min="9986" max="9986" width="79.7109375" customWidth="1"/>
    <col min="9987" max="9987" width="28.42578125" bestFit="1" customWidth="1"/>
    <col min="9988" max="9988" width="79.7109375" customWidth="1"/>
    <col min="10241" max="10241" width="28.42578125" bestFit="1" customWidth="1"/>
    <col min="10242" max="10242" width="79.7109375" customWidth="1"/>
    <col min="10243" max="10243" width="28.42578125" bestFit="1" customWidth="1"/>
    <col min="10244" max="10244" width="79.7109375" customWidth="1"/>
    <col min="10497" max="10497" width="28.42578125" bestFit="1" customWidth="1"/>
    <col min="10498" max="10498" width="79.7109375" customWidth="1"/>
    <col min="10499" max="10499" width="28.42578125" bestFit="1" customWidth="1"/>
    <col min="10500" max="10500" width="79.7109375" customWidth="1"/>
    <col min="10753" max="10753" width="28.42578125" bestFit="1" customWidth="1"/>
    <col min="10754" max="10754" width="79.7109375" customWidth="1"/>
    <col min="10755" max="10755" width="28.42578125" bestFit="1" customWidth="1"/>
    <col min="10756" max="10756" width="79.7109375" customWidth="1"/>
    <col min="11009" max="11009" width="28.42578125" bestFit="1" customWidth="1"/>
    <col min="11010" max="11010" width="79.7109375" customWidth="1"/>
    <col min="11011" max="11011" width="28.42578125" bestFit="1" customWidth="1"/>
    <col min="11012" max="11012" width="79.7109375" customWidth="1"/>
    <col min="11265" max="11265" width="28.42578125" bestFit="1" customWidth="1"/>
    <col min="11266" max="11266" width="79.7109375" customWidth="1"/>
    <col min="11267" max="11267" width="28.42578125" bestFit="1" customWidth="1"/>
    <col min="11268" max="11268" width="79.7109375" customWidth="1"/>
    <col min="11521" max="11521" width="28.42578125" bestFit="1" customWidth="1"/>
    <col min="11522" max="11522" width="79.7109375" customWidth="1"/>
    <col min="11523" max="11523" width="28.42578125" bestFit="1" customWidth="1"/>
    <col min="11524" max="11524" width="79.7109375" customWidth="1"/>
    <col min="11777" max="11777" width="28.42578125" bestFit="1" customWidth="1"/>
    <col min="11778" max="11778" width="79.7109375" customWidth="1"/>
    <col min="11779" max="11779" width="28.42578125" bestFit="1" customWidth="1"/>
    <col min="11780" max="11780" width="79.7109375" customWidth="1"/>
    <col min="12033" max="12033" width="28.42578125" bestFit="1" customWidth="1"/>
    <col min="12034" max="12034" width="79.7109375" customWidth="1"/>
    <col min="12035" max="12035" width="28.42578125" bestFit="1" customWidth="1"/>
    <col min="12036" max="12036" width="79.7109375" customWidth="1"/>
    <col min="12289" max="12289" width="28.42578125" bestFit="1" customWidth="1"/>
    <col min="12290" max="12290" width="79.7109375" customWidth="1"/>
    <col min="12291" max="12291" width="28.42578125" bestFit="1" customWidth="1"/>
    <col min="12292" max="12292" width="79.7109375" customWidth="1"/>
    <col min="12545" max="12545" width="28.42578125" bestFit="1" customWidth="1"/>
    <col min="12546" max="12546" width="79.7109375" customWidth="1"/>
    <col min="12547" max="12547" width="28.42578125" bestFit="1" customWidth="1"/>
    <col min="12548" max="12548" width="79.7109375" customWidth="1"/>
    <col min="12801" max="12801" width="28.42578125" bestFit="1" customWidth="1"/>
    <col min="12802" max="12802" width="79.7109375" customWidth="1"/>
    <col min="12803" max="12803" width="28.42578125" bestFit="1" customWidth="1"/>
    <col min="12804" max="12804" width="79.7109375" customWidth="1"/>
    <col min="13057" max="13057" width="28.42578125" bestFit="1" customWidth="1"/>
    <col min="13058" max="13058" width="79.7109375" customWidth="1"/>
    <col min="13059" max="13059" width="28.42578125" bestFit="1" customWidth="1"/>
    <col min="13060" max="13060" width="79.7109375" customWidth="1"/>
    <col min="13313" max="13313" width="28.42578125" bestFit="1" customWidth="1"/>
    <col min="13314" max="13314" width="79.7109375" customWidth="1"/>
    <col min="13315" max="13315" width="28.42578125" bestFit="1" customWidth="1"/>
    <col min="13316" max="13316" width="79.7109375" customWidth="1"/>
    <col min="13569" max="13569" width="28.42578125" bestFit="1" customWidth="1"/>
    <col min="13570" max="13570" width="79.7109375" customWidth="1"/>
    <col min="13571" max="13571" width="28.42578125" bestFit="1" customWidth="1"/>
    <col min="13572" max="13572" width="79.7109375" customWidth="1"/>
    <col min="13825" max="13825" width="28.42578125" bestFit="1" customWidth="1"/>
    <col min="13826" max="13826" width="79.7109375" customWidth="1"/>
    <col min="13827" max="13827" width="28.42578125" bestFit="1" customWidth="1"/>
    <col min="13828" max="13828" width="79.7109375" customWidth="1"/>
    <col min="14081" max="14081" width="28.42578125" bestFit="1" customWidth="1"/>
    <col min="14082" max="14082" width="79.7109375" customWidth="1"/>
    <col min="14083" max="14083" width="28.42578125" bestFit="1" customWidth="1"/>
    <col min="14084" max="14084" width="79.7109375" customWidth="1"/>
    <col min="14337" max="14337" width="28.42578125" bestFit="1" customWidth="1"/>
    <col min="14338" max="14338" width="79.7109375" customWidth="1"/>
    <col min="14339" max="14339" width="28.42578125" bestFit="1" customWidth="1"/>
    <col min="14340" max="14340" width="79.7109375" customWidth="1"/>
    <col min="14593" max="14593" width="28.42578125" bestFit="1" customWidth="1"/>
    <col min="14594" max="14594" width="79.7109375" customWidth="1"/>
    <col min="14595" max="14595" width="28.42578125" bestFit="1" customWidth="1"/>
    <col min="14596" max="14596" width="79.7109375" customWidth="1"/>
    <col min="14849" max="14849" width="28.42578125" bestFit="1" customWidth="1"/>
    <col min="14850" max="14850" width="79.7109375" customWidth="1"/>
    <col min="14851" max="14851" width="28.42578125" bestFit="1" customWidth="1"/>
    <col min="14852" max="14852" width="79.7109375" customWidth="1"/>
    <col min="15105" max="15105" width="28.42578125" bestFit="1" customWidth="1"/>
    <col min="15106" max="15106" width="79.7109375" customWidth="1"/>
    <col min="15107" max="15107" width="28.42578125" bestFit="1" customWidth="1"/>
    <col min="15108" max="15108" width="79.7109375" customWidth="1"/>
    <col min="15361" max="15361" width="28.42578125" bestFit="1" customWidth="1"/>
    <col min="15362" max="15362" width="79.7109375" customWidth="1"/>
    <col min="15363" max="15363" width="28.42578125" bestFit="1" customWidth="1"/>
    <col min="15364" max="15364" width="79.7109375" customWidth="1"/>
    <col min="15617" max="15617" width="28.42578125" bestFit="1" customWidth="1"/>
    <col min="15618" max="15618" width="79.7109375" customWidth="1"/>
    <col min="15619" max="15619" width="28.42578125" bestFit="1" customWidth="1"/>
    <col min="15620" max="15620" width="79.7109375" customWidth="1"/>
    <col min="15873" max="15873" width="28.42578125" bestFit="1" customWidth="1"/>
    <col min="15874" max="15874" width="79.7109375" customWidth="1"/>
    <col min="15875" max="15875" width="28.42578125" bestFit="1" customWidth="1"/>
    <col min="15876" max="15876" width="79.7109375" customWidth="1"/>
    <col min="16129" max="16129" width="28.42578125" bestFit="1" customWidth="1"/>
    <col min="16130" max="16130" width="79.7109375" customWidth="1"/>
    <col min="16131" max="16131" width="28.42578125" bestFit="1" customWidth="1"/>
    <col min="16132" max="16132" width="79.7109375" customWidth="1"/>
  </cols>
  <sheetData>
    <row r="1" spans="1:4" ht="34.5" customHeight="1" thickBot="1" x14ac:dyDescent="0.3">
      <c r="A1" s="259" t="s">
        <v>241</v>
      </c>
      <c r="B1" s="260"/>
      <c r="C1" s="259" t="s">
        <v>242</v>
      </c>
      <c r="D1" s="260"/>
    </row>
    <row r="2" spans="1:4" ht="15" customHeight="1" x14ac:dyDescent="0.25">
      <c r="A2" s="261" t="s">
        <v>0</v>
      </c>
      <c r="B2" s="263" t="s">
        <v>1</v>
      </c>
      <c r="C2" s="261" t="s">
        <v>0</v>
      </c>
      <c r="D2" s="263" t="s">
        <v>1</v>
      </c>
    </row>
    <row r="3" spans="1:4" ht="15" customHeight="1" thickBot="1" x14ac:dyDescent="0.3">
      <c r="A3" s="262"/>
      <c r="B3" s="264"/>
      <c r="C3" s="262"/>
      <c r="D3" s="264"/>
    </row>
    <row r="4" spans="1:4" ht="21" customHeight="1" thickBot="1" x14ac:dyDescent="0.3">
      <c r="A4" s="120" t="s">
        <v>388</v>
      </c>
      <c r="B4" s="110" t="str">
        <f>IF(A4="","",VLOOKUP(A4,DATA!A2:Z486,2,FALSE))</f>
        <v>Croissant droit 80 gr Nature AH</v>
      </c>
      <c r="C4" s="106" t="s">
        <v>420</v>
      </c>
      <c r="D4" s="110" t="str">
        <f>IF(C4="","",VLOOKUP(C4,DATA!A2:Z486,2,FALSE))</f>
        <v>Croissant droit 80 gr Nature AH</v>
      </c>
    </row>
    <row r="5" spans="1:4" ht="20.100000000000001" customHeight="1" x14ac:dyDescent="0.25">
      <c r="A5" s="103" t="s">
        <v>421</v>
      </c>
      <c r="B5" s="158" t="str">
        <f>IF($A$4="","",VLOOKUP($A$4,DATA!$A$2:$BZ$486,26,FALSE))</f>
        <v>20496 Doos N12 bruin</v>
      </c>
      <c r="C5" s="103" t="s">
        <v>421</v>
      </c>
      <c r="D5" s="165" t="str">
        <f>IF($C$4="","",VLOOKUP($C$4,DATA!$A$2:$BZ$486,26,FALSE))</f>
        <v>20496 Doos N12 bruin</v>
      </c>
    </row>
    <row r="6" spans="1:4" ht="20.100000000000001" customHeight="1" x14ac:dyDescent="0.25">
      <c r="A6" s="104" t="s">
        <v>422</v>
      </c>
      <c r="B6" s="158" t="str">
        <f>IF($A$4="","",VLOOKUP($A$4,DATA!$A$2:$BZ$486,27,FALSE))</f>
        <v>20243 Tape PP white acrylate</v>
      </c>
      <c r="C6" s="104" t="s">
        <v>422</v>
      </c>
      <c r="D6" s="166" t="str">
        <f>IF($C$4="","",VLOOKUP($C$4,DATA!$A$2:$BZ$486,27,FALSE))</f>
        <v>20243 Tape PP white acrylate</v>
      </c>
    </row>
    <row r="7" spans="1:4" ht="20.100000000000001" customHeight="1" x14ac:dyDescent="0.25">
      <c r="A7" s="104" t="s">
        <v>423</v>
      </c>
      <c r="B7" s="158" t="str">
        <f>IF($A$4="","",VLOOKUP($A$4,DATA!$A$2:$BZ$486,28,FALSE))</f>
        <v>20495 Folie 83cm*0,035 (L4 + L5)</v>
      </c>
      <c r="C7" s="104" t="s">
        <v>423</v>
      </c>
      <c r="D7" s="166" t="str">
        <f>IF($C$4="","",VLOOKUP($C$4,DATA!$A$2:$BZ$486,28,FALSE))</f>
        <v>20495 Folie 83cm*0,035 (L4 + L5)</v>
      </c>
    </row>
    <row r="8" spans="1:4" ht="20.100000000000001" customHeight="1" x14ac:dyDescent="0.25">
      <c r="A8" s="104" t="s">
        <v>424</v>
      </c>
      <c r="B8" s="158">
        <f>IF($A$4="","",VLOOKUP($A$4,DATA!$A$2:$BZ$486,29,FALSE))</f>
        <v>30</v>
      </c>
      <c r="C8" s="104" t="s">
        <v>424</v>
      </c>
      <c r="D8" s="166">
        <f>IF($C$4="","",VLOOKUP($C$4,DATA!$A$2:$BZ$486,29,FALSE))</f>
        <v>30</v>
      </c>
    </row>
    <row r="9" spans="1:4" ht="20.100000000000001" customHeight="1" x14ac:dyDescent="0.25">
      <c r="A9" s="104" t="s">
        <v>425</v>
      </c>
      <c r="B9" s="158">
        <f>IF(A4="","",VLOOKUP(A4,DATA!A2:BZ486,30,FALSE))</f>
        <v>2</v>
      </c>
      <c r="C9" s="104" t="s">
        <v>425</v>
      </c>
      <c r="D9" s="166">
        <f>IF($C$4="","",VLOOKUP($C$4,DATA!$A$2:$BZ$486,30,FALSE))</f>
        <v>2</v>
      </c>
    </row>
    <row r="10" spans="1:4" ht="20.100000000000001" customHeight="1" x14ac:dyDescent="0.25">
      <c r="A10" s="104" t="s">
        <v>426</v>
      </c>
      <c r="B10" s="159">
        <f>IF(A4="","",VLOOKUP(A4,DATA!A2:BZ486,31,FALSE))</f>
        <v>60</v>
      </c>
      <c r="C10" s="104" t="s">
        <v>426</v>
      </c>
      <c r="D10" s="166">
        <f>IF($C$4="","",VLOOKUP($C$4,DATA!$A$2:$BZ$486,31,FALSE))</f>
        <v>60</v>
      </c>
    </row>
    <row r="11" spans="1:4" ht="20.100000000000001" customHeight="1" x14ac:dyDescent="0.25">
      <c r="A11" s="104" t="s">
        <v>427</v>
      </c>
      <c r="B11" s="158" t="str">
        <f>IF(A4="","",VLOOKUP(A4,DATA!A2:BZ486,32,FALSE))</f>
        <v>20005 Label 100mm*300mm</v>
      </c>
      <c r="C11" s="104" t="s">
        <v>427</v>
      </c>
      <c r="D11" s="166" t="str">
        <f>IF($C$4="","",VLOOKUP($C$4,DATA!$A$2:$BZ$486,32,FALSE))</f>
        <v>20342 Label blanco 350*100 BLANCO</v>
      </c>
    </row>
    <row r="12" spans="1:4" ht="20.100000000000001" customHeight="1" x14ac:dyDescent="0.25">
      <c r="A12" s="104" t="s">
        <v>428</v>
      </c>
      <c r="B12" s="159">
        <f>IF(A4="","",VLOOKUP(A4,DATA!A2:BZ486,33,FALSE))</f>
        <v>9</v>
      </c>
      <c r="C12" s="104" t="s">
        <v>428</v>
      </c>
      <c r="D12" s="166">
        <f>IF($C$4="","",VLOOKUP($C$4,DATA!$A$2:$BZ$486,33,FALSE))</f>
        <v>12</v>
      </c>
    </row>
    <row r="13" spans="1:4" ht="20.100000000000001" customHeight="1" x14ac:dyDescent="0.25">
      <c r="A13" s="104" t="s">
        <v>429</v>
      </c>
      <c r="B13" s="159" t="str">
        <f>IF(A4="","",VLOOKUP(A4,DATA!A2:BZ486,34,FALSE))</f>
        <v>20037 Palette Euro</v>
      </c>
      <c r="C13" s="104" t="s">
        <v>429</v>
      </c>
      <c r="D13" s="166" t="str">
        <f>IF($C$4="","",VLOOKUP($C$4,DATA!$A$2:$BZ$486,34,FALSE))</f>
        <v>20037 Palette Euro</v>
      </c>
    </row>
    <row r="14" spans="1:4" ht="20.100000000000001" customHeight="1" x14ac:dyDescent="0.25">
      <c r="A14" s="104" t="s">
        <v>430</v>
      </c>
      <c r="B14" s="158" t="str">
        <f>IF(A4="","",VLOOKUP(A4,DATA!A2:BZ486,35,FALSE))</f>
        <v>20150 Rouleau emballage mach. Stretch transparant Turbo 300 plus</v>
      </c>
      <c r="C14" s="104" t="s">
        <v>430</v>
      </c>
      <c r="D14" s="166" t="str">
        <f>IF($C$4="","",VLOOKUP($C$4,DATA!$A$2:$BZ$486,35,FALSE))</f>
        <v>20150 Rouleau emballage mach. Stretch transparant Turbo 300 plus</v>
      </c>
    </row>
    <row r="15" spans="1:4" ht="20.100000000000001" customHeight="1" x14ac:dyDescent="0.25">
      <c r="A15" s="104" t="s">
        <v>431</v>
      </c>
      <c r="B15" s="158">
        <f>IF(A4="","",VLOOKUP(A4,DATA!A2:BZ486,36,FALSE))</f>
        <v>0</v>
      </c>
      <c r="C15" s="104" t="s">
        <v>431</v>
      </c>
      <c r="D15" s="166">
        <f>IF($C$4="","",VLOOKUP($C$4,DATA!$A$2:$BZ$486,36,FALSE))</f>
        <v>0</v>
      </c>
    </row>
    <row r="16" spans="1:4" ht="20.100000000000001" customHeight="1" x14ac:dyDescent="0.25">
      <c r="A16" s="104" t="s">
        <v>432</v>
      </c>
      <c r="B16" s="158">
        <f>IF(A4="","",VLOOKUP(A4,DATA!A2:BZ486,37,FALSE))</f>
        <v>8</v>
      </c>
      <c r="C16" s="104" t="s">
        <v>432</v>
      </c>
      <c r="D16" s="166">
        <f>IF($C$4="","",VLOOKUP($C$4,DATA!$A$2:$BZ$486,37,FALSE))</f>
        <v>8</v>
      </c>
    </row>
    <row r="17" spans="1:4" ht="20.100000000000001" customHeight="1" x14ac:dyDescent="0.25">
      <c r="A17" s="104" t="s">
        <v>433</v>
      </c>
      <c r="B17" s="158">
        <f>IF(A4="","",VLOOKUP(A4,DATA!A2:BZ486,38,FALSE))</f>
        <v>6</v>
      </c>
      <c r="C17" s="104" t="s">
        <v>433</v>
      </c>
      <c r="D17" s="166">
        <f>IF($C$4="","",VLOOKUP($C$4,DATA!$A$2:$BZ$486,38,FALSE))</f>
        <v>6</v>
      </c>
    </row>
    <row r="18" spans="1:4" ht="20.100000000000001" customHeight="1" x14ac:dyDescent="0.25">
      <c r="A18" s="104" t="s">
        <v>434</v>
      </c>
      <c r="B18" s="158">
        <f>IF(A4="","",VLOOKUP(A4,DATA!A2:BZ486,39,FALSE))</f>
        <v>48</v>
      </c>
      <c r="C18" s="104" t="s">
        <v>434</v>
      </c>
      <c r="D18" s="166">
        <f>IF($C$4="","",VLOOKUP($C$4,DATA!$A$2:$BZ$486,39,FALSE))</f>
        <v>48</v>
      </c>
    </row>
    <row r="19" spans="1:4" ht="20.100000000000001" customHeight="1" x14ac:dyDescent="0.25">
      <c r="A19" s="104" t="s">
        <v>376</v>
      </c>
      <c r="B19" s="158" t="str">
        <f>IF(A4="","",VLOOKUP(A4,DATA!A2:BZ486,40,FALSE))</f>
        <v>Pas d'impression sur les sachets</v>
      </c>
      <c r="C19" s="104" t="s">
        <v>376</v>
      </c>
      <c r="D19" s="166">
        <f>IF($C$4="","",VLOOKUP($C$4,DATA!$A$2:$BZ$486,40,FALSE))</f>
        <v>0</v>
      </c>
    </row>
    <row r="20" spans="1:4" ht="20.100000000000001" customHeight="1" x14ac:dyDescent="0.25">
      <c r="A20" s="104" t="s">
        <v>435</v>
      </c>
      <c r="B20" s="158">
        <f>IF(A4="","",VLOOKUP(A4,DATA!A2:BZ486,41,FALSE))</f>
        <v>0</v>
      </c>
      <c r="C20" s="104" t="s">
        <v>435</v>
      </c>
      <c r="D20" s="166">
        <f>IF($C$4="","",VLOOKUP($C$4,DATA!$A$2:$BZ$486,41,FALSE))</f>
        <v>0</v>
      </c>
    </row>
    <row r="21" spans="1:4" ht="20.100000000000001" customHeight="1" x14ac:dyDescent="0.25">
      <c r="A21" s="104" t="s">
        <v>436</v>
      </c>
      <c r="B21" s="158">
        <f>IF(A4="","",VLOOKUP(A4,DATA!A2:BZ486,42,FALSE))</f>
        <v>0</v>
      </c>
      <c r="C21" s="104" t="s">
        <v>436</v>
      </c>
      <c r="D21" s="166">
        <f>IF($C$4="","",VLOOKUP($C$4,DATA!$A$2:$BZ$486,42,FALSE))</f>
        <v>0</v>
      </c>
    </row>
    <row r="22" spans="1:4" ht="20.100000000000001" customHeight="1" x14ac:dyDescent="0.25">
      <c r="A22" s="104" t="s">
        <v>437</v>
      </c>
      <c r="B22" s="158" t="str">
        <f>IF(A4="","",VLOOKUP(A4,DATA!A2:BZ486,11,FALSE))</f>
        <v>10035 ŒUF</v>
      </c>
      <c r="C22" s="104" t="s">
        <v>437</v>
      </c>
      <c r="D22" s="166" t="str">
        <f>IF($C$4="","",VLOOKUP($C$4,DATA!$A$2:$BZ$486,11,FALSE))</f>
        <v>10035 ŒUF</v>
      </c>
    </row>
    <row r="23" spans="1:4" ht="20.100000000000001" customHeight="1" x14ac:dyDescent="0.25">
      <c r="A23" s="104"/>
      <c r="B23" s="158"/>
      <c r="C23" s="104"/>
      <c r="D23" s="166"/>
    </row>
    <row r="24" spans="1:4" ht="20.100000000000001" customHeight="1" x14ac:dyDescent="0.25">
      <c r="A24" s="104"/>
      <c r="B24" s="158"/>
      <c r="C24" s="104"/>
      <c r="D24" s="166"/>
    </row>
    <row r="25" spans="1:4" ht="16.5" thickBot="1" x14ac:dyDescent="0.3">
      <c r="A25" s="105"/>
      <c r="B25" s="160"/>
      <c r="C25" s="105"/>
      <c r="D25" s="167"/>
    </row>
  </sheetData>
  <mergeCells count="6">
    <mergeCell ref="A1:B1"/>
    <mergeCell ref="C1:D1"/>
    <mergeCell ref="A2:A3"/>
    <mergeCell ref="B2:B3"/>
    <mergeCell ref="C2:C3"/>
    <mergeCell ref="D2:D3"/>
  </mergeCells>
  <conditionalFormatting sqref="B9">
    <cfRule type="cellIs" dxfId="83" priority="151" operator="notEqual">
      <formula>$D$9</formula>
    </cfRule>
    <cfRule type="cellIs" dxfId="82" priority="168" operator="equal">
      <formula>$D$9</formula>
    </cfRule>
  </conditionalFormatting>
  <conditionalFormatting sqref="B10">
    <cfRule type="cellIs" dxfId="81" priority="150" operator="notEqual">
      <formula>$D$10</formula>
    </cfRule>
    <cfRule type="cellIs" dxfId="80" priority="167" operator="equal">
      <formula>$D$10</formula>
    </cfRule>
  </conditionalFormatting>
  <conditionalFormatting sqref="B11">
    <cfRule type="cellIs" dxfId="79" priority="149" operator="notEqual">
      <formula>$D$11</formula>
    </cfRule>
    <cfRule type="cellIs" dxfId="78" priority="166" operator="equal">
      <formula>$D$11</formula>
    </cfRule>
  </conditionalFormatting>
  <conditionalFormatting sqref="B12">
    <cfRule type="cellIs" dxfId="77" priority="148" operator="notEqual">
      <formula>$D$12</formula>
    </cfRule>
    <cfRule type="cellIs" dxfId="76" priority="165" operator="equal">
      <formula>$D$12</formula>
    </cfRule>
  </conditionalFormatting>
  <conditionalFormatting sqref="B13">
    <cfRule type="cellIs" dxfId="75" priority="147" operator="notEqual">
      <formula>$D$13</formula>
    </cfRule>
    <cfRule type="cellIs" dxfId="74" priority="164" operator="equal">
      <formula>$D$13</formula>
    </cfRule>
  </conditionalFormatting>
  <conditionalFormatting sqref="B14">
    <cfRule type="cellIs" dxfId="73" priority="146" operator="notEqual">
      <formula>$D$14</formula>
    </cfRule>
    <cfRule type="cellIs" dxfId="72" priority="163" operator="equal">
      <formula>$D$14</formula>
    </cfRule>
  </conditionalFormatting>
  <conditionalFormatting sqref="B15">
    <cfRule type="cellIs" dxfId="71" priority="145" operator="notEqual">
      <formula>$D$15</formula>
    </cfRule>
    <cfRule type="cellIs" dxfId="70" priority="162" operator="equal">
      <formula>$D$15</formula>
    </cfRule>
  </conditionalFormatting>
  <conditionalFormatting sqref="B16">
    <cfRule type="cellIs" dxfId="69" priority="144" operator="notEqual">
      <formula>$D$16</formula>
    </cfRule>
    <cfRule type="cellIs" dxfId="68" priority="161" operator="equal">
      <formula>$D$16</formula>
    </cfRule>
  </conditionalFormatting>
  <conditionalFormatting sqref="B17">
    <cfRule type="cellIs" dxfId="67" priority="143" operator="notEqual">
      <formula>$D$17</formula>
    </cfRule>
    <cfRule type="cellIs" dxfId="66" priority="160" operator="equal">
      <formula>$D$17</formula>
    </cfRule>
  </conditionalFormatting>
  <conditionalFormatting sqref="B18">
    <cfRule type="cellIs" dxfId="65" priority="142" operator="notEqual">
      <formula>$D$18</formula>
    </cfRule>
    <cfRule type="cellIs" dxfId="64" priority="159" operator="equal">
      <formula>$D$18</formula>
    </cfRule>
  </conditionalFormatting>
  <conditionalFormatting sqref="B19">
    <cfRule type="cellIs" dxfId="63" priority="141" operator="notEqual">
      <formula>$D$19</formula>
    </cfRule>
    <cfRule type="cellIs" dxfId="62" priority="158" operator="equal">
      <formula>$D$19</formula>
    </cfRule>
  </conditionalFormatting>
  <conditionalFormatting sqref="B20">
    <cfRule type="cellIs" dxfId="61" priority="140" operator="notEqual">
      <formula>$D$20</formula>
    </cfRule>
    <cfRule type="cellIs" dxfId="60" priority="157" operator="equal">
      <formula>$D$20</formula>
    </cfRule>
  </conditionalFormatting>
  <conditionalFormatting sqref="B21">
    <cfRule type="cellIs" dxfId="59" priority="139" operator="notEqual">
      <formula>$D$21</formula>
    </cfRule>
    <cfRule type="cellIs" dxfId="58" priority="156" operator="equal">
      <formula>$D$21</formula>
    </cfRule>
  </conditionalFormatting>
  <conditionalFormatting sqref="B22">
    <cfRule type="cellIs" dxfId="57" priority="103" operator="equal">
      <formula>$D$22</formula>
    </cfRule>
    <cfRule type="cellIs" dxfId="56" priority="104" operator="notEqual">
      <formula>$D$22</formula>
    </cfRule>
  </conditionalFormatting>
  <conditionalFormatting sqref="B23">
    <cfRule type="cellIs" dxfId="55" priority="96" operator="notEqual">
      <formula>$D$23</formula>
    </cfRule>
    <cfRule type="cellIs" dxfId="54" priority="101" operator="equal">
      <formula>$D$23</formula>
    </cfRule>
  </conditionalFormatting>
  <conditionalFormatting sqref="B24">
    <cfRule type="cellIs" dxfId="53" priority="94" operator="notEqual">
      <formula>$D$24</formula>
    </cfRule>
    <cfRule type="cellIs" dxfId="52" priority="99" operator="equal">
      <formula>$D$24</formula>
    </cfRule>
  </conditionalFormatting>
  <conditionalFormatting sqref="B25">
    <cfRule type="cellIs" dxfId="51" priority="91" operator="equal">
      <formula>$D$25</formula>
    </cfRule>
    <cfRule type="cellIs" dxfId="50" priority="92" operator="notEqual">
      <formula>$D$25</formula>
    </cfRule>
  </conditionalFormatting>
  <conditionalFormatting sqref="D5">
    <cfRule type="cellIs" dxfId="49" priority="70" operator="notEqual">
      <formula>$B$5</formula>
    </cfRule>
    <cfRule type="cellIs" dxfId="48" priority="86" operator="equal">
      <formula>$B$5</formula>
    </cfRule>
  </conditionalFormatting>
  <conditionalFormatting sqref="D6">
    <cfRule type="cellIs" dxfId="47" priority="28" operator="notEqual">
      <formula>$B$6</formula>
    </cfRule>
    <cfRule type="cellIs" dxfId="46" priority="48" operator="equal">
      <formula>$B$6</formula>
    </cfRule>
  </conditionalFormatting>
  <conditionalFormatting sqref="D7">
    <cfRule type="cellIs" dxfId="45" priority="27" operator="notEqual">
      <formula>$B$7</formula>
    </cfRule>
    <cfRule type="cellIs" dxfId="44" priority="47" operator="equal">
      <formula>$B$7</formula>
    </cfRule>
  </conditionalFormatting>
  <conditionalFormatting sqref="D8">
    <cfRule type="cellIs" dxfId="43" priority="26" operator="notEqual">
      <formula>$B$8</formula>
    </cfRule>
    <cfRule type="cellIs" dxfId="42" priority="46" operator="equal">
      <formula>$B$8</formula>
    </cfRule>
  </conditionalFormatting>
  <conditionalFormatting sqref="D9">
    <cfRule type="cellIs" dxfId="41" priority="25" operator="notEqual">
      <formula>$B$9</formula>
    </cfRule>
    <cfRule type="cellIs" dxfId="40" priority="45" operator="equal">
      <formula>$B$9</formula>
    </cfRule>
  </conditionalFormatting>
  <conditionalFormatting sqref="D10">
    <cfRule type="cellIs" dxfId="39" priority="24" operator="notEqual">
      <formula>$B$10</formula>
    </cfRule>
    <cfRule type="cellIs" dxfId="38" priority="44" operator="equal">
      <formula>$B$10</formula>
    </cfRule>
  </conditionalFormatting>
  <conditionalFormatting sqref="D11">
    <cfRule type="cellIs" dxfId="37" priority="23" operator="notEqual">
      <formula>$B$11</formula>
    </cfRule>
    <cfRule type="cellIs" dxfId="36" priority="43" operator="equal">
      <formula>$B$11</formula>
    </cfRule>
  </conditionalFormatting>
  <conditionalFormatting sqref="D12">
    <cfRule type="cellIs" dxfId="35" priority="22" operator="notEqual">
      <formula>$B$12</formula>
    </cfRule>
    <cfRule type="cellIs" dxfId="34" priority="42" operator="equal">
      <formula>$B$12</formula>
    </cfRule>
  </conditionalFormatting>
  <conditionalFormatting sqref="D13">
    <cfRule type="cellIs" dxfId="33" priority="21" operator="notEqual">
      <formula>$B$13</formula>
    </cfRule>
    <cfRule type="cellIs" dxfId="32" priority="41" operator="equal">
      <formula>$B$13</formula>
    </cfRule>
  </conditionalFormatting>
  <conditionalFormatting sqref="D14">
    <cfRule type="cellIs" dxfId="31" priority="20" operator="notEqual">
      <formula>$B$14</formula>
    </cfRule>
    <cfRule type="cellIs" dxfId="30" priority="40" operator="equal">
      <formula>$B$14</formula>
    </cfRule>
  </conditionalFormatting>
  <conditionalFormatting sqref="D15">
    <cfRule type="cellIs" dxfId="29" priority="19" operator="notEqual">
      <formula>$B$15</formula>
    </cfRule>
    <cfRule type="cellIs" dxfId="28" priority="39" operator="equal">
      <formula>$B$15</formula>
    </cfRule>
  </conditionalFormatting>
  <conditionalFormatting sqref="D16">
    <cfRule type="cellIs" dxfId="27" priority="18" operator="notEqual">
      <formula>$B$16</formula>
    </cfRule>
    <cfRule type="cellIs" dxfId="26" priority="38" operator="equal">
      <formula>$B$16</formula>
    </cfRule>
  </conditionalFormatting>
  <conditionalFormatting sqref="D17">
    <cfRule type="cellIs" dxfId="25" priority="17" operator="notEqual">
      <formula>$B$17</formula>
    </cfRule>
    <cfRule type="cellIs" dxfId="24" priority="37" operator="equal">
      <formula>$B$17</formula>
    </cfRule>
  </conditionalFormatting>
  <conditionalFormatting sqref="D18">
    <cfRule type="cellIs" dxfId="23" priority="16" operator="notEqual">
      <formula>$B$18</formula>
    </cfRule>
    <cfRule type="cellIs" dxfId="22" priority="36" operator="equal">
      <formula>$B$18</formula>
    </cfRule>
  </conditionalFormatting>
  <conditionalFormatting sqref="D19">
    <cfRule type="cellIs" dxfId="21" priority="15" operator="notEqual">
      <formula>$B$19</formula>
    </cfRule>
    <cfRule type="cellIs" dxfId="20" priority="35" operator="equal">
      <formula>$B$19</formula>
    </cfRule>
  </conditionalFormatting>
  <conditionalFormatting sqref="D20">
    <cfRule type="cellIs" dxfId="19" priority="14" operator="notEqual">
      <formula>$B$20</formula>
    </cfRule>
    <cfRule type="cellIs" dxfId="18" priority="34" operator="equal">
      <formula>$B$20</formula>
    </cfRule>
  </conditionalFormatting>
  <conditionalFormatting sqref="D21">
    <cfRule type="cellIs" dxfId="17" priority="13" operator="notEqual">
      <formula>$B$21</formula>
    </cfRule>
    <cfRule type="cellIs" dxfId="16" priority="33" operator="equal">
      <formula>$B$21</formula>
    </cfRule>
  </conditionalFormatting>
  <conditionalFormatting sqref="D22">
    <cfRule type="cellIs" dxfId="15" priority="12" operator="notEqual">
      <formula>$B$22</formula>
    </cfRule>
    <cfRule type="cellIs" dxfId="14" priority="32" operator="equal">
      <formula>$B$22</formula>
    </cfRule>
  </conditionalFormatting>
  <conditionalFormatting sqref="D23">
    <cfRule type="cellIs" dxfId="13" priority="11" operator="notEqual">
      <formula>$B$23</formula>
    </cfRule>
    <cfRule type="cellIs" dxfId="12" priority="31" operator="equal">
      <formula>$B$23</formula>
    </cfRule>
  </conditionalFormatting>
  <conditionalFormatting sqref="D24">
    <cfRule type="cellIs" dxfId="11" priority="10" operator="notEqual">
      <formula>$B$24</formula>
    </cfRule>
    <cfRule type="cellIs" dxfId="10" priority="30" operator="equal">
      <formula>$B$24</formula>
    </cfRule>
  </conditionalFormatting>
  <conditionalFormatting sqref="D25">
    <cfRule type="cellIs" dxfId="9" priority="9" operator="notEqual">
      <formula>$B$25</formula>
    </cfRule>
    <cfRule type="cellIs" dxfId="8" priority="29" operator="equal">
      <formula>$B$25</formula>
    </cfRule>
  </conditionalFormatting>
  <conditionalFormatting sqref="B5">
    <cfRule type="cellIs" dxfId="7" priority="4" operator="notEqual">
      <formula>$D$5</formula>
    </cfRule>
    <cfRule type="cellIs" dxfId="6" priority="8" operator="equal">
      <formula>$D$5</formula>
    </cfRule>
  </conditionalFormatting>
  <conditionalFormatting sqref="B6">
    <cfRule type="cellIs" dxfId="5" priority="3" operator="notEqual">
      <formula>$D$6</formula>
    </cfRule>
    <cfRule type="cellIs" dxfId="4" priority="7" operator="equal">
      <formula>$D$6</formula>
    </cfRule>
  </conditionalFormatting>
  <conditionalFormatting sqref="B7">
    <cfRule type="cellIs" dxfId="3" priority="2" operator="notEqual">
      <formula>$D$7</formula>
    </cfRule>
    <cfRule type="cellIs" dxfId="2" priority="6" operator="equal">
      <formula>$D$7</formula>
    </cfRule>
  </conditionalFormatting>
  <conditionalFormatting sqref="B8">
    <cfRule type="cellIs" dxfId="1" priority="1" operator="notEqual">
      <formula>$D$8</formula>
    </cfRule>
    <cfRule type="cellIs" dxfId="0" priority="5" operator="equal">
      <formula>$D$8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57"/>
  <sheetViews>
    <sheetView tabSelected="1" zoomScale="70" zoomScaleNormal="70" workbookViewId="0">
      <selection activeCell="O44" sqref="O44"/>
    </sheetView>
  </sheetViews>
  <sheetFormatPr baseColWidth="10" defaultColWidth="9.140625" defaultRowHeight="15" x14ac:dyDescent="0.25"/>
  <cols>
    <col min="2" max="2" width="12.7109375" customWidth="1"/>
    <col min="3" max="9" width="10.7109375" customWidth="1"/>
    <col min="10" max="10" width="8.85546875" customWidth="1"/>
    <col min="11" max="11" width="25.85546875" customWidth="1"/>
    <col min="12" max="12" width="9.140625" customWidth="1"/>
    <col min="13" max="13" width="10.7109375" customWidth="1"/>
    <col min="14" max="26" width="9.140625" style="130" customWidth="1"/>
    <col min="27" max="27" width="9.140625" customWidth="1"/>
  </cols>
  <sheetData>
    <row r="1" spans="1:42" ht="15" customHeight="1" x14ac:dyDescent="0.25">
      <c r="C1" s="275" t="s">
        <v>393</v>
      </c>
      <c r="D1" s="275"/>
      <c r="E1" s="275"/>
      <c r="F1" s="275"/>
      <c r="G1" s="275"/>
      <c r="H1" s="275"/>
      <c r="I1" s="275"/>
      <c r="J1" s="128"/>
      <c r="K1" s="129" t="s">
        <v>394</v>
      </c>
      <c r="AA1" s="130"/>
    </row>
    <row r="2" spans="1:42" ht="15" customHeight="1" x14ac:dyDescent="0.25">
      <c r="C2" s="275"/>
      <c r="D2" s="275"/>
      <c r="E2" s="275"/>
      <c r="F2" s="275"/>
      <c r="G2" s="275"/>
      <c r="H2" s="275"/>
      <c r="I2" s="275"/>
      <c r="J2" s="128"/>
      <c r="K2" s="129" t="s">
        <v>395</v>
      </c>
      <c r="L2" s="131"/>
      <c r="M2" s="131"/>
      <c r="O2" s="132"/>
      <c r="P2" s="133"/>
      <c r="T2" s="138"/>
      <c r="U2" s="138"/>
      <c r="V2" s="138"/>
      <c r="W2" s="138"/>
      <c r="X2" s="138"/>
      <c r="Y2" s="138"/>
      <c r="Z2" s="276"/>
      <c r="AA2" s="139"/>
      <c r="AB2" s="139"/>
      <c r="AC2" s="139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</row>
    <row r="3" spans="1:42" ht="15" customHeight="1" x14ac:dyDescent="0.25">
      <c r="C3" s="275"/>
      <c r="D3" s="275"/>
      <c r="E3" s="275"/>
      <c r="F3" s="275"/>
      <c r="G3" s="275"/>
      <c r="H3" s="275"/>
      <c r="I3" s="275"/>
      <c r="K3" s="134" t="s">
        <v>396</v>
      </c>
      <c r="L3" s="131"/>
      <c r="M3" s="135"/>
      <c r="T3" s="138"/>
      <c r="U3" s="138"/>
      <c r="V3" s="138"/>
      <c r="W3" s="138"/>
      <c r="X3" s="138"/>
      <c r="Y3" s="138"/>
      <c r="Z3" s="276"/>
      <c r="AA3" s="139"/>
      <c r="AB3" s="139"/>
      <c r="AC3" s="139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</row>
    <row r="4" spans="1:42" ht="12" customHeight="1" thickBot="1" x14ac:dyDescent="0.3">
      <c r="C4" s="136"/>
      <c r="D4" s="136"/>
      <c r="E4" s="137"/>
      <c r="F4" s="136"/>
      <c r="G4" s="136"/>
      <c r="H4" s="136"/>
      <c r="I4" s="136"/>
      <c r="J4" s="136"/>
      <c r="K4" s="136"/>
      <c r="L4" s="131"/>
      <c r="M4" s="131"/>
      <c r="T4" s="138"/>
      <c r="U4" s="138"/>
      <c r="V4" s="138"/>
      <c r="W4" s="138"/>
      <c r="X4" s="138"/>
      <c r="Y4" s="138"/>
      <c r="Z4" s="276"/>
      <c r="AA4" s="139"/>
      <c r="AB4" s="139"/>
      <c r="AC4" s="139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</row>
    <row r="5" spans="1:42" ht="33.75" customHeight="1" x14ac:dyDescent="0.25">
      <c r="A5" s="277" t="s">
        <v>47</v>
      </c>
      <c r="B5" s="278"/>
      <c r="C5" s="278"/>
      <c r="D5" s="278"/>
      <c r="E5" s="278"/>
      <c r="F5" s="278"/>
      <c r="G5" s="279"/>
      <c r="H5" s="286"/>
      <c r="I5" s="287"/>
      <c r="J5" s="287"/>
      <c r="K5" s="288"/>
      <c r="L5" s="131"/>
      <c r="M5" s="131"/>
      <c r="T5" s="138"/>
      <c r="U5" s="138"/>
      <c r="V5" s="138"/>
      <c r="W5" s="138"/>
      <c r="X5" s="138"/>
      <c r="Y5" s="138"/>
      <c r="Z5" s="138"/>
      <c r="AA5" s="139"/>
      <c r="AB5" s="139"/>
      <c r="AC5" s="139"/>
      <c r="AD5" s="26"/>
      <c r="AE5" s="26"/>
      <c r="AF5" s="26"/>
      <c r="AG5" s="26"/>
      <c r="AH5" s="26"/>
      <c r="AI5" s="26"/>
      <c r="AJ5" s="26"/>
      <c r="AK5" s="139"/>
      <c r="AL5" s="26"/>
      <c r="AM5" s="26"/>
      <c r="AN5" s="26"/>
      <c r="AO5" s="26"/>
      <c r="AP5" s="26"/>
    </row>
    <row r="6" spans="1:42" ht="15" customHeight="1" x14ac:dyDescent="0.25">
      <c r="A6" s="280"/>
      <c r="B6" s="281"/>
      <c r="C6" s="281"/>
      <c r="D6" s="281"/>
      <c r="E6" s="281"/>
      <c r="F6" s="281"/>
      <c r="G6" s="282"/>
      <c r="H6" s="289"/>
      <c r="I6" s="290"/>
      <c r="J6" s="290"/>
      <c r="K6" s="291"/>
      <c r="L6" s="131"/>
      <c r="M6" s="131"/>
      <c r="T6" s="138"/>
      <c r="U6" s="138"/>
      <c r="V6" s="138"/>
      <c r="W6" s="138"/>
      <c r="X6" s="138"/>
      <c r="Y6" s="138"/>
      <c r="Z6" s="138"/>
      <c r="AA6" s="139"/>
      <c r="AB6" s="139"/>
      <c r="AC6" s="139"/>
      <c r="AD6" s="26"/>
      <c r="AE6" s="139"/>
      <c r="AF6" s="26"/>
      <c r="AG6" s="26"/>
      <c r="AH6" s="26"/>
      <c r="AI6" s="26"/>
      <c r="AJ6" s="26"/>
      <c r="AK6" s="154"/>
      <c r="AL6" s="26"/>
      <c r="AM6" s="26"/>
      <c r="AN6" s="26"/>
      <c r="AO6" s="26"/>
      <c r="AP6" s="26"/>
    </row>
    <row r="7" spans="1:42" ht="15" customHeight="1" x14ac:dyDescent="0.25">
      <c r="A7" s="280"/>
      <c r="B7" s="281"/>
      <c r="C7" s="281"/>
      <c r="D7" s="281"/>
      <c r="E7" s="281"/>
      <c r="F7" s="281"/>
      <c r="G7" s="282"/>
      <c r="H7" s="289"/>
      <c r="I7" s="290"/>
      <c r="J7" s="290"/>
      <c r="K7" s="291"/>
      <c r="L7" s="131"/>
      <c r="M7" s="131"/>
      <c r="T7" s="138"/>
      <c r="U7" s="138"/>
      <c r="V7" s="138"/>
      <c r="W7" s="138"/>
      <c r="X7" s="138"/>
      <c r="Y7" s="138"/>
      <c r="Z7" s="138"/>
      <c r="AA7" s="139"/>
      <c r="AB7" s="139"/>
      <c r="AC7" s="139"/>
      <c r="AD7" s="26"/>
      <c r="AE7" s="139"/>
      <c r="AF7" s="26"/>
      <c r="AG7" s="26"/>
      <c r="AH7" s="26"/>
      <c r="AI7" s="26"/>
      <c r="AJ7" s="26"/>
      <c r="AK7" s="154"/>
      <c r="AL7" s="26"/>
      <c r="AM7" s="26"/>
      <c r="AN7" s="26"/>
      <c r="AO7" s="26"/>
      <c r="AP7" s="26"/>
    </row>
    <row r="8" spans="1:42" ht="44.25" customHeight="1" thickBot="1" x14ac:dyDescent="0.3">
      <c r="A8" s="283"/>
      <c r="B8" s="284"/>
      <c r="C8" s="284"/>
      <c r="D8" s="284"/>
      <c r="E8" s="284"/>
      <c r="F8" s="284"/>
      <c r="G8" s="285"/>
      <c r="H8" s="289"/>
      <c r="I8" s="290"/>
      <c r="J8" s="290"/>
      <c r="K8" s="291"/>
      <c r="L8" s="131"/>
      <c r="M8" s="131"/>
      <c r="T8" s="138"/>
      <c r="U8" s="138"/>
      <c r="V8" s="138"/>
      <c r="W8" s="138"/>
      <c r="X8" s="138"/>
      <c r="Y8" s="138"/>
      <c r="Z8" s="138"/>
      <c r="AA8" s="139"/>
      <c r="AB8" s="139"/>
      <c r="AC8" s="139"/>
      <c r="AD8" s="26"/>
      <c r="AE8" s="139"/>
      <c r="AF8" s="26"/>
      <c r="AG8" s="26"/>
      <c r="AH8" s="26"/>
      <c r="AI8" s="26"/>
      <c r="AJ8" s="26"/>
      <c r="AK8" s="154"/>
      <c r="AL8" s="26"/>
      <c r="AM8" s="26"/>
      <c r="AN8" s="26"/>
      <c r="AO8" s="26"/>
      <c r="AP8" s="26"/>
    </row>
    <row r="9" spans="1:42" ht="15.75" customHeight="1" x14ac:dyDescent="0.25">
      <c r="A9" s="292" t="str">
        <f>IF(A5="","",VLOOKUP(A5,DATA!A2:BZ486,2,FALSE))</f>
        <v>Suisse Ronde Prépoussé 105 gr</v>
      </c>
      <c r="B9" s="293"/>
      <c r="C9" s="293"/>
      <c r="D9" s="293"/>
      <c r="E9" s="293"/>
      <c r="F9" s="293"/>
      <c r="G9" s="293"/>
      <c r="H9" s="293"/>
      <c r="I9" s="293"/>
      <c r="J9" s="293"/>
      <c r="K9" s="294"/>
      <c r="L9" s="131"/>
      <c r="M9" s="155"/>
      <c r="T9" s="138"/>
      <c r="U9" s="138"/>
      <c r="V9" s="138"/>
      <c r="W9" s="138"/>
      <c r="X9" s="138"/>
      <c r="Y9" s="138"/>
      <c r="Z9" s="138"/>
      <c r="AA9" s="139"/>
      <c r="AB9" s="139"/>
      <c r="AC9" s="139"/>
      <c r="AD9" s="26"/>
      <c r="AE9" s="139"/>
      <c r="AF9" s="26"/>
      <c r="AG9" s="26"/>
      <c r="AH9" s="26"/>
      <c r="AI9" s="26"/>
      <c r="AJ9" s="26"/>
      <c r="AK9" s="154"/>
      <c r="AL9" s="26"/>
      <c r="AM9" s="26"/>
      <c r="AN9" s="26"/>
      <c r="AO9" s="26"/>
      <c r="AP9" s="26"/>
    </row>
    <row r="10" spans="1:42" ht="15" customHeight="1" x14ac:dyDescent="0.25">
      <c r="A10" s="295"/>
      <c r="B10" s="296"/>
      <c r="C10" s="296"/>
      <c r="D10" s="296"/>
      <c r="E10" s="296"/>
      <c r="F10" s="296"/>
      <c r="G10" s="296"/>
      <c r="H10" s="296"/>
      <c r="I10" s="296"/>
      <c r="J10" s="296"/>
      <c r="K10" s="297"/>
      <c r="L10" s="131"/>
      <c r="M10" s="131"/>
      <c r="T10" s="138"/>
      <c r="U10" s="138"/>
      <c r="V10" s="138"/>
      <c r="W10" s="138"/>
      <c r="X10" s="138"/>
      <c r="Y10" s="138"/>
      <c r="Z10" s="138"/>
      <c r="AA10" s="139"/>
      <c r="AB10" s="139"/>
      <c r="AC10" s="139"/>
      <c r="AD10" s="26"/>
      <c r="AE10" s="139"/>
      <c r="AF10" s="26"/>
      <c r="AG10" s="26"/>
      <c r="AH10" s="26"/>
      <c r="AI10" s="26"/>
      <c r="AJ10" s="26"/>
      <c r="AK10" s="154"/>
      <c r="AL10" s="26"/>
      <c r="AM10" s="26"/>
      <c r="AN10" s="26"/>
      <c r="AO10" s="26"/>
      <c r="AP10" s="26"/>
    </row>
    <row r="11" spans="1:42" ht="15" customHeight="1" x14ac:dyDescent="0.25">
      <c r="A11" s="295"/>
      <c r="B11" s="296"/>
      <c r="C11" s="296"/>
      <c r="D11" s="296"/>
      <c r="E11" s="296"/>
      <c r="F11" s="296"/>
      <c r="G11" s="296"/>
      <c r="H11" s="296"/>
      <c r="I11" s="296"/>
      <c r="J11" s="296"/>
      <c r="K11" s="297"/>
      <c r="L11" s="131"/>
      <c r="M11" s="131"/>
      <c r="T11" s="138"/>
      <c r="U11" s="138"/>
      <c r="V11" s="138"/>
      <c r="W11" s="138"/>
      <c r="X11" s="138"/>
      <c r="Y11" s="138"/>
      <c r="Z11" s="138"/>
      <c r="AA11" s="139"/>
      <c r="AB11" s="139"/>
      <c r="AC11" s="139"/>
      <c r="AD11" s="26"/>
      <c r="AE11" s="139"/>
      <c r="AF11" s="26"/>
      <c r="AG11" s="26"/>
      <c r="AH11" s="26"/>
      <c r="AI11" s="26"/>
      <c r="AJ11" s="26"/>
      <c r="AK11" s="154"/>
      <c r="AL11" s="26"/>
      <c r="AM11" s="26"/>
      <c r="AN11" s="26"/>
      <c r="AO11" s="26"/>
      <c r="AP11" s="26"/>
    </row>
    <row r="12" spans="1:42" ht="15" customHeight="1" x14ac:dyDescent="0.25">
      <c r="A12" s="295"/>
      <c r="B12" s="296"/>
      <c r="C12" s="296"/>
      <c r="D12" s="296"/>
      <c r="E12" s="296"/>
      <c r="F12" s="296"/>
      <c r="G12" s="296"/>
      <c r="H12" s="296"/>
      <c r="I12" s="296"/>
      <c r="J12" s="296"/>
      <c r="K12" s="297"/>
      <c r="L12" s="131"/>
      <c r="M12" s="131"/>
      <c r="T12" s="138"/>
      <c r="U12" s="138"/>
      <c r="V12" s="138"/>
      <c r="W12" s="138"/>
      <c r="X12" s="138"/>
      <c r="Y12" s="138"/>
      <c r="Z12" s="138"/>
      <c r="AA12" s="139"/>
      <c r="AB12" s="139"/>
      <c r="AC12" s="139"/>
      <c r="AD12" s="26"/>
      <c r="AE12" s="139"/>
      <c r="AF12" s="26"/>
      <c r="AG12" s="26"/>
      <c r="AH12" s="26"/>
      <c r="AI12" s="26"/>
      <c r="AJ12" s="26"/>
      <c r="AK12" s="154"/>
      <c r="AL12" s="26"/>
      <c r="AM12" s="26"/>
      <c r="AN12" s="26"/>
      <c r="AO12" s="26"/>
      <c r="AP12" s="26"/>
    </row>
    <row r="13" spans="1:42" ht="13.5" customHeight="1" thickBot="1" x14ac:dyDescent="0.3">
      <c r="A13" s="298"/>
      <c r="B13" s="299"/>
      <c r="C13" s="299"/>
      <c r="D13" s="299"/>
      <c r="E13" s="299"/>
      <c r="F13" s="299"/>
      <c r="G13" s="299"/>
      <c r="H13" s="299"/>
      <c r="I13" s="299"/>
      <c r="J13" s="299"/>
      <c r="K13" s="300"/>
      <c r="L13" s="131"/>
      <c r="M13" s="131"/>
      <c r="T13" s="138"/>
      <c r="U13" s="138"/>
      <c r="V13" s="138"/>
      <c r="W13" s="138"/>
      <c r="X13" s="138"/>
      <c r="Y13" s="138"/>
      <c r="Z13" s="138"/>
      <c r="AA13" s="139"/>
      <c r="AB13" s="139"/>
      <c r="AC13" s="139"/>
      <c r="AD13" s="26"/>
      <c r="AE13" s="139"/>
      <c r="AF13" s="26"/>
      <c r="AG13" s="26"/>
      <c r="AH13" s="26"/>
      <c r="AI13" s="26"/>
      <c r="AJ13" s="26"/>
      <c r="AK13" s="154"/>
      <c r="AL13" s="26"/>
      <c r="AM13" s="26"/>
      <c r="AN13" s="26"/>
      <c r="AO13" s="26"/>
      <c r="AP13" s="26"/>
    </row>
    <row r="14" spans="1:42" ht="15.75" customHeight="1" x14ac:dyDescent="0.25">
      <c r="A14" s="267" t="s">
        <v>398</v>
      </c>
      <c r="B14" s="268"/>
      <c r="C14" s="268"/>
      <c r="D14" s="271">
        <f>IF(A5="","",VLOOKUP(A5,DATA!A2:BZ486,41,FALSE))</f>
        <v>0</v>
      </c>
      <c r="E14" s="271"/>
      <c r="F14" s="271"/>
      <c r="G14" s="271"/>
      <c r="H14" s="271"/>
      <c r="I14" s="271"/>
      <c r="J14" s="271"/>
      <c r="K14" s="272"/>
      <c r="L14" s="131"/>
      <c r="M14" s="131"/>
      <c r="T14" s="138"/>
      <c r="U14" s="138"/>
      <c r="V14" s="138"/>
      <c r="W14" s="138"/>
      <c r="X14" s="138"/>
      <c r="Y14" s="138"/>
      <c r="Z14" s="138"/>
      <c r="AA14" s="139"/>
      <c r="AB14" s="139"/>
      <c r="AC14" s="139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ht="15.75" customHeight="1" thickBot="1" x14ac:dyDescent="0.3">
      <c r="A15" s="269"/>
      <c r="B15" s="270"/>
      <c r="C15" s="270"/>
      <c r="D15" s="273"/>
      <c r="E15" s="273"/>
      <c r="F15" s="273"/>
      <c r="G15" s="273"/>
      <c r="H15" s="273"/>
      <c r="I15" s="273"/>
      <c r="J15" s="273"/>
      <c r="K15" s="274"/>
      <c r="L15" s="131"/>
      <c r="M15" s="131"/>
      <c r="P15" s="161"/>
      <c r="T15" s="138"/>
      <c r="U15" s="138"/>
      <c r="V15" s="138"/>
      <c r="W15" s="138"/>
      <c r="X15" s="138"/>
      <c r="Y15" s="138"/>
      <c r="Z15" s="138"/>
      <c r="AA15" s="139"/>
      <c r="AB15" s="139"/>
      <c r="AC15" s="139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</row>
    <row r="16" spans="1:42" ht="19.5" thickBot="1" x14ac:dyDescent="0.3">
      <c r="A16" s="302" t="s">
        <v>399</v>
      </c>
      <c r="B16" s="303"/>
      <c r="C16" s="303"/>
      <c r="D16" s="303"/>
      <c r="E16" s="303"/>
      <c r="F16" s="303"/>
      <c r="G16" s="303"/>
      <c r="H16" s="303"/>
      <c r="I16" s="303"/>
      <c r="J16" s="303"/>
      <c r="K16" s="304"/>
      <c r="L16" s="139"/>
      <c r="M16" s="131"/>
      <c r="T16" s="138"/>
      <c r="U16" s="138"/>
      <c r="V16" s="138"/>
      <c r="W16" s="138"/>
      <c r="X16" s="138"/>
      <c r="Y16" s="138"/>
      <c r="Z16" s="138"/>
      <c r="AA16" s="139"/>
      <c r="AB16" s="139"/>
      <c r="AC16" s="139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</row>
    <row r="17" spans="1:42" ht="17.25" customHeight="1" thickBot="1" x14ac:dyDescent="0.3">
      <c r="A17" s="308"/>
      <c r="B17" s="309"/>
      <c r="C17" s="305" t="s">
        <v>419</v>
      </c>
      <c r="D17" s="306"/>
      <c r="E17" s="306"/>
      <c r="F17" s="306"/>
      <c r="G17" s="306"/>
      <c r="H17" s="306"/>
      <c r="I17" s="306"/>
      <c r="J17" s="306"/>
      <c r="K17" s="307"/>
      <c r="L17" s="139"/>
      <c r="M17" s="131"/>
      <c r="T17" s="138"/>
      <c r="U17" s="138"/>
      <c r="V17" s="138"/>
      <c r="W17" s="138"/>
      <c r="X17" s="138"/>
      <c r="Y17" s="138"/>
      <c r="Z17" s="138"/>
      <c r="AA17" s="139"/>
      <c r="AB17" s="139"/>
      <c r="AC17" s="139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</row>
    <row r="18" spans="1:42" ht="17.25" customHeight="1" x14ac:dyDescent="0.25">
      <c r="A18" s="301" t="s">
        <v>400</v>
      </c>
      <c r="B18" s="301"/>
      <c r="C18" s="318">
        <f>IF(A5="","",VLOOKUP(A5,DATA!A2:BZ486,26,FALSE))</f>
        <v>0</v>
      </c>
      <c r="D18" s="319"/>
      <c r="E18" s="319"/>
      <c r="F18" s="319"/>
      <c r="G18" s="319"/>
      <c r="H18" s="319"/>
      <c r="I18" s="319"/>
      <c r="J18" s="319"/>
      <c r="K18" s="320"/>
      <c r="L18" s="139"/>
      <c r="M18" s="131"/>
      <c r="T18" s="138"/>
      <c r="U18" s="138"/>
      <c r="V18" s="138"/>
      <c r="W18" s="138"/>
      <c r="X18" s="138"/>
      <c r="Y18" s="138"/>
      <c r="Z18" s="138"/>
      <c r="AA18" s="139"/>
      <c r="AB18" s="139"/>
      <c r="AC18" s="139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ht="17.25" customHeight="1" x14ac:dyDescent="0.25">
      <c r="A19" s="301" t="s">
        <v>401</v>
      </c>
      <c r="B19" s="301"/>
      <c r="C19" s="334">
        <f>IF(A5="","",VLOOKUP(A5,DATA!A2:BZ486,27,FALSE))</f>
        <v>0</v>
      </c>
      <c r="D19" s="335"/>
      <c r="E19" s="335"/>
      <c r="F19" s="335"/>
      <c r="G19" s="335"/>
      <c r="H19" s="335"/>
      <c r="I19" s="335"/>
      <c r="J19" s="335"/>
      <c r="K19" s="336"/>
      <c r="L19" s="139"/>
      <c r="M19" s="131"/>
      <c r="T19" s="138"/>
      <c r="U19" s="138"/>
      <c r="V19" s="138"/>
      <c r="W19" s="138"/>
      <c r="X19" s="138"/>
      <c r="Y19" s="138"/>
      <c r="Z19" s="139"/>
      <c r="AA19" s="139"/>
      <c r="AB19" s="139"/>
      <c r="AC19" s="139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1:42" ht="17.25" customHeight="1" thickBot="1" x14ac:dyDescent="0.3">
      <c r="A20" s="301" t="s">
        <v>402</v>
      </c>
      <c r="B20" s="301"/>
      <c r="C20" s="337">
        <f>IF(A5="","",VLOOKUP(A5,DATA!A2:BZ486,28,FALSE))</f>
        <v>0</v>
      </c>
      <c r="D20" s="338"/>
      <c r="E20" s="338"/>
      <c r="F20" s="338"/>
      <c r="G20" s="338"/>
      <c r="H20" s="338"/>
      <c r="I20" s="338"/>
      <c r="J20" s="338"/>
      <c r="K20" s="339"/>
      <c r="L20" s="139"/>
      <c r="M20" s="131"/>
      <c r="T20" s="138"/>
      <c r="U20" s="138"/>
      <c r="V20" s="138"/>
      <c r="W20" s="138"/>
      <c r="X20" s="138"/>
      <c r="Y20" s="138"/>
      <c r="Z20" s="138"/>
      <c r="AA20" s="139"/>
      <c r="AB20" s="139"/>
      <c r="AC20" s="139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</row>
    <row r="21" spans="1:42" ht="17.25" customHeight="1" x14ac:dyDescent="0.25">
      <c r="A21" s="327" t="s">
        <v>403</v>
      </c>
      <c r="B21" s="328"/>
      <c r="C21" s="355">
        <f>IF(A5="","",VLOOKUP(A5,DATA!A2:BZ486,29,FALSE))</f>
        <v>0</v>
      </c>
      <c r="D21" s="356"/>
      <c r="E21" s="140"/>
      <c r="F21" s="26"/>
      <c r="G21" s="141"/>
      <c r="H21" s="141"/>
      <c r="I21" s="142"/>
      <c r="J21" s="142"/>
      <c r="K21" s="25"/>
      <c r="L21" s="139"/>
      <c r="M21" s="131"/>
      <c r="T21" s="138"/>
      <c r="U21" s="138"/>
      <c r="V21" s="138"/>
      <c r="W21" s="138"/>
      <c r="X21" s="138"/>
      <c r="Y21" s="138"/>
      <c r="Z21" s="138"/>
      <c r="AA21" s="139"/>
      <c r="AB21" s="139"/>
      <c r="AC21" s="139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</row>
    <row r="22" spans="1:42" ht="17.25" customHeight="1" x14ac:dyDescent="0.25">
      <c r="A22" s="327" t="s">
        <v>404</v>
      </c>
      <c r="B22" s="328"/>
      <c r="C22" s="357">
        <f>IF(A5="","",VLOOKUP(A5,DATA!A2:BZ486,30,FALSE))</f>
        <v>0</v>
      </c>
      <c r="D22" s="358"/>
      <c r="E22" s="140"/>
      <c r="F22" s="26"/>
      <c r="G22" s="26"/>
      <c r="H22" s="26"/>
      <c r="I22" s="26"/>
      <c r="J22" s="26"/>
      <c r="K22" s="26"/>
      <c r="L22" s="139"/>
      <c r="M22" s="131"/>
      <c r="T22" s="138"/>
      <c r="U22" s="138"/>
      <c r="V22" s="138"/>
      <c r="W22" s="138"/>
      <c r="X22" s="138"/>
      <c r="Y22" s="138"/>
      <c r="Z22" s="138"/>
      <c r="AA22" s="139"/>
      <c r="AB22" s="139"/>
      <c r="AC22" s="139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</row>
    <row r="23" spans="1:42" ht="17.25" customHeight="1" thickBot="1" x14ac:dyDescent="0.3">
      <c r="A23" s="327" t="s">
        <v>390</v>
      </c>
      <c r="B23" s="328"/>
      <c r="C23" s="353">
        <f>IF(A5="","",VLOOKUP(A5,DATA!A2:BZ486,31,FALSE))</f>
        <v>0</v>
      </c>
      <c r="D23" s="354"/>
      <c r="E23" s="140"/>
      <c r="F23" s="26"/>
      <c r="H23" s="143"/>
      <c r="L23" s="139"/>
      <c r="M23" s="131"/>
      <c r="AA23" s="131"/>
      <c r="AB23" s="131"/>
      <c r="AC23" s="131"/>
    </row>
    <row r="24" spans="1:42" ht="19.5" thickBot="1" x14ac:dyDescent="0.3">
      <c r="A24" s="302" t="s">
        <v>405</v>
      </c>
      <c r="B24" s="303"/>
      <c r="C24" s="303"/>
      <c r="D24" s="303"/>
      <c r="E24" s="303"/>
      <c r="F24" s="303"/>
      <c r="G24" s="303"/>
      <c r="H24" s="303"/>
      <c r="I24" s="303"/>
      <c r="J24" s="303"/>
      <c r="K24" s="304"/>
      <c r="L24" s="139"/>
      <c r="M24" s="131"/>
      <c r="AA24" s="131"/>
      <c r="AB24" s="131"/>
      <c r="AC24" s="131"/>
    </row>
    <row r="25" spans="1:42" ht="16.5" thickBot="1" x14ac:dyDescent="0.3">
      <c r="A25" s="144"/>
      <c r="B25" s="144"/>
      <c r="C25" s="305" t="s">
        <v>419</v>
      </c>
      <c r="D25" s="306"/>
      <c r="E25" s="306"/>
      <c r="F25" s="306"/>
      <c r="G25" s="306"/>
      <c r="H25" s="306"/>
      <c r="I25" s="306"/>
      <c r="J25" s="306"/>
      <c r="K25" s="307"/>
      <c r="L25" s="139"/>
      <c r="M25" s="131"/>
      <c r="AA25" s="131"/>
      <c r="AB25" s="131"/>
      <c r="AC25" s="131"/>
    </row>
    <row r="26" spans="1:42" ht="16.5" thickBot="1" x14ac:dyDescent="0.3">
      <c r="A26" s="310" t="s">
        <v>406</v>
      </c>
      <c r="B26" s="311"/>
      <c r="C26" s="321">
        <f>IF(A5="","",VLOOKUP(A5,DATA!A2:BZ486,32,FALSE))</f>
        <v>0</v>
      </c>
      <c r="D26" s="322"/>
      <c r="E26" s="322"/>
      <c r="F26" s="322"/>
      <c r="G26" s="322"/>
      <c r="H26" s="322"/>
      <c r="I26" s="322"/>
      <c r="J26" s="322"/>
      <c r="K26" s="323"/>
      <c r="L26" s="139"/>
      <c r="M26" s="131"/>
      <c r="AA26" s="131"/>
      <c r="AB26" s="131"/>
      <c r="AC26" s="131"/>
    </row>
    <row r="27" spans="1:42" ht="15.75" x14ac:dyDescent="0.25">
      <c r="A27" s="310" t="s">
        <v>418</v>
      </c>
      <c r="B27" s="311"/>
      <c r="C27" s="324">
        <f>IF(A5="","",VLOOKUP(A5,DATA!A2:BZ486,33,FALSE))</f>
        <v>0</v>
      </c>
      <c r="D27" s="325"/>
      <c r="E27" s="145"/>
      <c r="F27" s="26"/>
      <c r="G27" s="26"/>
      <c r="H27" s="26"/>
      <c r="I27" s="26"/>
      <c r="J27" s="26"/>
      <c r="K27" s="26"/>
      <c r="L27" s="139"/>
      <c r="M27" s="131"/>
      <c r="AA27" s="131"/>
      <c r="AB27" s="131"/>
      <c r="AC27" s="131"/>
    </row>
    <row r="28" spans="1:42" ht="16.5" thickBot="1" x14ac:dyDescent="0.3">
      <c r="A28" s="146" t="s">
        <v>407</v>
      </c>
      <c r="B28" s="146"/>
      <c r="C28" s="340">
        <f>IF(A5="","",VLOOKUP(A5,DATA!A2:BZ486,42,FALSE))</f>
        <v>0</v>
      </c>
      <c r="D28" s="341"/>
      <c r="E28" s="145"/>
      <c r="F28" s="26"/>
      <c r="G28" s="26"/>
      <c r="H28" s="26"/>
      <c r="I28" s="26"/>
      <c r="J28" s="26"/>
      <c r="K28" s="26"/>
      <c r="L28" s="139"/>
      <c r="M28" s="131"/>
      <c r="AA28" s="131"/>
      <c r="AB28" s="131"/>
      <c r="AC28" s="131"/>
    </row>
    <row r="29" spans="1:42" ht="18.75" x14ac:dyDescent="0.25">
      <c r="A29" s="302" t="s">
        <v>408</v>
      </c>
      <c r="B29" s="303"/>
      <c r="C29" s="303"/>
      <c r="D29" s="303"/>
      <c r="E29" s="303"/>
      <c r="F29" s="303"/>
      <c r="G29" s="303"/>
      <c r="H29" s="303"/>
      <c r="I29" s="303"/>
      <c r="J29" s="303"/>
      <c r="K29" s="304"/>
      <c r="L29" s="139"/>
      <c r="M29" s="131"/>
      <c r="AA29" s="131"/>
      <c r="AB29" s="131"/>
      <c r="AC29" s="131"/>
    </row>
    <row r="30" spans="1:42" ht="15.75" x14ac:dyDescent="0.25">
      <c r="A30" s="147"/>
      <c r="C30" s="351" t="s">
        <v>419</v>
      </c>
      <c r="D30" s="352"/>
      <c r="E30" s="352"/>
      <c r="F30" s="352"/>
      <c r="G30" s="344" t="s">
        <v>397</v>
      </c>
      <c r="H30" s="345"/>
      <c r="I30" s="345"/>
      <c r="J30" s="345"/>
      <c r="K30" s="345"/>
      <c r="L30" s="131"/>
      <c r="M30" s="131"/>
      <c r="AA30" s="131"/>
      <c r="AB30" s="131"/>
      <c r="AC30" s="131"/>
    </row>
    <row r="31" spans="1:42" ht="15.75" customHeight="1" x14ac:dyDescent="0.25">
      <c r="A31" s="327" t="s">
        <v>409</v>
      </c>
      <c r="B31" s="327"/>
      <c r="C31" s="347">
        <f>IF(A5="","",VLOOKUP(A5,DATA!A2:BZ486,34,FALSE))</f>
        <v>0</v>
      </c>
      <c r="D31" s="348"/>
      <c r="E31" s="348"/>
      <c r="F31" s="348"/>
      <c r="G31" s="345"/>
      <c r="H31" s="345"/>
      <c r="I31" s="345"/>
      <c r="J31" s="345"/>
      <c r="K31" s="345"/>
      <c r="L31" s="131"/>
      <c r="M31" s="131"/>
      <c r="AA31" s="131"/>
      <c r="AB31" s="131"/>
      <c r="AC31" s="131"/>
    </row>
    <row r="32" spans="1:42" ht="27" customHeight="1" x14ac:dyDescent="0.25">
      <c r="A32" s="346" t="s">
        <v>410</v>
      </c>
      <c r="B32" s="346"/>
      <c r="C32" s="349">
        <f>IF(A5="","",VLOOKUP(A5,DATA!A2:BZ486,35,FALSE))</f>
        <v>0</v>
      </c>
      <c r="D32" s="350"/>
      <c r="E32" s="350"/>
      <c r="F32" s="350"/>
      <c r="G32" s="345"/>
      <c r="H32" s="345"/>
      <c r="I32" s="345"/>
      <c r="J32" s="345"/>
      <c r="K32" s="345"/>
      <c r="L32" s="131"/>
      <c r="M32" s="131"/>
      <c r="AA32" s="131"/>
      <c r="AB32" s="131"/>
      <c r="AC32" s="131"/>
    </row>
    <row r="33" spans="1:29" ht="15.75" x14ac:dyDescent="0.25">
      <c r="A33" s="327" t="s">
        <v>411</v>
      </c>
      <c r="B33" s="327"/>
      <c r="C33" s="342">
        <f>IF(A5="","",VLOOKUP(A5,DATA!A2:BZ486,36,FALSE))</f>
        <v>0</v>
      </c>
      <c r="D33" s="343"/>
      <c r="E33" s="343"/>
      <c r="F33" s="343"/>
      <c r="G33" s="345"/>
      <c r="H33" s="345"/>
      <c r="I33" s="345"/>
      <c r="J33" s="345"/>
      <c r="K33" s="345"/>
      <c r="L33" s="131"/>
      <c r="M33" s="131"/>
      <c r="AA33" s="131"/>
      <c r="AB33" s="131"/>
      <c r="AC33" s="131"/>
    </row>
    <row r="34" spans="1:29" ht="15.75" customHeight="1" x14ac:dyDescent="0.25">
      <c r="A34" s="327"/>
      <c r="B34" s="327"/>
      <c r="C34" s="342"/>
      <c r="D34" s="343"/>
      <c r="E34" s="343"/>
      <c r="F34" s="343"/>
      <c r="G34" s="345"/>
      <c r="H34" s="345"/>
      <c r="I34" s="345"/>
      <c r="J34" s="345"/>
      <c r="K34" s="345"/>
      <c r="L34" s="131"/>
      <c r="M34" s="131"/>
      <c r="AA34" s="131"/>
      <c r="AB34" s="131"/>
      <c r="AC34" s="131"/>
    </row>
    <row r="35" spans="1:29" ht="15.75" customHeight="1" x14ac:dyDescent="0.25">
      <c r="A35" s="327" t="s">
        <v>412</v>
      </c>
      <c r="B35" s="328"/>
      <c r="C35" s="332">
        <f>IF(A5="","",VLOOKUP(A5,DATA!A2:BZ486,37,FALSE))</f>
        <v>0</v>
      </c>
      <c r="D35" s="333"/>
      <c r="E35" s="333"/>
      <c r="F35" s="333"/>
      <c r="G35" s="345"/>
      <c r="H35" s="345"/>
      <c r="I35" s="345"/>
      <c r="J35" s="345"/>
      <c r="K35" s="345"/>
    </row>
    <row r="36" spans="1:29" ht="15.75" customHeight="1" x14ac:dyDescent="0.25">
      <c r="A36" s="327" t="s">
        <v>413</v>
      </c>
      <c r="B36" s="328"/>
      <c r="C36" s="332">
        <f>IF(A5="","",VLOOKUP(A5,DATA!A2:BZ486,38,FALSE))</f>
        <v>0</v>
      </c>
      <c r="D36" s="333"/>
      <c r="E36" s="333"/>
      <c r="F36" s="333"/>
      <c r="G36" s="345"/>
      <c r="H36" s="345"/>
      <c r="I36" s="345"/>
      <c r="J36" s="345"/>
      <c r="K36" s="345"/>
    </row>
    <row r="37" spans="1:29" ht="15.75" x14ac:dyDescent="0.25">
      <c r="A37" s="327" t="s">
        <v>414</v>
      </c>
      <c r="B37" s="328"/>
      <c r="C37" s="332">
        <f>IF(A5="","",VLOOKUP(A5,DATA!A2:BZ486,39,FALSE))</f>
        <v>0</v>
      </c>
      <c r="D37" s="333"/>
      <c r="E37" s="333"/>
      <c r="F37" s="333"/>
      <c r="G37" s="345"/>
      <c r="H37" s="345"/>
      <c r="I37" s="345"/>
      <c r="J37" s="345"/>
      <c r="K37" s="345"/>
    </row>
    <row r="38" spans="1:29" x14ac:dyDescent="0.25">
      <c r="F38" s="26"/>
      <c r="G38" s="345"/>
      <c r="H38" s="345"/>
      <c r="I38" s="345"/>
      <c r="J38" s="345"/>
      <c r="K38" s="345"/>
    </row>
    <row r="39" spans="1:29" ht="19.5" thickBot="1" x14ac:dyDescent="0.3">
      <c r="A39" s="329" t="s">
        <v>415</v>
      </c>
      <c r="B39" s="330"/>
      <c r="C39" s="330"/>
      <c r="D39" s="330"/>
      <c r="E39" s="330"/>
      <c r="F39" s="330"/>
      <c r="G39" s="330"/>
      <c r="H39" s="330"/>
      <c r="I39" s="330"/>
      <c r="J39" s="330"/>
      <c r="K39" s="331"/>
    </row>
    <row r="40" spans="1:29" ht="16.5" customHeight="1" thickBot="1" x14ac:dyDescent="0.35">
      <c r="A40" s="327" t="s">
        <v>416</v>
      </c>
      <c r="B40" s="328"/>
      <c r="C40" s="305" t="s">
        <v>419</v>
      </c>
      <c r="D40" s="306"/>
      <c r="E40" s="306"/>
      <c r="F40" s="306"/>
      <c r="G40" s="307"/>
      <c r="H40" s="148"/>
      <c r="I40" s="157" t="s">
        <v>397</v>
      </c>
      <c r="J40" s="157"/>
      <c r="K40" s="157"/>
      <c r="L40" s="149"/>
      <c r="M40" s="130"/>
      <c r="Z40"/>
    </row>
    <row r="41" spans="1:29" ht="15.75" customHeight="1" x14ac:dyDescent="0.3">
      <c r="A41" s="326" t="s">
        <v>397</v>
      </c>
      <c r="B41" s="326"/>
      <c r="C41" s="318" t="str">
        <f>IF(A5="","",VLOOKUP(A5,DATA!A2:BZ486,11,FALSE))</f>
        <v>10035 ŒUF</v>
      </c>
      <c r="D41" s="319"/>
      <c r="E41" s="319"/>
      <c r="F41" s="319"/>
      <c r="G41" s="320"/>
      <c r="H41" s="148"/>
      <c r="I41" s="150"/>
      <c r="J41" s="150" t="s">
        <v>397</v>
      </c>
      <c r="K41" s="150"/>
      <c r="L41" s="151"/>
      <c r="M41" s="130"/>
      <c r="Z41"/>
    </row>
    <row r="42" spans="1:29" ht="15.75" customHeight="1" x14ac:dyDescent="0.3">
      <c r="A42" s="326" t="s">
        <v>397</v>
      </c>
      <c r="B42" s="326"/>
      <c r="C42" s="334">
        <f>IF(A5="","",VLOOKUP(A5,DATA!A2:BZ486,13,FALSE))</f>
        <v>0</v>
      </c>
      <c r="D42" s="335"/>
      <c r="E42" s="335"/>
      <c r="F42" s="335"/>
      <c r="G42" s="336"/>
      <c r="H42" s="152"/>
      <c r="I42" s="153"/>
      <c r="J42" s="150"/>
      <c r="K42" s="150"/>
      <c r="L42" s="138"/>
      <c r="M42" s="130"/>
      <c r="Z42"/>
    </row>
    <row r="43" spans="1:29" ht="15.75" x14ac:dyDescent="0.25">
      <c r="A43" s="312" t="s">
        <v>376</v>
      </c>
      <c r="B43" s="313"/>
      <c r="C43" s="313"/>
      <c r="D43" s="313"/>
      <c r="E43" s="313"/>
      <c r="F43" s="313"/>
      <c r="G43" s="313"/>
      <c r="H43" s="313"/>
      <c r="I43" s="313"/>
      <c r="J43" s="313"/>
      <c r="K43" s="314"/>
    </row>
    <row r="44" spans="1:29" ht="37.5" customHeight="1" x14ac:dyDescent="0.25">
      <c r="A44" s="315">
        <f>IF(A5="","",VLOOKUP(A5,DATA!A2:BZ486,40,FALSE))</f>
        <v>0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7"/>
    </row>
    <row r="45" spans="1:29" ht="15.75" x14ac:dyDescent="0.25">
      <c r="A45" s="312" t="s">
        <v>417</v>
      </c>
      <c r="B45" s="313"/>
      <c r="C45" s="313"/>
      <c r="D45" s="313"/>
      <c r="E45" s="313"/>
      <c r="F45" s="313"/>
      <c r="G45" s="313"/>
      <c r="H45" s="313"/>
      <c r="I45" s="313"/>
      <c r="J45" s="313"/>
      <c r="K45" s="314"/>
    </row>
    <row r="46" spans="1:29" x14ac:dyDescent="0.25">
      <c r="A46" s="265" t="s">
        <v>397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</row>
    <row r="47" spans="1:29" x14ac:dyDescent="0.25">
      <c r="A47" s="266"/>
      <c r="B47" s="266"/>
      <c r="C47" s="266"/>
      <c r="D47" s="266"/>
      <c r="E47" s="266"/>
      <c r="F47" s="266"/>
      <c r="G47" s="266"/>
      <c r="H47" s="266"/>
      <c r="I47" s="266"/>
      <c r="J47" s="266"/>
      <c r="K47" s="266"/>
    </row>
    <row r="48" spans="1:29" x14ac:dyDescent="0.25">
      <c r="A48" s="266"/>
      <c r="B48" s="266"/>
      <c r="C48" s="266"/>
      <c r="D48" s="266"/>
      <c r="E48" s="266"/>
      <c r="F48" s="266"/>
      <c r="G48" s="266"/>
      <c r="H48" s="266"/>
      <c r="I48" s="266"/>
      <c r="J48" s="266"/>
      <c r="K48" s="266"/>
    </row>
    <row r="49" spans="1:11" x14ac:dyDescent="0.25">
      <c r="A49" s="266"/>
      <c r="B49" s="266"/>
      <c r="C49" s="266"/>
      <c r="D49" s="266"/>
      <c r="E49" s="266"/>
      <c r="F49" s="266"/>
      <c r="G49" s="266"/>
      <c r="H49" s="266"/>
      <c r="I49" s="266"/>
      <c r="J49" s="266"/>
      <c r="K49" s="266"/>
    </row>
    <row r="50" spans="1:11" x14ac:dyDescent="0.25">
      <c r="A50" s="266"/>
      <c r="B50" s="266"/>
      <c r="C50" s="266"/>
      <c r="D50" s="266"/>
      <c r="E50" s="266"/>
      <c r="F50" s="266"/>
      <c r="G50" s="266"/>
      <c r="H50" s="266"/>
      <c r="I50" s="266"/>
      <c r="J50" s="266"/>
      <c r="K50" s="266"/>
    </row>
    <row r="51" spans="1:11" x14ac:dyDescent="0.25">
      <c r="A51" s="266"/>
      <c r="B51" s="266"/>
      <c r="C51" s="266"/>
      <c r="D51" s="266"/>
      <c r="E51" s="266"/>
      <c r="F51" s="266"/>
      <c r="G51" s="266"/>
      <c r="H51" s="266"/>
      <c r="I51" s="266"/>
      <c r="J51" s="266"/>
      <c r="K51" s="266"/>
    </row>
    <row r="52" spans="1:11" x14ac:dyDescent="0.25">
      <c r="A52" s="266"/>
      <c r="B52" s="266"/>
      <c r="C52" s="266"/>
      <c r="D52" s="266"/>
      <c r="E52" s="266"/>
      <c r="F52" s="266"/>
      <c r="G52" s="266"/>
      <c r="H52" s="266"/>
      <c r="I52" s="266"/>
      <c r="J52" s="266"/>
      <c r="K52" s="266"/>
    </row>
    <row r="53" spans="1:11" x14ac:dyDescent="0.25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</row>
    <row r="54" spans="1:11" x14ac:dyDescent="0.25">
      <c r="A54" s="266"/>
      <c r="B54" s="266"/>
      <c r="C54" s="266"/>
      <c r="D54" s="266"/>
      <c r="E54" s="266"/>
      <c r="F54" s="266"/>
      <c r="G54" s="266"/>
      <c r="H54" s="266"/>
      <c r="I54" s="266"/>
      <c r="J54" s="266"/>
      <c r="K54" s="266"/>
    </row>
    <row r="55" spans="1:11" x14ac:dyDescent="0.25">
      <c r="A55" s="266"/>
      <c r="B55" s="266"/>
      <c r="C55" s="266"/>
      <c r="D55" s="266"/>
      <c r="E55" s="266"/>
      <c r="F55" s="266"/>
      <c r="G55" s="266"/>
      <c r="H55" s="266"/>
      <c r="I55" s="266"/>
      <c r="J55" s="266"/>
      <c r="K55" s="266"/>
    </row>
    <row r="56" spans="1:11" ht="45.75" customHeight="1" x14ac:dyDescent="0.25">
      <c r="A56" s="266"/>
      <c r="B56" s="266"/>
      <c r="C56" s="266"/>
      <c r="D56" s="266"/>
      <c r="E56" s="266"/>
      <c r="F56" s="266"/>
      <c r="G56" s="266"/>
      <c r="H56" s="266"/>
      <c r="I56" s="266"/>
      <c r="J56" s="266"/>
      <c r="K56" s="266"/>
    </row>
    <row r="57" spans="1:11" ht="82.5" customHeight="1" x14ac:dyDescent="0.25">
      <c r="A57" s="266"/>
      <c r="B57" s="266"/>
      <c r="C57" s="266"/>
      <c r="D57" s="266"/>
      <c r="E57" s="266"/>
      <c r="F57" s="266"/>
      <c r="G57" s="266"/>
      <c r="H57" s="266"/>
      <c r="I57" s="266"/>
      <c r="J57" s="266"/>
      <c r="K57" s="266"/>
    </row>
  </sheetData>
  <mergeCells count="56">
    <mergeCell ref="A23:B23"/>
    <mergeCell ref="C23:D23"/>
    <mergeCell ref="A24:K24"/>
    <mergeCell ref="A26:B26"/>
    <mergeCell ref="A21:B21"/>
    <mergeCell ref="C21:D21"/>
    <mergeCell ref="A22:B22"/>
    <mergeCell ref="C25:K25"/>
    <mergeCell ref="C22:D22"/>
    <mergeCell ref="C41:G41"/>
    <mergeCell ref="C42:G42"/>
    <mergeCell ref="A34:B34"/>
    <mergeCell ref="A35:B35"/>
    <mergeCell ref="A36:B36"/>
    <mergeCell ref="C33:F34"/>
    <mergeCell ref="C35:F35"/>
    <mergeCell ref="C36:F36"/>
    <mergeCell ref="G30:K38"/>
    <mergeCell ref="A31:B31"/>
    <mergeCell ref="A32:B32"/>
    <mergeCell ref="A33:B33"/>
    <mergeCell ref="C31:F31"/>
    <mergeCell ref="C32:F32"/>
    <mergeCell ref="C30:F30"/>
    <mergeCell ref="A44:K44"/>
    <mergeCell ref="A45:K45"/>
    <mergeCell ref="C18:K18"/>
    <mergeCell ref="C26:K26"/>
    <mergeCell ref="C27:D27"/>
    <mergeCell ref="A41:B41"/>
    <mergeCell ref="A42:B42"/>
    <mergeCell ref="A37:B37"/>
    <mergeCell ref="A39:K39"/>
    <mergeCell ref="A40:B40"/>
    <mergeCell ref="C37:F37"/>
    <mergeCell ref="C40:G40"/>
    <mergeCell ref="C19:K19"/>
    <mergeCell ref="C20:K20"/>
    <mergeCell ref="C28:D28"/>
    <mergeCell ref="A29:K29"/>
    <mergeCell ref="A46:K57"/>
    <mergeCell ref="A14:C15"/>
    <mergeCell ref="D14:K15"/>
    <mergeCell ref="C1:I3"/>
    <mergeCell ref="Z2:Z4"/>
    <mergeCell ref="A5:G8"/>
    <mergeCell ref="H5:K8"/>
    <mergeCell ref="A9:K13"/>
    <mergeCell ref="A19:B19"/>
    <mergeCell ref="A20:B20"/>
    <mergeCell ref="A16:K16"/>
    <mergeCell ref="A18:B18"/>
    <mergeCell ref="C17:K17"/>
    <mergeCell ref="A17:B17"/>
    <mergeCell ref="A27:B27"/>
    <mergeCell ref="A43:K43"/>
  </mergeCells>
  <dataValidations count="1">
    <dataValidation type="list" allowBlank="1" showInputMessage="1" showErrorMessage="1" sqref="A5:G8">
      <formula1>code</formula1>
    </dataValidation>
  </dataValidations>
  <printOptions horizontalCentered="1" verticalCentered="1"/>
  <pageMargins left="0" right="0" top="0" bottom="0" header="0.31496062992125984" footer="0.31496062992125984"/>
  <pageSetup paperSize="9" scale="78" orientation="portrait" r:id="rId1"/>
  <colBreaks count="1" manualBreakCount="1">
    <brk id="11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DATA!$A:$A</xm:f>
          </x14:formula1>
          <xm:sqref>A5:G8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2"/>
  <sheetViews>
    <sheetView workbookViewId="0">
      <selection activeCell="E14" sqref="E14:E15"/>
    </sheetView>
  </sheetViews>
  <sheetFormatPr baseColWidth="10" defaultColWidth="11.42578125" defaultRowHeight="15" x14ac:dyDescent="0.25"/>
  <cols>
    <col min="1" max="1" width="16.42578125" customWidth="1"/>
    <col min="2" max="2" width="34.85546875" customWidth="1"/>
    <col min="3" max="3" width="8.7109375" customWidth="1"/>
    <col min="4" max="4" width="23.42578125" bestFit="1" customWidth="1"/>
    <col min="5" max="5" width="23.7109375" bestFit="1" customWidth="1"/>
    <col min="6" max="6" width="24.28515625" bestFit="1" customWidth="1"/>
    <col min="7" max="7" width="15.140625" customWidth="1"/>
    <col min="8" max="8" width="22.140625" bestFit="1" customWidth="1"/>
    <col min="9" max="9" width="16.42578125" customWidth="1"/>
    <col min="10" max="10" width="14.5703125" customWidth="1"/>
    <col min="11" max="11" width="22.28515625" customWidth="1"/>
    <col min="257" max="257" width="16.42578125" customWidth="1"/>
    <col min="258" max="258" width="34.85546875" customWidth="1"/>
    <col min="259" max="259" width="8.7109375" customWidth="1"/>
    <col min="260" max="260" width="24.5703125" customWidth="1"/>
    <col min="261" max="261" width="23.7109375" bestFit="1" customWidth="1"/>
    <col min="262" max="262" width="23.5703125" customWidth="1"/>
    <col min="263" max="263" width="15.140625" customWidth="1"/>
    <col min="264" max="264" width="22.140625" bestFit="1" customWidth="1"/>
    <col min="265" max="265" width="16.42578125" customWidth="1"/>
    <col min="266" max="266" width="14.5703125" customWidth="1"/>
    <col min="267" max="267" width="22.28515625" customWidth="1"/>
    <col min="513" max="513" width="16.42578125" customWidth="1"/>
    <col min="514" max="514" width="34.85546875" customWidth="1"/>
    <col min="515" max="515" width="8.7109375" customWidth="1"/>
    <col min="516" max="516" width="24.5703125" customWidth="1"/>
    <col min="517" max="517" width="23.7109375" bestFit="1" customWidth="1"/>
    <col min="518" max="518" width="23.5703125" customWidth="1"/>
    <col min="519" max="519" width="15.140625" customWidth="1"/>
    <col min="520" max="520" width="22.140625" bestFit="1" customWidth="1"/>
    <col min="521" max="521" width="16.42578125" customWidth="1"/>
    <col min="522" max="522" width="14.5703125" customWidth="1"/>
    <col min="523" max="523" width="22.28515625" customWidth="1"/>
    <col min="769" max="769" width="16.42578125" customWidth="1"/>
    <col min="770" max="770" width="34.85546875" customWidth="1"/>
    <col min="771" max="771" width="8.7109375" customWidth="1"/>
    <col min="772" max="772" width="24.5703125" customWidth="1"/>
    <col min="773" max="773" width="23.7109375" bestFit="1" customWidth="1"/>
    <col min="774" max="774" width="23.5703125" customWidth="1"/>
    <col min="775" max="775" width="15.140625" customWidth="1"/>
    <col min="776" max="776" width="22.140625" bestFit="1" customWidth="1"/>
    <col min="777" max="777" width="16.42578125" customWidth="1"/>
    <col min="778" max="778" width="14.5703125" customWidth="1"/>
    <col min="779" max="779" width="22.28515625" customWidth="1"/>
    <col min="1025" max="1025" width="16.42578125" customWidth="1"/>
    <col min="1026" max="1026" width="34.85546875" customWidth="1"/>
    <col min="1027" max="1027" width="8.7109375" customWidth="1"/>
    <col min="1028" max="1028" width="24.5703125" customWidth="1"/>
    <col min="1029" max="1029" width="23.7109375" bestFit="1" customWidth="1"/>
    <col min="1030" max="1030" width="23.5703125" customWidth="1"/>
    <col min="1031" max="1031" width="15.140625" customWidth="1"/>
    <col min="1032" max="1032" width="22.140625" bestFit="1" customWidth="1"/>
    <col min="1033" max="1033" width="16.42578125" customWidth="1"/>
    <col min="1034" max="1034" width="14.5703125" customWidth="1"/>
    <col min="1035" max="1035" width="22.28515625" customWidth="1"/>
    <col min="1281" max="1281" width="16.42578125" customWidth="1"/>
    <col min="1282" max="1282" width="34.85546875" customWidth="1"/>
    <col min="1283" max="1283" width="8.7109375" customWidth="1"/>
    <col min="1284" max="1284" width="24.5703125" customWidth="1"/>
    <col min="1285" max="1285" width="23.7109375" bestFit="1" customWidth="1"/>
    <col min="1286" max="1286" width="23.5703125" customWidth="1"/>
    <col min="1287" max="1287" width="15.140625" customWidth="1"/>
    <col min="1288" max="1288" width="22.140625" bestFit="1" customWidth="1"/>
    <col min="1289" max="1289" width="16.42578125" customWidth="1"/>
    <col min="1290" max="1290" width="14.5703125" customWidth="1"/>
    <col min="1291" max="1291" width="22.28515625" customWidth="1"/>
    <col min="1537" max="1537" width="16.42578125" customWidth="1"/>
    <col min="1538" max="1538" width="34.85546875" customWidth="1"/>
    <col min="1539" max="1539" width="8.7109375" customWidth="1"/>
    <col min="1540" max="1540" width="24.5703125" customWidth="1"/>
    <col min="1541" max="1541" width="23.7109375" bestFit="1" customWidth="1"/>
    <col min="1542" max="1542" width="23.5703125" customWidth="1"/>
    <col min="1543" max="1543" width="15.140625" customWidth="1"/>
    <col min="1544" max="1544" width="22.140625" bestFit="1" customWidth="1"/>
    <col min="1545" max="1545" width="16.42578125" customWidth="1"/>
    <col min="1546" max="1546" width="14.5703125" customWidth="1"/>
    <col min="1547" max="1547" width="22.28515625" customWidth="1"/>
    <col min="1793" max="1793" width="16.42578125" customWidth="1"/>
    <col min="1794" max="1794" width="34.85546875" customWidth="1"/>
    <col min="1795" max="1795" width="8.7109375" customWidth="1"/>
    <col min="1796" max="1796" width="24.5703125" customWidth="1"/>
    <col min="1797" max="1797" width="23.7109375" bestFit="1" customWidth="1"/>
    <col min="1798" max="1798" width="23.5703125" customWidth="1"/>
    <col min="1799" max="1799" width="15.140625" customWidth="1"/>
    <col min="1800" max="1800" width="22.140625" bestFit="1" customWidth="1"/>
    <col min="1801" max="1801" width="16.42578125" customWidth="1"/>
    <col min="1802" max="1802" width="14.5703125" customWidth="1"/>
    <col min="1803" max="1803" width="22.28515625" customWidth="1"/>
    <col min="2049" max="2049" width="16.42578125" customWidth="1"/>
    <col min="2050" max="2050" width="34.85546875" customWidth="1"/>
    <col min="2051" max="2051" width="8.7109375" customWidth="1"/>
    <col min="2052" max="2052" width="24.5703125" customWidth="1"/>
    <col min="2053" max="2053" width="23.7109375" bestFit="1" customWidth="1"/>
    <col min="2054" max="2054" width="23.5703125" customWidth="1"/>
    <col min="2055" max="2055" width="15.140625" customWidth="1"/>
    <col min="2056" max="2056" width="22.140625" bestFit="1" customWidth="1"/>
    <col min="2057" max="2057" width="16.42578125" customWidth="1"/>
    <col min="2058" max="2058" width="14.5703125" customWidth="1"/>
    <col min="2059" max="2059" width="22.28515625" customWidth="1"/>
    <col min="2305" max="2305" width="16.42578125" customWidth="1"/>
    <col min="2306" max="2306" width="34.85546875" customWidth="1"/>
    <col min="2307" max="2307" width="8.7109375" customWidth="1"/>
    <col min="2308" max="2308" width="24.5703125" customWidth="1"/>
    <col min="2309" max="2309" width="23.7109375" bestFit="1" customWidth="1"/>
    <col min="2310" max="2310" width="23.5703125" customWidth="1"/>
    <col min="2311" max="2311" width="15.140625" customWidth="1"/>
    <col min="2312" max="2312" width="22.140625" bestFit="1" customWidth="1"/>
    <col min="2313" max="2313" width="16.42578125" customWidth="1"/>
    <col min="2314" max="2314" width="14.5703125" customWidth="1"/>
    <col min="2315" max="2315" width="22.28515625" customWidth="1"/>
    <col min="2561" max="2561" width="16.42578125" customWidth="1"/>
    <col min="2562" max="2562" width="34.85546875" customWidth="1"/>
    <col min="2563" max="2563" width="8.7109375" customWidth="1"/>
    <col min="2564" max="2564" width="24.5703125" customWidth="1"/>
    <col min="2565" max="2565" width="23.7109375" bestFit="1" customWidth="1"/>
    <col min="2566" max="2566" width="23.5703125" customWidth="1"/>
    <col min="2567" max="2567" width="15.140625" customWidth="1"/>
    <col min="2568" max="2568" width="22.140625" bestFit="1" customWidth="1"/>
    <col min="2569" max="2569" width="16.42578125" customWidth="1"/>
    <col min="2570" max="2570" width="14.5703125" customWidth="1"/>
    <col min="2571" max="2571" width="22.28515625" customWidth="1"/>
    <col min="2817" max="2817" width="16.42578125" customWidth="1"/>
    <col min="2818" max="2818" width="34.85546875" customWidth="1"/>
    <col min="2819" max="2819" width="8.7109375" customWidth="1"/>
    <col min="2820" max="2820" width="24.5703125" customWidth="1"/>
    <col min="2821" max="2821" width="23.7109375" bestFit="1" customWidth="1"/>
    <col min="2822" max="2822" width="23.5703125" customWidth="1"/>
    <col min="2823" max="2823" width="15.140625" customWidth="1"/>
    <col min="2824" max="2824" width="22.140625" bestFit="1" customWidth="1"/>
    <col min="2825" max="2825" width="16.42578125" customWidth="1"/>
    <col min="2826" max="2826" width="14.5703125" customWidth="1"/>
    <col min="2827" max="2827" width="22.28515625" customWidth="1"/>
    <col min="3073" max="3073" width="16.42578125" customWidth="1"/>
    <col min="3074" max="3074" width="34.85546875" customWidth="1"/>
    <col min="3075" max="3075" width="8.7109375" customWidth="1"/>
    <col min="3076" max="3076" width="24.5703125" customWidth="1"/>
    <col min="3077" max="3077" width="23.7109375" bestFit="1" customWidth="1"/>
    <col min="3078" max="3078" width="23.5703125" customWidth="1"/>
    <col min="3079" max="3079" width="15.140625" customWidth="1"/>
    <col min="3080" max="3080" width="22.140625" bestFit="1" customWidth="1"/>
    <col min="3081" max="3081" width="16.42578125" customWidth="1"/>
    <col min="3082" max="3082" width="14.5703125" customWidth="1"/>
    <col min="3083" max="3083" width="22.28515625" customWidth="1"/>
    <col min="3329" max="3329" width="16.42578125" customWidth="1"/>
    <col min="3330" max="3330" width="34.85546875" customWidth="1"/>
    <col min="3331" max="3331" width="8.7109375" customWidth="1"/>
    <col min="3332" max="3332" width="24.5703125" customWidth="1"/>
    <col min="3333" max="3333" width="23.7109375" bestFit="1" customWidth="1"/>
    <col min="3334" max="3334" width="23.5703125" customWidth="1"/>
    <col min="3335" max="3335" width="15.140625" customWidth="1"/>
    <col min="3336" max="3336" width="22.140625" bestFit="1" customWidth="1"/>
    <col min="3337" max="3337" width="16.42578125" customWidth="1"/>
    <col min="3338" max="3338" width="14.5703125" customWidth="1"/>
    <col min="3339" max="3339" width="22.28515625" customWidth="1"/>
    <col min="3585" max="3585" width="16.42578125" customWidth="1"/>
    <col min="3586" max="3586" width="34.85546875" customWidth="1"/>
    <col min="3587" max="3587" width="8.7109375" customWidth="1"/>
    <col min="3588" max="3588" width="24.5703125" customWidth="1"/>
    <col min="3589" max="3589" width="23.7109375" bestFit="1" customWidth="1"/>
    <col min="3590" max="3590" width="23.5703125" customWidth="1"/>
    <col min="3591" max="3591" width="15.140625" customWidth="1"/>
    <col min="3592" max="3592" width="22.140625" bestFit="1" customWidth="1"/>
    <col min="3593" max="3593" width="16.42578125" customWidth="1"/>
    <col min="3594" max="3594" width="14.5703125" customWidth="1"/>
    <col min="3595" max="3595" width="22.28515625" customWidth="1"/>
    <col min="3841" max="3841" width="16.42578125" customWidth="1"/>
    <col min="3842" max="3842" width="34.85546875" customWidth="1"/>
    <col min="3843" max="3843" width="8.7109375" customWidth="1"/>
    <col min="3844" max="3844" width="24.5703125" customWidth="1"/>
    <col min="3845" max="3845" width="23.7109375" bestFit="1" customWidth="1"/>
    <col min="3846" max="3846" width="23.5703125" customWidth="1"/>
    <col min="3847" max="3847" width="15.140625" customWidth="1"/>
    <col min="3848" max="3848" width="22.140625" bestFit="1" customWidth="1"/>
    <col min="3849" max="3849" width="16.42578125" customWidth="1"/>
    <col min="3850" max="3850" width="14.5703125" customWidth="1"/>
    <col min="3851" max="3851" width="22.28515625" customWidth="1"/>
    <col min="4097" max="4097" width="16.42578125" customWidth="1"/>
    <col min="4098" max="4098" width="34.85546875" customWidth="1"/>
    <col min="4099" max="4099" width="8.7109375" customWidth="1"/>
    <col min="4100" max="4100" width="24.5703125" customWidth="1"/>
    <col min="4101" max="4101" width="23.7109375" bestFit="1" customWidth="1"/>
    <col min="4102" max="4102" width="23.5703125" customWidth="1"/>
    <col min="4103" max="4103" width="15.140625" customWidth="1"/>
    <col min="4104" max="4104" width="22.140625" bestFit="1" customWidth="1"/>
    <col min="4105" max="4105" width="16.42578125" customWidth="1"/>
    <col min="4106" max="4106" width="14.5703125" customWidth="1"/>
    <col min="4107" max="4107" width="22.28515625" customWidth="1"/>
    <col min="4353" max="4353" width="16.42578125" customWidth="1"/>
    <col min="4354" max="4354" width="34.85546875" customWidth="1"/>
    <col min="4355" max="4355" width="8.7109375" customWidth="1"/>
    <col min="4356" max="4356" width="24.5703125" customWidth="1"/>
    <col min="4357" max="4357" width="23.7109375" bestFit="1" customWidth="1"/>
    <col min="4358" max="4358" width="23.5703125" customWidth="1"/>
    <col min="4359" max="4359" width="15.140625" customWidth="1"/>
    <col min="4360" max="4360" width="22.140625" bestFit="1" customWidth="1"/>
    <col min="4361" max="4361" width="16.42578125" customWidth="1"/>
    <col min="4362" max="4362" width="14.5703125" customWidth="1"/>
    <col min="4363" max="4363" width="22.28515625" customWidth="1"/>
    <col min="4609" max="4609" width="16.42578125" customWidth="1"/>
    <col min="4610" max="4610" width="34.85546875" customWidth="1"/>
    <col min="4611" max="4611" width="8.7109375" customWidth="1"/>
    <col min="4612" max="4612" width="24.5703125" customWidth="1"/>
    <col min="4613" max="4613" width="23.7109375" bestFit="1" customWidth="1"/>
    <col min="4614" max="4614" width="23.5703125" customWidth="1"/>
    <col min="4615" max="4615" width="15.140625" customWidth="1"/>
    <col min="4616" max="4616" width="22.140625" bestFit="1" customWidth="1"/>
    <col min="4617" max="4617" width="16.42578125" customWidth="1"/>
    <col min="4618" max="4618" width="14.5703125" customWidth="1"/>
    <col min="4619" max="4619" width="22.28515625" customWidth="1"/>
    <col min="4865" max="4865" width="16.42578125" customWidth="1"/>
    <col min="4866" max="4866" width="34.85546875" customWidth="1"/>
    <col min="4867" max="4867" width="8.7109375" customWidth="1"/>
    <col min="4868" max="4868" width="24.5703125" customWidth="1"/>
    <col min="4869" max="4869" width="23.7109375" bestFit="1" customWidth="1"/>
    <col min="4870" max="4870" width="23.5703125" customWidth="1"/>
    <col min="4871" max="4871" width="15.140625" customWidth="1"/>
    <col min="4872" max="4872" width="22.140625" bestFit="1" customWidth="1"/>
    <col min="4873" max="4873" width="16.42578125" customWidth="1"/>
    <col min="4874" max="4874" width="14.5703125" customWidth="1"/>
    <col min="4875" max="4875" width="22.28515625" customWidth="1"/>
    <col min="5121" max="5121" width="16.42578125" customWidth="1"/>
    <col min="5122" max="5122" width="34.85546875" customWidth="1"/>
    <col min="5123" max="5123" width="8.7109375" customWidth="1"/>
    <col min="5124" max="5124" width="24.5703125" customWidth="1"/>
    <col min="5125" max="5125" width="23.7109375" bestFit="1" customWidth="1"/>
    <col min="5126" max="5126" width="23.5703125" customWidth="1"/>
    <col min="5127" max="5127" width="15.140625" customWidth="1"/>
    <col min="5128" max="5128" width="22.140625" bestFit="1" customWidth="1"/>
    <col min="5129" max="5129" width="16.42578125" customWidth="1"/>
    <col min="5130" max="5130" width="14.5703125" customWidth="1"/>
    <col min="5131" max="5131" width="22.28515625" customWidth="1"/>
    <col min="5377" max="5377" width="16.42578125" customWidth="1"/>
    <col min="5378" max="5378" width="34.85546875" customWidth="1"/>
    <col min="5379" max="5379" width="8.7109375" customWidth="1"/>
    <col min="5380" max="5380" width="24.5703125" customWidth="1"/>
    <col min="5381" max="5381" width="23.7109375" bestFit="1" customWidth="1"/>
    <col min="5382" max="5382" width="23.5703125" customWidth="1"/>
    <col min="5383" max="5383" width="15.140625" customWidth="1"/>
    <col min="5384" max="5384" width="22.140625" bestFit="1" customWidth="1"/>
    <col min="5385" max="5385" width="16.42578125" customWidth="1"/>
    <col min="5386" max="5386" width="14.5703125" customWidth="1"/>
    <col min="5387" max="5387" width="22.28515625" customWidth="1"/>
    <col min="5633" max="5633" width="16.42578125" customWidth="1"/>
    <col min="5634" max="5634" width="34.85546875" customWidth="1"/>
    <col min="5635" max="5635" width="8.7109375" customWidth="1"/>
    <col min="5636" max="5636" width="24.5703125" customWidth="1"/>
    <col min="5637" max="5637" width="23.7109375" bestFit="1" customWidth="1"/>
    <col min="5638" max="5638" width="23.5703125" customWidth="1"/>
    <col min="5639" max="5639" width="15.140625" customWidth="1"/>
    <col min="5640" max="5640" width="22.140625" bestFit="1" customWidth="1"/>
    <col min="5641" max="5641" width="16.42578125" customWidth="1"/>
    <col min="5642" max="5642" width="14.5703125" customWidth="1"/>
    <col min="5643" max="5643" width="22.28515625" customWidth="1"/>
    <col min="5889" max="5889" width="16.42578125" customWidth="1"/>
    <col min="5890" max="5890" width="34.85546875" customWidth="1"/>
    <col min="5891" max="5891" width="8.7109375" customWidth="1"/>
    <col min="5892" max="5892" width="24.5703125" customWidth="1"/>
    <col min="5893" max="5893" width="23.7109375" bestFit="1" customWidth="1"/>
    <col min="5894" max="5894" width="23.5703125" customWidth="1"/>
    <col min="5895" max="5895" width="15.140625" customWidth="1"/>
    <col min="5896" max="5896" width="22.140625" bestFit="1" customWidth="1"/>
    <col min="5897" max="5897" width="16.42578125" customWidth="1"/>
    <col min="5898" max="5898" width="14.5703125" customWidth="1"/>
    <col min="5899" max="5899" width="22.28515625" customWidth="1"/>
    <col min="6145" max="6145" width="16.42578125" customWidth="1"/>
    <col min="6146" max="6146" width="34.85546875" customWidth="1"/>
    <col min="6147" max="6147" width="8.7109375" customWidth="1"/>
    <col min="6148" max="6148" width="24.5703125" customWidth="1"/>
    <col min="6149" max="6149" width="23.7109375" bestFit="1" customWidth="1"/>
    <col min="6150" max="6150" width="23.5703125" customWidth="1"/>
    <col min="6151" max="6151" width="15.140625" customWidth="1"/>
    <col min="6152" max="6152" width="22.140625" bestFit="1" customWidth="1"/>
    <col min="6153" max="6153" width="16.42578125" customWidth="1"/>
    <col min="6154" max="6154" width="14.5703125" customWidth="1"/>
    <col min="6155" max="6155" width="22.28515625" customWidth="1"/>
    <col min="6401" max="6401" width="16.42578125" customWidth="1"/>
    <col min="6402" max="6402" width="34.85546875" customWidth="1"/>
    <col min="6403" max="6403" width="8.7109375" customWidth="1"/>
    <col min="6404" max="6404" width="24.5703125" customWidth="1"/>
    <col min="6405" max="6405" width="23.7109375" bestFit="1" customWidth="1"/>
    <col min="6406" max="6406" width="23.5703125" customWidth="1"/>
    <col min="6407" max="6407" width="15.140625" customWidth="1"/>
    <col min="6408" max="6408" width="22.140625" bestFit="1" customWidth="1"/>
    <col min="6409" max="6409" width="16.42578125" customWidth="1"/>
    <col min="6410" max="6410" width="14.5703125" customWidth="1"/>
    <col min="6411" max="6411" width="22.28515625" customWidth="1"/>
    <col min="6657" max="6657" width="16.42578125" customWidth="1"/>
    <col min="6658" max="6658" width="34.85546875" customWidth="1"/>
    <col min="6659" max="6659" width="8.7109375" customWidth="1"/>
    <col min="6660" max="6660" width="24.5703125" customWidth="1"/>
    <col min="6661" max="6661" width="23.7109375" bestFit="1" customWidth="1"/>
    <col min="6662" max="6662" width="23.5703125" customWidth="1"/>
    <col min="6663" max="6663" width="15.140625" customWidth="1"/>
    <col min="6664" max="6664" width="22.140625" bestFit="1" customWidth="1"/>
    <col min="6665" max="6665" width="16.42578125" customWidth="1"/>
    <col min="6666" max="6666" width="14.5703125" customWidth="1"/>
    <col min="6667" max="6667" width="22.28515625" customWidth="1"/>
    <col min="6913" max="6913" width="16.42578125" customWidth="1"/>
    <col min="6914" max="6914" width="34.85546875" customWidth="1"/>
    <col min="6915" max="6915" width="8.7109375" customWidth="1"/>
    <col min="6916" max="6916" width="24.5703125" customWidth="1"/>
    <col min="6917" max="6917" width="23.7109375" bestFit="1" customWidth="1"/>
    <col min="6918" max="6918" width="23.5703125" customWidth="1"/>
    <col min="6919" max="6919" width="15.140625" customWidth="1"/>
    <col min="6920" max="6920" width="22.140625" bestFit="1" customWidth="1"/>
    <col min="6921" max="6921" width="16.42578125" customWidth="1"/>
    <col min="6922" max="6922" width="14.5703125" customWidth="1"/>
    <col min="6923" max="6923" width="22.28515625" customWidth="1"/>
    <col min="7169" max="7169" width="16.42578125" customWidth="1"/>
    <col min="7170" max="7170" width="34.85546875" customWidth="1"/>
    <col min="7171" max="7171" width="8.7109375" customWidth="1"/>
    <col min="7172" max="7172" width="24.5703125" customWidth="1"/>
    <col min="7173" max="7173" width="23.7109375" bestFit="1" customWidth="1"/>
    <col min="7174" max="7174" width="23.5703125" customWidth="1"/>
    <col min="7175" max="7175" width="15.140625" customWidth="1"/>
    <col min="7176" max="7176" width="22.140625" bestFit="1" customWidth="1"/>
    <col min="7177" max="7177" width="16.42578125" customWidth="1"/>
    <col min="7178" max="7178" width="14.5703125" customWidth="1"/>
    <col min="7179" max="7179" width="22.28515625" customWidth="1"/>
    <col min="7425" max="7425" width="16.42578125" customWidth="1"/>
    <col min="7426" max="7426" width="34.85546875" customWidth="1"/>
    <col min="7427" max="7427" width="8.7109375" customWidth="1"/>
    <col min="7428" max="7428" width="24.5703125" customWidth="1"/>
    <col min="7429" max="7429" width="23.7109375" bestFit="1" customWidth="1"/>
    <col min="7430" max="7430" width="23.5703125" customWidth="1"/>
    <col min="7431" max="7431" width="15.140625" customWidth="1"/>
    <col min="7432" max="7432" width="22.140625" bestFit="1" customWidth="1"/>
    <col min="7433" max="7433" width="16.42578125" customWidth="1"/>
    <col min="7434" max="7434" width="14.5703125" customWidth="1"/>
    <col min="7435" max="7435" width="22.28515625" customWidth="1"/>
    <col min="7681" max="7681" width="16.42578125" customWidth="1"/>
    <col min="7682" max="7682" width="34.85546875" customWidth="1"/>
    <col min="7683" max="7683" width="8.7109375" customWidth="1"/>
    <col min="7684" max="7684" width="24.5703125" customWidth="1"/>
    <col min="7685" max="7685" width="23.7109375" bestFit="1" customWidth="1"/>
    <col min="7686" max="7686" width="23.5703125" customWidth="1"/>
    <col min="7687" max="7687" width="15.140625" customWidth="1"/>
    <col min="7688" max="7688" width="22.140625" bestFit="1" customWidth="1"/>
    <col min="7689" max="7689" width="16.42578125" customWidth="1"/>
    <col min="7690" max="7690" width="14.5703125" customWidth="1"/>
    <col min="7691" max="7691" width="22.28515625" customWidth="1"/>
    <col min="7937" max="7937" width="16.42578125" customWidth="1"/>
    <col min="7938" max="7938" width="34.85546875" customWidth="1"/>
    <col min="7939" max="7939" width="8.7109375" customWidth="1"/>
    <col min="7940" max="7940" width="24.5703125" customWidth="1"/>
    <col min="7941" max="7941" width="23.7109375" bestFit="1" customWidth="1"/>
    <col min="7942" max="7942" width="23.5703125" customWidth="1"/>
    <col min="7943" max="7943" width="15.140625" customWidth="1"/>
    <col min="7944" max="7944" width="22.140625" bestFit="1" customWidth="1"/>
    <col min="7945" max="7945" width="16.42578125" customWidth="1"/>
    <col min="7946" max="7946" width="14.5703125" customWidth="1"/>
    <col min="7947" max="7947" width="22.28515625" customWidth="1"/>
    <col min="8193" max="8193" width="16.42578125" customWidth="1"/>
    <col min="8194" max="8194" width="34.85546875" customWidth="1"/>
    <col min="8195" max="8195" width="8.7109375" customWidth="1"/>
    <col min="8196" max="8196" width="24.5703125" customWidth="1"/>
    <col min="8197" max="8197" width="23.7109375" bestFit="1" customWidth="1"/>
    <col min="8198" max="8198" width="23.5703125" customWidth="1"/>
    <col min="8199" max="8199" width="15.140625" customWidth="1"/>
    <col min="8200" max="8200" width="22.140625" bestFit="1" customWidth="1"/>
    <col min="8201" max="8201" width="16.42578125" customWidth="1"/>
    <col min="8202" max="8202" width="14.5703125" customWidth="1"/>
    <col min="8203" max="8203" width="22.28515625" customWidth="1"/>
    <col min="8449" max="8449" width="16.42578125" customWidth="1"/>
    <col min="8450" max="8450" width="34.85546875" customWidth="1"/>
    <col min="8451" max="8451" width="8.7109375" customWidth="1"/>
    <col min="8452" max="8452" width="24.5703125" customWidth="1"/>
    <col min="8453" max="8453" width="23.7109375" bestFit="1" customWidth="1"/>
    <col min="8454" max="8454" width="23.5703125" customWidth="1"/>
    <col min="8455" max="8455" width="15.140625" customWidth="1"/>
    <col min="8456" max="8456" width="22.140625" bestFit="1" customWidth="1"/>
    <col min="8457" max="8457" width="16.42578125" customWidth="1"/>
    <col min="8458" max="8458" width="14.5703125" customWidth="1"/>
    <col min="8459" max="8459" width="22.28515625" customWidth="1"/>
    <col min="8705" max="8705" width="16.42578125" customWidth="1"/>
    <col min="8706" max="8706" width="34.85546875" customWidth="1"/>
    <col min="8707" max="8707" width="8.7109375" customWidth="1"/>
    <col min="8708" max="8708" width="24.5703125" customWidth="1"/>
    <col min="8709" max="8709" width="23.7109375" bestFit="1" customWidth="1"/>
    <col min="8710" max="8710" width="23.5703125" customWidth="1"/>
    <col min="8711" max="8711" width="15.140625" customWidth="1"/>
    <col min="8712" max="8712" width="22.140625" bestFit="1" customWidth="1"/>
    <col min="8713" max="8713" width="16.42578125" customWidth="1"/>
    <col min="8714" max="8714" width="14.5703125" customWidth="1"/>
    <col min="8715" max="8715" width="22.28515625" customWidth="1"/>
    <col min="8961" max="8961" width="16.42578125" customWidth="1"/>
    <col min="8962" max="8962" width="34.85546875" customWidth="1"/>
    <col min="8963" max="8963" width="8.7109375" customWidth="1"/>
    <col min="8964" max="8964" width="24.5703125" customWidth="1"/>
    <col min="8965" max="8965" width="23.7109375" bestFit="1" customWidth="1"/>
    <col min="8966" max="8966" width="23.5703125" customWidth="1"/>
    <col min="8967" max="8967" width="15.140625" customWidth="1"/>
    <col min="8968" max="8968" width="22.140625" bestFit="1" customWidth="1"/>
    <col min="8969" max="8969" width="16.42578125" customWidth="1"/>
    <col min="8970" max="8970" width="14.5703125" customWidth="1"/>
    <col min="8971" max="8971" width="22.28515625" customWidth="1"/>
    <col min="9217" max="9217" width="16.42578125" customWidth="1"/>
    <col min="9218" max="9218" width="34.85546875" customWidth="1"/>
    <col min="9219" max="9219" width="8.7109375" customWidth="1"/>
    <col min="9220" max="9220" width="24.5703125" customWidth="1"/>
    <col min="9221" max="9221" width="23.7109375" bestFit="1" customWidth="1"/>
    <col min="9222" max="9222" width="23.5703125" customWidth="1"/>
    <col min="9223" max="9223" width="15.140625" customWidth="1"/>
    <col min="9224" max="9224" width="22.140625" bestFit="1" customWidth="1"/>
    <col min="9225" max="9225" width="16.42578125" customWidth="1"/>
    <col min="9226" max="9226" width="14.5703125" customWidth="1"/>
    <col min="9227" max="9227" width="22.28515625" customWidth="1"/>
    <col min="9473" max="9473" width="16.42578125" customWidth="1"/>
    <col min="9474" max="9474" width="34.85546875" customWidth="1"/>
    <col min="9475" max="9475" width="8.7109375" customWidth="1"/>
    <col min="9476" max="9476" width="24.5703125" customWidth="1"/>
    <col min="9477" max="9477" width="23.7109375" bestFit="1" customWidth="1"/>
    <col min="9478" max="9478" width="23.5703125" customWidth="1"/>
    <col min="9479" max="9479" width="15.140625" customWidth="1"/>
    <col min="9480" max="9480" width="22.140625" bestFit="1" customWidth="1"/>
    <col min="9481" max="9481" width="16.42578125" customWidth="1"/>
    <col min="9482" max="9482" width="14.5703125" customWidth="1"/>
    <col min="9483" max="9483" width="22.28515625" customWidth="1"/>
    <col min="9729" max="9729" width="16.42578125" customWidth="1"/>
    <col min="9730" max="9730" width="34.85546875" customWidth="1"/>
    <col min="9731" max="9731" width="8.7109375" customWidth="1"/>
    <col min="9732" max="9732" width="24.5703125" customWidth="1"/>
    <col min="9733" max="9733" width="23.7109375" bestFit="1" customWidth="1"/>
    <col min="9734" max="9734" width="23.5703125" customWidth="1"/>
    <col min="9735" max="9735" width="15.140625" customWidth="1"/>
    <col min="9736" max="9736" width="22.140625" bestFit="1" customWidth="1"/>
    <col min="9737" max="9737" width="16.42578125" customWidth="1"/>
    <col min="9738" max="9738" width="14.5703125" customWidth="1"/>
    <col min="9739" max="9739" width="22.28515625" customWidth="1"/>
    <col min="9985" max="9985" width="16.42578125" customWidth="1"/>
    <col min="9986" max="9986" width="34.85546875" customWidth="1"/>
    <col min="9987" max="9987" width="8.7109375" customWidth="1"/>
    <col min="9988" max="9988" width="24.5703125" customWidth="1"/>
    <col min="9989" max="9989" width="23.7109375" bestFit="1" customWidth="1"/>
    <col min="9990" max="9990" width="23.5703125" customWidth="1"/>
    <col min="9991" max="9991" width="15.140625" customWidth="1"/>
    <col min="9992" max="9992" width="22.140625" bestFit="1" customWidth="1"/>
    <col min="9993" max="9993" width="16.42578125" customWidth="1"/>
    <col min="9994" max="9994" width="14.5703125" customWidth="1"/>
    <col min="9995" max="9995" width="22.28515625" customWidth="1"/>
    <col min="10241" max="10241" width="16.42578125" customWidth="1"/>
    <col min="10242" max="10242" width="34.85546875" customWidth="1"/>
    <col min="10243" max="10243" width="8.7109375" customWidth="1"/>
    <col min="10244" max="10244" width="24.5703125" customWidth="1"/>
    <col min="10245" max="10245" width="23.7109375" bestFit="1" customWidth="1"/>
    <col min="10246" max="10246" width="23.5703125" customWidth="1"/>
    <col min="10247" max="10247" width="15.140625" customWidth="1"/>
    <col min="10248" max="10248" width="22.140625" bestFit="1" customWidth="1"/>
    <col min="10249" max="10249" width="16.42578125" customWidth="1"/>
    <col min="10250" max="10250" width="14.5703125" customWidth="1"/>
    <col min="10251" max="10251" width="22.28515625" customWidth="1"/>
    <col min="10497" max="10497" width="16.42578125" customWidth="1"/>
    <col min="10498" max="10498" width="34.85546875" customWidth="1"/>
    <col min="10499" max="10499" width="8.7109375" customWidth="1"/>
    <col min="10500" max="10500" width="24.5703125" customWidth="1"/>
    <col min="10501" max="10501" width="23.7109375" bestFit="1" customWidth="1"/>
    <col min="10502" max="10502" width="23.5703125" customWidth="1"/>
    <col min="10503" max="10503" width="15.140625" customWidth="1"/>
    <col min="10504" max="10504" width="22.140625" bestFit="1" customWidth="1"/>
    <col min="10505" max="10505" width="16.42578125" customWidth="1"/>
    <col min="10506" max="10506" width="14.5703125" customWidth="1"/>
    <col min="10507" max="10507" width="22.28515625" customWidth="1"/>
    <col min="10753" max="10753" width="16.42578125" customWidth="1"/>
    <col min="10754" max="10754" width="34.85546875" customWidth="1"/>
    <col min="10755" max="10755" width="8.7109375" customWidth="1"/>
    <col min="10756" max="10756" width="24.5703125" customWidth="1"/>
    <col min="10757" max="10757" width="23.7109375" bestFit="1" customWidth="1"/>
    <col min="10758" max="10758" width="23.5703125" customWidth="1"/>
    <col min="10759" max="10759" width="15.140625" customWidth="1"/>
    <col min="10760" max="10760" width="22.140625" bestFit="1" customWidth="1"/>
    <col min="10761" max="10761" width="16.42578125" customWidth="1"/>
    <col min="10762" max="10762" width="14.5703125" customWidth="1"/>
    <col min="10763" max="10763" width="22.28515625" customWidth="1"/>
    <col min="11009" max="11009" width="16.42578125" customWidth="1"/>
    <col min="11010" max="11010" width="34.85546875" customWidth="1"/>
    <col min="11011" max="11011" width="8.7109375" customWidth="1"/>
    <col min="11012" max="11012" width="24.5703125" customWidth="1"/>
    <col min="11013" max="11013" width="23.7109375" bestFit="1" customWidth="1"/>
    <col min="11014" max="11014" width="23.5703125" customWidth="1"/>
    <col min="11015" max="11015" width="15.140625" customWidth="1"/>
    <col min="11016" max="11016" width="22.140625" bestFit="1" customWidth="1"/>
    <col min="11017" max="11017" width="16.42578125" customWidth="1"/>
    <col min="11018" max="11018" width="14.5703125" customWidth="1"/>
    <col min="11019" max="11019" width="22.28515625" customWidth="1"/>
    <col min="11265" max="11265" width="16.42578125" customWidth="1"/>
    <col min="11266" max="11266" width="34.85546875" customWidth="1"/>
    <col min="11267" max="11267" width="8.7109375" customWidth="1"/>
    <col min="11268" max="11268" width="24.5703125" customWidth="1"/>
    <col min="11269" max="11269" width="23.7109375" bestFit="1" customWidth="1"/>
    <col min="11270" max="11270" width="23.5703125" customWidth="1"/>
    <col min="11271" max="11271" width="15.140625" customWidth="1"/>
    <col min="11272" max="11272" width="22.140625" bestFit="1" customWidth="1"/>
    <col min="11273" max="11273" width="16.42578125" customWidth="1"/>
    <col min="11274" max="11274" width="14.5703125" customWidth="1"/>
    <col min="11275" max="11275" width="22.28515625" customWidth="1"/>
    <col min="11521" max="11521" width="16.42578125" customWidth="1"/>
    <col min="11522" max="11522" width="34.85546875" customWidth="1"/>
    <col min="11523" max="11523" width="8.7109375" customWidth="1"/>
    <col min="11524" max="11524" width="24.5703125" customWidth="1"/>
    <col min="11525" max="11525" width="23.7109375" bestFit="1" customWidth="1"/>
    <col min="11526" max="11526" width="23.5703125" customWidth="1"/>
    <col min="11527" max="11527" width="15.140625" customWidth="1"/>
    <col min="11528" max="11528" width="22.140625" bestFit="1" customWidth="1"/>
    <col min="11529" max="11529" width="16.42578125" customWidth="1"/>
    <col min="11530" max="11530" width="14.5703125" customWidth="1"/>
    <col min="11531" max="11531" width="22.28515625" customWidth="1"/>
    <col min="11777" max="11777" width="16.42578125" customWidth="1"/>
    <col min="11778" max="11778" width="34.85546875" customWidth="1"/>
    <col min="11779" max="11779" width="8.7109375" customWidth="1"/>
    <col min="11780" max="11780" width="24.5703125" customWidth="1"/>
    <col min="11781" max="11781" width="23.7109375" bestFit="1" customWidth="1"/>
    <col min="11782" max="11782" width="23.5703125" customWidth="1"/>
    <col min="11783" max="11783" width="15.140625" customWidth="1"/>
    <col min="11784" max="11784" width="22.140625" bestFit="1" customWidth="1"/>
    <col min="11785" max="11785" width="16.42578125" customWidth="1"/>
    <col min="11786" max="11786" width="14.5703125" customWidth="1"/>
    <col min="11787" max="11787" width="22.28515625" customWidth="1"/>
    <col min="12033" max="12033" width="16.42578125" customWidth="1"/>
    <col min="12034" max="12034" width="34.85546875" customWidth="1"/>
    <col min="12035" max="12035" width="8.7109375" customWidth="1"/>
    <col min="12036" max="12036" width="24.5703125" customWidth="1"/>
    <col min="12037" max="12037" width="23.7109375" bestFit="1" customWidth="1"/>
    <col min="12038" max="12038" width="23.5703125" customWidth="1"/>
    <col min="12039" max="12039" width="15.140625" customWidth="1"/>
    <col min="12040" max="12040" width="22.140625" bestFit="1" customWidth="1"/>
    <col min="12041" max="12041" width="16.42578125" customWidth="1"/>
    <col min="12042" max="12042" width="14.5703125" customWidth="1"/>
    <col min="12043" max="12043" width="22.28515625" customWidth="1"/>
    <col min="12289" max="12289" width="16.42578125" customWidth="1"/>
    <col min="12290" max="12290" width="34.85546875" customWidth="1"/>
    <col min="12291" max="12291" width="8.7109375" customWidth="1"/>
    <col min="12292" max="12292" width="24.5703125" customWidth="1"/>
    <col min="12293" max="12293" width="23.7109375" bestFit="1" customWidth="1"/>
    <col min="12294" max="12294" width="23.5703125" customWidth="1"/>
    <col min="12295" max="12295" width="15.140625" customWidth="1"/>
    <col min="12296" max="12296" width="22.140625" bestFit="1" customWidth="1"/>
    <col min="12297" max="12297" width="16.42578125" customWidth="1"/>
    <col min="12298" max="12298" width="14.5703125" customWidth="1"/>
    <col min="12299" max="12299" width="22.28515625" customWidth="1"/>
    <col min="12545" max="12545" width="16.42578125" customWidth="1"/>
    <col min="12546" max="12546" width="34.85546875" customWidth="1"/>
    <col min="12547" max="12547" width="8.7109375" customWidth="1"/>
    <col min="12548" max="12548" width="24.5703125" customWidth="1"/>
    <col min="12549" max="12549" width="23.7109375" bestFit="1" customWidth="1"/>
    <col min="12550" max="12550" width="23.5703125" customWidth="1"/>
    <col min="12551" max="12551" width="15.140625" customWidth="1"/>
    <col min="12552" max="12552" width="22.140625" bestFit="1" customWidth="1"/>
    <col min="12553" max="12553" width="16.42578125" customWidth="1"/>
    <col min="12554" max="12554" width="14.5703125" customWidth="1"/>
    <col min="12555" max="12555" width="22.28515625" customWidth="1"/>
    <col min="12801" max="12801" width="16.42578125" customWidth="1"/>
    <col min="12802" max="12802" width="34.85546875" customWidth="1"/>
    <col min="12803" max="12803" width="8.7109375" customWidth="1"/>
    <col min="12804" max="12804" width="24.5703125" customWidth="1"/>
    <col min="12805" max="12805" width="23.7109375" bestFit="1" customWidth="1"/>
    <col min="12806" max="12806" width="23.5703125" customWidth="1"/>
    <col min="12807" max="12807" width="15.140625" customWidth="1"/>
    <col min="12808" max="12808" width="22.140625" bestFit="1" customWidth="1"/>
    <col min="12809" max="12809" width="16.42578125" customWidth="1"/>
    <col min="12810" max="12810" width="14.5703125" customWidth="1"/>
    <col min="12811" max="12811" width="22.28515625" customWidth="1"/>
    <col min="13057" max="13057" width="16.42578125" customWidth="1"/>
    <col min="13058" max="13058" width="34.85546875" customWidth="1"/>
    <col min="13059" max="13059" width="8.7109375" customWidth="1"/>
    <col min="13060" max="13060" width="24.5703125" customWidth="1"/>
    <col min="13061" max="13061" width="23.7109375" bestFit="1" customWidth="1"/>
    <col min="13062" max="13062" width="23.5703125" customWidth="1"/>
    <col min="13063" max="13063" width="15.140625" customWidth="1"/>
    <col min="13064" max="13064" width="22.140625" bestFit="1" customWidth="1"/>
    <col min="13065" max="13065" width="16.42578125" customWidth="1"/>
    <col min="13066" max="13066" width="14.5703125" customWidth="1"/>
    <col min="13067" max="13067" width="22.28515625" customWidth="1"/>
    <col min="13313" max="13313" width="16.42578125" customWidth="1"/>
    <col min="13314" max="13314" width="34.85546875" customWidth="1"/>
    <col min="13315" max="13315" width="8.7109375" customWidth="1"/>
    <col min="13316" max="13316" width="24.5703125" customWidth="1"/>
    <col min="13317" max="13317" width="23.7109375" bestFit="1" customWidth="1"/>
    <col min="13318" max="13318" width="23.5703125" customWidth="1"/>
    <col min="13319" max="13319" width="15.140625" customWidth="1"/>
    <col min="13320" max="13320" width="22.140625" bestFit="1" customWidth="1"/>
    <col min="13321" max="13321" width="16.42578125" customWidth="1"/>
    <col min="13322" max="13322" width="14.5703125" customWidth="1"/>
    <col min="13323" max="13323" width="22.28515625" customWidth="1"/>
    <col min="13569" max="13569" width="16.42578125" customWidth="1"/>
    <col min="13570" max="13570" width="34.85546875" customWidth="1"/>
    <col min="13571" max="13571" width="8.7109375" customWidth="1"/>
    <col min="13572" max="13572" width="24.5703125" customWidth="1"/>
    <col min="13573" max="13573" width="23.7109375" bestFit="1" customWidth="1"/>
    <col min="13574" max="13574" width="23.5703125" customWidth="1"/>
    <col min="13575" max="13575" width="15.140625" customWidth="1"/>
    <col min="13576" max="13576" width="22.140625" bestFit="1" customWidth="1"/>
    <col min="13577" max="13577" width="16.42578125" customWidth="1"/>
    <col min="13578" max="13578" width="14.5703125" customWidth="1"/>
    <col min="13579" max="13579" width="22.28515625" customWidth="1"/>
    <col min="13825" max="13825" width="16.42578125" customWidth="1"/>
    <col min="13826" max="13826" width="34.85546875" customWidth="1"/>
    <col min="13827" max="13827" width="8.7109375" customWidth="1"/>
    <col min="13828" max="13828" width="24.5703125" customWidth="1"/>
    <col min="13829" max="13829" width="23.7109375" bestFit="1" customWidth="1"/>
    <col min="13830" max="13830" width="23.5703125" customWidth="1"/>
    <col min="13831" max="13831" width="15.140625" customWidth="1"/>
    <col min="13832" max="13832" width="22.140625" bestFit="1" customWidth="1"/>
    <col min="13833" max="13833" width="16.42578125" customWidth="1"/>
    <col min="13834" max="13834" width="14.5703125" customWidth="1"/>
    <col min="13835" max="13835" width="22.28515625" customWidth="1"/>
    <col min="14081" max="14081" width="16.42578125" customWidth="1"/>
    <col min="14082" max="14082" width="34.85546875" customWidth="1"/>
    <col min="14083" max="14083" width="8.7109375" customWidth="1"/>
    <col min="14084" max="14084" width="24.5703125" customWidth="1"/>
    <col min="14085" max="14085" width="23.7109375" bestFit="1" customWidth="1"/>
    <col min="14086" max="14086" width="23.5703125" customWidth="1"/>
    <col min="14087" max="14087" width="15.140625" customWidth="1"/>
    <col min="14088" max="14088" width="22.140625" bestFit="1" customWidth="1"/>
    <col min="14089" max="14089" width="16.42578125" customWidth="1"/>
    <col min="14090" max="14090" width="14.5703125" customWidth="1"/>
    <col min="14091" max="14091" width="22.28515625" customWidth="1"/>
    <col min="14337" max="14337" width="16.42578125" customWidth="1"/>
    <col min="14338" max="14338" width="34.85546875" customWidth="1"/>
    <col min="14339" max="14339" width="8.7109375" customWidth="1"/>
    <col min="14340" max="14340" width="24.5703125" customWidth="1"/>
    <col min="14341" max="14341" width="23.7109375" bestFit="1" customWidth="1"/>
    <col min="14342" max="14342" width="23.5703125" customWidth="1"/>
    <col min="14343" max="14343" width="15.140625" customWidth="1"/>
    <col min="14344" max="14344" width="22.140625" bestFit="1" customWidth="1"/>
    <col min="14345" max="14345" width="16.42578125" customWidth="1"/>
    <col min="14346" max="14346" width="14.5703125" customWidth="1"/>
    <col min="14347" max="14347" width="22.28515625" customWidth="1"/>
    <col min="14593" max="14593" width="16.42578125" customWidth="1"/>
    <col min="14594" max="14594" width="34.85546875" customWidth="1"/>
    <col min="14595" max="14595" width="8.7109375" customWidth="1"/>
    <col min="14596" max="14596" width="24.5703125" customWidth="1"/>
    <col min="14597" max="14597" width="23.7109375" bestFit="1" customWidth="1"/>
    <col min="14598" max="14598" width="23.5703125" customWidth="1"/>
    <col min="14599" max="14599" width="15.140625" customWidth="1"/>
    <col min="14600" max="14600" width="22.140625" bestFit="1" customWidth="1"/>
    <col min="14601" max="14601" width="16.42578125" customWidth="1"/>
    <col min="14602" max="14602" width="14.5703125" customWidth="1"/>
    <col min="14603" max="14603" width="22.28515625" customWidth="1"/>
    <col min="14849" max="14849" width="16.42578125" customWidth="1"/>
    <col min="14850" max="14850" width="34.85546875" customWidth="1"/>
    <col min="14851" max="14851" width="8.7109375" customWidth="1"/>
    <col min="14852" max="14852" width="24.5703125" customWidth="1"/>
    <col min="14853" max="14853" width="23.7109375" bestFit="1" customWidth="1"/>
    <col min="14854" max="14854" width="23.5703125" customWidth="1"/>
    <col min="14855" max="14855" width="15.140625" customWidth="1"/>
    <col min="14856" max="14856" width="22.140625" bestFit="1" customWidth="1"/>
    <col min="14857" max="14857" width="16.42578125" customWidth="1"/>
    <col min="14858" max="14858" width="14.5703125" customWidth="1"/>
    <col min="14859" max="14859" width="22.28515625" customWidth="1"/>
    <col min="15105" max="15105" width="16.42578125" customWidth="1"/>
    <col min="15106" max="15106" width="34.85546875" customWidth="1"/>
    <col min="15107" max="15107" width="8.7109375" customWidth="1"/>
    <col min="15108" max="15108" width="24.5703125" customWidth="1"/>
    <col min="15109" max="15109" width="23.7109375" bestFit="1" customWidth="1"/>
    <col min="15110" max="15110" width="23.5703125" customWidth="1"/>
    <col min="15111" max="15111" width="15.140625" customWidth="1"/>
    <col min="15112" max="15112" width="22.140625" bestFit="1" customWidth="1"/>
    <col min="15113" max="15113" width="16.42578125" customWidth="1"/>
    <col min="15114" max="15114" width="14.5703125" customWidth="1"/>
    <col min="15115" max="15115" width="22.28515625" customWidth="1"/>
    <col min="15361" max="15361" width="16.42578125" customWidth="1"/>
    <col min="15362" max="15362" width="34.85546875" customWidth="1"/>
    <col min="15363" max="15363" width="8.7109375" customWidth="1"/>
    <col min="15364" max="15364" width="24.5703125" customWidth="1"/>
    <col min="15365" max="15365" width="23.7109375" bestFit="1" customWidth="1"/>
    <col min="15366" max="15366" width="23.5703125" customWidth="1"/>
    <col min="15367" max="15367" width="15.140625" customWidth="1"/>
    <col min="15368" max="15368" width="22.140625" bestFit="1" customWidth="1"/>
    <col min="15369" max="15369" width="16.42578125" customWidth="1"/>
    <col min="15370" max="15370" width="14.5703125" customWidth="1"/>
    <col min="15371" max="15371" width="22.28515625" customWidth="1"/>
    <col min="15617" max="15617" width="16.42578125" customWidth="1"/>
    <col min="15618" max="15618" width="34.85546875" customWidth="1"/>
    <col min="15619" max="15619" width="8.7109375" customWidth="1"/>
    <col min="15620" max="15620" width="24.5703125" customWidth="1"/>
    <col min="15621" max="15621" width="23.7109375" bestFit="1" customWidth="1"/>
    <col min="15622" max="15622" width="23.5703125" customWidth="1"/>
    <col min="15623" max="15623" width="15.140625" customWidth="1"/>
    <col min="15624" max="15624" width="22.140625" bestFit="1" customWidth="1"/>
    <col min="15625" max="15625" width="16.42578125" customWidth="1"/>
    <col min="15626" max="15626" width="14.5703125" customWidth="1"/>
    <col min="15627" max="15627" width="22.28515625" customWidth="1"/>
    <col min="15873" max="15873" width="16.42578125" customWidth="1"/>
    <col min="15874" max="15874" width="34.85546875" customWidth="1"/>
    <col min="15875" max="15875" width="8.7109375" customWidth="1"/>
    <col min="15876" max="15876" width="24.5703125" customWidth="1"/>
    <col min="15877" max="15877" width="23.7109375" bestFit="1" customWidth="1"/>
    <col min="15878" max="15878" width="23.5703125" customWidth="1"/>
    <col min="15879" max="15879" width="15.140625" customWidth="1"/>
    <col min="15880" max="15880" width="22.140625" bestFit="1" customWidth="1"/>
    <col min="15881" max="15881" width="16.42578125" customWidth="1"/>
    <col min="15882" max="15882" width="14.5703125" customWidth="1"/>
    <col min="15883" max="15883" width="22.28515625" customWidth="1"/>
    <col min="16129" max="16129" width="16.42578125" customWidth="1"/>
    <col min="16130" max="16130" width="34.85546875" customWidth="1"/>
    <col min="16131" max="16131" width="8.7109375" customWidth="1"/>
    <col min="16132" max="16132" width="24.5703125" customWidth="1"/>
    <col min="16133" max="16133" width="23.7109375" bestFit="1" customWidth="1"/>
    <col min="16134" max="16134" width="23.5703125" customWidth="1"/>
    <col min="16135" max="16135" width="15.140625" customWidth="1"/>
    <col min="16136" max="16136" width="22.140625" bestFit="1" customWidth="1"/>
    <col min="16137" max="16137" width="16.42578125" customWidth="1"/>
    <col min="16138" max="16138" width="14.5703125" customWidth="1"/>
    <col min="16139" max="16139" width="22.28515625" customWidth="1"/>
  </cols>
  <sheetData>
    <row r="1" spans="1:12" x14ac:dyDescent="0.25">
      <c r="A1" s="429" t="s">
        <v>0</v>
      </c>
      <c r="B1" s="432" t="s">
        <v>1</v>
      </c>
      <c r="C1" s="433"/>
      <c r="D1" s="397" t="s">
        <v>247</v>
      </c>
      <c r="E1" s="397" t="s">
        <v>257</v>
      </c>
      <c r="F1" s="397" t="s">
        <v>249</v>
      </c>
      <c r="G1" s="397" t="s">
        <v>258</v>
      </c>
      <c r="H1" s="397" t="s">
        <v>259</v>
      </c>
      <c r="I1" s="397" t="s">
        <v>260</v>
      </c>
      <c r="J1" s="397" t="s">
        <v>261</v>
      </c>
      <c r="K1" s="397" t="s">
        <v>262</v>
      </c>
    </row>
    <row r="2" spans="1:12" x14ac:dyDescent="0.25">
      <c r="A2" s="430"/>
      <c r="B2" s="434"/>
      <c r="C2" s="435"/>
      <c r="D2" s="398"/>
      <c r="E2" s="398"/>
      <c r="F2" s="398"/>
      <c r="G2" s="398"/>
      <c r="H2" s="398"/>
      <c r="I2" s="398"/>
      <c r="J2" s="398"/>
      <c r="K2" s="398"/>
    </row>
    <row r="3" spans="1:12" x14ac:dyDescent="0.25">
      <c r="A3" s="430"/>
      <c r="B3" s="434"/>
      <c r="C3" s="435"/>
      <c r="D3" s="398"/>
      <c r="E3" s="398"/>
      <c r="F3" s="398"/>
      <c r="G3" s="398"/>
      <c r="H3" s="398"/>
      <c r="I3" s="398"/>
      <c r="J3" s="398"/>
      <c r="K3" s="398"/>
    </row>
    <row r="4" spans="1:12" ht="15.75" thickBot="1" x14ac:dyDescent="0.3">
      <c r="A4" s="431"/>
      <c r="B4" s="436"/>
      <c r="C4" s="437"/>
      <c r="D4" s="399"/>
      <c r="E4" s="399"/>
      <c r="F4" s="399"/>
      <c r="G4" s="399"/>
      <c r="H4" s="399"/>
      <c r="I4" s="399"/>
      <c r="J4" s="399"/>
      <c r="K4" s="399"/>
    </row>
    <row r="5" spans="1:12" x14ac:dyDescent="0.25">
      <c r="A5" s="423"/>
      <c r="B5" s="425" t="str">
        <f>IF(A5="","",VLOOKUP(A5,DATA!A2:E485,2,FALSE))</f>
        <v/>
      </c>
      <c r="C5" s="426"/>
      <c r="D5" s="412" t="str">
        <f>IF(A5="","",VLOOKUP(A5,DATA!A2:Z486,7,FALSE))</f>
        <v/>
      </c>
      <c r="E5" s="412" t="str">
        <f>IF(A5="","",VLOOKUP(A5,DATA!A2:Z486,8,FALSE))</f>
        <v/>
      </c>
      <c r="F5" s="412" t="str">
        <f>IF(A5="","",VLOOKUP(A5,DATA!A2:Z486,9,FALSE))</f>
        <v/>
      </c>
      <c r="G5" s="412" t="str">
        <f>IF(A5="","",VLOOKUP(A5,DATA!A2:Z486,10,FALSE))</f>
        <v/>
      </c>
      <c r="H5" s="412" t="str">
        <f>IF(A5="","",VLOOKUP(A5,DATA!A2:Z486,11,FALSE))</f>
        <v/>
      </c>
      <c r="I5" s="412" t="str">
        <f>IF(A5="","",VLOOKUP(A5,DATA!A2:Z486,12,FALSE))</f>
        <v/>
      </c>
      <c r="J5" s="412" t="str">
        <f>IF(A5="","",VLOOKUP(A5,DATA!A9:Z486,13,FALSE))</f>
        <v/>
      </c>
      <c r="K5" s="412" t="str">
        <f>IF(A5="","",VLOOKUP(A5,DATA!A9:Z486,14,FALSE))</f>
        <v/>
      </c>
    </row>
    <row r="6" spans="1:12" ht="15.75" thickBot="1" x14ac:dyDescent="0.3">
      <c r="A6" s="424"/>
      <c r="B6" s="427"/>
      <c r="C6" s="428"/>
      <c r="D6" s="413"/>
      <c r="E6" s="413"/>
      <c r="F6" s="413"/>
      <c r="G6" s="413"/>
      <c r="H6" s="413"/>
      <c r="I6" s="413"/>
      <c r="J6" s="413"/>
      <c r="K6" s="413"/>
    </row>
    <row r="7" spans="1:12" x14ac:dyDescent="0.25">
      <c r="A7" s="414" t="s">
        <v>263</v>
      </c>
      <c r="B7" s="415"/>
      <c r="C7" s="415"/>
      <c r="D7" s="415"/>
      <c r="E7" s="415"/>
      <c r="F7" s="415"/>
      <c r="G7" s="415"/>
      <c r="H7" s="415"/>
      <c r="I7" s="415"/>
      <c r="J7" s="415"/>
      <c r="K7" s="416"/>
    </row>
    <row r="8" spans="1:12" ht="15.75" thickBot="1" x14ac:dyDescent="0.3">
      <c r="A8" s="417"/>
      <c r="B8" s="418"/>
      <c r="C8" s="418"/>
      <c r="D8" s="418"/>
      <c r="E8" s="418"/>
      <c r="F8" s="419"/>
      <c r="G8" s="419"/>
      <c r="H8" s="419"/>
      <c r="I8" s="419"/>
      <c r="J8" s="418"/>
      <c r="K8" s="420"/>
    </row>
    <row r="9" spans="1:12" ht="16.5" thickBot="1" x14ac:dyDescent="0.3">
      <c r="A9" s="400" t="s">
        <v>264</v>
      </c>
      <c r="B9" s="401"/>
      <c r="C9" s="402">
        <f ca="1">NOW()</f>
        <v>42737.773249074075</v>
      </c>
      <c r="D9" s="403"/>
      <c r="E9" s="403"/>
      <c r="F9" s="44" t="s">
        <v>265</v>
      </c>
      <c r="G9" s="45" t="str">
        <f>IF(A5="","",VLOOKUP(A5,DATA!A2:Z486,4,FALSE))</f>
        <v/>
      </c>
      <c r="H9" s="46" t="s">
        <v>266</v>
      </c>
      <c r="I9" s="406" t="s">
        <v>264</v>
      </c>
      <c r="J9" s="406"/>
      <c r="K9" s="407"/>
    </row>
    <row r="10" spans="1:12" ht="16.5" thickBot="1" x14ac:dyDescent="0.3">
      <c r="A10" s="408" t="s">
        <v>267</v>
      </c>
      <c r="B10" s="409"/>
      <c r="C10" s="404"/>
      <c r="D10" s="405"/>
      <c r="E10" s="405"/>
      <c r="F10" s="47" t="s">
        <v>268</v>
      </c>
      <c r="G10" s="48" t="str">
        <f>IF(A5="","",VLOOKUP(A5,DATA!A2:Z486,5,FALSE))</f>
        <v/>
      </c>
      <c r="H10" s="49" t="s">
        <v>269</v>
      </c>
      <c r="I10" s="410" t="s">
        <v>267</v>
      </c>
      <c r="J10" s="410"/>
      <c r="K10" s="411"/>
    </row>
    <row r="11" spans="1:12" ht="16.5" thickBot="1" x14ac:dyDescent="0.3">
      <c r="A11" s="386" t="s">
        <v>270</v>
      </c>
      <c r="B11" s="387"/>
      <c r="C11" s="388" t="s">
        <v>247</v>
      </c>
      <c r="D11" s="389"/>
      <c r="E11" s="390"/>
      <c r="F11" s="394" t="s">
        <v>249</v>
      </c>
      <c r="G11" s="395"/>
      <c r="H11" s="396"/>
      <c r="I11" s="421" t="s">
        <v>271</v>
      </c>
      <c r="J11" s="422"/>
      <c r="K11" s="387"/>
    </row>
    <row r="12" spans="1:12" ht="19.5" thickBot="1" x14ac:dyDescent="0.3">
      <c r="A12" s="50" t="s">
        <v>272</v>
      </c>
      <c r="B12" s="51"/>
      <c r="C12" s="391"/>
      <c r="D12" s="392"/>
      <c r="E12" s="393"/>
      <c r="F12" s="391"/>
      <c r="G12" s="392"/>
      <c r="H12" s="392"/>
      <c r="I12" s="52" t="s">
        <v>272</v>
      </c>
      <c r="J12" s="374"/>
      <c r="K12" s="375"/>
    </row>
    <row r="13" spans="1:12" ht="18.75" x14ac:dyDescent="0.25">
      <c r="A13" s="53" t="s">
        <v>273</v>
      </c>
      <c r="B13" s="54"/>
      <c r="C13" s="384" t="s">
        <v>274</v>
      </c>
      <c r="D13" s="385"/>
      <c r="E13" s="55" t="s">
        <v>275</v>
      </c>
      <c r="F13" s="384" t="s">
        <v>274</v>
      </c>
      <c r="G13" s="385"/>
      <c r="H13" s="56" t="s">
        <v>275</v>
      </c>
      <c r="I13" s="57" t="s">
        <v>273</v>
      </c>
      <c r="J13" s="365"/>
      <c r="K13" s="366"/>
    </row>
    <row r="14" spans="1:12" ht="18.75" x14ac:dyDescent="0.25">
      <c r="A14" s="53" t="s">
        <v>276</v>
      </c>
      <c r="B14" s="58"/>
      <c r="C14" s="376" t="e">
        <f>B42/C18/24</f>
        <v>#VALUE!</v>
      </c>
      <c r="D14" s="377"/>
      <c r="E14" s="380" t="e">
        <f ca="1">C9+C14</f>
        <v>#VALUE!</v>
      </c>
      <c r="F14" s="376" t="e">
        <f>J42/F18/24</f>
        <v>#VALUE!</v>
      </c>
      <c r="G14" s="377"/>
      <c r="H14" s="381" t="e">
        <f ca="1">C9+F14</f>
        <v>#VALUE!</v>
      </c>
      <c r="I14" s="57" t="s">
        <v>276</v>
      </c>
      <c r="J14" s="382"/>
      <c r="K14" s="383"/>
      <c r="L14" s="59"/>
    </row>
    <row r="15" spans="1:12" ht="18.75" x14ac:dyDescent="0.25">
      <c r="A15" s="53" t="s">
        <v>277</v>
      </c>
      <c r="B15" s="54"/>
      <c r="C15" s="378"/>
      <c r="D15" s="379"/>
      <c r="E15" s="380"/>
      <c r="F15" s="378"/>
      <c r="G15" s="379"/>
      <c r="H15" s="381"/>
      <c r="I15" s="57" t="s">
        <v>277</v>
      </c>
      <c r="J15" s="365"/>
      <c r="K15" s="366"/>
    </row>
    <row r="16" spans="1:12" ht="19.5" thickBot="1" x14ac:dyDescent="0.3">
      <c r="A16" s="53" t="s">
        <v>278</v>
      </c>
      <c r="B16" s="54"/>
      <c r="C16" s="367" t="s">
        <v>279</v>
      </c>
      <c r="D16" s="368"/>
      <c r="E16" s="60" t="s">
        <v>280</v>
      </c>
      <c r="F16" s="367" t="s">
        <v>279</v>
      </c>
      <c r="G16" s="368"/>
      <c r="H16" s="61" t="s">
        <v>280</v>
      </c>
      <c r="I16" s="57" t="s">
        <v>278</v>
      </c>
      <c r="J16" s="365"/>
      <c r="K16" s="366"/>
    </row>
    <row r="17" spans="1:11" ht="18.75" x14ac:dyDescent="0.25">
      <c r="A17" s="53" t="s">
        <v>281</v>
      </c>
      <c r="B17" s="54"/>
      <c r="C17" s="369" t="s">
        <v>282</v>
      </c>
      <c r="D17" s="370"/>
      <c r="E17" s="371"/>
      <c r="F17" s="369" t="s">
        <v>282</v>
      </c>
      <c r="G17" s="370"/>
      <c r="H17" s="370"/>
      <c r="I17" s="57" t="s">
        <v>281</v>
      </c>
      <c r="J17" s="365"/>
      <c r="K17" s="366"/>
    </row>
    <row r="18" spans="1:11" ht="19.5" thickBot="1" x14ac:dyDescent="0.3">
      <c r="A18" s="53" t="s">
        <v>283</v>
      </c>
      <c r="B18" s="54"/>
      <c r="C18" s="372" t="e">
        <f>(G9*G10*E5*60)/1000</f>
        <v>#VALUE!</v>
      </c>
      <c r="D18" s="373"/>
      <c r="E18" s="62" t="s">
        <v>284</v>
      </c>
      <c r="F18" s="372" t="e">
        <f>(G9*G10*G5*60)/1000</f>
        <v>#VALUE!</v>
      </c>
      <c r="G18" s="373"/>
      <c r="H18" s="63" t="s">
        <v>284</v>
      </c>
      <c r="I18" s="57" t="s">
        <v>283</v>
      </c>
      <c r="J18" s="365"/>
      <c r="K18" s="366"/>
    </row>
    <row r="19" spans="1:11" ht="18.75" x14ac:dyDescent="0.25">
      <c r="A19" s="53" t="s">
        <v>285</v>
      </c>
      <c r="B19" s="54"/>
      <c r="C19" s="64"/>
      <c r="I19" s="57" t="s">
        <v>285</v>
      </c>
      <c r="J19" s="365"/>
      <c r="K19" s="366"/>
    </row>
    <row r="20" spans="1:11" ht="18.75" x14ac:dyDescent="0.25">
      <c r="A20" s="53" t="s">
        <v>286</v>
      </c>
      <c r="B20" s="54"/>
      <c r="C20" s="64"/>
      <c r="I20" s="57" t="s">
        <v>286</v>
      </c>
      <c r="J20" s="365"/>
      <c r="K20" s="366"/>
    </row>
    <row r="21" spans="1:11" ht="18.75" x14ac:dyDescent="0.25">
      <c r="A21" s="53" t="s">
        <v>287</v>
      </c>
      <c r="B21" s="54"/>
      <c r="C21" s="64"/>
      <c r="I21" s="57" t="s">
        <v>287</v>
      </c>
      <c r="J21" s="365"/>
      <c r="K21" s="366"/>
    </row>
    <row r="22" spans="1:11" ht="18.75" x14ac:dyDescent="0.25">
      <c r="A22" s="53" t="s">
        <v>288</v>
      </c>
      <c r="B22" s="54"/>
      <c r="C22" s="64"/>
      <c r="I22" s="57" t="s">
        <v>288</v>
      </c>
      <c r="J22" s="365"/>
      <c r="K22" s="366"/>
    </row>
    <row r="23" spans="1:11" ht="18.75" x14ac:dyDescent="0.25">
      <c r="A23" s="53" t="s">
        <v>289</v>
      </c>
      <c r="B23" s="54"/>
      <c r="C23" s="64"/>
      <c r="I23" s="57" t="s">
        <v>289</v>
      </c>
      <c r="J23" s="365"/>
      <c r="K23" s="366"/>
    </row>
    <row r="24" spans="1:11" ht="18.75" x14ac:dyDescent="0.25">
      <c r="A24" s="53" t="s">
        <v>290</v>
      </c>
      <c r="B24" s="54"/>
      <c r="C24" s="64"/>
      <c r="I24" s="57" t="s">
        <v>290</v>
      </c>
      <c r="J24" s="365"/>
      <c r="K24" s="366"/>
    </row>
    <row r="25" spans="1:11" ht="18.75" x14ac:dyDescent="0.25">
      <c r="A25" s="53" t="s">
        <v>291</v>
      </c>
      <c r="B25" s="54"/>
      <c r="C25" s="64"/>
      <c r="I25" s="57" t="s">
        <v>291</v>
      </c>
      <c r="J25" s="365"/>
      <c r="K25" s="366"/>
    </row>
    <row r="26" spans="1:11" ht="18.75" x14ac:dyDescent="0.25">
      <c r="A26" s="53" t="s">
        <v>292</v>
      </c>
      <c r="B26" s="54"/>
      <c r="C26" s="64"/>
      <c r="I26" s="57" t="s">
        <v>292</v>
      </c>
      <c r="J26" s="365"/>
      <c r="K26" s="366"/>
    </row>
    <row r="27" spans="1:11" ht="18.75" x14ac:dyDescent="0.25">
      <c r="A27" s="53" t="s">
        <v>293</v>
      </c>
      <c r="B27" s="54"/>
      <c r="C27" s="64"/>
      <c r="I27" s="57" t="s">
        <v>293</v>
      </c>
      <c r="J27" s="365"/>
      <c r="K27" s="366"/>
    </row>
    <row r="28" spans="1:11" ht="18.75" x14ac:dyDescent="0.25">
      <c r="A28" s="53" t="s">
        <v>294</v>
      </c>
      <c r="B28" s="54"/>
      <c r="C28" s="64"/>
      <c r="I28" s="57" t="s">
        <v>294</v>
      </c>
      <c r="J28" s="365"/>
      <c r="K28" s="366"/>
    </row>
    <row r="29" spans="1:11" ht="18.75" x14ac:dyDescent="0.25">
      <c r="A29" s="53" t="s">
        <v>295</v>
      </c>
      <c r="B29" s="54"/>
      <c r="C29" s="64"/>
      <c r="I29" s="57" t="s">
        <v>295</v>
      </c>
      <c r="J29" s="365"/>
      <c r="K29" s="366"/>
    </row>
    <row r="30" spans="1:11" ht="18.75" x14ac:dyDescent="0.25">
      <c r="A30" s="53" t="s">
        <v>296</v>
      </c>
      <c r="B30" s="54"/>
      <c r="C30" s="64"/>
      <c r="I30" s="57" t="s">
        <v>296</v>
      </c>
      <c r="J30" s="365"/>
      <c r="K30" s="366"/>
    </row>
    <row r="31" spans="1:11" ht="18.75" x14ac:dyDescent="0.25">
      <c r="A31" s="53" t="s">
        <v>297</v>
      </c>
      <c r="B31" s="54"/>
      <c r="C31" s="64"/>
      <c r="I31" s="57" t="s">
        <v>297</v>
      </c>
      <c r="J31" s="365"/>
      <c r="K31" s="366"/>
    </row>
    <row r="32" spans="1:11" ht="18.75" x14ac:dyDescent="0.25">
      <c r="A32" s="53" t="s">
        <v>298</v>
      </c>
      <c r="B32" s="54"/>
      <c r="C32" s="64"/>
      <c r="I32" s="57" t="s">
        <v>298</v>
      </c>
      <c r="J32" s="365"/>
      <c r="K32" s="366"/>
    </row>
    <row r="33" spans="1:11" ht="18.75" x14ac:dyDescent="0.25">
      <c r="A33" s="53" t="s">
        <v>299</v>
      </c>
      <c r="B33" s="54"/>
      <c r="C33" s="64"/>
      <c r="I33" s="57" t="s">
        <v>299</v>
      </c>
      <c r="J33" s="365"/>
      <c r="K33" s="366"/>
    </row>
    <row r="34" spans="1:11" ht="18.75" x14ac:dyDescent="0.25">
      <c r="A34" s="53" t="s">
        <v>300</v>
      </c>
      <c r="B34" s="54"/>
      <c r="C34" s="64"/>
      <c r="I34" s="57" t="s">
        <v>300</v>
      </c>
      <c r="J34" s="365"/>
      <c r="K34" s="366"/>
    </row>
    <row r="35" spans="1:11" ht="18.75" x14ac:dyDescent="0.25">
      <c r="A35" s="53" t="s">
        <v>301</v>
      </c>
      <c r="B35" s="54"/>
      <c r="C35" s="64"/>
      <c r="I35" s="57" t="s">
        <v>301</v>
      </c>
      <c r="J35" s="365"/>
      <c r="K35" s="366"/>
    </row>
    <row r="36" spans="1:11" ht="18.75" x14ac:dyDescent="0.25">
      <c r="A36" s="53" t="s">
        <v>302</v>
      </c>
      <c r="B36" s="54"/>
      <c r="C36" s="64"/>
      <c r="I36" s="57" t="s">
        <v>302</v>
      </c>
      <c r="J36" s="365"/>
      <c r="K36" s="366"/>
    </row>
    <row r="37" spans="1:11" ht="18.75" x14ac:dyDescent="0.25">
      <c r="A37" s="53" t="s">
        <v>303</v>
      </c>
      <c r="B37" s="54"/>
      <c r="C37" s="64"/>
      <c r="I37" s="57" t="s">
        <v>303</v>
      </c>
      <c r="J37" s="365"/>
      <c r="K37" s="366"/>
    </row>
    <row r="38" spans="1:11" ht="18.75" x14ac:dyDescent="0.25">
      <c r="A38" s="53" t="s">
        <v>304</v>
      </c>
      <c r="B38" s="54"/>
      <c r="C38" s="64"/>
      <c r="I38" s="57" t="s">
        <v>304</v>
      </c>
      <c r="J38" s="359"/>
      <c r="K38" s="360"/>
    </row>
    <row r="39" spans="1:11" ht="18.75" x14ac:dyDescent="0.25">
      <c r="A39" s="53" t="s">
        <v>305</v>
      </c>
      <c r="B39" s="54"/>
      <c r="C39" s="64"/>
      <c r="I39" s="57" t="s">
        <v>305</v>
      </c>
      <c r="J39" s="359"/>
      <c r="K39" s="360"/>
    </row>
    <row r="40" spans="1:11" ht="18.75" x14ac:dyDescent="0.25">
      <c r="A40" s="53" t="s">
        <v>306</v>
      </c>
      <c r="B40" s="54"/>
      <c r="C40" s="64"/>
      <c r="I40" s="57" t="s">
        <v>306</v>
      </c>
      <c r="J40" s="359"/>
      <c r="K40" s="360"/>
    </row>
    <row r="41" spans="1:11" ht="19.5" thickBot="1" x14ac:dyDescent="0.3">
      <c r="A41" s="65" t="s">
        <v>307</v>
      </c>
      <c r="B41" s="66"/>
      <c r="C41" s="64"/>
      <c r="I41" s="67" t="s">
        <v>307</v>
      </c>
      <c r="J41" s="361"/>
      <c r="K41" s="362"/>
    </row>
    <row r="42" spans="1:11" ht="19.5" thickBot="1" x14ac:dyDescent="0.35">
      <c r="A42" s="68" t="s">
        <v>308</v>
      </c>
      <c r="B42" s="69">
        <f>SUM(B12:B41)</f>
        <v>0</v>
      </c>
      <c r="C42" s="70"/>
      <c r="I42" s="71" t="s">
        <v>308</v>
      </c>
      <c r="J42" s="363">
        <f>SUM(J12:J37)</f>
        <v>0</v>
      </c>
      <c r="K42" s="364"/>
    </row>
  </sheetData>
  <mergeCells count="73">
    <mergeCell ref="J1:J4"/>
    <mergeCell ref="K1:K4"/>
    <mergeCell ref="A5:A6"/>
    <mergeCell ref="B5:C6"/>
    <mergeCell ref="D5:D6"/>
    <mergeCell ref="E5:E6"/>
    <mergeCell ref="F5:F6"/>
    <mergeCell ref="G5:G6"/>
    <mergeCell ref="A1:A4"/>
    <mergeCell ref="B1:C4"/>
    <mergeCell ref="D1:D4"/>
    <mergeCell ref="E1:E4"/>
    <mergeCell ref="F1:F4"/>
    <mergeCell ref="G1:G4"/>
    <mergeCell ref="A11:B11"/>
    <mergeCell ref="C11:E12"/>
    <mergeCell ref="F11:H12"/>
    <mergeCell ref="H1:H4"/>
    <mergeCell ref="I1:I4"/>
    <mergeCell ref="A9:B9"/>
    <mergeCell ref="C9:E10"/>
    <mergeCell ref="I9:K9"/>
    <mergeCell ref="A10:B10"/>
    <mergeCell ref="I10:K10"/>
    <mergeCell ref="H5:H6"/>
    <mergeCell ref="I5:I6"/>
    <mergeCell ref="J5:J6"/>
    <mergeCell ref="K5:K6"/>
    <mergeCell ref="A7:K8"/>
    <mergeCell ref="I11:K11"/>
    <mergeCell ref="J12:K12"/>
    <mergeCell ref="C14:D15"/>
    <mergeCell ref="E14:E15"/>
    <mergeCell ref="F14:G15"/>
    <mergeCell ref="H14:H15"/>
    <mergeCell ref="J14:K14"/>
    <mergeCell ref="J15:K15"/>
    <mergeCell ref="C13:D13"/>
    <mergeCell ref="F13:G13"/>
    <mergeCell ref="J13:K13"/>
    <mergeCell ref="J21:K21"/>
    <mergeCell ref="C16:D16"/>
    <mergeCell ref="F16:G16"/>
    <mergeCell ref="J16:K16"/>
    <mergeCell ref="C17:E17"/>
    <mergeCell ref="F17:H17"/>
    <mergeCell ref="J17:K17"/>
    <mergeCell ref="C18:D18"/>
    <mergeCell ref="F18:G18"/>
    <mergeCell ref="J18:K18"/>
    <mergeCell ref="J19:K19"/>
    <mergeCell ref="J20:K20"/>
    <mergeCell ref="J33:K33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40:K40"/>
    <mergeCell ref="J41:K41"/>
    <mergeCell ref="J42:K42"/>
    <mergeCell ref="J34:K34"/>
    <mergeCell ref="J35:K35"/>
    <mergeCell ref="J36:K36"/>
    <mergeCell ref="J37:K37"/>
    <mergeCell ref="J38:K38"/>
    <mergeCell ref="J39:K39"/>
  </mergeCells>
  <pageMargins left="0.11811023622047245" right="3.937007874015748E-2" top="0.78740157480314965" bottom="0" header="0" footer="0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DATA</vt:lpstr>
      <vt:lpstr>PHOTOS</vt:lpstr>
      <vt:lpstr>TRS LIGNE 3</vt:lpstr>
      <vt:lpstr>TRS LIGNE 4</vt:lpstr>
      <vt:lpstr>TRS LIGNE 5</vt:lpstr>
      <vt:lpstr>CHANGEMENT PROD</vt:lpstr>
      <vt:lpstr>CHANGEMENT EMB</vt:lpstr>
      <vt:lpstr>SPEC EMB</vt:lpstr>
      <vt:lpstr>CONSOMATION FOURRAGE</vt:lpstr>
      <vt:lpstr>code</vt:lpstr>
      <vt:lpstr>dept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John d'hose</cp:lastModifiedBy>
  <cp:lastPrinted>2016-12-31T15:52:51Z</cp:lastPrinted>
  <dcterms:created xsi:type="dcterms:W3CDTF">2016-08-10T14:22:58Z</dcterms:created>
  <dcterms:modified xsi:type="dcterms:W3CDTF">2017-01-02T17:35:03Z</dcterms:modified>
</cp:coreProperties>
</file>