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8910" yWindow="405" windowWidth="14250" windowHeight="11760" activeTab="2"/>
  </bookViews>
  <sheets>
    <sheet name="arrondt" sheetId="8" r:id="rId1"/>
    <sheet name="mois" sheetId="1" r:id="rId2"/>
    <sheet name="objets" sheetId="9" r:id="rId3"/>
    <sheet name="Data" sheetId="4" r:id="rId4"/>
  </sheets>
  <definedNames>
    <definedName name="Mois">"'=DECALER(Mois!$AP8,0,0,NBAL(Mois!AP:AP)-1,1)"</definedName>
    <definedName name="_xlnm.Print_Area" localSheetId="0">arrondt!$A$1:$AV$78</definedName>
    <definedName name="_xlnm.Print_Area" localSheetId="1">mois!$A$1:$O$39</definedName>
    <definedName name="_xlnm.Print_Area" localSheetId="2">objets!$A$1:$AV$78</definedName>
  </definedNames>
  <calcPr calcId="145621"/>
</workbook>
</file>

<file path=xl/calcChain.xml><?xml version="1.0" encoding="utf-8"?>
<calcChain xmlns="http://schemas.openxmlformats.org/spreadsheetml/2006/main">
  <c r="C8" i="9" l="1"/>
  <c r="C6" i="9"/>
  <c r="C6" i="8" l="1"/>
  <c r="AM63" i="9"/>
  <c r="AL63" i="9"/>
  <c r="AK63" i="9"/>
  <c r="AJ63" i="9"/>
  <c r="AI63" i="9"/>
  <c r="AH63" i="9"/>
  <c r="AG63" i="9"/>
  <c r="AF63" i="9"/>
  <c r="AE63" i="9"/>
  <c r="AD63" i="9"/>
  <c r="AC63" i="9"/>
  <c r="AB63" i="9"/>
  <c r="AA63" i="9"/>
  <c r="Z63" i="9"/>
  <c r="Y63" i="9"/>
  <c r="X63" i="9"/>
  <c r="W63" i="9"/>
  <c r="V63" i="9"/>
  <c r="U63" i="9"/>
  <c r="T63" i="9"/>
  <c r="S63" i="9"/>
  <c r="R63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D63" i="9"/>
  <c r="AN62" i="9"/>
  <c r="AN61" i="9"/>
  <c r="AN60" i="9"/>
  <c r="AN59" i="9"/>
  <c r="AN58" i="9"/>
  <c r="AN57" i="9"/>
  <c r="AN56" i="9"/>
  <c r="AN55" i="9"/>
  <c r="AN54" i="9"/>
  <c r="AN53" i="9"/>
  <c r="AN52" i="9"/>
  <c r="AN51" i="9"/>
  <c r="AN50" i="9"/>
  <c r="AN49" i="9"/>
  <c r="AN48" i="9"/>
  <c r="AN47" i="9"/>
  <c r="AN46" i="9"/>
  <c r="AN45" i="9"/>
  <c r="AN44" i="9"/>
  <c r="AN43" i="9"/>
  <c r="AN63" i="9" s="1"/>
  <c r="AM40" i="9"/>
  <c r="AL40" i="9"/>
  <c r="AK40" i="9"/>
  <c r="AJ40" i="9"/>
  <c r="AI40" i="9"/>
  <c r="AH40" i="9"/>
  <c r="AG40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AM27" i="9"/>
  <c r="AL27" i="9"/>
  <c r="AK27" i="9"/>
  <c r="AJ27" i="9"/>
  <c r="AI27" i="9"/>
  <c r="AH27" i="9"/>
  <c r="AG27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AP27" i="9" s="1"/>
  <c r="E27" i="9"/>
  <c r="AO27" i="9" s="1"/>
  <c r="AR27" i="9" s="1"/>
  <c r="D27" i="9"/>
  <c r="AN27" i="9" s="1"/>
  <c r="AM26" i="9"/>
  <c r="AL26" i="9"/>
  <c r="AK26" i="9"/>
  <c r="AJ26" i="9"/>
  <c r="AI26" i="9"/>
  <c r="AH26" i="9"/>
  <c r="AG26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AP26" i="9" s="1"/>
  <c r="E26" i="9"/>
  <c r="AO26" i="9" s="1"/>
  <c r="AR26" i="9" s="1"/>
  <c r="D26" i="9"/>
  <c r="AN26" i="9" s="1"/>
  <c r="AM25" i="9"/>
  <c r="AL25" i="9"/>
  <c r="AK25" i="9"/>
  <c r="AJ25" i="9"/>
  <c r="AI25" i="9"/>
  <c r="AH25" i="9"/>
  <c r="AG25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AP25" i="9" s="1"/>
  <c r="E25" i="9"/>
  <c r="AO25" i="9" s="1"/>
  <c r="AR25" i="9" s="1"/>
  <c r="D25" i="9"/>
  <c r="AN25" i="9" s="1"/>
  <c r="AM24" i="9"/>
  <c r="AL24" i="9"/>
  <c r="AK24" i="9"/>
  <c r="AJ24" i="9"/>
  <c r="AI24" i="9"/>
  <c r="AH24" i="9"/>
  <c r="AG24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AP24" i="9" s="1"/>
  <c r="E24" i="9"/>
  <c r="AO24" i="9" s="1"/>
  <c r="AR24" i="9" s="1"/>
  <c r="D24" i="9"/>
  <c r="AN24" i="9" s="1"/>
  <c r="AM23" i="9"/>
  <c r="AL23" i="9"/>
  <c r="AK23" i="9"/>
  <c r="AJ23" i="9"/>
  <c r="AI23" i="9"/>
  <c r="AH23" i="9"/>
  <c r="AG23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AP23" i="9" s="1"/>
  <c r="E23" i="9"/>
  <c r="AO23" i="9" s="1"/>
  <c r="AR23" i="9" s="1"/>
  <c r="D23" i="9"/>
  <c r="AN23" i="9" s="1"/>
  <c r="AM22" i="9"/>
  <c r="AL22" i="9"/>
  <c r="AK22" i="9"/>
  <c r="AJ22" i="9"/>
  <c r="AI22" i="9"/>
  <c r="AH22" i="9"/>
  <c r="AG22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AP22" i="9" s="1"/>
  <c r="E22" i="9"/>
  <c r="AO22" i="9" s="1"/>
  <c r="AR22" i="9" s="1"/>
  <c r="D22" i="9"/>
  <c r="AN22" i="9" s="1"/>
  <c r="AM21" i="9"/>
  <c r="AL21" i="9"/>
  <c r="AK21" i="9"/>
  <c r="AJ21" i="9"/>
  <c r="AI21" i="9"/>
  <c r="AH21" i="9"/>
  <c r="AG21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AP21" i="9" s="1"/>
  <c r="E21" i="9"/>
  <c r="AO21" i="9" s="1"/>
  <c r="AR21" i="9" s="1"/>
  <c r="D21" i="9"/>
  <c r="AN21" i="9" s="1"/>
  <c r="AM20" i="9"/>
  <c r="AL20" i="9"/>
  <c r="AK20" i="9"/>
  <c r="AJ20" i="9"/>
  <c r="AI20" i="9"/>
  <c r="AH20" i="9"/>
  <c r="AG20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AP20" i="9" s="1"/>
  <c r="E20" i="9"/>
  <c r="AO20" i="9" s="1"/>
  <c r="AR20" i="9" s="1"/>
  <c r="D20" i="9"/>
  <c r="AN20" i="9" s="1"/>
  <c r="AM19" i="9"/>
  <c r="AL19" i="9"/>
  <c r="AK19" i="9"/>
  <c r="AJ19" i="9"/>
  <c r="AI19" i="9"/>
  <c r="AH19" i="9"/>
  <c r="AG19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AP19" i="9" s="1"/>
  <c r="E19" i="9"/>
  <c r="AO19" i="9" s="1"/>
  <c r="AR19" i="9" s="1"/>
  <c r="D19" i="9"/>
  <c r="AN19" i="9" s="1"/>
  <c r="AM18" i="9"/>
  <c r="AL18" i="9"/>
  <c r="AK18" i="9"/>
  <c r="AJ18" i="9"/>
  <c r="AI18" i="9"/>
  <c r="AH18" i="9"/>
  <c r="AG18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AP18" i="9" s="1"/>
  <c r="E18" i="9"/>
  <c r="AO18" i="9" s="1"/>
  <c r="AR18" i="9" s="1"/>
  <c r="D18" i="9"/>
  <c r="AN18" i="9" s="1"/>
  <c r="AM17" i="9"/>
  <c r="AL17" i="9"/>
  <c r="AK17" i="9"/>
  <c r="AJ17" i="9"/>
  <c r="AI17" i="9"/>
  <c r="AH17" i="9"/>
  <c r="AG17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AP17" i="9" s="1"/>
  <c r="E17" i="9"/>
  <c r="AO17" i="9" s="1"/>
  <c r="AR17" i="9" s="1"/>
  <c r="D17" i="9"/>
  <c r="AN17" i="9" s="1"/>
  <c r="AM16" i="9"/>
  <c r="AL16" i="9"/>
  <c r="AK16" i="9"/>
  <c r="AJ16" i="9"/>
  <c r="AI16" i="9"/>
  <c r="AH16" i="9"/>
  <c r="AG16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AP16" i="9" s="1"/>
  <c r="E16" i="9"/>
  <c r="AO16" i="9" s="1"/>
  <c r="AR16" i="9" s="1"/>
  <c r="D16" i="9"/>
  <c r="AN16" i="9" s="1"/>
  <c r="AM15" i="9"/>
  <c r="AL15" i="9"/>
  <c r="AK15" i="9"/>
  <c r="AJ15" i="9"/>
  <c r="AI15" i="9"/>
  <c r="AH15" i="9"/>
  <c r="AG15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AP15" i="9" s="1"/>
  <c r="E15" i="9"/>
  <c r="AO15" i="9" s="1"/>
  <c r="AR15" i="9" s="1"/>
  <c r="D15" i="9"/>
  <c r="AN15" i="9" s="1"/>
  <c r="AM14" i="9"/>
  <c r="AL14" i="9"/>
  <c r="AK14" i="9"/>
  <c r="AJ14" i="9"/>
  <c r="AI14" i="9"/>
  <c r="AH14" i="9"/>
  <c r="AG14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AP14" i="9" s="1"/>
  <c r="E14" i="9"/>
  <c r="AO14" i="9" s="1"/>
  <c r="AR14" i="9" s="1"/>
  <c r="D14" i="9"/>
  <c r="AN14" i="9" s="1"/>
  <c r="AM13" i="9"/>
  <c r="AL13" i="9"/>
  <c r="AK13" i="9"/>
  <c r="AJ13" i="9"/>
  <c r="AI13" i="9"/>
  <c r="AH13" i="9"/>
  <c r="AG13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AP13" i="9" s="1"/>
  <c r="E13" i="9"/>
  <c r="AO13" i="9" s="1"/>
  <c r="AR13" i="9" s="1"/>
  <c r="D13" i="9"/>
  <c r="AN13" i="9" s="1"/>
  <c r="AM12" i="9"/>
  <c r="AL12" i="9"/>
  <c r="AK12" i="9"/>
  <c r="AJ12" i="9"/>
  <c r="AI12" i="9"/>
  <c r="AH12" i="9"/>
  <c r="AG12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AP12" i="9" s="1"/>
  <c r="E12" i="9"/>
  <c r="AO12" i="9" s="1"/>
  <c r="AR12" i="9" s="1"/>
  <c r="D12" i="9"/>
  <c r="AN12" i="9" s="1"/>
  <c r="AW11" i="9"/>
  <c r="AM11" i="9"/>
  <c r="AL11" i="9"/>
  <c r="AK11" i="9"/>
  <c r="AJ11" i="9"/>
  <c r="AI11" i="9"/>
  <c r="AH11" i="9"/>
  <c r="AG11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AP11" i="9" s="1"/>
  <c r="AS11" i="9" s="1"/>
  <c r="E11" i="9"/>
  <c r="AO11" i="9" s="1"/>
  <c r="D11" i="9"/>
  <c r="AN11" i="9" s="1"/>
  <c r="AM10" i="9"/>
  <c r="AL10" i="9"/>
  <c r="AK10" i="9"/>
  <c r="AJ10" i="9"/>
  <c r="AI10" i="9"/>
  <c r="AH10" i="9"/>
  <c r="AG10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AP10" i="9" s="1"/>
  <c r="AS10" i="9" s="1"/>
  <c r="E10" i="9"/>
  <c r="AO10" i="9" s="1"/>
  <c r="D10" i="9"/>
  <c r="AN10" i="9" s="1"/>
  <c r="AM9" i="9"/>
  <c r="AL9" i="9"/>
  <c r="AK9" i="9"/>
  <c r="AJ9" i="9"/>
  <c r="AI9" i="9"/>
  <c r="AH9" i="9"/>
  <c r="AG9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AP9" i="9" s="1"/>
  <c r="AS9" i="9" s="1"/>
  <c r="E9" i="9"/>
  <c r="AO9" i="9" s="1"/>
  <c r="D9" i="9"/>
  <c r="AN9" i="9" s="1"/>
  <c r="AM8" i="9"/>
  <c r="AM28" i="9" s="1"/>
  <c r="AL8" i="9"/>
  <c r="AL28" i="9" s="1"/>
  <c r="AK8" i="9"/>
  <c r="AK28" i="9" s="1"/>
  <c r="AJ8" i="9"/>
  <c r="AJ28" i="9" s="1"/>
  <c r="AI8" i="9"/>
  <c r="AI28" i="9" s="1"/>
  <c r="AH8" i="9"/>
  <c r="AH28" i="9" s="1"/>
  <c r="AG8" i="9"/>
  <c r="AG28" i="9" s="1"/>
  <c r="AF8" i="9"/>
  <c r="AF28" i="9" s="1"/>
  <c r="AE8" i="9"/>
  <c r="AE28" i="9" s="1"/>
  <c r="AD8" i="9"/>
  <c r="AD28" i="9" s="1"/>
  <c r="AC8" i="9"/>
  <c r="AC28" i="9" s="1"/>
  <c r="AB8" i="9"/>
  <c r="AB28" i="9" s="1"/>
  <c r="AA8" i="9"/>
  <c r="AA28" i="9" s="1"/>
  <c r="Z8" i="9"/>
  <c r="Z28" i="9" s="1"/>
  <c r="Y8" i="9"/>
  <c r="Y28" i="9" s="1"/>
  <c r="X8" i="9"/>
  <c r="X28" i="9" s="1"/>
  <c r="W8" i="9"/>
  <c r="W28" i="9" s="1"/>
  <c r="V8" i="9"/>
  <c r="V28" i="9" s="1"/>
  <c r="U8" i="9"/>
  <c r="U28" i="9" s="1"/>
  <c r="T8" i="9"/>
  <c r="T28" i="9" s="1"/>
  <c r="S8" i="9"/>
  <c r="S28" i="9" s="1"/>
  <c r="R8" i="9"/>
  <c r="R28" i="9" s="1"/>
  <c r="Q8" i="9"/>
  <c r="Q28" i="9" s="1"/>
  <c r="P8" i="9"/>
  <c r="P28" i="9" s="1"/>
  <c r="O8" i="9"/>
  <c r="O28" i="9" s="1"/>
  <c r="N8" i="9"/>
  <c r="N28" i="9" s="1"/>
  <c r="M8" i="9"/>
  <c r="M28" i="9" s="1"/>
  <c r="L8" i="9"/>
  <c r="L28" i="9" s="1"/>
  <c r="K8" i="9"/>
  <c r="K28" i="9" s="1"/>
  <c r="J8" i="9"/>
  <c r="J28" i="9" s="1"/>
  <c r="I8" i="9"/>
  <c r="I28" i="9" s="1"/>
  <c r="H8" i="9"/>
  <c r="H28" i="9" s="1"/>
  <c r="G8" i="9"/>
  <c r="G28" i="9" s="1"/>
  <c r="F8" i="9"/>
  <c r="F28" i="9" s="1"/>
  <c r="E8" i="9"/>
  <c r="E28" i="9" s="1"/>
  <c r="D8" i="9"/>
  <c r="D28" i="9" s="1"/>
  <c r="AM5" i="9"/>
  <c r="AL5" i="9"/>
  <c r="AK5" i="9"/>
  <c r="AJ5" i="9"/>
  <c r="AI5" i="9"/>
  <c r="AH5" i="9"/>
  <c r="AG5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AM3" i="9"/>
  <c r="AM4" i="9" s="1"/>
  <c r="AL3" i="9"/>
  <c r="AL4" i="9" s="1"/>
  <c r="AK3" i="9"/>
  <c r="AK4" i="9" s="1"/>
  <c r="AJ3" i="9"/>
  <c r="AJ4" i="9" s="1"/>
  <c r="AI3" i="9"/>
  <c r="AI4" i="9" s="1"/>
  <c r="AH3" i="9"/>
  <c r="AH4" i="9" s="1"/>
  <c r="AG3" i="9"/>
  <c r="AG4" i="9" s="1"/>
  <c r="AF3" i="9"/>
  <c r="AF4" i="9" s="1"/>
  <c r="AE3" i="9"/>
  <c r="AE4" i="9" s="1"/>
  <c r="AD3" i="9"/>
  <c r="AD4" i="9" s="1"/>
  <c r="AC3" i="9"/>
  <c r="AC4" i="9" s="1"/>
  <c r="AB3" i="9"/>
  <c r="AB4" i="9" s="1"/>
  <c r="AA3" i="9"/>
  <c r="AA4" i="9" s="1"/>
  <c r="Z3" i="9"/>
  <c r="Z4" i="9" s="1"/>
  <c r="Y3" i="9"/>
  <c r="Y4" i="9" s="1"/>
  <c r="X3" i="9"/>
  <c r="X4" i="9" s="1"/>
  <c r="W3" i="9"/>
  <c r="W4" i="9" s="1"/>
  <c r="V3" i="9"/>
  <c r="V4" i="9" s="1"/>
  <c r="U3" i="9"/>
  <c r="U4" i="9" s="1"/>
  <c r="T3" i="9"/>
  <c r="T4" i="9" s="1"/>
  <c r="S3" i="9"/>
  <c r="S4" i="9" s="1"/>
  <c r="R3" i="9"/>
  <c r="R4" i="9" s="1"/>
  <c r="Q3" i="9"/>
  <c r="Q4" i="9" s="1"/>
  <c r="P3" i="9"/>
  <c r="P4" i="9" s="1"/>
  <c r="O3" i="9"/>
  <c r="O4" i="9" s="1"/>
  <c r="N3" i="9"/>
  <c r="N4" i="9" s="1"/>
  <c r="M3" i="9"/>
  <c r="M4" i="9" s="1"/>
  <c r="L3" i="9"/>
  <c r="L4" i="9" s="1"/>
  <c r="K3" i="9"/>
  <c r="K4" i="9" s="1"/>
  <c r="J3" i="9"/>
  <c r="J4" i="9" s="1"/>
  <c r="I3" i="9"/>
  <c r="I4" i="9" s="1"/>
  <c r="H3" i="9"/>
  <c r="H4" i="9" s="1"/>
  <c r="G3" i="9"/>
  <c r="G4" i="9" s="1"/>
  <c r="F3" i="9"/>
  <c r="F4" i="9" s="1"/>
  <c r="E3" i="9"/>
  <c r="E4" i="9" s="1"/>
  <c r="D3" i="9"/>
  <c r="D4" i="9" s="1"/>
  <c r="C27" i="9" l="1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AW8" i="9"/>
  <c r="C11" i="9"/>
  <c r="C10" i="9"/>
  <c r="C9" i="9"/>
  <c r="AU6" i="9"/>
  <c r="AT7" i="9"/>
  <c r="AU7" i="9"/>
  <c r="AR9" i="9"/>
  <c r="AR10" i="9"/>
  <c r="AR11" i="9"/>
  <c r="AS12" i="9"/>
  <c r="AS13" i="9"/>
  <c r="AS14" i="9"/>
  <c r="AS15" i="9"/>
  <c r="AS16" i="9"/>
  <c r="AS17" i="9"/>
  <c r="AS18" i="9"/>
  <c r="AS19" i="9"/>
  <c r="AS20" i="9"/>
  <c r="AS21" i="9"/>
  <c r="AS22" i="9"/>
  <c r="AS23" i="9"/>
  <c r="AS24" i="9"/>
  <c r="AS25" i="9"/>
  <c r="AS26" i="9"/>
  <c r="AS27" i="9"/>
  <c r="AN8" i="9"/>
  <c r="AN28" i="9" s="1"/>
  <c r="AP8" i="9"/>
  <c r="AO8" i="9"/>
  <c r="AP28" i="9" l="1"/>
  <c r="AS8" i="9"/>
  <c r="AO28" i="9"/>
  <c r="AR28" i="9" s="1"/>
  <c r="AR8" i="9"/>
  <c r="C28" i="9"/>
  <c r="P8" i="1"/>
  <c r="AS28" i="9" l="1"/>
  <c r="AW11" i="8"/>
  <c r="AK5" i="1" l="1"/>
  <c r="AK6" i="1" s="1"/>
  <c r="AJ5" i="1"/>
  <c r="AJ6" i="1" s="1"/>
  <c r="AI5" i="1"/>
  <c r="AI6" i="1" s="1"/>
  <c r="AF6" i="1"/>
  <c r="AH6" i="1"/>
  <c r="AH5" i="1"/>
  <c r="AG5" i="1"/>
  <c r="AG6" i="1" s="1"/>
  <c r="AF5" i="1"/>
  <c r="AD5" i="1"/>
  <c r="AD6" i="1" s="1"/>
  <c r="AE5" i="1"/>
  <c r="AE6" i="1" s="1"/>
  <c r="AC5" i="1"/>
  <c r="AC6" i="1" s="1"/>
  <c r="AA6" i="1"/>
  <c r="AB5" i="1"/>
  <c r="AB6" i="1" s="1"/>
  <c r="AA5" i="1"/>
  <c r="Z5" i="1"/>
  <c r="Z6" i="1" s="1"/>
  <c r="Y5" i="1"/>
  <c r="Y6" i="1" s="1"/>
  <c r="W6" i="1"/>
  <c r="X5" i="1"/>
  <c r="X6" i="1" s="1"/>
  <c r="W5" i="1"/>
  <c r="T6" i="1"/>
  <c r="V6" i="1"/>
  <c r="V5" i="1"/>
  <c r="U5" i="1"/>
  <c r="U6" i="1" s="1"/>
  <c r="T5" i="1"/>
  <c r="Q6" i="1"/>
  <c r="S6" i="1"/>
  <c r="S5" i="1"/>
  <c r="R5" i="1"/>
  <c r="R6" i="1" s="1"/>
  <c r="Q5" i="1"/>
  <c r="P6" i="1"/>
  <c r="P5" i="1"/>
  <c r="O5" i="1"/>
  <c r="O6" i="1" s="1"/>
  <c r="N5" i="1"/>
  <c r="N6" i="1" s="1"/>
  <c r="L6" i="1"/>
  <c r="M5" i="1"/>
  <c r="M6" i="1" s="1"/>
  <c r="L5" i="1"/>
  <c r="K5" i="1"/>
  <c r="K6" i="1" s="1"/>
  <c r="J5" i="1"/>
  <c r="J6" i="1" s="1"/>
  <c r="I5" i="1"/>
  <c r="I6" i="1" s="1"/>
  <c r="H5" i="1"/>
  <c r="H6" i="1" s="1"/>
  <c r="F5" i="1"/>
  <c r="F6" i="1" s="1"/>
  <c r="G5" i="1"/>
  <c r="G6" i="1" s="1"/>
  <c r="E5" i="1"/>
  <c r="E6" i="1" s="1"/>
  <c r="C5" i="1"/>
  <c r="C6" i="1" s="1"/>
  <c r="B5" i="1"/>
  <c r="B6" i="1" s="1"/>
  <c r="D5" i="1"/>
  <c r="D6" i="1" s="1"/>
  <c r="E3" i="8"/>
  <c r="D3" i="8"/>
  <c r="AB4" i="8"/>
  <c r="Z5" i="8"/>
  <c r="AA5" i="8"/>
  <c r="AE4" i="8"/>
  <c r="AD4" i="8"/>
  <c r="D4" i="8" l="1"/>
  <c r="F3" i="8"/>
  <c r="G4" i="8"/>
  <c r="Q4" i="8" l="1"/>
  <c r="AF4" i="8" l="1"/>
  <c r="AG4" i="8"/>
  <c r="AH4" i="8"/>
  <c r="AI4" i="8"/>
  <c r="AJ4" i="8"/>
  <c r="AK4" i="8"/>
  <c r="AL4" i="8"/>
  <c r="AM4" i="8"/>
  <c r="R4" i="8"/>
  <c r="S4" i="8"/>
  <c r="T4" i="8"/>
  <c r="U4" i="8"/>
  <c r="V4" i="8"/>
  <c r="W4" i="8"/>
  <c r="X4" i="8"/>
  <c r="Y4" i="8"/>
  <c r="Z4" i="8"/>
  <c r="AA4" i="8"/>
  <c r="AC4" i="8"/>
  <c r="J4" i="8"/>
  <c r="K4" i="8"/>
  <c r="L4" i="8"/>
  <c r="M4" i="8"/>
  <c r="N4" i="8"/>
  <c r="O4" i="8"/>
  <c r="P4" i="8"/>
  <c r="E4" i="8"/>
  <c r="F4" i="8"/>
  <c r="H4" i="8"/>
  <c r="I4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AM5" i="8"/>
  <c r="AL5" i="8"/>
  <c r="AK5" i="8"/>
  <c r="AJ5" i="8"/>
  <c r="AI5" i="8"/>
  <c r="AH5" i="8"/>
  <c r="AG5" i="8"/>
  <c r="AF5" i="8"/>
  <c r="AE5" i="8"/>
  <c r="AD5" i="8"/>
  <c r="AC5" i="8"/>
  <c r="AB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AU6" i="8" l="1"/>
  <c r="D40" i="8" l="1"/>
  <c r="AM40" i="8" l="1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N9" i="1" l="1"/>
  <c r="A10" i="1"/>
  <c r="A11" i="1"/>
  <c r="A12" i="1"/>
  <c r="A13" i="1"/>
  <c r="K9" i="1"/>
  <c r="K7" i="1" s="1"/>
  <c r="L9" i="1"/>
  <c r="L7" i="1" s="1"/>
  <c r="M9" i="1"/>
  <c r="M7" i="1" s="1"/>
  <c r="B9" i="1"/>
  <c r="C9" i="1"/>
  <c r="C7" i="1" s="1"/>
  <c r="D9" i="1"/>
  <c r="D7" i="1" s="1"/>
  <c r="E9" i="1"/>
  <c r="E7" i="1" s="1"/>
  <c r="F9" i="1"/>
  <c r="F7" i="1" s="1"/>
  <c r="G9" i="1"/>
  <c r="G7" i="1" s="1"/>
  <c r="H9" i="1"/>
  <c r="H7" i="1" s="1"/>
  <c r="I9" i="1"/>
  <c r="I7" i="1" s="1"/>
  <c r="J9" i="1"/>
  <c r="J7" i="1" s="1"/>
  <c r="B7" i="1" l="1"/>
  <c r="R23" i="8" l="1"/>
  <c r="J10" i="8"/>
  <c r="W11" i="8"/>
  <c r="Z24" i="8"/>
  <c r="U25" i="8"/>
  <c r="M12" i="1"/>
  <c r="F20" i="8"/>
  <c r="M11" i="8"/>
  <c r="V18" i="8"/>
  <c r="G19" i="8"/>
  <c r="I17" i="8"/>
  <c r="R10" i="8"/>
  <c r="P10" i="8"/>
  <c r="N18" i="8"/>
  <c r="AE12" i="8"/>
  <c r="C10" i="1"/>
  <c r="C10" i="4"/>
  <c r="C13" i="1" s="1"/>
  <c r="V10" i="8"/>
  <c r="AF17" i="8"/>
  <c r="E12" i="8"/>
  <c r="X10" i="8"/>
  <c r="R12" i="8"/>
  <c r="O19" i="8"/>
  <c r="R24" i="8"/>
  <c r="AG24" i="8"/>
  <c r="F10" i="1"/>
  <c r="F10" i="4"/>
  <c r="F13" i="1" s="1"/>
  <c r="O13" i="8"/>
  <c r="L15" i="8"/>
  <c r="H22" i="8"/>
  <c r="M27" i="8"/>
  <c r="Z20" i="8"/>
  <c r="AD25" i="8"/>
  <c r="AM19" i="8"/>
  <c r="AB14" i="8"/>
  <c r="X13" i="8"/>
  <c r="Q24" i="8"/>
  <c r="I9" i="8"/>
  <c r="AH25" i="8"/>
  <c r="K24" i="8"/>
  <c r="AM27" i="8"/>
  <c r="AC15" i="8"/>
  <c r="E21" i="8"/>
  <c r="T23" i="8"/>
  <c r="X17" i="8"/>
  <c r="K13" i="8"/>
  <c r="AD9" i="8"/>
  <c r="AL10" i="8"/>
  <c r="M25" i="8"/>
  <c r="AI17" i="8"/>
  <c r="G15" i="8"/>
  <c r="T27" i="8"/>
  <c r="Z14" i="8"/>
  <c r="AC24" i="8"/>
  <c r="AG10" i="8"/>
  <c r="C12" i="1"/>
  <c r="AF10" i="8"/>
  <c r="T12" i="8"/>
  <c r="K27" i="8"/>
  <c r="W20" i="8"/>
  <c r="AC14" i="8"/>
  <c r="AK18" i="8"/>
  <c r="I11" i="8"/>
  <c r="N13" i="8"/>
  <c r="AB19" i="8"/>
  <c r="AL27" i="8"/>
  <c r="P24" i="8"/>
  <c r="L17" i="8"/>
  <c r="J21" i="8"/>
  <c r="AI14" i="8"/>
  <c r="AC21" i="8"/>
  <c r="Q26" i="8"/>
  <c r="AM21" i="8"/>
  <c r="AD15" i="8"/>
  <c r="AC18" i="8"/>
  <c r="E26" i="8"/>
  <c r="AE14" i="8"/>
  <c r="AK26" i="8"/>
  <c r="E20" i="8"/>
  <c r="S24" i="8"/>
  <c r="G25" i="8"/>
  <c r="H14" i="8"/>
  <c r="O22" i="8"/>
  <c r="P23" i="8"/>
  <c r="H12" i="8"/>
  <c r="U12" i="8"/>
  <c r="AG19" i="8"/>
  <c r="X27" i="8"/>
  <c r="V26" i="8"/>
  <c r="AA21" i="8"/>
  <c r="AD27" i="8"/>
  <c r="X15" i="8"/>
  <c r="Q13" i="8"/>
  <c r="F21" i="8"/>
  <c r="Z12" i="8"/>
  <c r="F18" i="8"/>
  <c r="T21" i="8"/>
  <c r="AF25" i="8"/>
  <c r="AH17" i="8"/>
  <c r="V12" i="8"/>
  <c r="I12" i="1"/>
  <c r="AD16" i="8"/>
  <c r="X11" i="8"/>
  <c r="O11" i="8"/>
  <c r="W25" i="8"/>
  <c r="L21" i="8"/>
  <c r="Q23" i="8"/>
  <c r="R11" i="8"/>
  <c r="K11" i="1"/>
  <c r="J25" i="8"/>
  <c r="J26" i="8"/>
  <c r="AG9" i="8"/>
  <c r="AJ10" i="8"/>
  <c r="E16" i="8"/>
  <c r="AD11" i="8"/>
  <c r="U10" i="8"/>
  <c r="W13" i="8"/>
  <c r="J18" i="8"/>
  <c r="L12" i="1"/>
  <c r="AE25" i="8"/>
  <c r="O15" i="8"/>
  <c r="O21" i="8"/>
  <c r="M12" i="8"/>
  <c r="D11" i="1"/>
  <c r="U17" i="8"/>
  <c r="N12" i="8"/>
  <c r="R27" i="8"/>
  <c r="M21" i="8"/>
  <c r="Q22" i="8"/>
  <c r="T10" i="8"/>
  <c r="N11" i="8"/>
  <c r="Q9" i="8"/>
  <c r="G10" i="8"/>
  <c r="V24" i="8"/>
  <c r="L27" i="8"/>
  <c r="N10" i="8"/>
  <c r="K10" i="4"/>
  <c r="K13" i="1" s="1"/>
  <c r="K10" i="1"/>
  <c r="AA18" i="8"/>
  <c r="R9" i="8"/>
  <c r="R15" i="8"/>
  <c r="Q17" i="8"/>
  <c r="AA26" i="8"/>
  <c r="AM10" i="8"/>
  <c r="O25" i="8"/>
  <c r="L20" i="8"/>
  <c r="T16" i="8"/>
  <c r="T22" i="8"/>
  <c r="X24" i="8"/>
  <c r="AC16" i="8"/>
  <c r="N27" i="8"/>
  <c r="R20" i="8"/>
  <c r="AE23" i="8"/>
  <c r="R17" i="8"/>
  <c r="E18" i="8"/>
  <c r="L10" i="8"/>
  <c r="O9" i="8"/>
  <c r="B11" i="1"/>
  <c r="N8" i="4"/>
  <c r="N11" i="1" s="1"/>
  <c r="H17" i="8"/>
  <c r="AA10" i="8"/>
  <c r="U9" i="8"/>
  <c r="L16" i="8"/>
  <c r="K11" i="8"/>
  <c r="F19" i="8"/>
  <c r="O16" i="8"/>
  <c r="Z17" i="8"/>
  <c r="I20" i="8"/>
  <c r="G18" i="8"/>
  <c r="O10" i="8"/>
  <c r="Y12" i="8"/>
  <c r="G11" i="8"/>
  <c r="AK21" i="8"/>
  <c r="AA22" i="8"/>
  <c r="AJ23" i="8"/>
  <c r="W16" i="8"/>
  <c r="X26" i="8"/>
  <c r="AJ11" i="8"/>
  <c r="W24" i="8"/>
  <c r="AA13" i="8"/>
  <c r="AF24" i="8"/>
  <c r="AM11" i="8"/>
  <c r="I21" i="8"/>
  <c r="AJ19" i="8"/>
  <c r="Y18" i="8"/>
  <c r="AG20" i="8"/>
  <c r="P15" i="8"/>
  <c r="I25" i="8"/>
  <c r="AH11" i="8"/>
  <c r="F24" i="8"/>
  <c r="S21" i="8"/>
  <c r="Y22" i="8"/>
  <c r="P19" i="8"/>
  <c r="X21" i="8"/>
  <c r="AI21" i="8"/>
  <c r="Z19" i="8"/>
  <c r="AI16" i="8"/>
  <c r="K12" i="1"/>
  <c r="F11" i="1"/>
  <c r="Y15" i="8"/>
  <c r="K15" i="8"/>
  <c r="Q18" i="8"/>
  <c r="H13" i="8"/>
  <c r="AA17" i="8"/>
  <c r="H19" i="8"/>
  <c r="Q14" i="8"/>
  <c r="AA16" i="8"/>
  <c r="AL26" i="8"/>
  <c r="AG16" i="8"/>
  <c r="X9" i="8"/>
  <c r="I27" i="8"/>
  <c r="W15" i="8"/>
  <c r="Q10" i="8"/>
  <c r="X25" i="8"/>
  <c r="AH13" i="8"/>
  <c r="AA27" i="8"/>
  <c r="N17" i="8"/>
  <c r="V9" i="8"/>
  <c r="F27" i="8"/>
  <c r="R18" i="8"/>
  <c r="L11" i="1"/>
  <c r="S18" i="8"/>
  <c r="E19" i="8"/>
  <c r="V21" i="8"/>
  <c r="AA24" i="8"/>
  <c r="U20" i="8"/>
  <c r="G24" i="8"/>
  <c r="N22" i="8"/>
  <c r="L10" i="1"/>
  <c r="L10" i="4"/>
  <c r="L13" i="1" s="1"/>
  <c r="H11" i="8"/>
  <c r="X12" i="8"/>
  <c r="AA19" i="8"/>
  <c r="H26" i="8"/>
  <c r="U26" i="8"/>
  <c r="AM18" i="8"/>
  <c r="Z15" i="8"/>
  <c r="F12" i="1"/>
  <c r="S9" i="8"/>
  <c r="S22" i="8"/>
  <c r="O27" i="8"/>
  <c r="J9" i="8"/>
  <c r="F9" i="8"/>
  <c r="R25" i="8"/>
  <c r="AG17" i="8"/>
  <c r="S13" i="8"/>
  <c r="G14" i="8"/>
  <c r="G22" i="8"/>
  <c r="I14" i="8"/>
  <c r="H15" i="8"/>
  <c r="P18" i="8"/>
  <c r="Z11" i="8"/>
  <c r="X20" i="8"/>
  <c r="Y24" i="8"/>
  <c r="W27" i="8"/>
  <c r="B12" i="1"/>
  <c r="N9" i="4"/>
  <c r="N12" i="1" s="1"/>
  <c r="V20" i="8"/>
  <c r="J12" i="1"/>
  <c r="AJ24" i="8"/>
  <c r="AJ25" i="8"/>
  <c r="M15" i="8"/>
  <c r="R21" i="8"/>
  <c r="K14" i="8"/>
  <c r="AJ13" i="8"/>
  <c r="L9" i="8"/>
  <c r="H23" i="8"/>
  <c r="AH26" i="8"/>
  <c r="T14" i="8"/>
  <c r="AC26" i="8"/>
  <c r="X14" i="8"/>
  <c r="R22" i="8"/>
  <c r="F23" i="8"/>
  <c r="W9" i="8"/>
  <c r="E15" i="8"/>
  <c r="W26" i="8"/>
  <c r="L26" i="8"/>
  <c r="AG14" i="8"/>
  <c r="AJ15" i="8"/>
  <c r="I12" i="8"/>
  <c r="U16" i="8"/>
  <c r="AG25" i="8"/>
  <c r="AJ20" i="8"/>
  <c r="AK27" i="8"/>
  <c r="M18" i="8"/>
  <c r="AD26" i="8"/>
  <c r="M13" i="8"/>
  <c r="Q19" i="8"/>
  <c r="O23" i="8"/>
  <c r="AD13" i="8"/>
  <c r="J17" i="8"/>
  <c r="U14" i="8"/>
  <c r="Q21" i="8"/>
  <c r="AD21" i="8"/>
  <c r="I10" i="8"/>
  <c r="R16" i="8"/>
  <c r="K9" i="8"/>
  <c r="F14" i="8"/>
  <c r="N7" i="4"/>
  <c r="N10" i="1" s="1"/>
  <c r="B10" i="4"/>
  <c r="B13" i="1" s="1"/>
  <c r="B10" i="1"/>
  <c r="X19" i="8"/>
  <c r="G13" i="8"/>
  <c r="AI19" i="8"/>
  <c r="T18" i="8"/>
  <c r="C11" i="1"/>
  <c r="AH27" i="8"/>
  <c r="P17" i="8"/>
  <c r="G17" i="8"/>
  <c r="X16" i="8"/>
  <c r="Z22" i="8"/>
  <c r="H9" i="8"/>
  <c r="F12" i="8"/>
  <c r="N25" i="8"/>
  <c r="AI13" i="8"/>
  <c r="K18" i="8"/>
  <c r="K17" i="8"/>
  <c r="S10" i="8"/>
  <c r="G21" i="8"/>
  <c r="L24" i="8"/>
  <c r="J15" i="8"/>
  <c r="AK24" i="8"/>
  <c r="H16" i="8"/>
  <c r="AH19" i="8"/>
  <c r="Z26" i="8"/>
  <c r="AA14" i="8"/>
  <c r="F26" i="8"/>
  <c r="U11" i="8"/>
  <c r="P22" i="8"/>
  <c r="W18" i="8"/>
  <c r="AM23" i="8"/>
  <c r="AH9" i="8"/>
  <c r="K23" i="8"/>
  <c r="J19" i="8"/>
  <c r="AF23" i="8"/>
  <c r="AK23" i="8"/>
  <c r="AK14" i="8"/>
  <c r="N20" i="8"/>
  <c r="J23" i="8"/>
  <c r="M17" i="8"/>
  <c r="AF16" i="8"/>
  <c r="Z18" i="8"/>
  <c r="L12" i="8"/>
  <c r="K19" i="8"/>
  <c r="AI27" i="8"/>
  <c r="AI26" i="8"/>
  <c r="O26" i="8"/>
  <c r="J11" i="8"/>
  <c r="Y20" i="8"/>
  <c r="P20" i="8"/>
  <c r="M24" i="8"/>
  <c r="AH20" i="8"/>
  <c r="Z27" i="8"/>
  <c r="E25" i="8"/>
  <c r="Z25" i="8"/>
  <c r="L18" i="8"/>
  <c r="L25" i="8"/>
  <c r="L14" i="8"/>
  <c r="AC13" i="8"/>
  <c r="P13" i="8"/>
  <c r="AD12" i="8"/>
  <c r="U24" i="8"/>
  <c r="E10" i="4"/>
  <c r="E13" i="1" s="1"/>
  <c r="E10" i="1"/>
  <c r="R13" i="8"/>
  <c r="W14" i="8"/>
  <c r="H21" i="8"/>
  <c r="AA25" i="8"/>
  <c r="M10" i="8"/>
  <c r="H24" i="8"/>
  <c r="E12" i="1"/>
  <c r="AB12" i="8"/>
  <c r="M22" i="8"/>
  <c r="K22" i="8"/>
  <c r="G12" i="8"/>
  <c r="F13" i="8"/>
  <c r="AC17" i="8"/>
  <c r="X22" i="8"/>
  <c r="K26" i="8"/>
  <c r="AB16" i="8"/>
  <c r="AD17" i="8"/>
  <c r="T17" i="8"/>
  <c r="N19" i="8"/>
  <c r="D10" i="4"/>
  <c r="D13" i="1" s="1"/>
  <c r="D10" i="1"/>
  <c r="I22" i="8"/>
  <c r="G11" i="1"/>
  <c r="U15" i="8"/>
  <c r="U19" i="8"/>
  <c r="H12" i="1"/>
  <c r="G12" i="1"/>
  <c r="I16" i="8"/>
  <c r="E27" i="8"/>
  <c r="F25" i="8"/>
  <c r="G20" i="8"/>
  <c r="O20" i="8"/>
  <c r="J22" i="8"/>
  <c r="Q16" i="8"/>
  <c r="I19" i="8"/>
  <c r="AC22" i="8"/>
  <c r="AM22" i="8"/>
  <c r="AM14" i="8"/>
  <c r="AD19" i="8"/>
  <c r="H10" i="8"/>
  <c r="P26" i="8"/>
  <c r="W12" i="8"/>
  <c r="H20" i="8"/>
  <c r="O12" i="8"/>
  <c r="Z16" i="8"/>
  <c r="AK17" i="8"/>
  <c r="F22" i="8"/>
  <c r="G26" i="8"/>
  <c r="M26" i="8"/>
  <c r="S12" i="8"/>
  <c r="AA9" i="8"/>
  <c r="AC19" i="8"/>
  <c r="AD14" i="8"/>
  <c r="V14" i="8"/>
  <c r="F15" i="8"/>
  <c r="AC9" i="8"/>
  <c r="I11" i="1"/>
  <c r="F16" i="8"/>
  <c r="AC20" i="8"/>
  <c r="N24" i="8"/>
  <c r="T20" i="8"/>
  <c r="U13" i="8"/>
  <c r="G27" i="8"/>
  <c r="M10" i="1"/>
  <c r="M10" i="4"/>
  <c r="M13" i="1" s="1"/>
  <c r="I18" i="8"/>
  <c r="W22" i="8"/>
  <c r="Y21" i="8"/>
  <c r="V27" i="8"/>
  <c r="L23" i="8"/>
  <c r="K16" i="8"/>
  <c r="AB26" i="8"/>
  <c r="AD18" i="8"/>
  <c r="E17" i="8"/>
  <c r="AD20" i="8"/>
  <c r="Y19" i="8"/>
  <c r="O24" i="8"/>
  <c r="AC25" i="8"/>
  <c r="S14" i="8"/>
  <c r="H10" i="4"/>
  <c r="H13" i="1" s="1"/>
  <c r="H10" i="1"/>
  <c r="AD22" i="8"/>
  <c r="U22" i="8"/>
  <c r="J24" i="8"/>
  <c r="T15" i="8"/>
  <c r="R26" i="8"/>
  <c r="Y14" i="8"/>
  <c r="J10" i="1"/>
  <c r="J10" i="4"/>
  <c r="J13" i="1" s="1"/>
  <c r="AG21" i="8"/>
  <c r="M14" i="8"/>
  <c r="N14" i="8"/>
  <c r="P14" i="8"/>
  <c r="AI20" i="8"/>
  <c r="U18" i="8"/>
  <c r="D12" i="1"/>
  <c r="AI18" i="8"/>
  <c r="I10" i="4"/>
  <c r="I13" i="1" s="1"/>
  <c r="I10" i="1"/>
  <c r="AC27" i="8"/>
  <c r="AE15" i="8"/>
  <c r="AB10" i="8"/>
  <c r="Q12" i="8"/>
  <c r="AD23" i="8"/>
  <c r="H18" i="8"/>
  <c r="E22" i="8"/>
  <c r="N26" i="8"/>
  <c r="AI10" i="8"/>
  <c r="AF12" i="8"/>
  <c r="AA23" i="8"/>
  <c r="M11" i="1"/>
  <c r="R19" i="8"/>
  <c r="Z21" i="8"/>
  <c r="S16" i="8"/>
  <c r="F10" i="8"/>
  <c r="AF27" i="8"/>
  <c r="E13" i="8"/>
  <c r="S26" i="8"/>
  <c r="E10" i="8"/>
  <c r="H27" i="8"/>
  <c r="AF18" i="8"/>
  <c r="AG27" i="8"/>
  <c r="E24" i="8"/>
  <c r="P9" i="8"/>
  <c r="AJ18" i="8"/>
  <c r="AE10" i="8"/>
  <c r="K10" i="8"/>
  <c r="AJ14" i="8"/>
  <c r="H11" i="1"/>
  <c r="W23" i="8"/>
  <c r="AM25" i="8"/>
  <c r="I13" i="8"/>
  <c r="Q15" i="8"/>
  <c r="AM20" i="8"/>
  <c r="AB23" i="8"/>
  <c r="AB27" i="8"/>
  <c r="Y9" i="8"/>
  <c r="AF14" i="8"/>
  <c r="J16" i="8"/>
  <c r="AK10" i="8"/>
  <c r="AM16" i="8"/>
  <c r="Q27" i="8"/>
  <c r="E23" i="8"/>
  <c r="L22" i="8"/>
  <c r="S23" i="8"/>
  <c r="U21" i="8"/>
  <c r="R14" i="8"/>
  <c r="Z23" i="8"/>
  <c r="AI12" i="8"/>
  <c r="AM15" i="8"/>
  <c r="AK25" i="8"/>
  <c r="AE26" i="8"/>
  <c r="AF21" i="8"/>
  <c r="AH23" i="8"/>
  <c r="O18" i="8"/>
  <c r="AL19" i="8"/>
  <c r="AH21" i="8"/>
  <c r="AG12" i="8"/>
  <c r="AM12" i="8"/>
  <c r="L19" i="8"/>
  <c r="AI25" i="8"/>
  <c r="V13" i="8"/>
  <c r="AA11" i="8"/>
  <c r="AJ12" i="8"/>
  <c r="Y25" i="8"/>
  <c r="AK11" i="8"/>
  <c r="J14" i="8"/>
  <c r="Q20" i="8"/>
  <c r="K21" i="8"/>
  <c r="E11" i="1"/>
  <c r="AB15" i="8"/>
  <c r="J13" i="8"/>
  <c r="J27" i="8"/>
  <c r="AE20" i="8"/>
  <c r="AM26" i="8"/>
  <c r="Q11" i="8"/>
  <c r="AB21" i="8"/>
  <c r="L11" i="8"/>
  <c r="S15" i="8"/>
  <c r="AK22" i="8"/>
  <c r="AE9" i="8"/>
  <c r="M23" i="8"/>
  <c r="S27" i="8"/>
  <c r="AJ9" i="8"/>
  <c r="Y27" i="8"/>
  <c r="Z10" i="8"/>
  <c r="W10" i="8"/>
  <c r="J12" i="8"/>
  <c r="AL22" i="8"/>
  <c r="AK12" i="8"/>
  <c r="AJ27" i="8"/>
  <c r="AL11" i="8"/>
  <c r="AK15" i="8"/>
  <c r="K12" i="8"/>
  <c r="V16" i="8"/>
  <c r="W17" i="8"/>
  <c r="AB11" i="8"/>
  <c r="AF15" i="8"/>
  <c r="AH15" i="8"/>
  <c r="G16" i="8"/>
  <c r="O14" i="8"/>
  <c r="AE17" i="8"/>
  <c r="AI9" i="8"/>
  <c r="M9" i="8"/>
  <c r="Q25" i="8"/>
  <c r="AI24" i="8"/>
  <c r="P12" i="8"/>
  <c r="J11" i="1"/>
  <c r="AA12" i="8"/>
  <c r="G9" i="8"/>
  <c r="V19" i="8"/>
  <c r="X18" i="8"/>
  <c r="N21" i="8"/>
  <c r="AD10" i="8"/>
  <c r="AB24" i="8"/>
  <c r="AL14" i="8"/>
  <c r="Z9" i="8"/>
  <c r="AE18" i="8"/>
  <c r="AI23" i="8"/>
  <c r="AE19" i="8"/>
  <c r="W19" i="8"/>
  <c r="AF11" i="8"/>
  <c r="I15" i="8"/>
  <c r="H25" i="8"/>
  <c r="AK9" i="8"/>
  <c r="AG23" i="8"/>
  <c r="P25" i="8"/>
  <c r="AH12" i="8"/>
  <c r="AG13" i="8"/>
  <c r="P16" i="8"/>
  <c r="AB25" i="8"/>
  <c r="AG26" i="8"/>
  <c r="I24" i="8"/>
  <c r="AL9" i="8"/>
  <c r="AL16" i="8"/>
  <c r="V22" i="8"/>
  <c r="AG11" i="8"/>
  <c r="AJ17" i="8"/>
  <c r="G10" i="1"/>
  <c r="G10" i="4"/>
  <c r="G13" i="1" s="1"/>
  <c r="T26" i="8"/>
  <c r="T11" i="8"/>
  <c r="P11" i="8"/>
  <c r="AL23" i="8"/>
  <c r="AC12" i="8"/>
  <c r="AK19" i="8"/>
  <c r="AF9" i="8"/>
  <c r="X23" i="8"/>
  <c r="AC23" i="8"/>
  <c r="J20" i="8"/>
  <c r="AH16" i="8"/>
  <c r="T13" i="8"/>
  <c r="AF20" i="8"/>
  <c r="AD24" i="8"/>
  <c r="T25" i="8"/>
  <c r="AB18" i="8"/>
  <c r="N16" i="8"/>
  <c r="K25" i="8"/>
  <c r="L13" i="8"/>
  <c r="AC11" i="8"/>
  <c r="AB17" i="8"/>
  <c r="AM24" i="8"/>
  <c r="AE21" i="8"/>
  <c r="AM13" i="8"/>
  <c r="AJ22" i="8"/>
  <c r="AM17" i="8"/>
  <c r="U27" i="8"/>
  <c r="N23" i="8"/>
  <c r="AA15" i="8"/>
  <c r="AJ21" i="8"/>
  <c r="S17" i="8"/>
  <c r="AE16" i="8"/>
  <c r="Y17" i="8"/>
  <c r="AL21" i="8"/>
  <c r="AL24" i="8"/>
  <c r="T24" i="8"/>
  <c r="AJ16" i="8"/>
  <c r="V15" i="8"/>
  <c r="S19" i="8"/>
  <c r="V11" i="8"/>
  <c r="AJ26" i="8"/>
  <c r="AL17" i="8"/>
  <c r="AK16" i="8"/>
  <c r="AH18" i="8"/>
  <c r="AG22" i="8"/>
  <c r="N9" i="8"/>
  <c r="E9" i="8"/>
  <c r="E11" i="8"/>
  <c r="Z13" i="8"/>
  <c r="AG15" i="8"/>
  <c r="AL25" i="8"/>
  <c r="S25" i="8"/>
  <c r="V25" i="8"/>
  <c r="S11" i="8"/>
  <c r="U23" i="8"/>
  <c r="F11" i="8"/>
  <c r="O17" i="8"/>
  <c r="M20" i="8"/>
  <c r="V17" i="8"/>
  <c r="AL18" i="8"/>
  <c r="AF13" i="8"/>
  <c r="I23" i="8"/>
  <c r="AG18" i="8"/>
  <c r="Y13" i="8"/>
  <c r="AE13" i="8"/>
  <c r="AB20" i="8"/>
  <c r="E14" i="8"/>
  <c r="AI11" i="8"/>
  <c r="W21" i="8"/>
  <c r="AE11" i="8"/>
  <c r="M16" i="8"/>
  <c r="AB9" i="8"/>
  <c r="Y26" i="8"/>
  <c r="AL15" i="8"/>
  <c r="AA20" i="8"/>
  <c r="M19" i="8"/>
  <c r="AI22" i="8"/>
  <c r="P21" i="8"/>
  <c r="AE24" i="8"/>
  <c r="Y23" i="8"/>
  <c r="AF26" i="8"/>
  <c r="F17" i="8"/>
  <c r="G23" i="8"/>
  <c r="AL13" i="8"/>
  <c r="AB22" i="8"/>
  <c r="Y10" i="8"/>
  <c r="AH24" i="8"/>
  <c r="AF19" i="8"/>
  <c r="AL20" i="8"/>
  <c r="T19" i="8"/>
  <c r="AK20" i="8"/>
  <c r="AC10" i="8"/>
  <c r="Y11" i="8"/>
  <c r="AI15" i="8"/>
  <c r="AK13" i="8"/>
  <c r="AB13" i="8"/>
  <c r="K20" i="8"/>
  <c r="AH14" i="8"/>
  <c r="V23" i="8"/>
  <c r="AL12" i="8"/>
  <c r="Y16" i="8"/>
  <c r="AE22" i="8"/>
  <c r="T9" i="8"/>
  <c r="P27" i="8"/>
  <c r="AH10" i="8"/>
  <c r="I26" i="8"/>
  <c r="AM9" i="8"/>
  <c r="AF22" i="8"/>
  <c r="S20" i="8"/>
  <c r="N15" i="8"/>
  <c r="AH22" i="8"/>
  <c r="AE27" i="8"/>
  <c r="L8" i="8" l="1"/>
  <c r="L28" i="8" s="1"/>
  <c r="L63" i="8"/>
  <c r="D20" i="8"/>
  <c r="AN20" i="8" s="1"/>
  <c r="AN55" i="8"/>
  <c r="AO14" i="8"/>
  <c r="AO9" i="8"/>
  <c r="AO23" i="8"/>
  <c r="AG8" i="8"/>
  <c r="AG28" i="8" s="1"/>
  <c r="AG63" i="8"/>
  <c r="AO24" i="8"/>
  <c r="AO10" i="8"/>
  <c r="AO13" i="8"/>
  <c r="AP10" i="8"/>
  <c r="AS10" i="8" s="1"/>
  <c r="AH8" i="8"/>
  <c r="AH28" i="8" s="1"/>
  <c r="AH63" i="8"/>
  <c r="AP15" i="8"/>
  <c r="AP22" i="8"/>
  <c r="AN60" i="8"/>
  <c r="D25" i="8"/>
  <c r="AN25" i="8" s="1"/>
  <c r="AO27" i="8"/>
  <c r="Y63" i="8"/>
  <c r="Y8" i="8"/>
  <c r="Y28" i="8" s="1"/>
  <c r="AN48" i="8"/>
  <c r="D13" i="8"/>
  <c r="AN13" i="8" s="1"/>
  <c r="D23" i="8"/>
  <c r="AN23" i="8" s="1"/>
  <c r="AR23" i="8" s="1"/>
  <c r="AN58" i="8"/>
  <c r="AI63" i="8"/>
  <c r="AI8" i="8"/>
  <c r="AI28" i="8" s="1"/>
  <c r="D12" i="8"/>
  <c r="AN12" i="8" s="1"/>
  <c r="AN47" i="8"/>
  <c r="AP26" i="8"/>
  <c r="E63" i="8"/>
  <c r="E8" i="8"/>
  <c r="AP12" i="8"/>
  <c r="P10" i="1"/>
  <c r="AO15" i="8"/>
  <c r="C15" i="8"/>
  <c r="AP23" i="8"/>
  <c r="AN50" i="8"/>
  <c r="D15" i="8"/>
  <c r="AN15" i="8" s="1"/>
  <c r="AP9" i="8"/>
  <c r="AO19" i="8"/>
  <c r="AP27" i="8"/>
  <c r="D17" i="8"/>
  <c r="AN17" i="8" s="1"/>
  <c r="AN52" i="8"/>
  <c r="X8" i="8"/>
  <c r="X28" i="8" s="1"/>
  <c r="X63" i="8"/>
  <c r="AN61" i="8"/>
  <c r="D26" i="8"/>
  <c r="AN26" i="8" s="1"/>
  <c r="AP19" i="8"/>
  <c r="AN46" i="8"/>
  <c r="D11" i="8"/>
  <c r="AN11" i="8" s="1"/>
  <c r="AO18" i="8"/>
  <c r="AN57" i="8"/>
  <c r="D22" i="8"/>
  <c r="AN22" i="8" s="1"/>
  <c r="D18" i="8"/>
  <c r="AN18" i="8" s="1"/>
  <c r="AN53" i="8"/>
  <c r="AN44" i="8"/>
  <c r="D9" i="8"/>
  <c r="AN9" i="8" s="1"/>
  <c r="N63" i="8"/>
  <c r="N8" i="8"/>
  <c r="N28" i="8" s="1"/>
  <c r="AO20" i="8"/>
  <c r="C20" i="8"/>
  <c r="D63" i="8"/>
  <c r="D8" i="8"/>
  <c r="AN43" i="8"/>
  <c r="AL8" i="8"/>
  <c r="AL28" i="8" s="1"/>
  <c r="AL63" i="8"/>
  <c r="AM8" i="8"/>
  <c r="AM28" i="8" s="1"/>
  <c r="AM63" i="8"/>
  <c r="AO12" i="8"/>
  <c r="AJ8" i="8"/>
  <c r="AJ28" i="8" s="1"/>
  <c r="AJ63" i="8"/>
  <c r="AB8" i="8"/>
  <c r="AB28" i="8" s="1"/>
  <c r="AB63" i="8"/>
  <c r="Q63" i="8"/>
  <c r="Q8" i="8"/>
  <c r="Q28" i="8" s="1"/>
  <c r="AP17" i="8"/>
  <c r="M8" i="8"/>
  <c r="M28" i="8" s="1"/>
  <c r="M63" i="8"/>
  <c r="S63" i="8"/>
  <c r="S8" i="8"/>
  <c r="S28" i="8" s="1"/>
  <c r="AP11" i="8"/>
  <c r="AF63" i="8"/>
  <c r="AF8" i="8"/>
  <c r="AF28" i="8" s="1"/>
  <c r="AO11" i="8"/>
  <c r="J63" i="8"/>
  <c r="J8" i="8"/>
  <c r="J28" i="8" s="1"/>
  <c r="AE8" i="8"/>
  <c r="AE28" i="8" s="1"/>
  <c r="AE63" i="8"/>
  <c r="AN59" i="8"/>
  <c r="D24" i="8"/>
  <c r="AN24" i="8" s="1"/>
  <c r="AR24" i="8" s="1"/>
  <c r="AK8" i="8"/>
  <c r="AK28" i="8" s="1"/>
  <c r="AK63" i="8"/>
  <c r="T8" i="8"/>
  <c r="T28" i="8" s="1"/>
  <c r="T63" i="8"/>
  <c r="AC8" i="8"/>
  <c r="AC28" i="8" s="1"/>
  <c r="AC63" i="8"/>
  <c r="O63" i="8"/>
  <c r="O8" i="8"/>
  <c r="O28" i="8" s="1"/>
  <c r="V63" i="8"/>
  <c r="V8" i="8"/>
  <c r="V28" i="8" s="1"/>
  <c r="K63" i="8"/>
  <c r="K8" i="8"/>
  <c r="K28" i="8" s="1"/>
  <c r="AO22" i="8"/>
  <c r="G8" i="8"/>
  <c r="G28" i="8" s="1"/>
  <c r="G63" i="8"/>
  <c r="AO17" i="8"/>
  <c r="R63" i="8"/>
  <c r="R8" i="8"/>
  <c r="R28" i="8" s="1"/>
  <c r="AP16" i="8"/>
  <c r="AP25" i="8"/>
  <c r="AP13" i="8"/>
  <c r="AO25" i="8"/>
  <c r="C25" i="8"/>
  <c r="U63" i="8"/>
  <c r="U8" i="8"/>
  <c r="U28" i="8" s="1"/>
  <c r="I63" i="8"/>
  <c r="I8" i="8"/>
  <c r="I28" i="8" s="1"/>
  <c r="D21" i="8"/>
  <c r="AN21" i="8" s="1"/>
  <c r="AN56" i="8"/>
  <c r="AP14" i="8"/>
  <c r="AS14" i="8" s="1"/>
  <c r="AD8" i="8"/>
  <c r="AD28" i="8" s="1"/>
  <c r="AD63" i="8"/>
  <c r="H63" i="8"/>
  <c r="H8" i="8"/>
  <c r="H28" i="8" s="1"/>
  <c r="P12" i="1"/>
  <c r="D16" i="8"/>
  <c r="AN16" i="8" s="1"/>
  <c r="AN51" i="8"/>
  <c r="W63" i="8"/>
  <c r="W8" i="8"/>
  <c r="W28" i="8" s="1"/>
  <c r="D14" i="8"/>
  <c r="AN14" i="8" s="1"/>
  <c r="AR14" i="8" s="1"/>
  <c r="AN49" i="8"/>
  <c r="Z8" i="8"/>
  <c r="Z28" i="8" s="1"/>
  <c r="Z63" i="8"/>
  <c r="AP24" i="8"/>
  <c r="AS24" i="8" s="1"/>
  <c r="AN54" i="8"/>
  <c r="D19" i="8"/>
  <c r="AN19" i="8" s="1"/>
  <c r="AR19" i="8" s="1"/>
  <c r="D27" i="8"/>
  <c r="AN27" i="8" s="1"/>
  <c r="AN62" i="8"/>
  <c r="P11" i="1"/>
  <c r="AA8" i="8"/>
  <c r="AA28" i="8" s="1"/>
  <c r="AA63" i="8"/>
  <c r="AO16" i="8"/>
  <c r="C16" i="8"/>
  <c r="F63" i="8"/>
  <c r="F8" i="8"/>
  <c r="AP18" i="8"/>
  <c r="AP21" i="8"/>
  <c r="AN45" i="8"/>
  <c r="D10" i="8"/>
  <c r="AN10" i="8" s="1"/>
  <c r="AR10" i="8" s="1"/>
  <c r="AO26" i="8"/>
  <c r="AO21" i="8"/>
  <c r="C21" i="8"/>
  <c r="P8" i="8"/>
  <c r="P28" i="8" s="1"/>
  <c r="P63" i="8"/>
  <c r="AP20" i="8"/>
  <c r="AS23" i="8" l="1"/>
  <c r="AS18" i="8"/>
  <c r="AS11" i="8"/>
  <c r="AR18" i="8"/>
  <c r="AS15" i="8"/>
  <c r="AS20" i="8"/>
  <c r="C26" i="8"/>
  <c r="AR27" i="8"/>
  <c r="AS13" i="8"/>
  <c r="AS16" i="8"/>
  <c r="AR9" i="8"/>
  <c r="C18" i="8"/>
  <c r="AS19" i="8"/>
  <c r="C19" i="8"/>
  <c r="AS9" i="8"/>
  <c r="C13" i="8"/>
  <c r="C10" i="8"/>
  <c r="C24" i="8"/>
  <c r="C23" i="8"/>
  <c r="C9" i="8"/>
  <c r="C14" i="8"/>
  <c r="C17" i="8"/>
  <c r="C22" i="8"/>
  <c r="C11" i="8"/>
  <c r="C12" i="8"/>
  <c r="C27" i="8"/>
  <c r="AS21" i="8"/>
  <c r="AP8" i="8"/>
  <c r="F28" i="8"/>
  <c r="AS17" i="8"/>
  <c r="AR22" i="8"/>
  <c r="AR11" i="8"/>
  <c r="AR17" i="8"/>
  <c r="E28" i="8"/>
  <c r="C8" i="8"/>
  <c r="AO8" i="8"/>
  <c r="AS26" i="8"/>
  <c r="AR12" i="8"/>
  <c r="AN8" i="8"/>
  <c r="AN28" i="8" s="1"/>
  <c r="D28" i="8"/>
  <c r="AT7" i="8"/>
  <c r="AU7" i="8"/>
  <c r="AR16" i="8"/>
  <c r="AR21" i="8"/>
  <c r="AS25" i="8"/>
  <c r="AN63" i="8"/>
  <c r="AR26" i="8"/>
  <c r="AS27" i="8"/>
  <c r="AR15" i="8"/>
  <c r="AS12" i="8"/>
  <c r="AR25" i="8"/>
  <c r="AS22" i="8"/>
  <c r="AR13" i="8"/>
  <c r="AR20" i="8"/>
  <c r="C28" i="8" l="1"/>
  <c r="AW8" i="8"/>
  <c r="AR8" i="8"/>
  <c r="AO28" i="8"/>
  <c r="AR28" i="8" s="1"/>
  <c r="AS8" i="8"/>
  <c r="AP28" i="8"/>
  <c r="AS28" i="8" l="1"/>
</calcChain>
</file>

<file path=xl/comments1.xml><?xml version="1.0" encoding="utf-8"?>
<comments xmlns="http://schemas.openxmlformats.org/spreadsheetml/2006/main">
  <authors>
    <author>Auteur</author>
  </authors>
  <commentList>
    <comment ref="AW6" authorId="0">
      <text>
        <r>
          <rPr>
            <b/>
            <sz val="9"/>
            <color indexed="81"/>
            <rFont val="Tahoma"/>
            <family val="2"/>
          </rPr>
          <t>Auteur: Azism</t>
        </r>
        <r>
          <rPr>
            <sz val="9"/>
            <color indexed="81"/>
            <rFont val="Tahoma"/>
            <family val="2"/>
          </rPr>
          <t xml:space="preserve">
Choisir l'année</t>
        </r>
      </text>
    </comment>
    <comment ref="AW7" authorId="0">
      <text>
        <r>
          <rPr>
            <b/>
            <sz val="9"/>
            <color indexed="81"/>
            <rFont val="Tahoma"/>
            <family val="2"/>
          </rPr>
          <t xml:space="preserve">Auteur: </t>
        </r>
        <r>
          <rPr>
            <sz val="9"/>
            <color indexed="81"/>
            <rFont val="Tahoma"/>
            <family val="2"/>
          </rPr>
          <t xml:space="preserve">
Choisir le mois</t>
        </r>
      </text>
    </comment>
    <comment ref="AX7" authorId="0">
      <text>
        <r>
          <rPr>
            <b/>
            <sz val="9"/>
            <color indexed="81"/>
            <rFont val="Tahoma"/>
            <family val="2"/>
          </rPr>
          <t xml:space="preserve">Auteur: 
</t>
        </r>
        <r>
          <rPr>
            <sz val="9"/>
            <color indexed="81"/>
            <rFont val="Tahoma"/>
            <family val="2"/>
          </rPr>
          <t>Choisir le mois</t>
        </r>
      </text>
    </comment>
  </commentList>
</comments>
</file>

<file path=xl/comments2.xml><?xml version="1.0" encoding="utf-8"?>
<comments xmlns="http://schemas.openxmlformats.org/spreadsheetml/2006/main">
  <authors>
    <author>Auteur</author>
  </authors>
  <commentList>
    <comment ref="P9" authorId="0">
      <text>
        <r>
          <rPr>
            <b/>
            <sz val="9"/>
            <color indexed="81"/>
            <rFont val="Tahoma"/>
            <charset val="1"/>
          </rPr>
          <t xml:space="preserve">Auteur: </t>
        </r>
        <r>
          <rPr>
            <sz val="9"/>
            <color indexed="81"/>
            <rFont val="Tahoma"/>
            <charset val="1"/>
          </rPr>
          <t xml:space="preserve">
Choisir le mois</t>
        </r>
      </text>
    </comment>
  </commentList>
</comments>
</file>

<file path=xl/comments3.xml><?xml version="1.0" encoding="utf-8"?>
<comments xmlns="http://schemas.openxmlformats.org/spreadsheetml/2006/main">
  <authors>
    <author>Auteur</author>
  </authors>
  <commentList>
    <comment ref="AW6" authorId="0">
      <text>
        <r>
          <rPr>
            <b/>
            <sz val="9"/>
            <color indexed="81"/>
            <rFont val="Tahoma"/>
            <family val="2"/>
          </rPr>
          <t xml:space="preserve">Auteur: </t>
        </r>
        <r>
          <rPr>
            <sz val="9"/>
            <color indexed="81"/>
            <rFont val="Tahoma"/>
            <family val="2"/>
          </rPr>
          <t xml:space="preserve">
Choisir l'année</t>
        </r>
      </text>
    </comment>
    <comment ref="AW7" authorId="0">
      <text>
        <r>
          <rPr>
            <b/>
            <sz val="9"/>
            <color indexed="81"/>
            <rFont val="Tahoma"/>
            <family val="2"/>
          </rPr>
          <t xml:space="preserve">Auteur: </t>
        </r>
        <r>
          <rPr>
            <sz val="9"/>
            <color indexed="81"/>
            <rFont val="Tahoma"/>
            <family val="2"/>
          </rPr>
          <t xml:space="preserve">
Choisir le mois</t>
        </r>
      </text>
    </comment>
  </commentList>
</comments>
</file>

<file path=xl/connections.xml><?xml version="1.0" encoding="utf-8"?>
<connections xmlns="http://schemas.openxmlformats.org/spreadsheetml/2006/main">
  <connection id="1" sourceFile="U:\DPSP\Stat\Nouveau_stat\Classeur1.xlsx" keepAlive="1" interval="10" name="Classeur1" type="5" refreshedVersion="4" refreshOnLoad="1" saveData="1">
    <dbPr connection="Provider=Microsoft.ACE.OLEDB.12.0;User ID=Admin;Data Source=U:\DPSP\Stat\Nouveau_stat\Classeur1.xlsx;Mode=Share Deny Write;Extended Properties=&quot;HDR=YES;&quot;;Jet OLEDB:System database=&quot;&quot;;Jet OLEDB:Registry Path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Feuil1$" commandType="3"/>
  </connection>
  <connection id="2" sourceFile="U:\DPSP\Stat\Nouveau_stat\Classeur1.xlsx" keepAlive="1" name="Classeur11" type="5" refreshedVersion="4">
    <dbPr connection="Provider=Microsoft.ACE.OLEDB.12.0;User ID=Admin;Data Source=U:\DPSP\Stat\Nouveau_stat\Classeur1.xlsx;Mode=Share Deny Write;Extended Properties=&quot;HDR=YES;&quot;;Jet OLEDB:System database=&quot;&quot;;Jet OLEDB:Registry Path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Feuil1$" commandType="3"/>
  </connection>
  <connection id="3" sourceFile="U:\DPSP\Stat\Nouveau_stat\Classeur1.xlsx" keepAlive="1" name="Classeur12" type="5" refreshedVersion="4">
    <dbPr connection="Provider=Microsoft.ACE.OLEDB.12.0;User ID=Admin;Data Source=U:\DPSP\Stat\Nouveau_stat\Classeur1.xlsx;Mode=Share Deny Write;Extended Properties=&quot;HDR=YES;&quot;;Jet OLEDB:System database=&quot;&quot;;Jet OLEDB:Registry Path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Feuil1$" commandType="3"/>
  </connection>
</connections>
</file>

<file path=xl/sharedStrings.xml><?xml version="1.0" encoding="utf-8"?>
<sst xmlns="http://schemas.openxmlformats.org/spreadsheetml/2006/main" count="226" uniqueCount="55">
  <si>
    <t>Paris 01</t>
  </si>
  <si>
    <t>Paris 02</t>
  </si>
  <si>
    <t>Paris 03</t>
  </si>
  <si>
    <t>Paris 04</t>
  </si>
  <si>
    <t>Paris 05</t>
  </si>
  <si>
    <t>Paris 06</t>
  </si>
  <si>
    <t>Paris 07</t>
  </si>
  <si>
    <t>Paris 08</t>
  </si>
  <si>
    <t>Paris 09</t>
  </si>
  <si>
    <t>Paris 10</t>
  </si>
  <si>
    <t>Paris 11</t>
  </si>
  <si>
    <t>Paris 12</t>
  </si>
  <si>
    <t>Paris 13</t>
  </si>
  <si>
    <t>Paris 14</t>
  </si>
  <si>
    <t>Paris 15</t>
  </si>
  <si>
    <t>Paris 16</t>
  </si>
  <si>
    <t>Paris 17</t>
  </si>
  <si>
    <t>Paris 18</t>
  </si>
  <si>
    <t>Paris 19</t>
  </si>
  <si>
    <t>Paris 20</t>
  </si>
  <si>
    <t xml:space="preserve">Total : 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</si>
  <si>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</si>
  <si>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</si>
  <si>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</si>
  <si>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</si>
  <si>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</si>
  <si>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</si>
  <si>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</si>
  <si>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</si>
  <si>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</si>
  <si>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</si>
  <si>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</si>
  <si>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</si>
  <si>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Total/Année</t>
  </si>
  <si>
    <t>Total/Mois</t>
  </si>
  <si>
    <t>Année/Mois</t>
  </si>
  <si>
    <t xml:space="preserve">Total </t>
  </si>
  <si>
    <t>Retour à l'accueil</t>
  </si>
  <si>
    <t>Différenciel  2016/2017 en %</t>
  </si>
  <si>
    <t>Différenciel  2017/2018 en %</t>
  </si>
  <si>
    <t>Données provenant d'un TCD</t>
  </si>
  <si>
    <t>Auto</t>
  </si>
  <si>
    <t>Moto</t>
  </si>
  <si>
    <t>Vélo</t>
  </si>
  <si>
    <t>Maison</t>
  </si>
  <si>
    <t>Ordi</t>
  </si>
  <si>
    <t>Portable</t>
  </si>
  <si>
    <t>Clavier</t>
  </si>
  <si>
    <t>Souris</t>
  </si>
  <si>
    <t>Tapis</t>
  </si>
  <si>
    <t>Bus</t>
  </si>
  <si>
    <t>Table</t>
  </si>
  <si>
    <t>Chaise</t>
  </si>
  <si>
    <t>arrondissement</t>
  </si>
  <si>
    <t>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</si>
</sst>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vertical="center"/>
    </xf>
    <xf numFmtId="0" fontId="7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2" xfId="0" applyFont="1" applyBorder="1" applyAlignment="1">
      <alignment horizontal="right"/>
    </xf>
    <xf numFmtId="0" fontId="3" fillId="0" borderId="7" xfId="0" applyFont="1" applyBorder="1"/>
    <xf numFmtId="0" fontId="4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14" fontId="3" fillId="0" borderId="0" xfId="0" applyNumberFormat="1" applyFont="1"/>
    <xf numFmtId="0" fontId="3" fillId="0" borderId="3" xfId="0" applyFont="1" applyBorder="1" applyAlignment="1">
      <alignment horizontal="center" vertical="center"/>
    </xf>
    <xf numFmtId="0" fontId="11" fillId="0" borderId="0" xfId="1" applyFont="1"/>
    <xf numFmtId="2" fontId="7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4" fillId="2" borderId="6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12" fillId="0" borderId="0" xfId="0" applyFont="1"/>
    <xf numFmtId="14" fontId="12" fillId="0" borderId="0" xfId="0" applyNumberFormat="1" applyFont="1"/>
    <xf numFmtId="2" fontId="12" fillId="0" borderId="0" xfId="0" applyNumberFormat="1" applyFont="1" applyAlignment="1">
      <alignment horizontal="center" vertical="center" wrapText="1"/>
    </xf>
    <xf numFmtId="0" fontId="13" fillId="0" borderId="0" xfId="0" applyFont="1"/>
    <xf numFmtId="2" fontId="13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2" fillId="0" borderId="8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5" fillId="3" borderId="0" xfId="0" applyFont="1" applyFill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0" fontId="3" fillId="0" borderId="0" xfId="0" applyNumberFormat="1" applyFont="1"/>
    <xf numFmtId="0" fontId="7" fillId="0" borderId="9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</cellXfs>
  <cellStyles count="2">
    <cellStyle name="Lien hypertexte" xfId="1" builtinId="8"/>
    <cellStyle name="Normal" xfId="0" builtinId="0"/>
  </cellStyles>
  <dxfs count="2">
    <dxf>
      <font>
        <u val="none"/>
        <color theme="0"/>
      </font>
    </dxf>
    <dxf>
      <font>
        <u val="none"/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2016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arrondt!$AQ$8:$AQ$19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(arrondt!$D$28,arrondt!$G$28,arrondt!$J$28,arrondt!$M$28,arrondt!$P$28,arrondt!$S$28,arrondt!$V$28,arrondt!$Y$28,arrondt!$AB$28,arrondt!$AE$28,arrondt!$AH$28,arrondt!$AK$28)</c:f>
              <c:numCache>
                <c:formatCode>General</c:formatCode>
                <c:ptCount val="12"/>
                <c:pt idx="0">
                  <c:v>344</c:v>
                </c:pt>
                <c:pt idx="1">
                  <c:v>415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2017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arrondt!$AQ$8:$AQ$19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(arrondt!$E$28,arrondt!$H$28,arrondt!$K$28,arrondt!$N$28,arrondt!$Q$28,arrondt!$T$28,arrondt!$W$28,arrondt!$Z$28,arrondt!$AC$28,arrondt!$AF$28,arrondt!$AI$28,arrondt!$AL$28)</c:f>
              <c:numCache>
                <c:formatCode>General</c:formatCode>
                <c:ptCount val="12"/>
                <c:pt idx="0">
                  <c:v>1358</c:v>
                </c:pt>
                <c:pt idx="1">
                  <c:v>1257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v>2018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arrondt!$AQ$8:$AQ$19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(arrondt!$F$28,arrondt!$I$28,arrondt!$L$28,arrondt!$O$28,arrondt!$R$28,arrondt!$U$28,arrondt!$X$28,arrondt!$AA$28,arrondt!$AD$28,arrondt!$AG$28,arrondt!$AJ$28,arrondt!$AM$28)</c:f>
              <c:numCache>
                <c:formatCode>General</c:formatCode>
                <c:ptCount val="12"/>
                <c:pt idx="0">
                  <c:v>1546</c:v>
                </c:pt>
                <c:pt idx="1">
                  <c:v>1458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901440"/>
        <c:axId val="185902976"/>
      </c:barChart>
      <c:catAx>
        <c:axId val="185901440"/>
        <c:scaling>
          <c:orientation val="minMax"/>
        </c:scaling>
        <c:delete val="0"/>
        <c:axPos val="b"/>
        <c:majorTickMark val="out"/>
        <c:minorTickMark val="none"/>
        <c:tickLblPos val="nextTo"/>
        <c:crossAx val="185902976"/>
        <c:crosses val="autoZero"/>
        <c:auto val="1"/>
        <c:lblAlgn val="ctr"/>
        <c:lblOffset val="100"/>
        <c:noMultiLvlLbl val="0"/>
      </c:catAx>
      <c:valAx>
        <c:axId val="185902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5901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400" b="0"/>
              <a:t>ÉVOLUTION DE PV PAR MOIS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mois!$A$10</c:f>
              <c:strCache>
                <c:ptCount val="1"/>
                <c:pt idx="0">
                  <c:v>2016</c:v>
                </c:pt>
              </c:strCache>
            </c:strRef>
          </c:tx>
          <c:cat>
            <c:strRef>
              <c:f>mois!$B$9:$M$9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mois!$B$10:$M$10</c:f>
              <c:numCache>
                <c:formatCode>General</c:formatCode>
                <c:ptCount val="12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102</c:v>
                </c:pt>
                <c:pt idx="9">
                  <c:v>1000</c:v>
                </c:pt>
                <c:pt idx="10">
                  <c:v>814</c:v>
                </c:pt>
                <c:pt idx="11">
                  <c:v>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mois!$A$11</c:f>
              <c:strCache>
                <c:ptCount val="1"/>
                <c:pt idx="0">
                  <c:v>2017</c:v>
                </c:pt>
              </c:strCache>
            </c:strRef>
          </c:tx>
          <c:cat>
            <c:strRef>
              <c:f>mois!$B$9:$M$9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mois!$B$11:$M$11</c:f>
              <c:numCache>
                <c:formatCode>General</c:formatCode>
                <c:ptCount val="12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mois!$A$12</c:f>
              <c:strCache>
                <c:ptCount val="1"/>
                <c:pt idx="0">
                  <c:v>2018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mois!$B$9:$M$9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mois!$B$13:$M$13</c:f>
              <c:numCache>
                <c:formatCode>General</c:formatCode>
                <c:ptCount val="12"/>
                <c:pt idx="0">
                  <c:v>17</c:v>
                </c:pt>
                <c:pt idx="1">
                  <c:v>16</c:v>
                </c:pt>
                <c:pt idx="2">
                  <c:v>17</c:v>
                </c:pt>
                <c:pt idx="3">
                  <c:v>17</c:v>
                </c:pt>
                <c:pt idx="4">
                  <c:v>22</c:v>
                </c:pt>
                <c:pt idx="5">
                  <c:v>17</c:v>
                </c:pt>
                <c:pt idx="6">
                  <c:v>17</c:v>
                </c:pt>
                <c:pt idx="7">
                  <c:v>17</c:v>
                </c:pt>
                <c:pt idx="8">
                  <c:v>113</c:v>
                </c:pt>
                <c:pt idx="9">
                  <c:v>1011</c:v>
                </c:pt>
                <c:pt idx="10">
                  <c:v>825</c:v>
                </c:pt>
                <c:pt idx="11">
                  <c:v>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121600"/>
        <c:axId val="187315328"/>
      </c:lineChart>
      <c:catAx>
        <c:axId val="186121600"/>
        <c:scaling>
          <c:orientation val="minMax"/>
        </c:scaling>
        <c:delete val="0"/>
        <c:axPos val="b"/>
        <c:majorTickMark val="out"/>
        <c:minorTickMark val="none"/>
        <c:tickLblPos val="nextTo"/>
        <c:crossAx val="187315328"/>
        <c:crosses val="autoZero"/>
        <c:auto val="1"/>
        <c:lblAlgn val="ctr"/>
        <c:lblOffset val="100"/>
        <c:noMultiLvlLbl val="0"/>
      </c:catAx>
      <c:valAx>
        <c:axId val="187315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121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109077040427155"/>
          <c:y val="0.3406084466714388"/>
          <c:w val="7.6704805491990852E-2"/>
          <c:h val="0.2054876521116678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2016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objets!$AQ$8:$AQ$19</c:f>
              <c:strCache>
                <c:ptCount val="12"/>
                <c:pt idx="0">
                  <c:v>Auto</c:v>
                </c:pt>
                <c:pt idx="1">
                  <c:v>Moto</c:v>
                </c:pt>
                <c:pt idx="2">
                  <c:v>Vélo</c:v>
                </c:pt>
                <c:pt idx="3">
                  <c:v>Maison</c:v>
                </c:pt>
                <c:pt idx="4">
                  <c:v>Ordi</c:v>
                </c:pt>
                <c:pt idx="5">
                  <c:v>Portable</c:v>
                </c:pt>
                <c:pt idx="6">
                  <c:v>Clavier</c:v>
                </c:pt>
                <c:pt idx="7">
                  <c:v>Souris</c:v>
                </c:pt>
                <c:pt idx="8">
                  <c:v>Tapis</c:v>
                </c:pt>
                <c:pt idx="9">
                  <c:v>Bus</c:v>
                </c:pt>
                <c:pt idx="10">
                  <c:v>Table</c:v>
                </c:pt>
                <c:pt idx="11">
                  <c:v>Chaise</c:v>
                </c:pt>
              </c:strCache>
            </c:strRef>
          </c:cat>
          <c:val>
            <c:numRef>
              <c:f>(objets!$D$28,objets!$G$28,objets!$J$28,objets!$M$28,objets!$P$28,objets!$S$28,objets!$V$28,objets!$Y$28,objets!$AB$28,objets!$AE$28,objets!$AH$28,objets!$AK$28)</c:f>
              <c:numCache>
                <c:formatCode>General</c:formatCode>
                <c:ptCount val="12"/>
                <c:pt idx="0">
                  <c:v>344</c:v>
                </c:pt>
                <c:pt idx="1">
                  <c:v>415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2017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objets!$AQ$8:$AQ$19</c:f>
              <c:strCache>
                <c:ptCount val="12"/>
                <c:pt idx="0">
                  <c:v>Auto</c:v>
                </c:pt>
                <c:pt idx="1">
                  <c:v>Moto</c:v>
                </c:pt>
                <c:pt idx="2">
                  <c:v>Vélo</c:v>
                </c:pt>
                <c:pt idx="3">
                  <c:v>Maison</c:v>
                </c:pt>
                <c:pt idx="4">
                  <c:v>Ordi</c:v>
                </c:pt>
                <c:pt idx="5">
                  <c:v>Portable</c:v>
                </c:pt>
                <c:pt idx="6">
                  <c:v>Clavier</c:v>
                </c:pt>
                <c:pt idx="7">
                  <c:v>Souris</c:v>
                </c:pt>
                <c:pt idx="8">
                  <c:v>Tapis</c:v>
                </c:pt>
                <c:pt idx="9">
                  <c:v>Bus</c:v>
                </c:pt>
                <c:pt idx="10">
                  <c:v>Table</c:v>
                </c:pt>
                <c:pt idx="11">
                  <c:v>Chaise</c:v>
                </c:pt>
              </c:strCache>
            </c:strRef>
          </c:cat>
          <c:val>
            <c:numRef>
              <c:f>(objets!$E$28,objets!$H$28,objets!$K$28,objets!$N$28,objets!$Q$28,objets!$T$28,objets!$W$28,objets!$Z$28,objets!$AC$28,objets!$AF$28,objets!$AI$28,objets!$AL$28)</c:f>
              <c:numCache>
                <c:formatCode>General</c:formatCode>
                <c:ptCount val="12"/>
                <c:pt idx="0">
                  <c:v>1358</c:v>
                </c:pt>
                <c:pt idx="1">
                  <c:v>1257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v>2018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objets!$AQ$8:$AQ$19</c:f>
              <c:strCache>
                <c:ptCount val="12"/>
                <c:pt idx="0">
                  <c:v>Auto</c:v>
                </c:pt>
                <c:pt idx="1">
                  <c:v>Moto</c:v>
                </c:pt>
                <c:pt idx="2">
                  <c:v>Vélo</c:v>
                </c:pt>
                <c:pt idx="3">
                  <c:v>Maison</c:v>
                </c:pt>
                <c:pt idx="4">
                  <c:v>Ordi</c:v>
                </c:pt>
                <c:pt idx="5">
                  <c:v>Portable</c:v>
                </c:pt>
                <c:pt idx="6">
                  <c:v>Clavier</c:v>
                </c:pt>
                <c:pt idx="7">
                  <c:v>Souris</c:v>
                </c:pt>
                <c:pt idx="8">
                  <c:v>Tapis</c:v>
                </c:pt>
                <c:pt idx="9">
                  <c:v>Bus</c:v>
                </c:pt>
                <c:pt idx="10">
                  <c:v>Table</c:v>
                </c:pt>
                <c:pt idx="11">
                  <c:v>Chaise</c:v>
                </c:pt>
              </c:strCache>
            </c:strRef>
          </c:cat>
          <c:val>
            <c:numRef>
              <c:f>(objets!$F$28,objets!$I$28,objets!$L$28,objets!$O$28,objets!$R$28,objets!$U$28,objets!$X$28,objets!$AA$28,objets!$AD$28,objets!$AG$28,objets!$AJ$28,objets!$AM$28)</c:f>
              <c:numCache>
                <c:formatCode>General</c:formatCode>
                <c:ptCount val="12"/>
                <c:pt idx="0">
                  <c:v>1546</c:v>
                </c:pt>
                <c:pt idx="1">
                  <c:v>1458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098624"/>
        <c:axId val="187100160"/>
      </c:barChart>
      <c:catAx>
        <c:axId val="187098624"/>
        <c:scaling>
          <c:orientation val="minMax"/>
        </c:scaling>
        <c:delete val="0"/>
        <c:axPos val="b"/>
        <c:majorTickMark val="out"/>
        <c:minorTickMark val="none"/>
        <c:tickLblPos val="nextTo"/>
        <c:crossAx val="187100160"/>
        <c:crosses val="autoZero"/>
        <c:auto val="1"/>
        <c:lblAlgn val="ctr"/>
        <c:lblOffset val="100"/>
        <c:noMultiLvlLbl val="0"/>
      </c:catAx>
      <c:valAx>
        <c:axId val="187100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0986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9525</xdr:rowOff>
    </xdr:from>
    <xdr:to>
      <xdr:col>44</xdr:col>
      <xdr:colOff>752475</xdr:colOff>
      <xdr:row>77</xdr:row>
      <xdr:rowOff>57150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13</xdr:row>
      <xdr:rowOff>171450</xdr:rowOff>
    </xdr:from>
    <xdr:to>
      <xdr:col>14</xdr:col>
      <xdr:colOff>19049</xdr:colOff>
      <xdr:row>38</xdr:row>
      <xdr:rowOff>104775</xdr:rowOff>
    </xdr:to>
    <xdr:graphicFrame macro="">
      <xdr:nvGraphicFramePr>
        <xdr:cNvPr id="2" name="Graphique 1" descr="EVOLUTION DE PV PAR MOIS" title="EVOLUTION DE PV PAR MOI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9525</xdr:rowOff>
    </xdr:from>
    <xdr:to>
      <xdr:col>44</xdr:col>
      <xdr:colOff>752475</xdr:colOff>
      <xdr:row>77</xdr:row>
      <xdr:rowOff>57150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81"/>
  <sheetViews>
    <sheetView showZeros="0" topLeftCell="V1" workbookViewId="0">
      <selection activeCell="AX10" sqref="AX10"/>
    </sheetView>
  </sheetViews>
  <sheetFormatPr baseColWidth="10" defaultColWidth="9.140625" defaultRowHeight="15" x14ac:dyDescent="0.25"/>
  <cols>
    <col min="1" max="1" width="1.42578125" style="4" customWidth="1"/>
    <col min="2" max="2" width="7.7109375" style="4" bestFit="1" customWidth="1"/>
    <col min="3" max="3" width="12.7109375" style="4" customWidth="1"/>
    <col min="4" max="42" width="5.7109375" style="4" customWidth="1"/>
    <col min="43" max="43" width="1.7109375" style="25" customWidth="1"/>
    <col min="44" max="45" width="12.140625" style="18" customWidth="1"/>
    <col min="46" max="46" width="9.5703125" style="4" hidden="1" customWidth="1"/>
    <col min="47" max="47" width="0" style="4" hidden="1" customWidth="1"/>
    <col min="48" max="48" width="1" style="4" customWidth="1"/>
    <col min="49" max="50" width="10.85546875" style="4" bestFit="1" customWidth="1"/>
    <col min="51" max="16384" width="9.140625" style="4"/>
  </cols>
  <sheetData>
    <row r="1" spans="1:50" s="3" customFormat="1" ht="12" x14ac:dyDescent="0.2">
      <c r="AQ1" s="28"/>
      <c r="AR1" s="17"/>
      <c r="AS1" s="17"/>
    </row>
    <row r="2" spans="1:50" ht="23.25" x14ac:dyDescent="0.25">
      <c r="D2" s="43" t="s">
        <v>53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</row>
    <row r="3" spans="1:50" s="25" customFormat="1" x14ac:dyDescent="0.25">
      <c r="D3" s="26">
        <f>DATE(D7,1,1)</f>
        <v>42370</v>
      </c>
      <c r="E3" s="26">
        <f>DATE(E7,1,1)</f>
        <v>42736</v>
      </c>
      <c r="F3" s="26">
        <f>DATE(F7,1,1)</f>
        <v>43101</v>
      </c>
      <c r="G3" s="26">
        <f>DATE(G7,2,1)</f>
        <v>42401</v>
      </c>
      <c r="H3" s="26">
        <f>DATE(H7,2,1)</f>
        <v>42767</v>
      </c>
      <c r="I3" s="26">
        <f>DATE(I7,2,1)</f>
        <v>43132</v>
      </c>
      <c r="J3" s="26">
        <f>DATE(J7,3,1)</f>
        <v>42430</v>
      </c>
      <c r="K3" s="26">
        <f>DATE(K7,3,1)</f>
        <v>42795</v>
      </c>
      <c r="L3" s="26">
        <f>DATE(L7,3,1)</f>
        <v>43160</v>
      </c>
      <c r="M3" s="26">
        <f>DATE(M7,4,1)</f>
        <v>42461</v>
      </c>
      <c r="N3" s="26">
        <f>DATE(N7,4,1)</f>
        <v>42826</v>
      </c>
      <c r="O3" s="26">
        <f>DATE(O7,4,1)</f>
        <v>43191</v>
      </c>
      <c r="P3" s="26">
        <f>DATE(P7,5,1)</f>
        <v>42491</v>
      </c>
      <c r="Q3" s="26">
        <f>DATE(Q7,5,1)</f>
        <v>42856</v>
      </c>
      <c r="R3" s="26">
        <f>DATE(R7,5,1)</f>
        <v>43221</v>
      </c>
      <c r="S3" s="26">
        <f>DATE(S7,6,1)</f>
        <v>42522</v>
      </c>
      <c r="T3" s="26">
        <f>DATE(T7,6,1)</f>
        <v>42887</v>
      </c>
      <c r="U3" s="26">
        <f>DATE(U7,6,1)</f>
        <v>43252</v>
      </c>
      <c r="V3" s="26">
        <f>DATE(V7,7,1)</f>
        <v>42552</v>
      </c>
      <c r="W3" s="26">
        <f>DATE(W7,7,1)</f>
        <v>42917</v>
      </c>
      <c r="X3" s="26">
        <f>DATE(X7,7,1)</f>
        <v>43282</v>
      </c>
      <c r="Y3" s="26">
        <f>DATE(Y7,8,1)</f>
        <v>42583</v>
      </c>
      <c r="Z3" s="26">
        <f>DATE(Z7,8,1)</f>
        <v>42948</v>
      </c>
      <c r="AA3" s="26">
        <f>DATE(AA7,8,1)</f>
        <v>43313</v>
      </c>
      <c r="AB3" s="26">
        <f>DATE(AB7,9,1)</f>
        <v>42614</v>
      </c>
      <c r="AC3" s="26">
        <f>DATE(AC7,9,1)</f>
        <v>42979</v>
      </c>
      <c r="AD3" s="26">
        <f>DATE(AD7,9,1)</f>
        <v>43344</v>
      </c>
      <c r="AE3" s="26">
        <f>DATE(AE7,10,1)</f>
        <v>42644</v>
      </c>
      <c r="AF3" s="26">
        <f>DATE(AF7,10,1)</f>
        <v>43009</v>
      </c>
      <c r="AG3" s="26">
        <f>DATE(AG7,10,1)</f>
        <v>43374</v>
      </c>
      <c r="AH3" s="26">
        <f>DATE(AH7,11,1)</f>
        <v>42675</v>
      </c>
      <c r="AI3" s="26">
        <f>DATE(AI7,11,1)</f>
        <v>43040</v>
      </c>
      <c r="AJ3" s="26">
        <f>DATE(AJ7,11,1)</f>
        <v>43405</v>
      </c>
      <c r="AK3" s="26">
        <f>DATE(AK7,12,1)</f>
        <v>42705</v>
      </c>
      <c r="AL3" s="26">
        <f>DATE(AL7,12,1)</f>
        <v>43070</v>
      </c>
      <c r="AM3" s="26">
        <f>DATE(AM7,12,1)</f>
        <v>43435</v>
      </c>
      <c r="AR3" s="27"/>
      <c r="AS3" s="27"/>
    </row>
    <row r="4" spans="1:50" s="25" customFormat="1" ht="13.5" hidden="1" customHeight="1" x14ac:dyDescent="0.25">
      <c r="D4" s="25">
        <f t="shared" ref="D4:AM4" si="0">IF(AND(MONTH(D3)&gt;=MONTH(1&amp;"/"&amp;$AW$7),MONTH(D3)&lt;=MONTH(1&amp;"/"&amp;$AX$7)),1,0)</f>
        <v>1</v>
      </c>
      <c r="E4" s="25">
        <f t="shared" si="0"/>
        <v>1</v>
      </c>
      <c r="F4" s="25">
        <f t="shared" si="0"/>
        <v>1</v>
      </c>
      <c r="G4" s="25">
        <f t="shared" si="0"/>
        <v>0</v>
      </c>
      <c r="H4" s="25">
        <f t="shared" si="0"/>
        <v>0</v>
      </c>
      <c r="I4" s="25">
        <f t="shared" si="0"/>
        <v>0</v>
      </c>
      <c r="J4" s="25">
        <f t="shared" si="0"/>
        <v>0</v>
      </c>
      <c r="K4" s="25">
        <f t="shared" si="0"/>
        <v>0</v>
      </c>
      <c r="L4" s="25">
        <f t="shared" si="0"/>
        <v>0</v>
      </c>
      <c r="M4" s="25">
        <f t="shared" si="0"/>
        <v>0</v>
      </c>
      <c r="N4" s="25">
        <f t="shared" si="0"/>
        <v>0</v>
      </c>
      <c r="O4" s="25">
        <f t="shared" si="0"/>
        <v>0</v>
      </c>
      <c r="P4" s="25">
        <f t="shared" si="0"/>
        <v>0</v>
      </c>
      <c r="Q4" s="25">
        <f t="shared" si="0"/>
        <v>0</v>
      </c>
      <c r="R4" s="25">
        <f t="shared" si="0"/>
        <v>0</v>
      </c>
      <c r="S4" s="25">
        <f t="shared" si="0"/>
        <v>0</v>
      </c>
      <c r="T4" s="25">
        <f t="shared" si="0"/>
        <v>0</v>
      </c>
      <c r="U4" s="25">
        <f t="shared" si="0"/>
        <v>0</v>
      </c>
      <c r="V4" s="25">
        <f t="shared" si="0"/>
        <v>0</v>
      </c>
      <c r="W4" s="25">
        <f t="shared" si="0"/>
        <v>0</v>
      </c>
      <c r="X4" s="25">
        <f t="shared" si="0"/>
        <v>0</v>
      </c>
      <c r="Y4" s="25">
        <f t="shared" si="0"/>
        <v>0</v>
      </c>
      <c r="Z4" s="25">
        <f t="shared" si="0"/>
        <v>0</v>
      </c>
      <c r="AA4" s="25">
        <f t="shared" si="0"/>
        <v>0</v>
      </c>
      <c r="AB4" s="25">
        <f t="shared" si="0"/>
        <v>0</v>
      </c>
      <c r="AC4" s="25">
        <f t="shared" si="0"/>
        <v>0</v>
      </c>
      <c r="AD4" s="25">
        <f t="shared" si="0"/>
        <v>0</v>
      </c>
      <c r="AE4" s="25">
        <f t="shared" si="0"/>
        <v>0</v>
      </c>
      <c r="AF4" s="25">
        <f t="shared" si="0"/>
        <v>0</v>
      </c>
      <c r="AG4" s="25">
        <f t="shared" si="0"/>
        <v>0</v>
      </c>
      <c r="AH4" s="25">
        <f t="shared" si="0"/>
        <v>0</v>
      </c>
      <c r="AI4" s="25">
        <f t="shared" si="0"/>
        <v>0</v>
      </c>
      <c r="AJ4" s="25">
        <f t="shared" si="0"/>
        <v>0</v>
      </c>
      <c r="AK4" s="25">
        <f t="shared" si="0"/>
        <v>0</v>
      </c>
      <c r="AL4" s="25">
        <f t="shared" si="0"/>
        <v>0</v>
      </c>
      <c r="AM4" s="25">
        <f t="shared" si="0"/>
        <v>0</v>
      </c>
      <c r="AR4" s="27"/>
      <c r="AS4" s="27"/>
    </row>
    <row r="5" spans="1:50" s="25" customFormat="1" ht="13.5" hidden="1" customHeight="1" x14ac:dyDescent="0.25">
      <c r="B5" s="28"/>
      <c r="C5" s="28"/>
      <c r="D5" s="28" t="str">
        <f>TEXT($D$6,"mm")</f>
        <v>Janvier</v>
      </c>
      <c r="E5" s="28" t="str">
        <f>TEXT($D$6,"mm")</f>
        <v>Janvier</v>
      </c>
      <c r="F5" s="28" t="str">
        <f>TEXT($D$6,"mm")</f>
        <v>Janvier</v>
      </c>
      <c r="G5" s="28" t="str">
        <f>TEXT($G$6,"mm")</f>
        <v>Février</v>
      </c>
      <c r="H5" s="28" t="str">
        <f>TEXT($G$6,"mm")</f>
        <v>Février</v>
      </c>
      <c r="I5" s="28" t="str">
        <f>TEXT($G$6,"mm")</f>
        <v>Février</v>
      </c>
      <c r="J5" s="28" t="str">
        <f>TEXT($J$6,"mm")</f>
        <v>Mars</v>
      </c>
      <c r="K5" s="28" t="str">
        <f>TEXT($J$6,"mm")</f>
        <v>Mars</v>
      </c>
      <c r="L5" s="28" t="str">
        <f>TEXT($J$6,"mm")</f>
        <v>Mars</v>
      </c>
      <c r="M5" s="28" t="str">
        <f>TEXT($M$6,"mm")</f>
        <v>Avril</v>
      </c>
      <c r="N5" s="28" t="str">
        <f>TEXT($M$6,"mm")</f>
        <v>Avril</v>
      </c>
      <c r="O5" s="28" t="str">
        <f>TEXT($M$6,"mm")</f>
        <v>Avril</v>
      </c>
      <c r="P5" s="28" t="str">
        <f>TEXT($P$6,"mm")</f>
        <v>Mai</v>
      </c>
      <c r="Q5" s="28" t="str">
        <f>TEXT($P$6,"mm")</f>
        <v>Mai</v>
      </c>
      <c r="R5" s="28" t="str">
        <f>TEXT($P$6,"mm")</f>
        <v>Mai</v>
      </c>
      <c r="S5" s="28" t="str">
        <f>TEXT($S$6,"mm")</f>
        <v>Juin</v>
      </c>
      <c r="T5" s="28" t="str">
        <f>TEXT($S$6,"mm")</f>
        <v>Juin</v>
      </c>
      <c r="U5" s="28" t="str">
        <f>TEXT($S$6,"mm")</f>
        <v>Juin</v>
      </c>
      <c r="V5" s="28" t="str">
        <f>TEXT($V$6,"mm")</f>
        <v>Juillet</v>
      </c>
      <c r="W5" s="28" t="str">
        <f>TEXT($V$6,"mm")</f>
        <v>Juillet</v>
      </c>
      <c r="X5" s="28" t="str">
        <f>TEXT($V$6,"mm")</f>
        <v>Juillet</v>
      </c>
      <c r="Y5" s="28" t="str">
        <f>TEXT($Y$6,"mm")</f>
        <v>Août</v>
      </c>
      <c r="Z5" s="28" t="str">
        <f>TEXT($Y$6,"mm")</f>
        <v>Août</v>
      </c>
      <c r="AA5" s="28" t="str">
        <f>TEXT($Y$6,"mm")</f>
        <v>Août</v>
      </c>
      <c r="AB5" s="28" t="str">
        <f>TEXT($AB$6,"mm")</f>
        <v>Septembre</v>
      </c>
      <c r="AC5" s="28" t="str">
        <f>TEXT($AB$6,"mm")</f>
        <v>Septembre</v>
      </c>
      <c r="AD5" s="28" t="str">
        <f>TEXT($AB$6,"mm")</f>
        <v>Septembre</v>
      </c>
      <c r="AE5" s="28" t="str">
        <f>TEXT($AE$6,"mm")</f>
        <v>Octobre</v>
      </c>
      <c r="AF5" s="28" t="str">
        <f>TEXT($AE$6,"mm")</f>
        <v>Octobre</v>
      </c>
      <c r="AG5" s="28" t="str">
        <f>TEXT($AE$6,"mm")</f>
        <v>Octobre</v>
      </c>
      <c r="AH5" s="28" t="str">
        <f>TEXT($AH$6,"mm")</f>
        <v>Novembre</v>
      </c>
      <c r="AI5" s="28" t="str">
        <f>TEXT($AH$6,"mm")</f>
        <v>Novembre</v>
      </c>
      <c r="AJ5" s="28" t="str">
        <f>TEXT($AH$6,"mm")</f>
        <v>Novembre</v>
      </c>
      <c r="AK5" s="28" t="str">
        <f>TEXT($AK$6,"mm")</f>
        <v>Décembre</v>
      </c>
      <c r="AL5" s="28" t="str">
        <f>TEXT($AK$6,"mm")</f>
        <v>Décembre</v>
      </c>
      <c r="AM5" s="28" t="str">
        <f>TEXT($AK$6,"mm")</f>
        <v>Décembre</v>
      </c>
      <c r="AN5" s="28"/>
      <c r="AO5" s="28"/>
      <c r="AP5" s="28"/>
      <c r="AQ5" s="28"/>
      <c r="AR5" s="29"/>
      <c r="AS5" s="29"/>
    </row>
    <row r="6" spans="1:50" ht="30" customHeight="1" x14ac:dyDescent="0.25">
      <c r="A6" s="5"/>
      <c r="B6" s="6"/>
      <c r="C6" s="41" t="str">
        <f>"Total par arrondt "&amp; "de "&amp;(AW7)&amp;" à "&amp;( AX7) &amp;" "&amp;(AW6)</f>
        <v>Total par arrondt de Janvier à Janvier 2016</v>
      </c>
      <c r="D6" s="45" t="s">
        <v>21</v>
      </c>
      <c r="E6" s="46"/>
      <c r="F6" s="47"/>
      <c r="G6" s="44" t="s">
        <v>22</v>
      </c>
      <c r="H6" s="44"/>
      <c r="I6" s="44"/>
      <c r="J6" s="44" t="s">
        <v>23</v>
      </c>
      <c r="K6" s="44"/>
      <c r="L6" s="44"/>
      <c r="M6" s="44" t="s">
        <v>24</v>
      </c>
      <c r="N6" s="44"/>
      <c r="O6" s="44"/>
      <c r="P6" s="44" t="s">
        <v>25</v>
      </c>
      <c r="Q6" s="44"/>
      <c r="R6" s="44"/>
      <c r="S6" s="44" t="s">
        <v>26</v>
      </c>
      <c r="T6" s="44"/>
      <c r="U6" s="44"/>
      <c r="V6" s="44" t="s">
        <v>27</v>
      </c>
      <c r="W6" s="44"/>
      <c r="X6" s="44"/>
      <c r="Y6" s="44" t="s">
        <v>28</v>
      </c>
      <c r="Z6" s="44"/>
      <c r="AA6" s="44"/>
      <c r="AB6" s="44" t="s">
        <v>29</v>
      </c>
      <c r="AC6" s="44"/>
      <c r="AD6" s="44"/>
      <c r="AE6" s="44" t="s">
        <v>30</v>
      </c>
      <c r="AF6" s="44"/>
      <c r="AG6" s="44"/>
      <c r="AH6" s="44" t="s">
        <v>31</v>
      </c>
      <c r="AI6" s="44"/>
      <c r="AJ6" s="44"/>
      <c r="AK6" s="44" t="s">
        <v>32</v>
      </c>
      <c r="AL6" s="44"/>
      <c r="AM6" s="44"/>
      <c r="AN6" s="45" t="s">
        <v>36</v>
      </c>
      <c r="AO6" s="46"/>
      <c r="AP6" s="47"/>
      <c r="AR6" s="53" t="s">
        <v>38</v>
      </c>
      <c r="AS6" s="53" t="s">
        <v>39</v>
      </c>
      <c r="AT6" s="19"/>
      <c r="AU6" s="4">
        <f ca="1">SUM(OFFSET(A5,,,,MATCH($N$4,$A$4:$M$4,0)))</f>
        <v>0</v>
      </c>
      <c r="AW6" s="51">
        <v>2016</v>
      </c>
      <c r="AX6" s="52"/>
    </row>
    <row r="7" spans="1:50" x14ac:dyDescent="0.25">
      <c r="A7" s="5"/>
      <c r="B7" s="7"/>
      <c r="C7" s="42"/>
      <c r="D7" s="21">
        <v>2016</v>
      </c>
      <c r="E7" s="21">
        <v>2017</v>
      </c>
      <c r="F7" s="21">
        <v>2018</v>
      </c>
      <c r="G7" s="21">
        <v>2016</v>
      </c>
      <c r="H7" s="21">
        <v>2017</v>
      </c>
      <c r="I7" s="21">
        <v>2018</v>
      </c>
      <c r="J7" s="21">
        <v>2016</v>
      </c>
      <c r="K7" s="21">
        <v>2017</v>
      </c>
      <c r="L7" s="21">
        <v>2018</v>
      </c>
      <c r="M7" s="21">
        <v>2016</v>
      </c>
      <c r="N7" s="21">
        <v>2017</v>
      </c>
      <c r="O7" s="21">
        <v>2018</v>
      </c>
      <c r="P7" s="21">
        <v>2016</v>
      </c>
      <c r="Q7" s="21">
        <v>2017</v>
      </c>
      <c r="R7" s="21">
        <v>2018</v>
      </c>
      <c r="S7" s="21">
        <v>2016</v>
      </c>
      <c r="T7" s="21">
        <v>2017</v>
      </c>
      <c r="U7" s="21">
        <v>2018</v>
      </c>
      <c r="V7" s="21">
        <v>2016</v>
      </c>
      <c r="W7" s="21">
        <v>2017</v>
      </c>
      <c r="X7" s="21">
        <v>2018</v>
      </c>
      <c r="Y7" s="21">
        <v>2016</v>
      </c>
      <c r="Z7" s="21">
        <v>2017</v>
      </c>
      <c r="AA7" s="21">
        <v>2018</v>
      </c>
      <c r="AB7" s="21">
        <v>2016</v>
      </c>
      <c r="AC7" s="21">
        <v>2017</v>
      </c>
      <c r="AD7" s="21">
        <v>2018</v>
      </c>
      <c r="AE7" s="21">
        <v>2016</v>
      </c>
      <c r="AF7" s="21">
        <v>2017</v>
      </c>
      <c r="AG7" s="21">
        <v>2018</v>
      </c>
      <c r="AH7" s="21">
        <v>2016</v>
      </c>
      <c r="AI7" s="21">
        <v>2017</v>
      </c>
      <c r="AJ7" s="21">
        <v>2018</v>
      </c>
      <c r="AK7" s="21">
        <v>2016</v>
      </c>
      <c r="AL7" s="21">
        <v>2017</v>
      </c>
      <c r="AM7" s="21">
        <v>2018</v>
      </c>
      <c r="AN7" s="21">
        <v>2016</v>
      </c>
      <c r="AO7" s="21">
        <v>2017</v>
      </c>
      <c r="AP7" s="21">
        <v>2018</v>
      </c>
      <c r="AR7" s="53"/>
      <c r="AS7" s="53"/>
      <c r="AT7" s="20">
        <f>SUMPRODUCT(($D$7:$AM$7=$AW$6)*($D$5:$AM$5=$AW$7)*($D$8:$AM$27))</f>
        <v>344</v>
      </c>
      <c r="AU7" s="8">
        <f>SUMPRODUCT(($D$7:$AM$7=$AW$6)*($D$5:$AM$5=$AX$7)*($D$8:$AM$27))</f>
        <v>344</v>
      </c>
      <c r="AW7" s="8" t="s">
        <v>21</v>
      </c>
      <c r="AX7" s="8" t="s">
        <v>21</v>
      </c>
    </row>
    <row r="8" spans="1:50" x14ac:dyDescent="0.25">
      <c r="A8" s="9"/>
      <c r="B8" s="10" t="s">
        <v>0</v>
      </c>
      <c r="C8" s="24">
        <f>SUMIFS(D8:AM8,D4:AM4,1,D7:AM7,AW6)</f>
        <v>1</v>
      </c>
      <c r="D8" s="24">
        <f t="shared" ref="D8:AM8" si="1">D43</f>
        <v>1</v>
      </c>
      <c r="E8" s="24">
        <f t="shared" si="1"/>
        <v>56</v>
      </c>
      <c r="F8" s="24">
        <f t="shared" si="1"/>
        <v>89</v>
      </c>
      <c r="G8" s="24">
        <f t="shared" si="1"/>
        <v>10</v>
      </c>
      <c r="H8" s="24">
        <f t="shared" si="1"/>
        <v>56</v>
      </c>
      <c r="I8" s="24">
        <f t="shared" si="1"/>
        <v>89</v>
      </c>
      <c r="J8" s="24">
        <f t="shared" si="1"/>
        <v>0</v>
      </c>
      <c r="K8" s="24">
        <f t="shared" si="1"/>
        <v>0</v>
      </c>
      <c r="L8" s="24">
        <f t="shared" si="1"/>
        <v>0</v>
      </c>
      <c r="M8" s="24">
        <f t="shared" si="1"/>
        <v>0</v>
      </c>
      <c r="N8" s="24">
        <f t="shared" si="1"/>
        <v>0</v>
      </c>
      <c r="O8" s="24">
        <f t="shared" si="1"/>
        <v>0</v>
      </c>
      <c r="P8" s="24">
        <f t="shared" si="1"/>
        <v>0</v>
      </c>
      <c r="Q8" s="24">
        <f t="shared" si="1"/>
        <v>0</v>
      </c>
      <c r="R8" s="24">
        <f t="shared" si="1"/>
        <v>0</v>
      </c>
      <c r="S8" s="24">
        <f t="shared" si="1"/>
        <v>0</v>
      </c>
      <c r="T8" s="24">
        <f t="shared" si="1"/>
        <v>0</v>
      </c>
      <c r="U8" s="24">
        <f t="shared" si="1"/>
        <v>0</v>
      </c>
      <c r="V8" s="24">
        <f t="shared" si="1"/>
        <v>0</v>
      </c>
      <c r="W8" s="24">
        <f t="shared" si="1"/>
        <v>0</v>
      </c>
      <c r="X8" s="24">
        <f t="shared" si="1"/>
        <v>0</v>
      </c>
      <c r="Y8" s="24">
        <f t="shared" si="1"/>
        <v>0</v>
      </c>
      <c r="Z8" s="24">
        <f t="shared" si="1"/>
        <v>0</v>
      </c>
      <c r="AA8" s="24">
        <f t="shared" si="1"/>
        <v>0</v>
      </c>
      <c r="AB8" s="24">
        <f t="shared" si="1"/>
        <v>0</v>
      </c>
      <c r="AC8" s="24">
        <f t="shared" si="1"/>
        <v>0</v>
      </c>
      <c r="AD8" s="24">
        <f t="shared" si="1"/>
        <v>0</v>
      </c>
      <c r="AE8" s="24">
        <f t="shared" si="1"/>
        <v>0</v>
      </c>
      <c r="AF8" s="24">
        <f t="shared" si="1"/>
        <v>0</v>
      </c>
      <c r="AG8" s="24">
        <f t="shared" si="1"/>
        <v>0</v>
      </c>
      <c r="AH8" s="24">
        <f t="shared" si="1"/>
        <v>0</v>
      </c>
      <c r="AI8" s="24">
        <f t="shared" si="1"/>
        <v>0</v>
      </c>
      <c r="AJ8" s="24">
        <f t="shared" si="1"/>
        <v>0</v>
      </c>
      <c r="AK8" s="24">
        <f t="shared" si="1"/>
        <v>0</v>
      </c>
      <c r="AL8" s="24">
        <f t="shared" si="1"/>
        <v>0</v>
      </c>
      <c r="AM8" s="24">
        <f t="shared" si="1"/>
        <v>0</v>
      </c>
      <c r="AN8" s="24">
        <f>SUM(D8+G8+J8+M8+P8+S8+V8+Y8+AB8+AE8+AH8+AK8)</f>
        <v>11</v>
      </c>
      <c r="AO8" s="24">
        <f>SUM(E8+H8+K8+N8+Q8+T8+W8+Z8+AC8+AF8+AI8+AL8)</f>
        <v>112</v>
      </c>
      <c r="AP8" s="24">
        <f>SUM(F8+I8+L8+O8+R8+U8+X8+AA8+AD8+AG8+AJ8+AM8)</f>
        <v>178</v>
      </c>
      <c r="AQ8" s="25" t="s">
        <v>21</v>
      </c>
      <c r="AR8" s="22">
        <f>IFERROR(AO8-AN8/AO8,0)</f>
        <v>111.90178571428571</v>
      </c>
      <c r="AS8" s="22">
        <f>IFERROR(AP8-AO8/AP8,0)</f>
        <v>177.37078651685394</v>
      </c>
      <c r="AW8" s="49">
        <f>SUMIFS(D28:AM28,D4:AM4,1,D7:AM7,AW6)</f>
        <v>344</v>
      </c>
      <c r="AX8" s="50"/>
    </row>
    <row r="9" spans="1:50" x14ac:dyDescent="0.25">
      <c r="A9" s="9"/>
      <c r="B9" s="10" t="s">
        <v>1</v>
      </c>
      <c r="C9" s="24">
        <f>SUMIFS(D9:AM9,D4:AM4,1,D7:AM7,AW6)</f>
        <v>0</v>
      </c>
      <c r="D9" s="24">
        <f t="shared" ref="D9:AM9" si="2">D44</f>
        <v>0</v>
      </c>
      <c r="E9" s="24">
        <f t="shared" si="2"/>
        <v>47</v>
      </c>
      <c r="F9" s="24">
        <f t="shared" si="2"/>
        <v>58</v>
      </c>
      <c r="G9" s="24">
        <f t="shared" si="2"/>
        <v>0</v>
      </c>
      <c r="H9" s="24">
        <f t="shared" si="2"/>
        <v>47</v>
      </c>
      <c r="I9" s="24">
        <f t="shared" si="2"/>
        <v>58</v>
      </c>
      <c r="J9" s="24">
        <f t="shared" si="2"/>
        <v>0</v>
      </c>
      <c r="K9" s="24">
        <f t="shared" si="2"/>
        <v>0</v>
      </c>
      <c r="L9" s="24">
        <f t="shared" si="2"/>
        <v>0</v>
      </c>
      <c r="M9" s="24">
        <f t="shared" si="2"/>
        <v>0</v>
      </c>
      <c r="N9" s="24">
        <f t="shared" si="2"/>
        <v>0</v>
      </c>
      <c r="O9" s="24">
        <f t="shared" si="2"/>
        <v>0</v>
      </c>
      <c r="P9" s="24">
        <f t="shared" si="2"/>
        <v>0</v>
      </c>
      <c r="Q9" s="24">
        <f t="shared" si="2"/>
        <v>0</v>
      </c>
      <c r="R9" s="24">
        <f t="shared" si="2"/>
        <v>0</v>
      </c>
      <c r="S9" s="24">
        <f t="shared" si="2"/>
        <v>0</v>
      </c>
      <c r="T9" s="24">
        <f t="shared" si="2"/>
        <v>0</v>
      </c>
      <c r="U9" s="24">
        <f t="shared" si="2"/>
        <v>0</v>
      </c>
      <c r="V9" s="24">
        <f t="shared" si="2"/>
        <v>0</v>
      </c>
      <c r="W9" s="24">
        <f t="shared" si="2"/>
        <v>0</v>
      </c>
      <c r="X9" s="24">
        <f t="shared" si="2"/>
        <v>0</v>
      </c>
      <c r="Y9" s="24">
        <f t="shared" si="2"/>
        <v>0</v>
      </c>
      <c r="Z9" s="24">
        <f t="shared" si="2"/>
        <v>0</v>
      </c>
      <c r="AA9" s="24">
        <f t="shared" si="2"/>
        <v>0</v>
      </c>
      <c r="AB9" s="24">
        <f t="shared" si="2"/>
        <v>0</v>
      </c>
      <c r="AC9" s="24">
        <f t="shared" si="2"/>
        <v>0</v>
      </c>
      <c r="AD9" s="24">
        <f t="shared" si="2"/>
        <v>0</v>
      </c>
      <c r="AE9" s="24">
        <f t="shared" si="2"/>
        <v>0</v>
      </c>
      <c r="AF9" s="24">
        <f t="shared" si="2"/>
        <v>0</v>
      </c>
      <c r="AG9" s="24">
        <f t="shared" si="2"/>
        <v>0</v>
      </c>
      <c r="AH9" s="24">
        <f t="shared" si="2"/>
        <v>0</v>
      </c>
      <c r="AI9" s="24">
        <f t="shared" si="2"/>
        <v>0</v>
      </c>
      <c r="AJ9" s="24">
        <f t="shared" si="2"/>
        <v>0</v>
      </c>
      <c r="AK9" s="24">
        <f t="shared" si="2"/>
        <v>0</v>
      </c>
      <c r="AL9" s="24">
        <f t="shared" si="2"/>
        <v>0</v>
      </c>
      <c r="AM9" s="24">
        <f t="shared" si="2"/>
        <v>0</v>
      </c>
      <c r="AN9" s="24">
        <f t="shared" ref="AN9:AN27" si="3">SUM(D9+G9+J9+M9+P9+S9+V9+Y9+AB9+AE9+AH9+AK9)</f>
        <v>0</v>
      </c>
      <c r="AO9" s="24">
        <f t="shared" ref="AO9:AO27" si="4">SUM(E9+H9+K9+N9+Q9+T9+W9+Z9+AC9+AF9+AI9+AL9)</f>
        <v>94</v>
      </c>
      <c r="AP9" s="24">
        <f t="shared" ref="AP9:AP27" si="5">SUM(F9+I9+L9+O9+R9+U9+X9+AA9+AD9+AG9+AJ9+AM9)</f>
        <v>116</v>
      </c>
      <c r="AQ9" s="25" t="s">
        <v>22</v>
      </c>
      <c r="AR9" s="22">
        <f t="shared" ref="AR9:AR27" si="6">IFERROR(AO9-AN9/AO9,0)</f>
        <v>94</v>
      </c>
      <c r="AS9" s="22">
        <f t="shared" ref="AS9:AS27" si="7">IFERROR(AP9-AO9/AP9,0)</f>
        <v>115.18965517241379</v>
      </c>
      <c r="AX9" s="40"/>
    </row>
    <row r="10" spans="1:50" x14ac:dyDescent="0.25">
      <c r="A10" s="9"/>
      <c r="B10" s="10" t="s">
        <v>2</v>
      </c>
      <c r="C10" s="24">
        <f>SUMIFS(D10:AM10,D4:AM4,1,D7:AM7,AW6)</f>
        <v>2</v>
      </c>
      <c r="D10" s="24">
        <f t="shared" ref="D10:AM10" si="8">D45</f>
        <v>2</v>
      </c>
      <c r="E10" s="24">
        <f t="shared" si="8"/>
        <v>99</v>
      </c>
      <c r="F10" s="24">
        <f t="shared" si="8"/>
        <v>0</v>
      </c>
      <c r="G10" s="24">
        <f t="shared" si="8"/>
        <v>2</v>
      </c>
      <c r="H10" s="24">
        <f t="shared" si="8"/>
        <v>99</v>
      </c>
      <c r="I10" s="24">
        <f t="shared" si="8"/>
        <v>0</v>
      </c>
      <c r="J10" s="24">
        <f t="shared" si="8"/>
        <v>0</v>
      </c>
      <c r="K10" s="24">
        <f t="shared" si="8"/>
        <v>0</v>
      </c>
      <c r="L10" s="24">
        <f t="shared" si="8"/>
        <v>0</v>
      </c>
      <c r="M10" s="24">
        <f t="shared" si="8"/>
        <v>0</v>
      </c>
      <c r="N10" s="24">
        <f t="shared" si="8"/>
        <v>0</v>
      </c>
      <c r="O10" s="24">
        <f t="shared" si="8"/>
        <v>0</v>
      </c>
      <c r="P10" s="24">
        <f t="shared" si="8"/>
        <v>0</v>
      </c>
      <c r="Q10" s="24">
        <f t="shared" si="8"/>
        <v>0</v>
      </c>
      <c r="R10" s="24">
        <f t="shared" si="8"/>
        <v>0</v>
      </c>
      <c r="S10" s="24">
        <f t="shared" si="8"/>
        <v>0</v>
      </c>
      <c r="T10" s="24">
        <f t="shared" si="8"/>
        <v>0</v>
      </c>
      <c r="U10" s="24">
        <f t="shared" si="8"/>
        <v>0</v>
      </c>
      <c r="V10" s="24">
        <f t="shared" si="8"/>
        <v>0</v>
      </c>
      <c r="W10" s="24">
        <f t="shared" si="8"/>
        <v>0</v>
      </c>
      <c r="X10" s="24">
        <f t="shared" si="8"/>
        <v>0</v>
      </c>
      <c r="Y10" s="24">
        <f t="shared" si="8"/>
        <v>0</v>
      </c>
      <c r="Z10" s="24">
        <f t="shared" si="8"/>
        <v>0</v>
      </c>
      <c r="AA10" s="24">
        <f t="shared" si="8"/>
        <v>0</v>
      </c>
      <c r="AB10" s="24">
        <f t="shared" si="8"/>
        <v>0</v>
      </c>
      <c r="AC10" s="24">
        <f t="shared" si="8"/>
        <v>0</v>
      </c>
      <c r="AD10" s="24">
        <f t="shared" si="8"/>
        <v>0</v>
      </c>
      <c r="AE10" s="24">
        <f t="shared" si="8"/>
        <v>0</v>
      </c>
      <c r="AF10" s="24">
        <f t="shared" si="8"/>
        <v>0</v>
      </c>
      <c r="AG10" s="24">
        <f t="shared" si="8"/>
        <v>0</v>
      </c>
      <c r="AH10" s="24">
        <f t="shared" si="8"/>
        <v>0</v>
      </c>
      <c r="AI10" s="24">
        <f t="shared" si="8"/>
        <v>0</v>
      </c>
      <c r="AJ10" s="24">
        <f t="shared" si="8"/>
        <v>0</v>
      </c>
      <c r="AK10" s="24">
        <f t="shared" si="8"/>
        <v>0</v>
      </c>
      <c r="AL10" s="24">
        <f t="shared" si="8"/>
        <v>0</v>
      </c>
      <c r="AM10" s="24">
        <f t="shared" si="8"/>
        <v>0</v>
      </c>
      <c r="AN10" s="24">
        <f t="shared" si="3"/>
        <v>4</v>
      </c>
      <c r="AO10" s="24">
        <f t="shared" si="4"/>
        <v>198</v>
      </c>
      <c r="AP10" s="24">
        <f t="shared" si="5"/>
        <v>0</v>
      </c>
      <c r="AQ10" s="25" t="s">
        <v>23</v>
      </c>
      <c r="AR10" s="22">
        <f t="shared" si="6"/>
        <v>197.97979797979798</v>
      </c>
      <c r="AS10" s="22">
        <f t="shared" si="7"/>
        <v>0</v>
      </c>
    </row>
    <row r="11" spans="1:50" x14ac:dyDescent="0.25">
      <c r="A11" s="9"/>
      <c r="B11" s="10" t="s">
        <v>3</v>
      </c>
      <c r="C11" s="24">
        <f>SUMIFS(D11:AM11,D4:AM4,1,D7:AM7,AW6)</f>
        <v>67</v>
      </c>
      <c r="D11" s="24">
        <f t="shared" ref="D11:AM11" si="9">D46</f>
        <v>67</v>
      </c>
      <c r="E11" s="24">
        <f t="shared" si="9"/>
        <v>102</v>
      </c>
      <c r="F11" s="24">
        <f t="shared" si="9"/>
        <v>0</v>
      </c>
      <c r="G11" s="24">
        <f t="shared" si="9"/>
        <v>67</v>
      </c>
      <c r="H11" s="24">
        <f t="shared" si="9"/>
        <v>102</v>
      </c>
      <c r="I11" s="24">
        <f t="shared" si="9"/>
        <v>0</v>
      </c>
      <c r="J11" s="24">
        <f t="shared" si="9"/>
        <v>0</v>
      </c>
      <c r="K11" s="24">
        <f t="shared" si="9"/>
        <v>0</v>
      </c>
      <c r="L11" s="24">
        <f t="shared" si="9"/>
        <v>0</v>
      </c>
      <c r="M11" s="24">
        <f t="shared" si="9"/>
        <v>0</v>
      </c>
      <c r="N11" s="24">
        <f t="shared" si="9"/>
        <v>0</v>
      </c>
      <c r="O11" s="24">
        <f t="shared" si="9"/>
        <v>0</v>
      </c>
      <c r="P11" s="24">
        <f t="shared" si="9"/>
        <v>0</v>
      </c>
      <c r="Q11" s="24">
        <f t="shared" si="9"/>
        <v>0</v>
      </c>
      <c r="R11" s="24">
        <f t="shared" si="9"/>
        <v>0</v>
      </c>
      <c r="S11" s="24">
        <f t="shared" si="9"/>
        <v>0</v>
      </c>
      <c r="T11" s="24">
        <f t="shared" si="9"/>
        <v>0</v>
      </c>
      <c r="U11" s="24">
        <f t="shared" si="9"/>
        <v>0</v>
      </c>
      <c r="V11" s="24">
        <f t="shared" si="9"/>
        <v>0</v>
      </c>
      <c r="W11" s="24">
        <f t="shared" si="9"/>
        <v>0</v>
      </c>
      <c r="X11" s="24">
        <f t="shared" si="9"/>
        <v>0</v>
      </c>
      <c r="Y11" s="24">
        <f t="shared" si="9"/>
        <v>0</v>
      </c>
      <c r="Z11" s="24">
        <f t="shared" si="9"/>
        <v>0</v>
      </c>
      <c r="AA11" s="24">
        <f t="shared" si="9"/>
        <v>0</v>
      </c>
      <c r="AB11" s="24">
        <f t="shared" si="9"/>
        <v>0</v>
      </c>
      <c r="AC11" s="24">
        <f t="shared" si="9"/>
        <v>0</v>
      </c>
      <c r="AD11" s="24">
        <f t="shared" si="9"/>
        <v>0</v>
      </c>
      <c r="AE11" s="24">
        <f t="shared" si="9"/>
        <v>0</v>
      </c>
      <c r="AF11" s="24">
        <f t="shared" si="9"/>
        <v>0</v>
      </c>
      <c r="AG11" s="24">
        <f t="shared" si="9"/>
        <v>0</v>
      </c>
      <c r="AH11" s="24">
        <f t="shared" si="9"/>
        <v>0</v>
      </c>
      <c r="AI11" s="24">
        <f t="shared" si="9"/>
        <v>0</v>
      </c>
      <c r="AJ11" s="24">
        <f t="shared" si="9"/>
        <v>0</v>
      </c>
      <c r="AK11" s="24">
        <f t="shared" si="9"/>
        <v>0</v>
      </c>
      <c r="AL11" s="24">
        <f t="shared" si="9"/>
        <v>0</v>
      </c>
      <c r="AM11" s="24">
        <f t="shared" si="9"/>
        <v>0</v>
      </c>
      <c r="AN11" s="24">
        <f t="shared" si="3"/>
        <v>134</v>
      </c>
      <c r="AO11" s="24">
        <f t="shared" si="4"/>
        <v>204</v>
      </c>
      <c r="AP11" s="24">
        <f t="shared" si="5"/>
        <v>0</v>
      </c>
      <c r="AQ11" s="25" t="s">
        <v>24</v>
      </c>
      <c r="AR11" s="22">
        <f t="shared" si="6"/>
        <v>203.34313725490196</v>
      </c>
      <c r="AS11" s="22">
        <f t="shared" si="7"/>
        <v>0</v>
      </c>
      <c r="AW11" s="23">
        <f>IFERROR(B1/D1,0)</f>
        <v>0</v>
      </c>
    </row>
    <row r="12" spans="1:50" x14ac:dyDescent="0.25">
      <c r="A12" s="9"/>
      <c r="B12" s="10" t="s">
        <v>4</v>
      </c>
      <c r="C12" s="24">
        <f>SUMIFS(D12:AM12,D4:AM4,1,D7:AM7,AW6)</f>
        <v>21</v>
      </c>
      <c r="D12" s="24">
        <f t="shared" ref="D12:AM12" si="10">D47</f>
        <v>21</v>
      </c>
      <c r="E12" s="24">
        <f t="shared" si="10"/>
        <v>14</v>
      </c>
      <c r="F12" s="24">
        <f t="shared" si="10"/>
        <v>26</v>
      </c>
      <c r="G12" s="24">
        <f t="shared" si="10"/>
        <v>21</v>
      </c>
      <c r="H12" s="24">
        <f t="shared" si="10"/>
        <v>14</v>
      </c>
      <c r="I12" s="24">
        <f t="shared" si="10"/>
        <v>26</v>
      </c>
      <c r="J12" s="24">
        <f t="shared" si="10"/>
        <v>0</v>
      </c>
      <c r="K12" s="24">
        <f t="shared" si="10"/>
        <v>0</v>
      </c>
      <c r="L12" s="24">
        <f t="shared" si="10"/>
        <v>0</v>
      </c>
      <c r="M12" s="24">
        <f t="shared" si="10"/>
        <v>0</v>
      </c>
      <c r="N12" s="24">
        <f t="shared" si="10"/>
        <v>0</v>
      </c>
      <c r="O12" s="24">
        <f t="shared" si="10"/>
        <v>0</v>
      </c>
      <c r="P12" s="24">
        <f t="shared" si="10"/>
        <v>0</v>
      </c>
      <c r="Q12" s="24">
        <f t="shared" si="10"/>
        <v>0</v>
      </c>
      <c r="R12" s="24">
        <f t="shared" si="10"/>
        <v>0</v>
      </c>
      <c r="S12" s="24">
        <f t="shared" si="10"/>
        <v>0</v>
      </c>
      <c r="T12" s="24">
        <f t="shared" si="10"/>
        <v>0</v>
      </c>
      <c r="U12" s="24">
        <f t="shared" si="10"/>
        <v>0</v>
      </c>
      <c r="V12" s="24">
        <f t="shared" si="10"/>
        <v>0</v>
      </c>
      <c r="W12" s="24">
        <f t="shared" si="10"/>
        <v>0</v>
      </c>
      <c r="X12" s="24">
        <f t="shared" si="10"/>
        <v>0</v>
      </c>
      <c r="Y12" s="24">
        <f t="shared" si="10"/>
        <v>0</v>
      </c>
      <c r="Z12" s="24">
        <f t="shared" si="10"/>
        <v>0</v>
      </c>
      <c r="AA12" s="24">
        <f t="shared" si="10"/>
        <v>0</v>
      </c>
      <c r="AB12" s="24">
        <f t="shared" si="10"/>
        <v>0</v>
      </c>
      <c r="AC12" s="24">
        <f t="shared" si="10"/>
        <v>0</v>
      </c>
      <c r="AD12" s="24">
        <f t="shared" si="10"/>
        <v>0</v>
      </c>
      <c r="AE12" s="24">
        <f t="shared" si="10"/>
        <v>0</v>
      </c>
      <c r="AF12" s="24">
        <f t="shared" si="10"/>
        <v>0</v>
      </c>
      <c r="AG12" s="24">
        <f t="shared" si="10"/>
        <v>0</v>
      </c>
      <c r="AH12" s="24">
        <f t="shared" si="10"/>
        <v>0</v>
      </c>
      <c r="AI12" s="24">
        <f t="shared" si="10"/>
        <v>0</v>
      </c>
      <c r="AJ12" s="24">
        <f t="shared" si="10"/>
        <v>0</v>
      </c>
      <c r="AK12" s="24">
        <f t="shared" si="10"/>
        <v>0</v>
      </c>
      <c r="AL12" s="24">
        <f t="shared" si="10"/>
        <v>0</v>
      </c>
      <c r="AM12" s="24">
        <f t="shared" si="10"/>
        <v>0</v>
      </c>
      <c r="AN12" s="24">
        <f t="shared" si="3"/>
        <v>42</v>
      </c>
      <c r="AO12" s="24">
        <f t="shared" si="4"/>
        <v>28</v>
      </c>
      <c r="AP12" s="24">
        <f t="shared" si="5"/>
        <v>52</v>
      </c>
      <c r="AQ12" s="25" t="s">
        <v>25</v>
      </c>
      <c r="AR12" s="22">
        <f t="shared" si="6"/>
        <v>26.5</v>
      </c>
      <c r="AS12" s="22">
        <f t="shared" si="7"/>
        <v>51.46153846153846</v>
      </c>
    </row>
    <row r="13" spans="1:50" x14ac:dyDescent="0.25">
      <c r="A13" s="9"/>
      <c r="B13" s="10" t="s">
        <v>5</v>
      </c>
      <c r="C13" s="24">
        <f>SUMIFS(D13:AM13,D4:AM4,1,D7:AM7,AW6)</f>
        <v>45</v>
      </c>
      <c r="D13" s="24">
        <f t="shared" ref="D13:AM13" si="11">D48</f>
        <v>45</v>
      </c>
      <c r="E13" s="24">
        <f t="shared" si="11"/>
        <v>157</v>
      </c>
      <c r="F13" s="24">
        <f t="shared" si="11"/>
        <v>32</v>
      </c>
      <c r="G13" s="24">
        <f t="shared" si="11"/>
        <v>107</v>
      </c>
      <c r="H13" s="24">
        <f t="shared" si="11"/>
        <v>159</v>
      </c>
      <c r="I13" s="24">
        <f t="shared" si="11"/>
        <v>32</v>
      </c>
      <c r="J13" s="24">
        <f t="shared" si="11"/>
        <v>0</v>
      </c>
      <c r="K13" s="24">
        <f t="shared" si="11"/>
        <v>0</v>
      </c>
      <c r="L13" s="24">
        <f t="shared" si="11"/>
        <v>0</v>
      </c>
      <c r="M13" s="24">
        <f t="shared" si="11"/>
        <v>0</v>
      </c>
      <c r="N13" s="24">
        <f t="shared" si="11"/>
        <v>0</v>
      </c>
      <c r="O13" s="24">
        <f t="shared" si="11"/>
        <v>0</v>
      </c>
      <c r="P13" s="24">
        <f t="shared" si="11"/>
        <v>0</v>
      </c>
      <c r="Q13" s="24">
        <f t="shared" si="11"/>
        <v>0</v>
      </c>
      <c r="R13" s="24">
        <f t="shared" si="11"/>
        <v>0</v>
      </c>
      <c r="S13" s="24">
        <f t="shared" si="11"/>
        <v>0</v>
      </c>
      <c r="T13" s="24">
        <f t="shared" si="11"/>
        <v>0</v>
      </c>
      <c r="U13" s="24">
        <f t="shared" si="11"/>
        <v>0</v>
      </c>
      <c r="V13" s="24">
        <f t="shared" si="11"/>
        <v>0</v>
      </c>
      <c r="W13" s="24">
        <f t="shared" si="11"/>
        <v>0</v>
      </c>
      <c r="X13" s="24">
        <f t="shared" si="11"/>
        <v>0</v>
      </c>
      <c r="Y13" s="24">
        <f t="shared" si="11"/>
        <v>0</v>
      </c>
      <c r="Z13" s="24">
        <f t="shared" si="11"/>
        <v>0</v>
      </c>
      <c r="AA13" s="24">
        <f t="shared" si="11"/>
        <v>0</v>
      </c>
      <c r="AB13" s="24">
        <f t="shared" si="11"/>
        <v>0</v>
      </c>
      <c r="AC13" s="24">
        <f t="shared" si="11"/>
        <v>0</v>
      </c>
      <c r="AD13" s="24">
        <f t="shared" si="11"/>
        <v>0</v>
      </c>
      <c r="AE13" s="24">
        <f t="shared" si="11"/>
        <v>0</v>
      </c>
      <c r="AF13" s="24">
        <f t="shared" si="11"/>
        <v>0</v>
      </c>
      <c r="AG13" s="24">
        <f t="shared" si="11"/>
        <v>0</v>
      </c>
      <c r="AH13" s="24">
        <f t="shared" si="11"/>
        <v>0</v>
      </c>
      <c r="AI13" s="24">
        <f t="shared" si="11"/>
        <v>0</v>
      </c>
      <c r="AJ13" s="24">
        <f t="shared" si="11"/>
        <v>0</v>
      </c>
      <c r="AK13" s="24">
        <f t="shared" si="11"/>
        <v>0</v>
      </c>
      <c r="AL13" s="24">
        <f t="shared" si="11"/>
        <v>0</v>
      </c>
      <c r="AM13" s="24">
        <f t="shared" si="11"/>
        <v>0</v>
      </c>
      <c r="AN13" s="24">
        <f t="shared" si="3"/>
        <v>152</v>
      </c>
      <c r="AO13" s="24">
        <f t="shared" si="4"/>
        <v>316</v>
      </c>
      <c r="AP13" s="24">
        <f t="shared" si="5"/>
        <v>64</v>
      </c>
      <c r="AQ13" s="25" t="s">
        <v>26</v>
      </c>
      <c r="AR13" s="22">
        <f t="shared" si="6"/>
        <v>315.51898734177217</v>
      </c>
      <c r="AS13" s="22">
        <f t="shared" si="7"/>
        <v>59.0625</v>
      </c>
    </row>
    <row r="14" spans="1:50" x14ac:dyDescent="0.25">
      <c r="A14" s="9"/>
      <c r="B14" s="10" t="s">
        <v>6</v>
      </c>
      <c r="C14" s="24">
        <f>SUMIFS(D14:AM14,D4:AM4,1,D7:AM7,AW6)</f>
        <v>0</v>
      </c>
      <c r="D14" s="24">
        <f t="shared" ref="D14:AM14" si="12">D49</f>
        <v>0</v>
      </c>
      <c r="E14" s="24">
        <f t="shared" si="12"/>
        <v>123</v>
      </c>
      <c r="F14" s="24">
        <f t="shared" si="12"/>
        <v>0</v>
      </c>
      <c r="G14" s="24">
        <f t="shared" si="12"/>
        <v>0</v>
      </c>
      <c r="H14" s="24">
        <f t="shared" si="12"/>
        <v>123</v>
      </c>
      <c r="I14" s="24">
        <f t="shared" si="12"/>
        <v>0</v>
      </c>
      <c r="J14" s="24">
        <f t="shared" si="12"/>
        <v>0</v>
      </c>
      <c r="K14" s="24">
        <f t="shared" si="12"/>
        <v>0</v>
      </c>
      <c r="L14" s="24">
        <f t="shared" si="12"/>
        <v>0</v>
      </c>
      <c r="M14" s="24">
        <f t="shared" si="12"/>
        <v>0</v>
      </c>
      <c r="N14" s="24">
        <f t="shared" si="12"/>
        <v>0</v>
      </c>
      <c r="O14" s="24">
        <f t="shared" si="12"/>
        <v>0</v>
      </c>
      <c r="P14" s="24">
        <f t="shared" si="12"/>
        <v>0</v>
      </c>
      <c r="Q14" s="24">
        <f t="shared" si="12"/>
        <v>0</v>
      </c>
      <c r="R14" s="24">
        <f t="shared" si="12"/>
        <v>0</v>
      </c>
      <c r="S14" s="24">
        <f t="shared" si="12"/>
        <v>0</v>
      </c>
      <c r="T14" s="24">
        <f t="shared" si="12"/>
        <v>0</v>
      </c>
      <c r="U14" s="24">
        <f t="shared" si="12"/>
        <v>0</v>
      </c>
      <c r="V14" s="24">
        <f t="shared" si="12"/>
        <v>0</v>
      </c>
      <c r="W14" s="24">
        <f t="shared" si="12"/>
        <v>0</v>
      </c>
      <c r="X14" s="24">
        <f t="shared" si="12"/>
        <v>0</v>
      </c>
      <c r="Y14" s="24">
        <f t="shared" si="12"/>
        <v>0</v>
      </c>
      <c r="Z14" s="24">
        <f t="shared" si="12"/>
        <v>0</v>
      </c>
      <c r="AA14" s="24">
        <f t="shared" si="12"/>
        <v>0</v>
      </c>
      <c r="AB14" s="24">
        <f t="shared" si="12"/>
        <v>0</v>
      </c>
      <c r="AC14" s="24">
        <f t="shared" si="12"/>
        <v>0</v>
      </c>
      <c r="AD14" s="24">
        <f t="shared" si="12"/>
        <v>0</v>
      </c>
      <c r="AE14" s="24">
        <f t="shared" si="12"/>
        <v>0</v>
      </c>
      <c r="AF14" s="24">
        <f t="shared" si="12"/>
        <v>0</v>
      </c>
      <c r="AG14" s="24">
        <f t="shared" si="12"/>
        <v>0</v>
      </c>
      <c r="AH14" s="24">
        <f t="shared" si="12"/>
        <v>0</v>
      </c>
      <c r="AI14" s="24">
        <f t="shared" si="12"/>
        <v>0</v>
      </c>
      <c r="AJ14" s="24">
        <f t="shared" si="12"/>
        <v>0</v>
      </c>
      <c r="AK14" s="24">
        <f t="shared" si="12"/>
        <v>0</v>
      </c>
      <c r="AL14" s="24">
        <f t="shared" si="12"/>
        <v>0</v>
      </c>
      <c r="AM14" s="24">
        <f t="shared" si="12"/>
        <v>0</v>
      </c>
      <c r="AN14" s="24">
        <f t="shared" si="3"/>
        <v>0</v>
      </c>
      <c r="AO14" s="24">
        <f t="shared" si="4"/>
        <v>246</v>
      </c>
      <c r="AP14" s="24">
        <f t="shared" si="5"/>
        <v>0</v>
      </c>
      <c r="AQ14" s="25" t="s">
        <v>27</v>
      </c>
      <c r="AR14" s="22">
        <f t="shared" si="6"/>
        <v>246</v>
      </c>
      <c r="AS14" s="22">
        <f t="shared" si="7"/>
        <v>0</v>
      </c>
    </row>
    <row r="15" spans="1:50" x14ac:dyDescent="0.25">
      <c r="A15" s="9"/>
      <c r="B15" s="10" t="s">
        <v>7</v>
      </c>
      <c r="C15" s="24">
        <f>SUMIFS(D15:AM15,D4:AM4,1,D7:AM7,AW6)</f>
        <v>0</v>
      </c>
      <c r="D15" s="24">
        <f t="shared" ref="D15:AM15" si="13">D50</f>
        <v>0</v>
      </c>
      <c r="E15" s="24">
        <f t="shared" si="13"/>
        <v>0</v>
      </c>
      <c r="F15" s="24">
        <f t="shared" si="13"/>
        <v>0</v>
      </c>
      <c r="G15" s="24">
        <f t="shared" si="13"/>
        <v>0</v>
      </c>
      <c r="H15" s="24">
        <f t="shared" si="13"/>
        <v>0</v>
      </c>
      <c r="I15" s="24">
        <f t="shared" si="13"/>
        <v>0</v>
      </c>
      <c r="J15" s="24">
        <f t="shared" si="13"/>
        <v>0</v>
      </c>
      <c r="K15" s="24">
        <f t="shared" si="13"/>
        <v>0</v>
      </c>
      <c r="L15" s="24">
        <f t="shared" si="13"/>
        <v>0</v>
      </c>
      <c r="M15" s="24">
        <f t="shared" si="13"/>
        <v>0</v>
      </c>
      <c r="N15" s="24">
        <f t="shared" si="13"/>
        <v>0</v>
      </c>
      <c r="O15" s="24">
        <f t="shared" si="13"/>
        <v>0</v>
      </c>
      <c r="P15" s="24">
        <f t="shared" si="13"/>
        <v>0</v>
      </c>
      <c r="Q15" s="24">
        <f t="shared" si="13"/>
        <v>0</v>
      </c>
      <c r="R15" s="24">
        <f t="shared" si="13"/>
        <v>0</v>
      </c>
      <c r="S15" s="24">
        <f t="shared" si="13"/>
        <v>0</v>
      </c>
      <c r="T15" s="24">
        <f t="shared" si="13"/>
        <v>0</v>
      </c>
      <c r="U15" s="24">
        <f t="shared" si="13"/>
        <v>0</v>
      </c>
      <c r="V15" s="24">
        <f t="shared" si="13"/>
        <v>0</v>
      </c>
      <c r="W15" s="24">
        <f t="shared" si="13"/>
        <v>0</v>
      </c>
      <c r="X15" s="24">
        <f t="shared" si="13"/>
        <v>0</v>
      </c>
      <c r="Y15" s="24">
        <f t="shared" si="13"/>
        <v>0</v>
      </c>
      <c r="Z15" s="24">
        <f t="shared" si="13"/>
        <v>0</v>
      </c>
      <c r="AA15" s="24">
        <f t="shared" si="13"/>
        <v>0</v>
      </c>
      <c r="AB15" s="24">
        <f t="shared" si="13"/>
        <v>0</v>
      </c>
      <c r="AC15" s="24">
        <f t="shared" si="13"/>
        <v>0</v>
      </c>
      <c r="AD15" s="24">
        <f t="shared" si="13"/>
        <v>0</v>
      </c>
      <c r="AE15" s="24">
        <f t="shared" si="13"/>
        <v>0</v>
      </c>
      <c r="AF15" s="24">
        <f t="shared" si="13"/>
        <v>0</v>
      </c>
      <c r="AG15" s="24">
        <f t="shared" si="13"/>
        <v>0</v>
      </c>
      <c r="AH15" s="24">
        <f t="shared" si="13"/>
        <v>0</v>
      </c>
      <c r="AI15" s="24">
        <f t="shared" si="13"/>
        <v>0</v>
      </c>
      <c r="AJ15" s="24">
        <f t="shared" si="13"/>
        <v>0</v>
      </c>
      <c r="AK15" s="24">
        <f t="shared" si="13"/>
        <v>0</v>
      </c>
      <c r="AL15" s="24">
        <f t="shared" si="13"/>
        <v>0</v>
      </c>
      <c r="AM15" s="24">
        <f t="shared" si="13"/>
        <v>0</v>
      </c>
      <c r="AN15" s="24">
        <f t="shared" si="3"/>
        <v>0</v>
      </c>
      <c r="AO15" s="24">
        <f t="shared" si="4"/>
        <v>0</v>
      </c>
      <c r="AP15" s="24">
        <f t="shared" si="5"/>
        <v>0</v>
      </c>
      <c r="AQ15" s="25" t="s">
        <v>28</v>
      </c>
      <c r="AR15" s="22">
        <f t="shared" si="6"/>
        <v>0</v>
      </c>
      <c r="AS15" s="22">
        <f t="shared" si="7"/>
        <v>0</v>
      </c>
    </row>
    <row r="16" spans="1:50" x14ac:dyDescent="0.25">
      <c r="A16" s="9"/>
      <c r="B16" s="10" t="s">
        <v>8</v>
      </c>
      <c r="C16" s="24">
        <f>SUMIFS(D16:AM16,D4:AM4,1,D7:AM7,AW6)</f>
        <v>0</v>
      </c>
      <c r="D16" s="24">
        <f t="shared" ref="D16:AM16" si="14">D51</f>
        <v>0</v>
      </c>
      <c r="E16" s="24">
        <f t="shared" si="14"/>
        <v>0</v>
      </c>
      <c r="F16" s="24">
        <f t="shared" si="14"/>
        <v>14</v>
      </c>
      <c r="G16" s="24">
        <f t="shared" si="14"/>
        <v>0</v>
      </c>
      <c r="H16" s="24">
        <f t="shared" si="14"/>
        <v>0</v>
      </c>
      <c r="I16" s="24">
        <f t="shared" si="14"/>
        <v>14</v>
      </c>
      <c r="J16" s="24">
        <f t="shared" si="14"/>
        <v>0</v>
      </c>
      <c r="K16" s="24">
        <f t="shared" si="14"/>
        <v>0</v>
      </c>
      <c r="L16" s="24">
        <f t="shared" si="14"/>
        <v>0</v>
      </c>
      <c r="M16" s="24">
        <f t="shared" si="14"/>
        <v>0</v>
      </c>
      <c r="N16" s="24">
        <f t="shared" si="14"/>
        <v>0</v>
      </c>
      <c r="O16" s="24">
        <f t="shared" si="14"/>
        <v>0</v>
      </c>
      <c r="P16" s="24">
        <f t="shared" si="14"/>
        <v>0</v>
      </c>
      <c r="Q16" s="24">
        <f t="shared" si="14"/>
        <v>0</v>
      </c>
      <c r="R16" s="24">
        <f t="shared" si="14"/>
        <v>0</v>
      </c>
      <c r="S16" s="24">
        <f t="shared" si="14"/>
        <v>0</v>
      </c>
      <c r="T16" s="24">
        <f t="shared" si="14"/>
        <v>0</v>
      </c>
      <c r="U16" s="24">
        <f t="shared" si="14"/>
        <v>0</v>
      </c>
      <c r="V16" s="24">
        <f t="shared" si="14"/>
        <v>0</v>
      </c>
      <c r="W16" s="24">
        <f t="shared" si="14"/>
        <v>0</v>
      </c>
      <c r="X16" s="24">
        <f t="shared" si="14"/>
        <v>0</v>
      </c>
      <c r="Y16" s="24">
        <f t="shared" si="14"/>
        <v>0</v>
      </c>
      <c r="Z16" s="24">
        <f t="shared" si="14"/>
        <v>0</v>
      </c>
      <c r="AA16" s="24">
        <f t="shared" si="14"/>
        <v>0</v>
      </c>
      <c r="AB16" s="24">
        <f t="shared" si="14"/>
        <v>0</v>
      </c>
      <c r="AC16" s="24">
        <f t="shared" si="14"/>
        <v>0</v>
      </c>
      <c r="AD16" s="24">
        <f t="shared" si="14"/>
        <v>0</v>
      </c>
      <c r="AE16" s="24">
        <f t="shared" si="14"/>
        <v>0</v>
      </c>
      <c r="AF16" s="24">
        <f t="shared" si="14"/>
        <v>0</v>
      </c>
      <c r="AG16" s="24">
        <f t="shared" si="14"/>
        <v>0</v>
      </c>
      <c r="AH16" s="24">
        <f t="shared" si="14"/>
        <v>0</v>
      </c>
      <c r="AI16" s="24">
        <f t="shared" si="14"/>
        <v>0</v>
      </c>
      <c r="AJ16" s="24">
        <f t="shared" si="14"/>
        <v>0</v>
      </c>
      <c r="AK16" s="24">
        <f t="shared" si="14"/>
        <v>0</v>
      </c>
      <c r="AL16" s="24">
        <f t="shared" si="14"/>
        <v>0</v>
      </c>
      <c r="AM16" s="24">
        <f t="shared" si="14"/>
        <v>0</v>
      </c>
      <c r="AN16" s="24">
        <f t="shared" si="3"/>
        <v>0</v>
      </c>
      <c r="AO16" s="24">
        <f t="shared" si="4"/>
        <v>0</v>
      </c>
      <c r="AP16" s="24">
        <f t="shared" si="5"/>
        <v>28</v>
      </c>
      <c r="AQ16" s="25" t="s">
        <v>29</v>
      </c>
      <c r="AR16" s="22">
        <f t="shared" si="6"/>
        <v>0</v>
      </c>
      <c r="AS16" s="22">
        <f t="shared" si="7"/>
        <v>28</v>
      </c>
    </row>
    <row r="17" spans="1:45" x14ac:dyDescent="0.25">
      <c r="A17" s="9"/>
      <c r="B17" s="10" t="s">
        <v>9</v>
      </c>
      <c r="C17" s="24">
        <f>SUMIFS(D17:AM17,D4:AM4,1,D7:AM7,AW6)</f>
        <v>15</v>
      </c>
      <c r="D17" s="24">
        <f t="shared" ref="D17:AM17" si="15">D52</f>
        <v>15</v>
      </c>
      <c r="E17" s="24">
        <f t="shared" si="15"/>
        <v>0</v>
      </c>
      <c r="F17" s="24">
        <f t="shared" si="15"/>
        <v>16</v>
      </c>
      <c r="G17" s="24">
        <f t="shared" si="15"/>
        <v>15</v>
      </c>
      <c r="H17" s="24">
        <f t="shared" si="15"/>
        <v>0</v>
      </c>
      <c r="I17" s="24">
        <f t="shared" si="15"/>
        <v>16</v>
      </c>
      <c r="J17" s="24">
        <f t="shared" si="15"/>
        <v>0</v>
      </c>
      <c r="K17" s="24">
        <f t="shared" si="15"/>
        <v>0</v>
      </c>
      <c r="L17" s="24">
        <f t="shared" si="15"/>
        <v>0</v>
      </c>
      <c r="M17" s="24">
        <f t="shared" si="15"/>
        <v>0</v>
      </c>
      <c r="N17" s="24">
        <f t="shared" si="15"/>
        <v>0</v>
      </c>
      <c r="O17" s="24">
        <f t="shared" si="15"/>
        <v>0</v>
      </c>
      <c r="P17" s="24">
        <f t="shared" si="15"/>
        <v>0</v>
      </c>
      <c r="Q17" s="24">
        <f t="shared" si="15"/>
        <v>0</v>
      </c>
      <c r="R17" s="24">
        <f t="shared" si="15"/>
        <v>0</v>
      </c>
      <c r="S17" s="24">
        <f t="shared" si="15"/>
        <v>0</v>
      </c>
      <c r="T17" s="24">
        <f t="shared" si="15"/>
        <v>0</v>
      </c>
      <c r="U17" s="24">
        <f t="shared" si="15"/>
        <v>0</v>
      </c>
      <c r="V17" s="24">
        <f t="shared" si="15"/>
        <v>0</v>
      </c>
      <c r="W17" s="24">
        <f t="shared" si="15"/>
        <v>0</v>
      </c>
      <c r="X17" s="24">
        <f t="shared" si="15"/>
        <v>0</v>
      </c>
      <c r="Y17" s="24">
        <f t="shared" si="15"/>
        <v>0</v>
      </c>
      <c r="Z17" s="24">
        <f t="shared" si="15"/>
        <v>0</v>
      </c>
      <c r="AA17" s="24">
        <f t="shared" si="15"/>
        <v>0</v>
      </c>
      <c r="AB17" s="24">
        <f t="shared" si="15"/>
        <v>0</v>
      </c>
      <c r="AC17" s="24">
        <f t="shared" si="15"/>
        <v>0</v>
      </c>
      <c r="AD17" s="24">
        <f t="shared" si="15"/>
        <v>0</v>
      </c>
      <c r="AE17" s="24">
        <f t="shared" si="15"/>
        <v>0</v>
      </c>
      <c r="AF17" s="24">
        <f t="shared" si="15"/>
        <v>0</v>
      </c>
      <c r="AG17" s="24">
        <f t="shared" si="15"/>
        <v>0</v>
      </c>
      <c r="AH17" s="24">
        <f t="shared" si="15"/>
        <v>0</v>
      </c>
      <c r="AI17" s="24">
        <f t="shared" si="15"/>
        <v>0</v>
      </c>
      <c r="AJ17" s="24">
        <f t="shared" si="15"/>
        <v>0</v>
      </c>
      <c r="AK17" s="24">
        <f t="shared" si="15"/>
        <v>0</v>
      </c>
      <c r="AL17" s="24">
        <f t="shared" si="15"/>
        <v>0</v>
      </c>
      <c r="AM17" s="24">
        <f t="shared" si="15"/>
        <v>0</v>
      </c>
      <c r="AN17" s="24">
        <f t="shared" si="3"/>
        <v>30</v>
      </c>
      <c r="AO17" s="24">
        <f t="shared" si="4"/>
        <v>0</v>
      </c>
      <c r="AP17" s="24">
        <f t="shared" si="5"/>
        <v>32</v>
      </c>
      <c r="AQ17" s="25" t="s">
        <v>30</v>
      </c>
      <c r="AR17" s="22">
        <f t="shared" si="6"/>
        <v>0</v>
      </c>
      <c r="AS17" s="22">
        <f t="shared" si="7"/>
        <v>32</v>
      </c>
    </row>
    <row r="18" spans="1:45" x14ac:dyDescent="0.25">
      <c r="A18" s="9"/>
      <c r="B18" s="10" t="s">
        <v>10</v>
      </c>
      <c r="C18" s="24">
        <f>SUMIFS(D18:AM18,D4:AM4,1,D7:AM7,AW6)</f>
        <v>16</v>
      </c>
      <c r="D18" s="24">
        <f t="shared" ref="D18:AM18" si="16">D53</f>
        <v>16</v>
      </c>
      <c r="E18" s="24">
        <f t="shared" si="16"/>
        <v>157</v>
      </c>
      <c r="F18" s="24">
        <f t="shared" si="16"/>
        <v>27</v>
      </c>
      <c r="G18" s="24">
        <f t="shared" si="16"/>
        <v>16</v>
      </c>
      <c r="H18" s="24">
        <f t="shared" si="16"/>
        <v>157</v>
      </c>
      <c r="I18" s="24">
        <f t="shared" si="16"/>
        <v>27</v>
      </c>
      <c r="J18" s="24">
        <f t="shared" si="16"/>
        <v>0</v>
      </c>
      <c r="K18" s="24">
        <f t="shared" si="16"/>
        <v>0</v>
      </c>
      <c r="L18" s="24">
        <f t="shared" si="16"/>
        <v>0</v>
      </c>
      <c r="M18" s="24">
        <f t="shared" si="16"/>
        <v>0</v>
      </c>
      <c r="N18" s="24">
        <f t="shared" si="16"/>
        <v>0</v>
      </c>
      <c r="O18" s="24">
        <f t="shared" si="16"/>
        <v>0</v>
      </c>
      <c r="P18" s="24">
        <f t="shared" si="16"/>
        <v>0</v>
      </c>
      <c r="Q18" s="24">
        <f t="shared" si="16"/>
        <v>0</v>
      </c>
      <c r="R18" s="24">
        <f t="shared" si="16"/>
        <v>0</v>
      </c>
      <c r="S18" s="24">
        <f t="shared" si="16"/>
        <v>0</v>
      </c>
      <c r="T18" s="24">
        <f t="shared" si="16"/>
        <v>0</v>
      </c>
      <c r="U18" s="24">
        <f t="shared" si="16"/>
        <v>0</v>
      </c>
      <c r="V18" s="24">
        <f t="shared" si="16"/>
        <v>0</v>
      </c>
      <c r="W18" s="24">
        <f t="shared" si="16"/>
        <v>0</v>
      </c>
      <c r="X18" s="24">
        <f t="shared" si="16"/>
        <v>0</v>
      </c>
      <c r="Y18" s="24">
        <f t="shared" si="16"/>
        <v>0</v>
      </c>
      <c r="Z18" s="24">
        <f t="shared" si="16"/>
        <v>0</v>
      </c>
      <c r="AA18" s="24">
        <f t="shared" si="16"/>
        <v>0</v>
      </c>
      <c r="AB18" s="24">
        <f t="shared" si="16"/>
        <v>0</v>
      </c>
      <c r="AC18" s="24">
        <f t="shared" si="16"/>
        <v>0</v>
      </c>
      <c r="AD18" s="24">
        <f t="shared" si="16"/>
        <v>0</v>
      </c>
      <c r="AE18" s="24">
        <f t="shared" si="16"/>
        <v>0</v>
      </c>
      <c r="AF18" s="24">
        <f t="shared" si="16"/>
        <v>0</v>
      </c>
      <c r="AG18" s="24">
        <f t="shared" si="16"/>
        <v>0</v>
      </c>
      <c r="AH18" s="24">
        <f t="shared" si="16"/>
        <v>0</v>
      </c>
      <c r="AI18" s="24">
        <f t="shared" si="16"/>
        <v>0</v>
      </c>
      <c r="AJ18" s="24">
        <f t="shared" si="16"/>
        <v>0</v>
      </c>
      <c r="AK18" s="24">
        <f t="shared" si="16"/>
        <v>0</v>
      </c>
      <c r="AL18" s="24">
        <f t="shared" si="16"/>
        <v>0</v>
      </c>
      <c r="AM18" s="24">
        <f t="shared" si="16"/>
        <v>0</v>
      </c>
      <c r="AN18" s="24">
        <f t="shared" si="3"/>
        <v>32</v>
      </c>
      <c r="AO18" s="24">
        <f t="shared" si="4"/>
        <v>314</v>
      </c>
      <c r="AP18" s="24">
        <f t="shared" si="5"/>
        <v>54</v>
      </c>
      <c r="AQ18" s="25" t="s">
        <v>31</v>
      </c>
      <c r="AR18" s="22">
        <f t="shared" si="6"/>
        <v>313.8980891719745</v>
      </c>
      <c r="AS18" s="22">
        <f t="shared" si="7"/>
        <v>48.185185185185183</v>
      </c>
    </row>
    <row r="19" spans="1:45" x14ac:dyDescent="0.25">
      <c r="A19" s="9"/>
      <c r="B19" s="10" t="s">
        <v>11</v>
      </c>
      <c r="C19" s="24">
        <f>SUMIFS(D19:AM19,D4:AM4,1,D7:AM7,AW6)</f>
        <v>0</v>
      </c>
      <c r="D19" s="24">
        <f t="shared" ref="D19:AM19" si="17">D54</f>
        <v>0</v>
      </c>
      <c r="E19" s="24">
        <f t="shared" si="17"/>
        <v>123</v>
      </c>
      <c r="F19" s="24">
        <f t="shared" si="17"/>
        <v>212</v>
      </c>
      <c r="G19" s="24">
        <f t="shared" si="17"/>
        <v>0</v>
      </c>
      <c r="H19" s="24">
        <f t="shared" si="17"/>
        <v>10</v>
      </c>
      <c r="I19" s="24">
        <f t="shared" si="17"/>
        <v>124</v>
      </c>
      <c r="J19" s="24">
        <f t="shared" si="17"/>
        <v>0</v>
      </c>
      <c r="K19" s="24">
        <f t="shared" si="17"/>
        <v>0</v>
      </c>
      <c r="L19" s="24">
        <f t="shared" si="17"/>
        <v>0</v>
      </c>
      <c r="M19" s="24">
        <f t="shared" si="17"/>
        <v>0</v>
      </c>
      <c r="N19" s="24">
        <f t="shared" si="17"/>
        <v>0</v>
      </c>
      <c r="O19" s="24">
        <f t="shared" si="17"/>
        <v>0</v>
      </c>
      <c r="P19" s="24">
        <f t="shared" si="17"/>
        <v>0</v>
      </c>
      <c r="Q19" s="24">
        <f t="shared" si="17"/>
        <v>0</v>
      </c>
      <c r="R19" s="24">
        <f t="shared" si="17"/>
        <v>0</v>
      </c>
      <c r="S19" s="24">
        <f t="shared" si="17"/>
        <v>0</v>
      </c>
      <c r="T19" s="24">
        <f t="shared" si="17"/>
        <v>0</v>
      </c>
      <c r="U19" s="24">
        <f t="shared" si="17"/>
        <v>0</v>
      </c>
      <c r="V19" s="24">
        <f t="shared" si="17"/>
        <v>0</v>
      </c>
      <c r="W19" s="24">
        <f t="shared" si="17"/>
        <v>0</v>
      </c>
      <c r="X19" s="24">
        <f t="shared" si="17"/>
        <v>0</v>
      </c>
      <c r="Y19" s="24">
        <f t="shared" si="17"/>
        <v>0</v>
      </c>
      <c r="Z19" s="24">
        <f t="shared" si="17"/>
        <v>0</v>
      </c>
      <c r="AA19" s="24">
        <f t="shared" si="17"/>
        <v>0</v>
      </c>
      <c r="AB19" s="24">
        <f t="shared" si="17"/>
        <v>0</v>
      </c>
      <c r="AC19" s="24">
        <f t="shared" si="17"/>
        <v>0</v>
      </c>
      <c r="AD19" s="24">
        <f t="shared" si="17"/>
        <v>0</v>
      </c>
      <c r="AE19" s="24">
        <f t="shared" si="17"/>
        <v>0</v>
      </c>
      <c r="AF19" s="24">
        <f t="shared" si="17"/>
        <v>0</v>
      </c>
      <c r="AG19" s="24">
        <f t="shared" si="17"/>
        <v>0</v>
      </c>
      <c r="AH19" s="24">
        <f t="shared" si="17"/>
        <v>0</v>
      </c>
      <c r="AI19" s="24">
        <f t="shared" si="17"/>
        <v>0</v>
      </c>
      <c r="AJ19" s="24">
        <f t="shared" si="17"/>
        <v>0</v>
      </c>
      <c r="AK19" s="24">
        <f t="shared" si="17"/>
        <v>0</v>
      </c>
      <c r="AL19" s="24">
        <f t="shared" si="17"/>
        <v>0</v>
      </c>
      <c r="AM19" s="24">
        <f t="shared" si="17"/>
        <v>0</v>
      </c>
      <c r="AN19" s="24">
        <f t="shared" si="3"/>
        <v>0</v>
      </c>
      <c r="AO19" s="24">
        <f t="shared" si="4"/>
        <v>133</v>
      </c>
      <c r="AP19" s="24">
        <f t="shared" si="5"/>
        <v>336</v>
      </c>
      <c r="AQ19" s="25" t="s">
        <v>32</v>
      </c>
      <c r="AR19" s="22">
        <f t="shared" si="6"/>
        <v>133</v>
      </c>
      <c r="AS19" s="22">
        <f>IFERROR(AP19-AO19/AP19,0)</f>
        <v>335.60416666666669</v>
      </c>
    </row>
    <row r="20" spans="1:45" x14ac:dyDescent="0.25">
      <c r="A20" s="9"/>
      <c r="B20" s="10" t="s">
        <v>12</v>
      </c>
      <c r="C20" s="24">
        <f>SUMIFS(D20:AM20,D4:AM4,1,D7:AM7,AW6)</f>
        <v>0</v>
      </c>
      <c r="D20" s="24">
        <f t="shared" ref="D20:AM20" si="18">D55</f>
        <v>0</v>
      </c>
      <c r="E20" s="24">
        <f t="shared" si="18"/>
        <v>0</v>
      </c>
      <c r="F20" s="24">
        <f t="shared" si="18"/>
        <v>987</v>
      </c>
      <c r="G20" s="24">
        <f t="shared" si="18"/>
        <v>0</v>
      </c>
      <c r="H20" s="24">
        <f t="shared" si="18"/>
        <v>9</v>
      </c>
      <c r="I20" s="24">
        <f t="shared" si="18"/>
        <v>987</v>
      </c>
      <c r="J20" s="24">
        <f t="shared" si="18"/>
        <v>0</v>
      </c>
      <c r="K20" s="24">
        <f t="shared" si="18"/>
        <v>0</v>
      </c>
      <c r="L20" s="24">
        <f t="shared" si="18"/>
        <v>0</v>
      </c>
      <c r="M20" s="24">
        <f t="shared" si="18"/>
        <v>0</v>
      </c>
      <c r="N20" s="24">
        <f t="shared" si="18"/>
        <v>0</v>
      </c>
      <c r="O20" s="24">
        <f t="shared" si="18"/>
        <v>0</v>
      </c>
      <c r="P20" s="24">
        <f t="shared" si="18"/>
        <v>0</v>
      </c>
      <c r="Q20" s="24">
        <f t="shared" si="18"/>
        <v>0</v>
      </c>
      <c r="R20" s="24">
        <f t="shared" si="18"/>
        <v>0</v>
      </c>
      <c r="S20" s="24">
        <f t="shared" si="18"/>
        <v>0</v>
      </c>
      <c r="T20" s="24">
        <f t="shared" si="18"/>
        <v>0</v>
      </c>
      <c r="U20" s="24">
        <f t="shared" si="18"/>
        <v>0</v>
      </c>
      <c r="V20" s="24">
        <f t="shared" si="18"/>
        <v>0</v>
      </c>
      <c r="W20" s="24">
        <f t="shared" si="18"/>
        <v>0</v>
      </c>
      <c r="X20" s="24">
        <f t="shared" si="18"/>
        <v>0</v>
      </c>
      <c r="Y20" s="24">
        <f t="shared" si="18"/>
        <v>0</v>
      </c>
      <c r="Z20" s="24">
        <f t="shared" si="18"/>
        <v>0</v>
      </c>
      <c r="AA20" s="24">
        <f t="shared" si="18"/>
        <v>0</v>
      </c>
      <c r="AB20" s="24">
        <f t="shared" si="18"/>
        <v>0</v>
      </c>
      <c r="AC20" s="24">
        <f t="shared" si="18"/>
        <v>0</v>
      </c>
      <c r="AD20" s="24">
        <f t="shared" si="18"/>
        <v>0</v>
      </c>
      <c r="AE20" s="24">
        <f t="shared" si="18"/>
        <v>0</v>
      </c>
      <c r="AF20" s="24">
        <f t="shared" si="18"/>
        <v>0</v>
      </c>
      <c r="AG20" s="24">
        <f t="shared" si="18"/>
        <v>0</v>
      </c>
      <c r="AH20" s="24">
        <f t="shared" si="18"/>
        <v>0</v>
      </c>
      <c r="AI20" s="24">
        <f t="shared" si="18"/>
        <v>0</v>
      </c>
      <c r="AJ20" s="24">
        <f t="shared" si="18"/>
        <v>0</v>
      </c>
      <c r="AK20" s="24">
        <f t="shared" si="18"/>
        <v>0</v>
      </c>
      <c r="AL20" s="24">
        <f t="shared" si="18"/>
        <v>0</v>
      </c>
      <c r="AM20" s="24">
        <f t="shared" si="18"/>
        <v>0</v>
      </c>
      <c r="AN20" s="24">
        <f t="shared" si="3"/>
        <v>0</v>
      </c>
      <c r="AO20" s="24">
        <f t="shared" si="4"/>
        <v>9</v>
      </c>
      <c r="AP20" s="24">
        <f t="shared" si="5"/>
        <v>1974</v>
      </c>
      <c r="AQ20" s="25">
        <v>2016</v>
      </c>
      <c r="AR20" s="22">
        <f t="shared" si="6"/>
        <v>9</v>
      </c>
      <c r="AS20" s="22">
        <f t="shared" si="7"/>
        <v>1973.9954407294833</v>
      </c>
    </row>
    <row r="21" spans="1:45" x14ac:dyDescent="0.25">
      <c r="A21" s="9"/>
      <c r="B21" s="10" t="s">
        <v>13</v>
      </c>
      <c r="C21" s="24">
        <f>SUMIFS(D21:AM21,D4:AM4,1,D7:AM7,AW6)</f>
        <v>18</v>
      </c>
      <c r="D21" s="24">
        <f t="shared" ref="D21:AM21" si="19">D56</f>
        <v>18</v>
      </c>
      <c r="E21" s="24">
        <f t="shared" si="19"/>
        <v>158</v>
      </c>
      <c r="F21" s="24">
        <f t="shared" si="19"/>
        <v>12</v>
      </c>
      <c r="G21" s="24">
        <f t="shared" si="19"/>
        <v>18</v>
      </c>
      <c r="H21" s="24">
        <f t="shared" si="19"/>
        <v>158</v>
      </c>
      <c r="I21" s="24">
        <f t="shared" si="19"/>
        <v>12</v>
      </c>
      <c r="J21" s="24">
        <f t="shared" si="19"/>
        <v>0</v>
      </c>
      <c r="K21" s="24">
        <f t="shared" si="19"/>
        <v>0</v>
      </c>
      <c r="L21" s="24">
        <f t="shared" si="19"/>
        <v>0</v>
      </c>
      <c r="M21" s="24">
        <f t="shared" si="19"/>
        <v>0</v>
      </c>
      <c r="N21" s="24">
        <f t="shared" si="19"/>
        <v>0</v>
      </c>
      <c r="O21" s="24">
        <f t="shared" si="19"/>
        <v>0</v>
      </c>
      <c r="P21" s="24">
        <f t="shared" si="19"/>
        <v>0</v>
      </c>
      <c r="Q21" s="24">
        <f t="shared" si="19"/>
        <v>0</v>
      </c>
      <c r="R21" s="24">
        <f t="shared" si="19"/>
        <v>0</v>
      </c>
      <c r="S21" s="24">
        <f t="shared" si="19"/>
        <v>0</v>
      </c>
      <c r="T21" s="24">
        <f t="shared" si="19"/>
        <v>0</v>
      </c>
      <c r="U21" s="24">
        <f t="shared" si="19"/>
        <v>0</v>
      </c>
      <c r="V21" s="24">
        <f t="shared" si="19"/>
        <v>0</v>
      </c>
      <c r="W21" s="24">
        <f t="shared" si="19"/>
        <v>0</v>
      </c>
      <c r="X21" s="24">
        <f t="shared" si="19"/>
        <v>0</v>
      </c>
      <c r="Y21" s="24">
        <f t="shared" si="19"/>
        <v>0</v>
      </c>
      <c r="Z21" s="24">
        <f t="shared" si="19"/>
        <v>0</v>
      </c>
      <c r="AA21" s="24">
        <f t="shared" si="19"/>
        <v>0</v>
      </c>
      <c r="AB21" s="24">
        <f t="shared" si="19"/>
        <v>0</v>
      </c>
      <c r="AC21" s="24">
        <f t="shared" si="19"/>
        <v>0</v>
      </c>
      <c r="AD21" s="24">
        <f t="shared" si="19"/>
        <v>0</v>
      </c>
      <c r="AE21" s="24">
        <f t="shared" si="19"/>
        <v>0</v>
      </c>
      <c r="AF21" s="24">
        <f t="shared" si="19"/>
        <v>0</v>
      </c>
      <c r="AG21" s="24">
        <f t="shared" si="19"/>
        <v>0</v>
      </c>
      <c r="AH21" s="24">
        <f t="shared" si="19"/>
        <v>0</v>
      </c>
      <c r="AI21" s="24">
        <f t="shared" si="19"/>
        <v>0</v>
      </c>
      <c r="AJ21" s="24">
        <f t="shared" si="19"/>
        <v>0</v>
      </c>
      <c r="AK21" s="24">
        <f t="shared" si="19"/>
        <v>0</v>
      </c>
      <c r="AL21" s="24">
        <f t="shared" si="19"/>
        <v>0</v>
      </c>
      <c r="AM21" s="24">
        <f t="shared" si="19"/>
        <v>0</v>
      </c>
      <c r="AN21" s="24">
        <f t="shared" si="3"/>
        <v>36</v>
      </c>
      <c r="AO21" s="24">
        <f t="shared" si="4"/>
        <v>316</v>
      </c>
      <c r="AP21" s="24">
        <f t="shared" si="5"/>
        <v>24</v>
      </c>
      <c r="AQ21" s="25">
        <v>2017</v>
      </c>
      <c r="AR21" s="22">
        <f t="shared" si="6"/>
        <v>315.88607594936707</v>
      </c>
      <c r="AS21" s="22">
        <f t="shared" si="7"/>
        <v>10.833333333333334</v>
      </c>
    </row>
    <row r="22" spans="1:45" x14ac:dyDescent="0.25">
      <c r="A22" s="9"/>
      <c r="B22" s="10" t="s">
        <v>14</v>
      </c>
      <c r="C22" s="24">
        <f>SUMIFS(D22:AM22,D4:AM4,1,D7:AM7,AW6)</f>
        <v>22</v>
      </c>
      <c r="D22" s="24">
        <f t="shared" ref="D22:AM22" si="20">D57</f>
        <v>22</v>
      </c>
      <c r="E22" s="24">
        <f t="shared" si="20"/>
        <v>98</v>
      </c>
      <c r="F22" s="24">
        <f t="shared" si="20"/>
        <v>14</v>
      </c>
      <c r="G22" s="24">
        <f t="shared" si="20"/>
        <v>22</v>
      </c>
      <c r="H22" s="24">
        <f t="shared" si="20"/>
        <v>99</v>
      </c>
      <c r="I22" s="24">
        <f t="shared" si="20"/>
        <v>14</v>
      </c>
      <c r="J22" s="24">
        <f t="shared" si="20"/>
        <v>0</v>
      </c>
      <c r="K22" s="24">
        <f t="shared" si="20"/>
        <v>0</v>
      </c>
      <c r="L22" s="24">
        <f t="shared" si="20"/>
        <v>0</v>
      </c>
      <c r="M22" s="24">
        <f t="shared" si="20"/>
        <v>0</v>
      </c>
      <c r="N22" s="24">
        <f t="shared" si="20"/>
        <v>0</v>
      </c>
      <c r="O22" s="24">
        <f t="shared" si="20"/>
        <v>0</v>
      </c>
      <c r="P22" s="24">
        <f t="shared" si="20"/>
        <v>0</v>
      </c>
      <c r="Q22" s="24">
        <f t="shared" si="20"/>
        <v>0</v>
      </c>
      <c r="R22" s="24">
        <f t="shared" si="20"/>
        <v>0</v>
      </c>
      <c r="S22" s="24">
        <f t="shared" si="20"/>
        <v>0</v>
      </c>
      <c r="T22" s="24">
        <f t="shared" si="20"/>
        <v>0</v>
      </c>
      <c r="U22" s="24">
        <f t="shared" si="20"/>
        <v>0</v>
      </c>
      <c r="V22" s="24">
        <f t="shared" si="20"/>
        <v>0</v>
      </c>
      <c r="W22" s="24">
        <f t="shared" si="20"/>
        <v>0</v>
      </c>
      <c r="X22" s="24">
        <f t="shared" si="20"/>
        <v>0</v>
      </c>
      <c r="Y22" s="24">
        <f t="shared" si="20"/>
        <v>0</v>
      </c>
      <c r="Z22" s="24">
        <f t="shared" si="20"/>
        <v>0</v>
      </c>
      <c r="AA22" s="24">
        <f t="shared" si="20"/>
        <v>0</v>
      </c>
      <c r="AB22" s="24">
        <f t="shared" si="20"/>
        <v>0</v>
      </c>
      <c r="AC22" s="24">
        <f t="shared" si="20"/>
        <v>0</v>
      </c>
      <c r="AD22" s="24">
        <f t="shared" si="20"/>
        <v>0</v>
      </c>
      <c r="AE22" s="24">
        <f t="shared" si="20"/>
        <v>0</v>
      </c>
      <c r="AF22" s="24">
        <f t="shared" si="20"/>
        <v>0</v>
      </c>
      <c r="AG22" s="24">
        <f t="shared" si="20"/>
        <v>0</v>
      </c>
      <c r="AH22" s="24">
        <f t="shared" si="20"/>
        <v>0</v>
      </c>
      <c r="AI22" s="24">
        <f t="shared" si="20"/>
        <v>0</v>
      </c>
      <c r="AJ22" s="24">
        <f t="shared" si="20"/>
        <v>0</v>
      </c>
      <c r="AK22" s="24">
        <f t="shared" si="20"/>
        <v>0</v>
      </c>
      <c r="AL22" s="24">
        <f t="shared" si="20"/>
        <v>0</v>
      </c>
      <c r="AM22" s="24">
        <f t="shared" si="20"/>
        <v>0</v>
      </c>
      <c r="AN22" s="24">
        <f t="shared" si="3"/>
        <v>44</v>
      </c>
      <c r="AO22" s="24">
        <f t="shared" si="4"/>
        <v>197</v>
      </c>
      <c r="AP22" s="24">
        <f t="shared" si="5"/>
        <v>28</v>
      </c>
      <c r="AQ22" s="25">
        <v>2018</v>
      </c>
      <c r="AR22" s="22">
        <f t="shared" si="6"/>
        <v>196.7766497461929</v>
      </c>
      <c r="AS22" s="22">
        <f t="shared" si="7"/>
        <v>20.964285714285715</v>
      </c>
    </row>
    <row r="23" spans="1:45" x14ac:dyDescent="0.25">
      <c r="A23" s="9"/>
      <c r="B23" s="10" t="s">
        <v>15</v>
      </c>
      <c r="C23" s="24">
        <f>SUMIFS(D23:AM23,D4:AM4,1,D7:AM7,AW6)</f>
        <v>63</v>
      </c>
      <c r="D23" s="24">
        <f t="shared" ref="D23:AM23" si="21">D58</f>
        <v>63</v>
      </c>
      <c r="E23" s="24">
        <f t="shared" si="21"/>
        <v>0</v>
      </c>
      <c r="F23" s="24">
        <f t="shared" si="21"/>
        <v>32</v>
      </c>
      <c r="G23" s="24">
        <f t="shared" si="21"/>
        <v>63</v>
      </c>
      <c r="H23" s="24">
        <f t="shared" si="21"/>
        <v>0</v>
      </c>
      <c r="I23" s="24">
        <f t="shared" si="21"/>
        <v>32</v>
      </c>
      <c r="J23" s="24">
        <f t="shared" si="21"/>
        <v>0</v>
      </c>
      <c r="K23" s="24">
        <f t="shared" si="21"/>
        <v>0</v>
      </c>
      <c r="L23" s="24">
        <f t="shared" si="21"/>
        <v>0</v>
      </c>
      <c r="M23" s="24">
        <f t="shared" si="21"/>
        <v>0</v>
      </c>
      <c r="N23" s="24">
        <f t="shared" si="21"/>
        <v>0</v>
      </c>
      <c r="O23" s="24">
        <f t="shared" si="21"/>
        <v>0</v>
      </c>
      <c r="P23" s="24">
        <f t="shared" si="21"/>
        <v>0</v>
      </c>
      <c r="Q23" s="24">
        <f t="shared" si="21"/>
        <v>0</v>
      </c>
      <c r="R23" s="24">
        <f t="shared" si="21"/>
        <v>0</v>
      </c>
      <c r="S23" s="24">
        <f t="shared" si="21"/>
        <v>0</v>
      </c>
      <c r="T23" s="24">
        <f t="shared" si="21"/>
        <v>0</v>
      </c>
      <c r="U23" s="24">
        <f t="shared" si="21"/>
        <v>0</v>
      </c>
      <c r="V23" s="24">
        <f t="shared" si="21"/>
        <v>0</v>
      </c>
      <c r="W23" s="24">
        <f t="shared" si="21"/>
        <v>0</v>
      </c>
      <c r="X23" s="24">
        <f t="shared" si="21"/>
        <v>0</v>
      </c>
      <c r="Y23" s="24">
        <f t="shared" si="21"/>
        <v>0</v>
      </c>
      <c r="Z23" s="24">
        <f t="shared" si="21"/>
        <v>0</v>
      </c>
      <c r="AA23" s="24">
        <f t="shared" si="21"/>
        <v>0</v>
      </c>
      <c r="AB23" s="24">
        <f t="shared" si="21"/>
        <v>0</v>
      </c>
      <c r="AC23" s="24">
        <f t="shared" si="21"/>
        <v>0</v>
      </c>
      <c r="AD23" s="24">
        <f t="shared" si="21"/>
        <v>0</v>
      </c>
      <c r="AE23" s="24">
        <f t="shared" si="21"/>
        <v>0</v>
      </c>
      <c r="AF23" s="24">
        <f t="shared" si="21"/>
        <v>0</v>
      </c>
      <c r="AG23" s="24">
        <f t="shared" si="21"/>
        <v>0</v>
      </c>
      <c r="AH23" s="24">
        <f t="shared" si="21"/>
        <v>0</v>
      </c>
      <c r="AI23" s="24">
        <f t="shared" si="21"/>
        <v>0</v>
      </c>
      <c r="AJ23" s="24">
        <f t="shared" si="21"/>
        <v>0</v>
      </c>
      <c r="AK23" s="24">
        <f t="shared" si="21"/>
        <v>0</v>
      </c>
      <c r="AL23" s="24">
        <f t="shared" si="21"/>
        <v>0</v>
      </c>
      <c r="AM23" s="24">
        <f t="shared" si="21"/>
        <v>0</v>
      </c>
      <c r="AN23" s="24">
        <f t="shared" si="3"/>
        <v>126</v>
      </c>
      <c r="AO23" s="24">
        <f t="shared" si="4"/>
        <v>0</v>
      </c>
      <c r="AP23" s="24">
        <f t="shared" si="5"/>
        <v>64</v>
      </c>
      <c r="AR23" s="22">
        <f t="shared" si="6"/>
        <v>0</v>
      </c>
      <c r="AS23" s="22">
        <f t="shared" si="7"/>
        <v>64</v>
      </c>
    </row>
    <row r="24" spans="1:45" x14ac:dyDescent="0.25">
      <c r="A24" s="9"/>
      <c r="B24" s="10" t="s">
        <v>16</v>
      </c>
      <c r="C24" s="24">
        <f>SUMIFS(D24:AM24,D4:AM4,1,D7:AM7,AW6)</f>
        <v>74</v>
      </c>
      <c r="D24" s="24">
        <f t="shared" ref="D24:AM24" si="22">D59</f>
        <v>74</v>
      </c>
      <c r="E24" s="24">
        <f t="shared" si="22"/>
        <v>124</v>
      </c>
      <c r="F24" s="24">
        <f t="shared" si="22"/>
        <v>0</v>
      </c>
      <c r="G24" s="24">
        <f t="shared" si="22"/>
        <v>74</v>
      </c>
      <c r="H24" s="24">
        <f t="shared" si="22"/>
        <v>124</v>
      </c>
      <c r="I24" s="24">
        <f t="shared" si="22"/>
        <v>0</v>
      </c>
      <c r="J24" s="24">
        <f t="shared" si="22"/>
        <v>0</v>
      </c>
      <c r="K24" s="24">
        <f t="shared" si="22"/>
        <v>0</v>
      </c>
      <c r="L24" s="24">
        <f t="shared" si="22"/>
        <v>0</v>
      </c>
      <c r="M24" s="24">
        <f t="shared" si="22"/>
        <v>0</v>
      </c>
      <c r="N24" s="24">
        <f t="shared" si="22"/>
        <v>0</v>
      </c>
      <c r="O24" s="24">
        <f t="shared" si="22"/>
        <v>0</v>
      </c>
      <c r="P24" s="24">
        <f t="shared" si="22"/>
        <v>0</v>
      </c>
      <c r="Q24" s="24">
        <f t="shared" si="22"/>
        <v>0</v>
      </c>
      <c r="R24" s="24">
        <f t="shared" si="22"/>
        <v>0</v>
      </c>
      <c r="S24" s="24">
        <f t="shared" si="22"/>
        <v>0</v>
      </c>
      <c r="T24" s="24">
        <f t="shared" si="22"/>
        <v>0</v>
      </c>
      <c r="U24" s="24">
        <f t="shared" si="22"/>
        <v>0</v>
      </c>
      <c r="V24" s="24">
        <f t="shared" si="22"/>
        <v>0</v>
      </c>
      <c r="W24" s="24">
        <f t="shared" si="22"/>
        <v>0</v>
      </c>
      <c r="X24" s="24">
        <f t="shared" si="22"/>
        <v>0</v>
      </c>
      <c r="Y24" s="24">
        <f t="shared" si="22"/>
        <v>0</v>
      </c>
      <c r="Z24" s="24">
        <f t="shared" si="22"/>
        <v>0</v>
      </c>
      <c r="AA24" s="24">
        <f t="shared" si="22"/>
        <v>0</v>
      </c>
      <c r="AB24" s="24">
        <f t="shared" si="22"/>
        <v>0</v>
      </c>
      <c r="AC24" s="24">
        <f t="shared" si="22"/>
        <v>0</v>
      </c>
      <c r="AD24" s="24">
        <f t="shared" si="22"/>
        <v>0</v>
      </c>
      <c r="AE24" s="24">
        <f t="shared" si="22"/>
        <v>0</v>
      </c>
      <c r="AF24" s="24">
        <f t="shared" si="22"/>
        <v>0</v>
      </c>
      <c r="AG24" s="24">
        <f t="shared" si="22"/>
        <v>0</v>
      </c>
      <c r="AH24" s="24">
        <f t="shared" si="22"/>
        <v>0</v>
      </c>
      <c r="AI24" s="24">
        <f t="shared" si="22"/>
        <v>0</v>
      </c>
      <c r="AJ24" s="24">
        <f t="shared" si="22"/>
        <v>0</v>
      </c>
      <c r="AK24" s="24">
        <f t="shared" si="22"/>
        <v>0</v>
      </c>
      <c r="AL24" s="24">
        <f t="shared" si="22"/>
        <v>0</v>
      </c>
      <c r="AM24" s="24">
        <f t="shared" si="22"/>
        <v>0</v>
      </c>
      <c r="AN24" s="24">
        <f t="shared" si="3"/>
        <v>148</v>
      </c>
      <c r="AO24" s="24">
        <f t="shared" si="4"/>
        <v>248</v>
      </c>
      <c r="AP24" s="24">
        <f t="shared" si="5"/>
        <v>0</v>
      </c>
      <c r="AR24" s="22">
        <f t="shared" si="6"/>
        <v>247.40322580645162</v>
      </c>
      <c r="AS24" s="22">
        <f t="shared" si="7"/>
        <v>0</v>
      </c>
    </row>
    <row r="25" spans="1:45" x14ac:dyDescent="0.25">
      <c r="A25" s="9"/>
      <c r="B25" s="10" t="s">
        <v>17</v>
      </c>
      <c r="C25" s="24">
        <f>SUMIFS(D25:AM25,D4:AM4,1,D7:AM7,AW6)</f>
        <v>0</v>
      </c>
      <c r="D25" s="24">
        <f t="shared" ref="D25:AM25" si="23">D60</f>
        <v>0</v>
      </c>
      <c r="E25" s="24">
        <f t="shared" si="23"/>
        <v>0</v>
      </c>
      <c r="F25" s="24">
        <f t="shared" si="23"/>
        <v>11</v>
      </c>
      <c r="G25" s="24">
        <f t="shared" si="23"/>
        <v>0</v>
      </c>
      <c r="H25" s="24">
        <f t="shared" si="23"/>
        <v>0</v>
      </c>
      <c r="I25" s="24">
        <f t="shared" si="23"/>
        <v>11</v>
      </c>
      <c r="J25" s="24">
        <f t="shared" si="23"/>
        <v>0</v>
      </c>
      <c r="K25" s="24">
        <f t="shared" si="23"/>
        <v>0</v>
      </c>
      <c r="L25" s="24">
        <f t="shared" si="23"/>
        <v>0</v>
      </c>
      <c r="M25" s="24">
        <f t="shared" si="23"/>
        <v>0</v>
      </c>
      <c r="N25" s="24">
        <f t="shared" si="23"/>
        <v>0</v>
      </c>
      <c r="O25" s="24">
        <f t="shared" si="23"/>
        <v>0</v>
      </c>
      <c r="P25" s="24">
        <f t="shared" si="23"/>
        <v>0</v>
      </c>
      <c r="Q25" s="24">
        <f t="shared" si="23"/>
        <v>0</v>
      </c>
      <c r="R25" s="24">
        <f t="shared" si="23"/>
        <v>0</v>
      </c>
      <c r="S25" s="24">
        <f t="shared" si="23"/>
        <v>0</v>
      </c>
      <c r="T25" s="24">
        <f t="shared" si="23"/>
        <v>0</v>
      </c>
      <c r="U25" s="24">
        <f t="shared" si="23"/>
        <v>0</v>
      </c>
      <c r="V25" s="24">
        <f t="shared" si="23"/>
        <v>0</v>
      </c>
      <c r="W25" s="24">
        <f t="shared" si="23"/>
        <v>0</v>
      </c>
      <c r="X25" s="24">
        <f t="shared" si="23"/>
        <v>0</v>
      </c>
      <c r="Y25" s="24">
        <f t="shared" si="23"/>
        <v>0</v>
      </c>
      <c r="Z25" s="24">
        <f t="shared" si="23"/>
        <v>0</v>
      </c>
      <c r="AA25" s="24">
        <f t="shared" si="23"/>
        <v>0</v>
      </c>
      <c r="AB25" s="24">
        <f t="shared" si="23"/>
        <v>0</v>
      </c>
      <c r="AC25" s="24">
        <f t="shared" si="23"/>
        <v>0</v>
      </c>
      <c r="AD25" s="24">
        <f t="shared" si="23"/>
        <v>0</v>
      </c>
      <c r="AE25" s="24">
        <f t="shared" si="23"/>
        <v>0</v>
      </c>
      <c r="AF25" s="24">
        <f t="shared" si="23"/>
        <v>0</v>
      </c>
      <c r="AG25" s="24">
        <f t="shared" si="23"/>
        <v>0</v>
      </c>
      <c r="AH25" s="24">
        <f t="shared" si="23"/>
        <v>0</v>
      </c>
      <c r="AI25" s="24">
        <f t="shared" si="23"/>
        <v>0</v>
      </c>
      <c r="AJ25" s="24">
        <f t="shared" si="23"/>
        <v>0</v>
      </c>
      <c r="AK25" s="24">
        <f t="shared" si="23"/>
        <v>0</v>
      </c>
      <c r="AL25" s="24">
        <f t="shared" si="23"/>
        <v>0</v>
      </c>
      <c r="AM25" s="24">
        <f t="shared" si="23"/>
        <v>0</v>
      </c>
      <c r="AN25" s="24">
        <f t="shared" si="3"/>
        <v>0</v>
      </c>
      <c r="AO25" s="24">
        <f t="shared" si="4"/>
        <v>0</v>
      </c>
      <c r="AP25" s="24">
        <f t="shared" si="5"/>
        <v>22</v>
      </c>
      <c r="AR25" s="22">
        <f t="shared" si="6"/>
        <v>0</v>
      </c>
      <c r="AS25" s="22">
        <f t="shared" si="7"/>
        <v>22</v>
      </c>
    </row>
    <row r="26" spans="1:45" x14ac:dyDescent="0.25">
      <c r="A26" s="9"/>
      <c r="B26" s="10" t="s">
        <v>18</v>
      </c>
      <c r="C26" s="24">
        <f>SUMIFS(D26:AM26,D4:AM4,1,D7:AM7,AW6)</f>
        <v>0</v>
      </c>
      <c r="D26" s="24">
        <f t="shared" ref="D26:AM26" si="24">D61</f>
        <v>0</v>
      </c>
      <c r="E26" s="24">
        <f t="shared" si="24"/>
        <v>0</v>
      </c>
      <c r="F26" s="24">
        <f t="shared" si="24"/>
        <v>14</v>
      </c>
      <c r="G26" s="24">
        <f t="shared" si="24"/>
        <v>0</v>
      </c>
      <c r="H26" s="24">
        <f t="shared" si="24"/>
        <v>0</v>
      </c>
      <c r="I26" s="24">
        <f t="shared" si="24"/>
        <v>14</v>
      </c>
      <c r="J26" s="24">
        <f t="shared" si="24"/>
        <v>0</v>
      </c>
      <c r="K26" s="24">
        <f t="shared" si="24"/>
        <v>0</v>
      </c>
      <c r="L26" s="24">
        <f t="shared" si="24"/>
        <v>0</v>
      </c>
      <c r="M26" s="24">
        <f t="shared" si="24"/>
        <v>0</v>
      </c>
      <c r="N26" s="24">
        <f t="shared" si="24"/>
        <v>0</v>
      </c>
      <c r="O26" s="24">
        <f t="shared" si="24"/>
        <v>0</v>
      </c>
      <c r="P26" s="24">
        <f t="shared" si="24"/>
        <v>0</v>
      </c>
      <c r="Q26" s="24">
        <f t="shared" si="24"/>
        <v>0</v>
      </c>
      <c r="R26" s="24">
        <f t="shared" si="24"/>
        <v>0</v>
      </c>
      <c r="S26" s="24">
        <f t="shared" si="24"/>
        <v>0</v>
      </c>
      <c r="T26" s="24">
        <f t="shared" si="24"/>
        <v>0</v>
      </c>
      <c r="U26" s="24">
        <f t="shared" si="24"/>
        <v>0</v>
      </c>
      <c r="V26" s="24">
        <f t="shared" si="24"/>
        <v>0</v>
      </c>
      <c r="W26" s="24">
        <f t="shared" si="24"/>
        <v>0</v>
      </c>
      <c r="X26" s="24">
        <f t="shared" si="24"/>
        <v>0</v>
      </c>
      <c r="Y26" s="24">
        <f t="shared" si="24"/>
        <v>0</v>
      </c>
      <c r="Z26" s="24">
        <f t="shared" si="24"/>
        <v>0</v>
      </c>
      <c r="AA26" s="24">
        <f t="shared" si="24"/>
        <v>0</v>
      </c>
      <c r="AB26" s="24">
        <f t="shared" si="24"/>
        <v>0</v>
      </c>
      <c r="AC26" s="24">
        <f t="shared" si="24"/>
        <v>0</v>
      </c>
      <c r="AD26" s="24">
        <f t="shared" si="24"/>
        <v>0</v>
      </c>
      <c r="AE26" s="24">
        <f t="shared" si="24"/>
        <v>0</v>
      </c>
      <c r="AF26" s="24">
        <f t="shared" si="24"/>
        <v>0</v>
      </c>
      <c r="AG26" s="24">
        <f t="shared" si="24"/>
        <v>0</v>
      </c>
      <c r="AH26" s="24">
        <f t="shared" si="24"/>
        <v>0</v>
      </c>
      <c r="AI26" s="24">
        <f t="shared" si="24"/>
        <v>0</v>
      </c>
      <c r="AJ26" s="24">
        <f t="shared" si="24"/>
        <v>0</v>
      </c>
      <c r="AK26" s="24">
        <f t="shared" si="24"/>
        <v>0</v>
      </c>
      <c r="AL26" s="24">
        <f t="shared" si="24"/>
        <v>0</v>
      </c>
      <c r="AM26" s="24">
        <f t="shared" si="24"/>
        <v>0</v>
      </c>
      <c r="AN26" s="24">
        <f t="shared" si="3"/>
        <v>0</v>
      </c>
      <c r="AO26" s="24">
        <f t="shared" si="4"/>
        <v>0</v>
      </c>
      <c r="AP26" s="24">
        <f t="shared" si="5"/>
        <v>28</v>
      </c>
      <c r="AR26" s="22">
        <f t="shared" si="6"/>
        <v>0</v>
      </c>
      <c r="AS26" s="22">
        <f t="shared" si="7"/>
        <v>28</v>
      </c>
    </row>
    <row r="27" spans="1:45" x14ac:dyDescent="0.25">
      <c r="A27" s="9"/>
      <c r="B27" s="10" t="s">
        <v>19</v>
      </c>
      <c r="C27" s="24">
        <f>SUMIFS(D27:AM27,D4:AM4,1,D7:AM7,AW6)</f>
        <v>0</v>
      </c>
      <c r="D27" s="24">
        <f t="shared" ref="D27:AM27" si="25">D62</f>
        <v>0</v>
      </c>
      <c r="E27" s="24">
        <f t="shared" si="25"/>
        <v>100</v>
      </c>
      <c r="F27" s="24">
        <f t="shared" si="25"/>
        <v>2</v>
      </c>
      <c r="G27" s="24">
        <f t="shared" si="25"/>
        <v>0</v>
      </c>
      <c r="H27" s="24">
        <f t="shared" si="25"/>
        <v>100</v>
      </c>
      <c r="I27" s="24">
        <f t="shared" si="25"/>
        <v>2</v>
      </c>
      <c r="J27" s="24">
        <f t="shared" si="25"/>
        <v>0</v>
      </c>
      <c r="K27" s="24">
        <f t="shared" si="25"/>
        <v>0</v>
      </c>
      <c r="L27" s="24">
        <f t="shared" si="25"/>
        <v>0</v>
      </c>
      <c r="M27" s="24">
        <f t="shared" si="25"/>
        <v>0</v>
      </c>
      <c r="N27" s="24">
        <f t="shared" si="25"/>
        <v>0</v>
      </c>
      <c r="O27" s="24">
        <f t="shared" si="25"/>
        <v>0</v>
      </c>
      <c r="P27" s="24">
        <f t="shared" si="25"/>
        <v>0</v>
      </c>
      <c r="Q27" s="24">
        <f t="shared" si="25"/>
        <v>0</v>
      </c>
      <c r="R27" s="24">
        <f t="shared" si="25"/>
        <v>0</v>
      </c>
      <c r="S27" s="24">
        <f t="shared" si="25"/>
        <v>0</v>
      </c>
      <c r="T27" s="24">
        <f t="shared" si="25"/>
        <v>0</v>
      </c>
      <c r="U27" s="24">
        <f t="shared" si="25"/>
        <v>0</v>
      </c>
      <c r="V27" s="24">
        <f t="shared" si="25"/>
        <v>0</v>
      </c>
      <c r="W27" s="24">
        <f t="shared" si="25"/>
        <v>0</v>
      </c>
      <c r="X27" s="24">
        <f t="shared" si="25"/>
        <v>0</v>
      </c>
      <c r="Y27" s="24">
        <f t="shared" si="25"/>
        <v>0</v>
      </c>
      <c r="Z27" s="24">
        <f t="shared" si="25"/>
        <v>0</v>
      </c>
      <c r="AA27" s="24">
        <f t="shared" si="25"/>
        <v>0</v>
      </c>
      <c r="AB27" s="24">
        <f t="shared" si="25"/>
        <v>0</v>
      </c>
      <c r="AC27" s="24">
        <f t="shared" si="25"/>
        <v>0</v>
      </c>
      <c r="AD27" s="24">
        <f t="shared" si="25"/>
        <v>0</v>
      </c>
      <c r="AE27" s="24">
        <f t="shared" si="25"/>
        <v>0</v>
      </c>
      <c r="AF27" s="24">
        <f t="shared" si="25"/>
        <v>0</v>
      </c>
      <c r="AG27" s="24">
        <f t="shared" si="25"/>
        <v>0</v>
      </c>
      <c r="AH27" s="24">
        <f t="shared" si="25"/>
        <v>0</v>
      </c>
      <c r="AI27" s="24">
        <f t="shared" si="25"/>
        <v>0</v>
      </c>
      <c r="AJ27" s="24">
        <f t="shared" si="25"/>
        <v>0</v>
      </c>
      <c r="AK27" s="24">
        <f t="shared" si="25"/>
        <v>0</v>
      </c>
      <c r="AL27" s="24">
        <f t="shared" si="25"/>
        <v>0</v>
      </c>
      <c r="AM27" s="24">
        <f t="shared" si="25"/>
        <v>0</v>
      </c>
      <c r="AN27" s="24">
        <f t="shared" si="3"/>
        <v>0</v>
      </c>
      <c r="AO27" s="24">
        <f t="shared" si="4"/>
        <v>200</v>
      </c>
      <c r="AP27" s="24">
        <f t="shared" si="5"/>
        <v>4</v>
      </c>
      <c r="AR27" s="22">
        <f t="shared" si="6"/>
        <v>200</v>
      </c>
      <c r="AS27" s="22">
        <f t="shared" si="7"/>
        <v>-46</v>
      </c>
    </row>
    <row r="28" spans="1:45" x14ac:dyDescent="0.25">
      <c r="A28" s="9"/>
      <c r="B28" s="11" t="s">
        <v>20</v>
      </c>
      <c r="C28" s="24">
        <f>SUM(C8:C27)</f>
        <v>344</v>
      </c>
      <c r="D28" s="24">
        <f t="shared" ref="D28:AM28" si="26">SUM(D8:D27)</f>
        <v>344</v>
      </c>
      <c r="E28" s="24">
        <f t="shared" si="26"/>
        <v>1358</v>
      </c>
      <c r="F28" s="24">
        <f t="shared" si="26"/>
        <v>1546</v>
      </c>
      <c r="G28" s="24">
        <f t="shared" si="26"/>
        <v>415</v>
      </c>
      <c r="H28" s="24">
        <f t="shared" si="26"/>
        <v>1257</v>
      </c>
      <c r="I28" s="24">
        <f t="shared" si="26"/>
        <v>1458</v>
      </c>
      <c r="J28" s="24">
        <f t="shared" si="26"/>
        <v>0</v>
      </c>
      <c r="K28" s="24">
        <f t="shared" si="26"/>
        <v>0</v>
      </c>
      <c r="L28" s="24">
        <f t="shared" si="26"/>
        <v>0</v>
      </c>
      <c r="M28" s="24">
        <f t="shared" si="26"/>
        <v>0</v>
      </c>
      <c r="N28" s="24">
        <f t="shared" si="26"/>
        <v>0</v>
      </c>
      <c r="O28" s="24">
        <f t="shared" si="26"/>
        <v>0</v>
      </c>
      <c r="P28" s="24">
        <f t="shared" si="26"/>
        <v>0</v>
      </c>
      <c r="Q28" s="24">
        <f t="shared" si="26"/>
        <v>0</v>
      </c>
      <c r="R28" s="24">
        <f t="shared" si="26"/>
        <v>0</v>
      </c>
      <c r="S28" s="24">
        <f t="shared" si="26"/>
        <v>0</v>
      </c>
      <c r="T28" s="24">
        <f t="shared" si="26"/>
        <v>0</v>
      </c>
      <c r="U28" s="24">
        <f t="shared" si="26"/>
        <v>0</v>
      </c>
      <c r="V28" s="24">
        <f t="shared" si="26"/>
        <v>0</v>
      </c>
      <c r="W28" s="24">
        <f t="shared" si="26"/>
        <v>0</v>
      </c>
      <c r="X28" s="24">
        <f t="shared" si="26"/>
        <v>0</v>
      </c>
      <c r="Y28" s="24">
        <f t="shared" si="26"/>
        <v>0</v>
      </c>
      <c r="Z28" s="24">
        <f t="shared" si="26"/>
        <v>0</v>
      </c>
      <c r="AA28" s="24">
        <f t="shared" si="26"/>
        <v>0</v>
      </c>
      <c r="AB28" s="24">
        <f t="shared" si="26"/>
        <v>0</v>
      </c>
      <c r="AC28" s="24">
        <f t="shared" si="26"/>
        <v>0</v>
      </c>
      <c r="AD28" s="24">
        <f t="shared" si="26"/>
        <v>0</v>
      </c>
      <c r="AE28" s="24">
        <f t="shared" si="26"/>
        <v>0</v>
      </c>
      <c r="AF28" s="24">
        <f t="shared" si="26"/>
        <v>0</v>
      </c>
      <c r="AG28" s="24">
        <f t="shared" si="26"/>
        <v>0</v>
      </c>
      <c r="AH28" s="24">
        <f t="shared" si="26"/>
        <v>0</v>
      </c>
      <c r="AI28" s="24">
        <f t="shared" si="26"/>
        <v>0</v>
      </c>
      <c r="AJ28" s="24">
        <f t="shared" si="26"/>
        <v>0</v>
      </c>
      <c r="AK28" s="24">
        <f t="shared" si="26"/>
        <v>0</v>
      </c>
      <c r="AL28" s="24">
        <f t="shared" si="26"/>
        <v>0</v>
      </c>
      <c r="AM28" s="24">
        <f t="shared" si="26"/>
        <v>0</v>
      </c>
      <c r="AN28" s="24">
        <f>SUM(AN8:AN27)</f>
        <v>759</v>
      </c>
      <c r="AO28" s="24">
        <f t="shared" ref="AO28:AP28" si="27">SUM(AO8:AO27)</f>
        <v>2615</v>
      </c>
      <c r="AP28" s="24">
        <f t="shared" si="27"/>
        <v>3004</v>
      </c>
      <c r="AR28" s="22">
        <f>IFERROR(AO28-AN28/AO28,0)</f>
        <v>2614.7097514340344</v>
      </c>
      <c r="AS28" s="22">
        <f>IFERROR(AP28-AO28/AP28,0)</f>
        <v>3003.1294940079893</v>
      </c>
    </row>
    <row r="39" spans="1:45" hidden="1" x14ac:dyDescent="0.25">
      <c r="A39" s="12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</row>
    <row r="40" spans="1:45" hidden="1" x14ac:dyDescent="0.25">
      <c r="D40" s="4" t="str">
        <f>D41</f>
        <v>Janvier</v>
      </c>
      <c r="E40" s="4" t="str">
        <f>D41</f>
        <v>Janvier</v>
      </c>
      <c r="F40" s="4" t="str">
        <f>D41</f>
        <v>Janvier</v>
      </c>
      <c r="G40" s="4" t="str">
        <f>G41</f>
        <v>Février</v>
      </c>
      <c r="H40" s="4" t="str">
        <f>G41</f>
        <v>Février</v>
      </c>
      <c r="I40" s="4" t="str">
        <f>G41</f>
        <v>Février</v>
      </c>
      <c r="J40" s="4" t="str">
        <f>J41</f>
        <v>Mars</v>
      </c>
      <c r="K40" s="4" t="str">
        <f>J41</f>
        <v>Mars</v>
      </c>
      <c r="L40" s="4" t="str">
        <f>J41</f>
        <v>Mars</v>
      </c>
      <c r="M40" s="4" t="str">
        <f>M41</f>
        <v>Avril</v>
      </c>
      <c r="N40" s="4" t="str">
        <f>M41</f>
        <v>Avril</v>
      </c>
      <c r="O40" s="4" t="str">
        <f>M41</f>
        <v>Avril</v>
      </c>
      <c r="P40" s="4" t="str">
        <f>P41</f>
        <v>Mai</v>
      </c>
      <c r="Q40" s="4" t="str">
        <f>P41</f>
        <v>Mai</v>
      </c>
      <c r="R40" s="4" t="str">
        <f>P41</f>
        <v>Mai</v>
      </c>
      <c r="S40" s="4" t="str">
        <f>S41</f>
        <v>Juin</v>
      </c>
      <c r="T40" s="4" t="str">
        <f>S41</f>
        <v>Juin</v>
      </c>
      <c r="U40" s="4" t="str">
        <f>S41</f>
        <v>Juin</v>
      </c>
      <c r="V40" s="4" t="str">
        <f>V41</f>
        <v>Juillet</v>
      </c>
      <c r="W40" s="4" t="str">
        <f>V41</f>
        <v>Juillet</v>
      </c>
      <c r="X40" s="4" t="str">
        <f>V41</f>
        <v>Juillet</v>
      </c>
      <c r="Y40" s="4" t="str">
        <f>Y41</f>
        <v>Août</v>
      </c>
      <c r="Z40" s="4" t="str">
        <f>Y41</f>
        <v>Août</v>
      </c>
      <c r="AA40" s="4" t="str">
        <f>Y41</f>
        <v>Août</v>
      </c>
      <c r="AB40" s="4" t="str">
        <f>AB41</f>
        <v>Septembre</v>
      </c>
      <c r="AC40" s="4" t="str">
        <f>AB41</f>
        <v>Septembre</v>
      </c>
      <c r="AD40" s="4" t="str">
        <f>AB41</f>
        <v>Septembre</v>
      </c>
      <c r="AE40" s="4" t="str">
        <f>AE41</f>
        <v>Octobre</v>
      </c>
      <c r="AF40" s="4" t="str">
        <f>AE41</f>
        <v>Octobre</v>
      </c>
      <c r="AG40" s="4" t="str">
        <f>AE41</f>
        <v>Octobre</v>
      </c>
      <c r="AH40" s="4" t="str">
        <f>AH41</f>
        <v>Novembre</v>
      </c>
      <c r="AI40" s="4" t="str">
        <f>AH41</f>
        <v>Novembre</v>
      </c>
      <c r="AJ40" s="4" t="str">
        <f>AH41</f>
        <v>Novembre</v>
      </c>
      <c r="AK40" s="4" t="str">
        <f>AK41</f>
        <v>Décembre</v>
      </c>
      <c r="AL40" s="4" t="str">
        <f>AK41</f>
        <v>Décembre</v>
      </c>
      <c r="AM40" s="4" t="str">
        <f>AK41</f>
        <v>Décembre</v>
      </c>
    </row>
    <row r="41" spans="1:45" hidden="1" x14ac:dyDescent="0.25">
      <c r="B41" s="6"/>
      <c r="C41" s="6"/>
      <c r="D41" s="44" t="s">
        <v>21</v>
      </c>
      <c r="E41" s="44"/>
      <c r="F41" s="44"/>
      <c r="G41" s="44" t="s">
        <v>22</v>
      </c>
      <c r="H41" s="44"/>
      <c r="I41" s="44"/>
      <c r="J41" s="44" t="s">
        <v>23</v>
      </c>
      <c r="K41" s="44"/>
      <c r="L41" s="44"/>
      <c r="M41" s="44" t="s">
        <v>24</v>
      </c>
      <c r="N41" s="44"/>
      <c r="O41" s="44"/>
      <c r="P41" s="44" t="s">
        <v>25</v>
      </c>
      <c r="Q41" s="44"/>
      <c r="R41" s="44"/>
      <c r="S41" s="44" t="s">
        <v>26</v>
      </c>
      <c r="T41" s="44"/>
      <c r="U41" s="44"/>
      <c r="V41" s="44" t="s">
        <v>27</v>
      </c>
      <c r="W41" s="44"/>
      <c r="X41" s="44"/>
      <c r="Y41" s="44" t="s">
        <v>28</v>
      </c>
      <c r="Z41" s="44"/>
      <c r="AA41" s="44"/>
      <c r="AB41" s="44" t="s">
        <v>29</v>
      </c>
      <c r="AC41" s="44"/>
      <c r="AD41" s="44"/>
      <c r="AE41" s="44" t="s">
        <v>30</v>
      </c>
      <c r="AF41" s="44"/>
      <c r="AG41" s="44"/>
      <c r="AH41" s="44" t="s">
        <v>31</v>
      </c>
      <c r="AI41" s="44"/>
      <c r="AJ41" s="44"/>
      <c r="AK41" s="44" t="s">
        <v>32</v>
      </c>
      <c r="AL41" s="44"/>
      <c r="AM41" s="44"/>
      <c r="AR41" s="4"/>
      <c r="AS41" s="4"/>
    </row>
    <row r="42" spans="1:45" hidden="1" x14ac:dyDescent="0.25">
      <c r="B42" s="7"/>
      <c r="C42" s="7"/>
      <c r="D42" s="21">
        <v>2016</v>
      </c>
      <c r="E42" s="21">
        <v>2017</v>
      </c>
      <c r="F42" s="21">
        <v>2018</v>
      </c>
      <c r="G42" s="21">
        <v>2016</v>
      </c>
      <c r="H42" s="21">
        <v>2017</v>
      </c>
      <c r="I42" s="21">
        <v>2018</v>
      </c>
      <c r="J42" s="21">
        <v>2016</v>
      </c>
      <c r="K42" s="21">
        <v>2017</v>
      </c>
      <c r="L42" s="21">
        <v>2018</v>
      </c>
      <c r="M42" s="21">
        <v>2016</v>
      </c>
      <c r="N42" s="21">
        <v>2017</v>
      </c>
      <c r="O42" s="21">
        <v>2018</v>
      </c>
      <c r="P42" s="21">
        <v>2016</v>
      </c>
      <c r="Q42" s="21">
        <v>2017</v>
      </c>
      <c r="R42" s="21">
        <v>2018</v>
      </c>
      <c r="S42" s="21">
        <v>2016</v>
      </c>
      <c r="T42" s="21">
        <v>2017</v>
      </c>
      <c r="U42" s="21">
        <v>2018</v>
      </c>
      <c r="V42" s="21">
        <v>2016</v>
      </c>
      <c r="W42" s="21">
        <v>2017</v>
      </c>
      <c r="X42" s="21">
        <v>2018</v>
      </c>
      <c r="Y42" s="21">
        <v>2016</v>
      </c>
      <c r="Z42" s="21">
        <v>2017</v>
      </c>
      <c r="AA42" s="21">
        <v>2018</v>
      </c>
      <c r="AB42" s="21">
        <v>2016</v>
      </c>
      <c r="AC42" s="21">
        <v>2017</v>
      </c>
      <c r="AD42" s="21">
        <v>2018</v>
      </c>
      <c r="AE42" s="21">
        <v>2016</v>
      </c>
      <c r="AF42" s="21">
        <v>2017</v>
      </c>
      <c r="AG42" s="21">
        <v>2018</v>
      </c>
      <c r="AH42" s="21">
        <v>2016</v>
      </c>
      <c r="AI42" s="21">
        <v>2017</v>
      </c>
      <c r="AJ42" s="21">
        <v>2018</v>
      </c>
      <c r="AK42" s="21">
        <v>2016</v>
      </c>
      <c r="AL42" s="21">
        <v>2017</v>
      </c>
      <c r="AM42" s="21">
        <v>2018</v>
      </c>
      <c r="AN42" s="4" t="s">
        <v>36</v>
      </c>
      <c r="AR42" s="4"/>
      <c r="AS42" s="4"/>
    </row>
    <row r="43" spans="1:45" hidden="1" x14ac:dyDescent="0.25">
      <c r="B43" s="10" t="s">
        <v>0</v>
      </c>
      <c r="C43" s="10"/>
      <c r="D43" s="10">
        <v>1</v>
      </c>
      <c r="E43" s="10">
        <v>56</v>
      </c>
      <c r="F43" s="10">
        <v>89</v>
      </c>
      <c r="G43" s="10">
        <v>10</v>
      </c>
      <c r="H43" s="10">
        <v>56</v>
      </c>
      <c r="I43" s="10">
        <v>89</v>
      </c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4">
        <f>SUM(D43:AM43)</f>
        <v>301</v>
      </c>
      <c r="AQ43" s="25" t="s">
        <v>21</v>
      </c>
      <c r="AR43" s="4"/>
      <c r="AS43" s="4"/>
    </row>
    <row r="44" spans="1:45" hidden="1" x14ac:dyDescent="0.25">
      <c r="B44" s="10" t="s">
        <v>1</v>
      </c>
      <c r="C44" s="10"/>
      <c r="D44" s="10"/>
      <c r="E44" s="10">
        <v>47</v>
      </c>
      <c r="F44" s="10">
        <v>58</v>
      </c>
      <c r="G44" s="10"/>
      <c r="H44" s="10">
        <v>47</v>
      </c>
      <c r="I44" s="10">
        <v>58</v>
      </c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4">
        <f t="shared" ref="AN44:AN62" si="28">SUM(D44:AM44)</f>
        <v>210</v>
      </c>
      <c r="AQ44" s="25" t="s">
        <v>22</v>
      </c>
    </row>
    <row r="45" spans="1:45" hidden="1" x14ac:dyDescent="0.25">
      <c r="B45" s="10" t="s">
        <v>2</v>
      </c>
      <c r="C45" s="10"/>
      <c r="D45" s="10">
        <v>2</v>
      </c>
      <c r="E45" s="10">
        <v>99</v>
      </c>
      <c r="F45" s="10"/>
      <c r="G45" s="10">
        <v>2</v>
      </c>
      <c r="H45" s="10">
        <v>99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4">
        <f t="shared" si="28"/>
        <v>202</v>
      </c>
      <c r="AQ45" s="25" t="s">
        <v>23</v>
      </c>
    </row>
    <row r="46" spans="1:45" hidden="1" x14ac:dyDescent="0.25">
      <c r="B46" s="10" t="s">
        <v>3</v>
      </c>
      <c r="C46" s="10"/>
      <c r="D46" s="10">
        <v>67</v>
      </c>
      <c r="E46" s="10">
        <v>102</v>
      </c>
      <c r="F46" s="10"/>
      <c r="G46" s="10">
        <v>67</v>
      </c>
      <c r="H46" s="10">
        <v>102</v>
      </c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4">
        <f t="shared" si="28"/>
        <v>338</v>
      </c>
      <c r="AQ46" s="25" t="s">
        <v>24</v>
      </c>
    </row>
    <row r="47" spans="1:45" hidden="1" x14ac:dyDescent="0.25">
      <c r="B47" s="10" t="s">
        <v>4</v>
      </c>
      <c r="C47" s="10"/>
      <c r="D47" s="10">
        <v>21</v>
      </c>
      <c r="E47" s="10">
        <v>14</v>
      </c>
      <c r="F47" s="10">
        <v>26</v>
      </c>
      <c r="G47" s="10">
        <v>21</v>
      </c>
      <c r="H47" s="10">
        <v>14</v>
      </c>
      <c r="I47" s="10">
        <v>26</v>
      </c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4">
        <f t="shared" si="28"/>
        <v>122</v>
      </c>
      <c r="AQ47" s="25" t="s">
        <v>25</v>
      </c>
    </row>
    <row r="48" spans="1:45" hidden="1" x14ac:dyDescent="0.25">
      <c r="B48" s="10" t="s">
        <v>5</v>
      </c>
      <c r="C48" s="10"/>
      <c r="D48" s="10">
        <v>45</v>
      </c>
      <c r="E48" s="10">
        <v>157</v>
      </c>
      <c r="F48" s="10">
        <v>32</v>
      </c>
      <c r="G48" s="10">
        <v>107</v>
      </c>
      <c r="H48" s="10">
        <v>159</v>
      </c>
      <c r="I48" s="10">
        <v>32</v>
      </c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4">
        <f t="shared" si="28"/>
        <v>532</v>
      </c>
      <c r="AQ48" s="25" t="s">
        <v>26</v>
      </c>
    </row>
    <row r="49" spans="2:43" hidden="1" x14ac:dyDescent="0.25">
      <c r="B49" s="10" t="s">
        <v>6</v>
      </c>
      <c r="C49" s="10"/>
      <c r="D49" s="10"/>
      <c r="E49" s="10">
        <v>123</v>
      </c>
      <c r="F49" s="10"/>
      <c r="G49" s="10"/>
      <c r="H49" s="10">
        <v>123</v>
      </c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4">
        <f t="shared" si="28"/>
        <v>246</v>
      </c>
      <c r="AQ49" s="25" t="s">
        <v>27</v>
      </c>
    </row>
    <row r="50" spans="2:43" hidden="1" x14ac:dyDescent="0.25">
      <c r="B50" s="10" t="s">
        <v>7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4">
        <f t="shared" si="28"/>
        <v>0</v>
      </c>
      <c r="AQ50" s="25" t="s">
        <v>28</v>
      </c>
    </row>
    <row r="51" spans="2:43" hidden="1" x14ac:dyDescent="0.25">
      <c r="B51" s="10" t="s">
        <v>8</v>
      </c>
      <c r="C51" s="10"/>
      <c r="D51" s="10"/>
      <c r="E51" s="10"/>
      <c r="F51" s="10">
        <v>14</v>
      </c>
      <c r="G51" s="10"/>
      <c r="H51" s="10"/>
      <c r="I51" s="10">
        <v>14</v>
      </c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4">
        <f t="shared" si="28"/>
        <v>28</v>
      </c>
      <c r="AQ51" s="25" t="s">
        <v>29</v>
      </c>
    </row>
    <row r="52" spans="2:43" hidden="1" x14ac:dyDescent="0.25">
      <c r="B52" s="10" t="s">
        <v>9</v>
      </c>
      <c r="C52" s="10"/>
      <c r="D52" s="10">
        <v>15</v>
      </c>
      <c r="E52" s="10"/>
      <c r="F52" s="10">
        <v>16</v>
      </c>
      <c r="G52" s="10">
        <v>15</v>
      </c>
      <c r="H52" s="10"/>
      <c r="I52" s="10">
        <v>16</v>
      </c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4">
        <f t="shared" si="28"/>
        <v>62</v>
      </c>
      <c r="AQ52" s="25" t="s">
        <v>30</v>
      </c>
    </row>
    <row r="53" spans="2:43" hidden="1" x14ac:dyDescent="0.25">
      <c r="B53" s="10" t="s">
        <v>10</v>
      </c>
      <c r="C53" s="10"/>
      <c r="D53" s="10">
        <v>16</v>
      </c>
      <c r="E53" s="10">
        <v>157</v>
      </c>
      <c r="F53" s="10">
        <v>27</v>
      </c>
      <c r="G53" s="10">
        <v>16</v>
      </c>
      <c r="H53" s="10">
        <v>157</v>
      </c>
      <c r="I53" s="10">
        <v>27</v>
      </c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4">
        <f t="shared" si="28"/>
        <v>400</v>
      </c>
      <c r="AQ53" s="25" t="s">
        <v>31</v>
      </c>
    </row>
    <row r="54" spans="2:43" hidden="1" x14ac:dyDescent="0.25">
      <c r="B54" s="10" t="s">
        <v>11</v>
      </c>
      <c r="C54" s="10"/>
      <c r="D54" s="10"/>
      <c r="E54" s="10">
        <v>123</v>
      </c>
      <c r="F54" s="10">
        <v>212</v>
      </c>
      <c r="G54" s="10"/>
      <c r="H54" s="10">
        <v>10</v>
      </c>
      <c r="I54" s="10">
        <v>124</v>
      </c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4">
        <f t="shared" si="28"/>
        <v>469</v>
      </c>
      <c r="AQ54" s="25" t="s">
        <v>32</v>
      </c>
    </row>
    <row r="55" spans="2:43" hidden="1" x14ac:dyDescent="0.25">
      <c r="B55" s="10" t="s">
        <v>12</v>
      </c>
      <c r="C55" s="10"/>
      <c r="D55" s="10"/>
      <c r="E55" s="10"/>
      <c r="F55" s="10">
        <v>987</v>
      </c>
      <c r="G55" s="10"/>
      <c r="H55" s="10">
        <v>9</v>
      </c>
      <c r="I55" s="10">
        <v>987</v>
      </c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4">
        <f t="shared" si="28"/>
        <v>1983</v>
      </c>
      <c r="AQ55" s="25">
        <v>2016</v>
      </c>
    </row>
    <row r="56" spans="2:43" hidden="1" x14ac:dyDescent="0.25">
      <c r="B56" s="10" t="s">
        <v>13</v>
      </c>
      <c r="C56" s="10"/>
      <c r="D56" s="10">
        <v>18</v>
      </c>
      <c r="E56" s="10">
        <v>158</v>
      </c>
      <c r="F56" s="10">
        <v>12</v>
      </c>
      <c r="G56" s="10">
        <v>18</v>
      </c>
      <c r="H56" s="10">
        <v>158</v>
      </c>
      <c r="I56" s="10">
        <v>12</v>
      </c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4">
        <f t="shared" si="28"/>
        <v>376</v>
      </c>
      <c r="AQ56" s="25">
        <v>2017</v>
      </c>
    </row>
    <row r="57" spans="2:43" hidden="1" x14ac:dyDescent="0.25">
      <c r="B57" s="10" t="s">
        <v>14</v>
      </c>
      <c r="C57" s="10"/>
      <c r="D57" s="10">
        <v>22</v>
      </c>
      <c r="E57" s="10">
        <v>98</v>
      </c>
      <c r="F57" s="10">
        <v>14</v>
      </c>
      <c r="G57" s="10">
        <v>22</v>
      </c>
      <c r="H57" s="10">
        <v>99</v>
      </c>
      <c r="I57" s="10">
        <v>14</v>
      </c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4">
        <f t="shared" si="28"/>
        <v>269</v>
      </c>
      <c r="AQ57" s="25">
        <v>2018</v>
      </c>
    </row>
    <row r="58" spans="2:43" hidden="1" x14ac:dyDescent="0.25">
      <c r="B58" s="10" t="s">
        <v>15</v>
      </c>
      <c r="C58" s="10"/>
      <c r="D58" s="10">
        <v>63</v>
      </c>
      <c r="E58" s="10"/>
      <c r="F58" s="10">
        <v>32</v>
      </c>
      <c r="G58" s="10">
        <v>63</v>
      </c>
      <c r="H58" s="10"/>
      <c r="I58" s="10">
        <v>32</v>
      </c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4">
        <f t="shared" si="28"/>
        <v>190</v>
      </c>
    </row>
    <row r="59" spans="2:43" hidden="1" x14ac:dyDescent="0.25">
      <c r="B59" s="10" t="s">
        <v>16</v>
      </c>
      <c r="C59" s="10"/>
      <c r="D59" s="10">
        <v>74</v>
      </c>
      <c r="E59" s="10">
        <v>124</v>
      </c>
      <c r="F59" s="10"/>
      <c r="G59" s="10">
        <v>74</v>
      </c>
      <c r="H59" s="10">
        <v>124</v>
      </c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4">
        <f t="shared" si="28"/>
        <v>396</v>
      </c>
    </row>
    <row r="60" spans="2:43" hidden="1" x14ac:dyDescent="0.25">
      <c r="B60" s="10" t="s">
        <v>17</v>
      </c>
      <c r="C60" s="10"/>
      <c r="D60" s="10"/>
      <c r="E60" s="10"/>
      <c r="F60" s="10">
        <v>11</v>
      </c>
      <c r="G60" s="10"/>
      <c r="H60" s="10"/>
      <c r="I60" s="10">
        <v>11</v>
      </c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4">
        <f t="shared" si="28"/>
        <v>22</v>
      </c>
    </row>
    <row r="61" spans="2:43" hidden="1" x14ac:dyDescent="0.25">
      <c r="B61" s="10" t="s">
        <v>18</v>
      </c>
      <c r="C61" s="10"/>
      <c r="D61" s="10"/>
      <c r="E61" s="10"/>
      <c r="F61" s="10">
        <v>14</v>
      </c>
      <c r="G61" s="10"/>
      <c r="H61" s="10"/>
      <c r="I61" s="10">
        <v>14</v>
      </c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4">
        <f t="shared" si="28"/>
        <v>28</v>
      </c>
    </row>
    <row r="62" spans="2:43" hidden="1" x14ac:dyDescent="0.25">
      <c r="B62" s="10" t="s">
        <v>19</v>
      </c>
      <c r="C62" s="10"/>
      <c r="D62" s="10"/>
      <c r="E62" s="10">
        <v>100</v>
      </c>
      <c r="F62" s="10">
        <v>2</v>
      </c>
      <c r="G62" s="10"/>
      <c r="H62" s="10">
        <v>100</v>
      </c>
      <c r="I62" s="10">
        <v>2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4">
        <f t="shared" si="28"/>
        <v>204</v>
      </c>
    </row>
    <row r="63" spans="2:43" hidden="1" x14ac:dyDescent="0.25">
      <c r="B63" s="11" t="s">
        <v>20</v>
      </c>
      <c r="C63" s="11"/>
      <c r="D63" s="10">
        <f>SUM(D43:D62)</f>
        <v>344</v>
      </c>
      <c r="E63" s="10">
        <f t="shared" ref="E63:AM63" si="29">SUM(E43:E62)</f>
        <v>1358</v>
      </c>
      <c r="F63" s="10">
        <f t="shared" si="29"/>
        <v>1546</v>
      </c>
      <c r="G63" s="10">
        <f t="shared" si="29"/>
        <v>415</v>
      </c>
      <c r="H63" s="10">
        <f t="shared" si="29"/>
        <v>1257</v>
      </c>
      <c r="I63" s="10">
        <f t="shared" si="29"/>
        <v>1458</v>
      </c>
      <c r="J63" s="10">
        <f t="shared" si="29"/>
        <v>0</v>
      </c>
      <c r="K63" s="10">
        <f t="shared" si="29"/>
        <v>0</v>
      </c>
      <c r="L63" s="10">
        <f t="shared" si="29"/>
        <v>0</v>
      </c>
      <c r="M63" s="10">
        <f t="shared" si="29"/>
        <v>0</v>
      </c>
      <c r="N63" s="10">
        <f t="shared" si="29"/>
        <v>0</v>
      </c>
      <c r="O63" s="10">
        <f t="shared" si="29"/>
        <v>0</v>
      </c>
      <c r="P63" s="10">
        <f t="shared" si="29"/>
        <v>0</v>
      </c>
      <c r="Q63" s="10">
        <f t="shared" si="29"/>
        <v>0</v>
      </c>
      <c r="R63" s="10">
        <f t="shared" si="29"/>
        <v>0</v>
      </c>
      <c r="S63" s="10">
        <f t="shared" si="29"/>
        <v>0</v>
      </c>
      <c r="T63" s="10">
        <f t="shared" si="29"/>
        <v>0</v>
      </c>
      <c r="U63" s="10">
        <f t="shared" si="29"/>
        <v>0</v>
      </c>
      <c r="V63" s="10">
        <f t="shared" si="29"/>
        <v>0</v>
      </c>
      <c r="W63" s="10">
        <f t="shared" si="29"/>
        <v>0</v>
      </c>
      <c r="X63" s="10">
        <f t="shared" si="29"/>
        <v>0</v>
      </c>
      <c r="Y63" s="10">
        <f t="shared" si="29"/>
        <v>0</v>
      </c>
      <c r="Z63" s="10">
        <f t="shared" si="29"/>
        <v>0</v>
      </c>
      <c r="AA63" s="10">
        <f t="shared" si="29"/>
        <v>0</v>
      </c>
      <c r="AB63" s="10">
        <f t="shared" si="29"/>
        <v>0</v>
      </c>
      <c r="AC63" s="10">
        <f t="shared" si="29"/>
        <v>0</v>
      </c>
      <c r="AD63" s="10">
        <f t="shared" si="29"/>
        <v>0</v>
      </c>
      <c r="AE63" s="10">
        <f t="shared" si="29"/>
        <v>0</v>
      </c>
      <c r="AF63" s="10">
        <f t="shared" si="29"/>
        <v>0</v>
      </c>
      <c r="AG63" s="10">
        <f t="shared" si="29"/>
        <v>0</v>
      </c>
      <c r="AH63" s="10">
        <f t="shared" si="29"/>
        <v>0</v>
      </c>
      <c r="AI63" s="10">
        <f t="shared" si="29"/>
        <v>0</v>
      </c>
      <c r="AJ63" s="10">
        <f t="shared" si="29"/>
        <v>0</v>
      </c>
      <c r="AK63" s="10">
        <f t="shared" si="29"/>
        <v>0</v>
      </c>
      <c r="AL63" s="10">
        <f t="shared" si="29"/>
        <v>0</v>
      </c>
      <c r="AM63" s="10">
        <f t="shared" si="29"/>
        <v>0</v>
      </c>
      <c r="AN63" s="4">
        <f>SUM(AN43:AN62)</f>
        <v>6378</v>
      </c>
    </row>
    <row r="64" spans="2:43" hidden="1" x14ac:dyDescent="0.25"/>
    <row r="81" spans="2:3" x14ac:dyDescent="0.25">
      <c r="B81" s="16" t="s">
        <v>37</v>
      </c>
      <c r="C81" s="16"/>
    </row>
  </sheetData>
  <sheetProtection formatCells="0"/>
  <mergeCells count="43">
    <mergeCell ref="AW8:AX8"/>
    <mergeCell ref="AH41:AJ41"/>
    <mergeCell ref="AK41:AM41"/>
    <mergeCell ref="AW6:AX6"/>
    <mergeCell ref="AN6:AP6"/>
    <mergeCell ref="AR6:AR7"/>
    <mergeCell ref="AS6:AS7"/>
    <mergeCell ref="AJ39:AL39"/>
    <mergeCell ref="AG39:AI39"/>
    <mergeCell ref="S41:U41"/>
    <mergeCell ref="V41:X41"/>
    <mergeCell ref="Y41:AA41"/>
    <mergeCell ref="AB41:AD41"/>
    <mergeCell ref="AE41:AG41"/>
    <mergeCell ref="D41:F41"/>
    <mergeCell ref="G41:I41"/>
    <mergeCell ref="J41:L41"/>
    <mergeCell ref="M41:O41"/>
    <mergeCell ref="P41:R41"/>
    <mergeCell ref="B39:E39"/>
    <mergeCell ref="F39:H39"/>
    <mergeCell ref="I39:K39"/>
    <mergeCell ref="L39:N39"/>
    <mergeCell ref="O39:Q39"/>
    <mergeCell ref="R39:T39"/>
    <mergeCell ref="U39:W39"/>
    <mergeCell ref="X39:Z39"/>
    <mergeCell ref="AA39:AC39"/>
    <mergeCell ref="AD39:AF39"/>
    <mergeCell ref="C6:C7"/>
    <mergeCell ref="D2:AP2"/>
    <mergeCell ref="AE6:AG6"/>
    <mergeCell ref="AH6:AJ6"/>
    <mergeCell ref="AK6:AM6"/>
    <mergeCell ref="S6:U6"/>
    <mergeCell ref="V6:X6"/>
    <mergeCell ref="Y6:AA6"/>
    <mergeCell ref="AB6:AD6"/>
    <mergeCell ref="D6:F6"/>
    <mergeCell ref="G6:I6"/>
    <mergeCell ref="J6:L6"/>
    <mergeCell ref="M6:O6"/>
    <mergeCell ref="P6:R6"/>
  </mergeCells>
  <conditionalFormatting sqref="AR8:AS28">
    <cfRule type="containsText" dxfId="1" priority="1" operator="containsText" text="#DIV/0!">
      <formula>NOT(ISERROR(SEARCH("#DIV/0!",AR8)))</formula>
    </cfRule>
  </conditionalFormatting>
  <dataValidations count="2">
    <dataValidation type="list" allowBlank="1" showInputMessage="1" showErrorMessage="1" sqref="AW6:AX6">
      <formula1>$AQ$20:$AQ$22</formula1>
    </dataValidation>
    <dataValidation type="list" allowBlank="1" showInputMessage="1" showErrorMessage="1" sqref="AW7:AX7">
      <formula1>$AQ$8:$AQ$19</formula1>
    </dataValidation>
  </dataValidations>
  <hyperlinks>
    <hyperlink ref="B81" location="'Page d''acceuil'!A1" display="Retour à l'accueil"/>
  </hyperlinks>
  <printOptions horizontalCentered="1" verticalCentered="1"/>
  <pageMargins left="0.39370078740157483" right="0.39370078740157483" top="0.31496062992125984" bottom="0.35433070866141736" header="0.31496062992125984" footer="0.31496062992125984"/>
  <pageSetup paperSize="9" scale="52" orientation="landscape" r:id="rId1"/>
  <headerFooter scaleWithDoc="0" alignWithMargins="0">
    <oddFooter>&amp;R&amp;8Mairie de Paris DPSP/SDTP/BREP
Actualisées le &amp;D</oddFooter>
  </headerFooter>
  <ignoredErrors>
    <ignoredError sqref="C8:C27 AW8 D63:AM63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AR41"/>
  <sheetViews>
    <sheetView showZeros="0" topLeftCell="B1" workbookViewId="0">
      <selection activeCell="Q14" sqref="Q14"/>
    </sheetView>
  </sheetViews>
  <sheetFormatPr baseColWidth="10" defaultColWidth="9.140625" defaultRowHeight="15" x14ac:dyDescent="0.25"/>
  <cols>
    <col min="1" max="1" width="12.140625" style="4" bestFit="1" customWidth="1"/>
    <col min="2" max="9" width="10.7109375" style="4" bestFit="1" customWidth="1"/>
    <col min="10" max="10" width="10.85546875" style="4" bestFit="1" customWidth="1"/>
    <col min="11" max="13" width="10.7109375" style="4" bestFit="1" customWidth="1"/>
    <col min="14" max="14" width="12.28515625" style="4" bestFit="1" customWidth="1"/>
    <col min="15" max="15" width="1.140625" style="25" customWidth="1"/>
    <col min="16" max="16" width="11" style="4" bestFit="1" customWidth="1"/>
    <col min="17" max="17" width="10.5703125" style="4" bestFit="1" customWidth="1"/>
    <col min="18" max="18" width="10.7109375" style="4" customWidth="1"/>
    <col min="19" max="38" width="10.7109375" style="4" bestFit="1" customWidth="1"/>
    <col min="39" max="16384" width="9.140625" style="4"/>
  </cols>
  <sheetData>
    <row r="1" spans="1:44" s="3" customFormat="1" ht="12" x14ac:dyDescent="0.2">
      <c r="O1" s="28"/>
    </row>
    <row r="2" spans="1:44" s="3" customFormat="1" ht="12" x14ac:dyDescent="0.2">
      <c r="O2" s="28"/>
    </row>
    <row r="3" spans="1:44" s="3" customFormat="1" ht="12" x14ac:dyDescent="0.2">
      <c r="O3" s="28"/>
    </row>
    <row r="4" spans="1:44" ht="23.25" x14ac:dyDescent="0.25"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32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</row>
    <row r="5" spans="1:44" hidden="1" x14ac:dyDescent="0.25">
      <c r="B5" s="14">
        <f>DATE(O21,1,1)</f>
        <v>42370</v>
      </c>
      <c r="C5" s="14">
        <f>DATE(O22,1,1)</f>
        <v>42736</v>
      </c>
      <c r="D5" s="14">
        <f>DATE(O23,1,1)</f>
        <v>43101</v>
      </c>
      <c r="E5" s="14">
        <f>DATE(O21,2,1)</f>
        <v>42401</v>
      </c>
      <c r="F5" s="14">
        <f>DATE(O22,2,1)</f>
        <v>42767</v>
      </c>
      <c r="G5" s="14">
        <f>DATE(O23,2,1)</f>
        <v>43132</v>
      </c>
      <c r="H5" s="14">
        <f>DATE(O21,3,1)</f>
        <v>42430</v>
      </c>
      <c r="I5" s="14">
        <f>DATE(O22,3,1)</f>
        <v>42795</v>
      </c>
      <c r="J5" s="14">
        <f>DATE(O23,3,1)</f>
        <v>43160</v>
      </c>
      <c r="K5" s="14">
        <f>DATE(O21,4,1)</f>
        <v>42461</v>
      </c>
      <c r="L5" s="14">
        <f>DATE(O22,4,1)</f>
        <v>42826</v>
      </c>
      <c r="M5" s="14">
        <f>DATE(O23,4,1)</f>
        <v>43191</v>
      </c>
      <c r="N5" s="14">
        <f>DATE(O21,5,1)</f>
        <v>42491</v>
      </c>
      <c r="O5" s="26">
        <f>DATE(O22,5,1)</f>
        <v>42856</v>
      </c>
      <c r="P5" s="14">
        <f>DATE(O23,5,1)</f>
        <v>43221</v>
      </c>
      <c r="Q5" s="14">
        <f>DATE(O21,6,1)</f>
        <v>42522</v>
      </c>
      <c r="R5" s="14">
        <f>DATE(O22,6,1)</f>
        <v>42887</v>
      </c>
      <c r="S5" s="14">
        <f>DATE(O23,6,1)</f>
        <v>43252</v>
      </c>
      <c r="T5" s="14">
        <f>DATE(O21,7,1)</f>
        <v>42552</v>
      </c>
      <c r="U5" s="14">
        <f>DATE(O22,7,1)</f>
        <v>42917</v>
      </c>
      <c r="V5" s="14">
        <f>DATE(O23,7,1)</f>
        <v>43282</v>
      </c>
      <c r="W5" s="14">
        <f>DATE(O21,8,1)</f>
        <v>42583</v>
      </c>
      <c r="X5" s="14">
        <f>DATE(O22,8,1)</f>
        <v>42948</v>
      </c>
      <c r="Y5" s="14">
        <f>DATE(O23,8,1)</f>
        <v>43313</v>
      </c>
      <c r="Z5" s="14">
        <f>DATE(O21,9,1)</f>
        <v>42614</v>
      </c>
      <c r="AA5" s="14">
        <f>DATE(O22,9,1)</f>
        <v>42979</v>
      </c>
      <c r="AB5" s="14">
        <f>DATE(O23,9,1)</f>
        <v>43344</v>
      </c>
      <c r="AC5" s="14">
        <f>DATE(O21,10,1)</f>
        <v>42644</v>
      </c>
      <c r="AD5" s="14">
        <f>DATE(O22,10,1)</f>
        <v>43009</v>
      </c>
      <c r="AE5" s="14">
        <f>DATE(O23,10,1)</f>
        <v>43374</v>
      </c>
      <c r="AF5" s="14">
        <f>DATE(O21,11,1)</f>
        <v>42675</v>
      </c>
      <c r="AG5" s="14">
        <f>DATE(O22,11,1)</f>
        <v>43040</v>
      </c>
      <c r="AH5" s="14">
        <f>DATE(O23,11,1)</f>
        <v>43405</v>
      </c>
      <c r="AI5" s="14">
        <f>DATE(O21,12,1)</f>
        <v>42705</v>
      </c>
      <c r="AJ5" s="14">
        <f>DATE(O22,12,1)</f>
        <v>43070</v>
      </c>
      <c r="AK5" s="14">
        <f>DATE(O23,12,1)</f>
        <v>43435</v>
      </c>
      <c r="AL5" s="14"/>
    </row>
    <row r="6" spans="1:44" ht="13.5" hidden="1" customHeight="1" x14ac:dyDescent="0.25">
      <c r="B6" s="4" t="e">
        <f>IF(AND(MONTH(B5)&gt;=MONTH(1&amp;"/"&amp;$P$9),MONTH(B5)&lt;=MONTH(1&amp;"/"&amp;#REF!)),1,0)</f>
        <v>#REF!</v>
      </c>
      <c r="C6" s="4" t="e">
        <f>IF(AND(MONTH(C5)&gt;=MONTH(1&amp;"/"&amp;$P$9),MONTH(C5)&lt;=MONTH(1&amp;"/"&amp;#REF!)),1,0)</f>
        <v>#REF!</v>
      </c>
      <c r="D6" s="4" t="e">
        <f>IF(AND(MONTH(D5)&gt;=MONTH(1&amp;"/"&amp;$P$9),MONTH(D5)&lt;=MONTH(1&amp;"/"&amp;#REF!)),1,0)</f>
        <v>#REF!</v>
      </c>
      <c r="E6" s="4" t="e">
        <f>IF(AND(MONTH(E5)&gt;=MONTH(1&amp;"/"&amp;$P$9),MONTH(E5)&lt;=MONTH(1&amp;"/"&amp;#REF!)),1,0)</f>
        <v>#REF!</v>
      </c>
      <c r="F6" s="4" t="e">
        <f>IF(AND(MONTH(F5)&gt;=MONTH(1&amp;"/"&amp;$P$9),MONTH(F5)&lt;=MONTH(1&amp;"/"&amp;#REF!)),1,0)</f>
        <v>#REF!</v>
      </c>
      <c r="G6" s="4" t="e">
        <f>IF(AND(MONTH(G5)&gt;=MONTH(1&amp;"/"&amp;$P$9),MONTH(G5)&lt;=MONTH(1&amp;"/"&amp;#REF!)),1,0)</f>
        <v>#REF!</v>
      </c>
      <c r="H6" s="4" t="e">
        <f>IF(AND(MONTH(H5)&gt;=MONTH(1&amp;"/"&amp;$P$9),MONTH(H5)&lt;=MONTH(1&amp;"/"&amp;#REF!)),1,0)</f>
        <v>#REF!</v>
      </c>
      <c r="I6" s="4" t="e">
        <f>IF(AND(MONTH(I5)&gt;=MONTH(1&amp;"/"&amp;$P$9),MONTH(I5)&lt;=MONTH(1&amp;"/"&amp;#REF!)),1,0)</f>
        <v>#REF!</v>
      </c>
      <c r="J6" s="4" t="e">
        <f>IF(AND(MONTH(J5)&gt;=MONTH(1&amp;"/"&amp;$P$9),MONTH(J5)&lt;=MONTH(1&amp;"/"&amp;#REF!)),1,0)</f>
        <v>#REF!</v>
      </c>
      <c r="K6" s="4" t="e">
        <f>IF(AND(MONTH(K5)&gt;=MONTH(1&amp;"/"&amp;$P$9),MONTH(K5)&lt;=MONTH(1&amp;"/"&amp;#REF!)),1,0)</f>
        <v>#REF!</v>
      </c>
      <c r="L6" s="4" t="e">
        <f>IF(AND(MONTH(L5)&gt;=MONTH(1&amp;"/"&amp;$P$9),MONTH(L5)&lt;=MONTH(1&amp;"/"&amp;#REF!)),1,0)</f>
        <v>#REF!</v>
      </c>
      <c r="M6" s="4" t="e">
        <f>IF(AND(MONTH(M5)&gt;=MONTH(1&amp;"/"&amp;$P$9),MONTH(M5)&lt;=MONTH(1&amp;"/"&amp;#REF!)),1,0)</f>
        <v>#REF!</v>
      </c>
      <c r="N6" s="4" t="e">
        <f>IF(AND(MONTH(N5)&gt;=MONTH(1&amp;"/"&amp;$P$9),MONTH(N5)&lt;=MONTH(1&amp;"/"&amp;#REF!)),1,0)</f>
        <v>#REF!</v>
      </c>
      <c r="O6" s="25" t="e">
        <f>IF(AND(MONTH(O5)&gt;=MONTH(1&amp;"/"&amp;$P$9),MONTH(O5)&lt;=MONTH(1&amp;"/"&amp;#REF!)),1,0)</f>
        <v>#REF!</v>
      </c>
      <c r="P6" s="4" t="e">
        <f>IF(AND(MONTH(P5)&gt;=MONTH(1&amp;"/"&amp;$P$9),MONTH(P5)&lt;=MONTH(1&amp;"/"&amp;#REF!)),1,0)</f>
        <v>#REF!</v>
      </c>
      <c r="Q6" s="4" t="e">
        <f>IF(AND(MONTH(Q5)&gt;=MONTH(1&amp;"/"&amp;$P$9),MONTH(Q5)&lt;=MONTH(1&amp;"/"&amp;#REF!)),1,0)</f>
        <v>#REF!</v>
      </c>
      <c r="R6" s="4" t="e">
        <f>IF(AND(MONTH(R5)&gt;=MONTH(1&amp;"/"&amp;$P$9),MONTH(R5)&lt;=MONTH(1&amp;"/"&amp;#REF!)),1,0)</f>
        <v>#REF!</v>
      </c>
      <c r="S6" s="4" t="e">
        <f>IF(AND(MONTH(S5)&gt;=MONTH(1&amp;"/"&amp;$P$9),MONTH(S5)&lt;=MONTH(1&amp;"/"&amp;#REF!)),1,0)</f>
        <v>#REF!</v>
      </c>
      <c r="T6" s="4" t="e">
        <f>IF(AND(MONTH(T5)&gt;=MONTH(1&amp;"/"&amp;$P$9),MONTH(T5)&lt;=MONTH(1&amp;"/"&amp;#REF!)),1,0)</f>
        <v>#REF!</v>
      </c>
      <c r="U6" s="4" t="e">
        <f>IF(AND(MONTH(U5)&gt;=MONTH(1&amp;"/"&amp;$P$9),MONTH(U5)&lt;=MONTH(1&amp;"/"&amp;#REF!)),1,0)</f>
        <v>#REF!</v>
      </c>
      <c r="V6" s="4" t="e">
        <f>IF(AND(MONTH(V5)&gt;=MONTH(1&amp;"/"&amp;$P$9),MONTH(V5)&lt;=MONTH(1&amp;"/"&amp;#REF!)),1,0)</f>
        <v>#REF!</v>
      </c>
      <c r="W6" s="4" t="e">
        <f>IF(AND(MONTH(W5)&gt;=MONTH(1&amp;"/"&amp;$P$9),MONTH(W5)&lt;=MONTH(1&amp;"/"&amp;#REF!)),1,0)</f>
        <v>#REF!</v>
      </c>
      <c r="X6" s="4" t="e">
        <f>IF(AND(MONTH(X5)&gt;=MONTH(1&amp;"/"&amp;$P$9),MONTH(X5)&lt;=MONTH(1&amp;"/"&amp;#REF!)),1,0)</f>
        <v>#REF!</v>
      </c>
      <c r="Y6" s="4" t="e">
        <f>IF(AND(MONTH(Y5)&gt;=MONTH(1&amp;"/"&amp;$P$9),MONTH(Y5)&lt;=MONTH(1&amp;"/"&amp;#REF!)),1,0)</f>
        <v>#REF!</v>
      </c>
      <c r="Z6" s="4" t="e">
        <f>IF(AND(MONTH(Z5)&gt;=MONTH(1&amp;"/"&amp;$P$9),MONTH(Z5)&lt;=MONTH(1&amp;"/"&amp;#REF!)),1,0)</f>
        <v>#REF!</v>
      </c>
      <c r="AA6" s="4" t="e">
        <f>IF(AND(MONTH(AA5)&gt;=MONTH(1&amp;"/"&amp;$P$9),MONTH(AA5)&lt;=MONTH(1&amp;"/"&amp;#REF!)),1,0)</f>
        <v>#REF!</v>
      </c>
      <c r="AB6" s="4" t="e">
        <f>IF(AND(MONTH(AB5)&gt;=MONTH(1&amp;"/"&amp;$P$9),MONTH(AB5)&lt;=MONTH(1&amp;"/"&amp;#REF!)),1,0)</f>
        <v>#REF!</v>
      </c>
      <c r="AC6" s="4" t="e">
        <f>IF(AND(MONTH(AC5)&gt;=MONTH(1&amp;"/"&amp;$P$9),MONTH(AC5)&lt;=MONTH(1&amp;"/"&amp;#REF!)),1,0)</f>
        <v>#REF!</v>
      </c>
      <c r="AD6" s="4" t="e">
        <f>IF(AND(MONTH(AD5)&gt;=MONTH(1&amp;"/"&amp;$P$9),MONTH(AD5)&lt;=MONTH(1&amp;"/"&amp;#REF!)),1,0)</f>
        <v>#REF!</v>
      </c>
      <c r="AE6" s="4" t="e">
        <f>IF(AND(MONTH(AE5)&gt;=MONTH(1&amp;"/"&amp;$P$9),MONTH(AE5)&lt;=MONTH(1&amp;"/"&amp;#REF!)),1,0)</f>
        <v>#REF!</v>
      </c>
      <c r="AF6" s="4" t="e">
        <f>IF(AND(MONTH(AF5)&gt;=MONTH(1&amp;"/"&amp;$P$9),MONTH(AF5)&lt;=MONTH(1&amp;"/"&amp;#REF!)),1,0)</f>
        <v>#REF!</v>
      </c>
      <c r="AG6" s="4" t="e">
        <f>IF(AND(MONTH(AG5)&gt;=MONTH(1&amp;"/"&amp;$P$9),MONTH(AG5)&lt;=MONTH(1&amp;"/"&amp;#REF!)),1,0)</f>
        <v>#REF!</v>
      </c>
      <c r="AH6" s="4" t="e">
        <f>IF(AND(MONTH(AH5)&gt;=MONTH(1&amp;"/"&amp;$P$9),MONTH(AH5)&lt;=MONTH(1&amp;"/"&amp;#REF!)),1,0)</f>
        <v>#REF!</v>
      </c>
      <c r="AI6" s="4" t="e">
        <f>IF(AND(MONTH(AI5)&gt;=MONTH(1&amp;"/"&amp;$P$9),MONTH(AI5)&lt;=MONTH(1&amp;"/"&amp;#REF!)),1,0)</f>
        <v>#REF!</v>
      </c>
      <c r="AJ6" s="4" t="e">
        <f>IF(AND(MONTH(AJ5)&gt;=MONTH(1&amp;"/"&amp;$P$9),MONTH(AJ5)&lt;=MONTH(1&amp;"/"&amp;#REF!)),1,0)</f>
        <v>#REF!</v>
      </c>
      <c r="AK6" s="4" t="e">
        <f>IF(AND(MONTH(AK5)&gt;=MONTH(1&amp;"/"&amp;$P$9),MONTH(AK5)&lt;=MONTH(1&amp;"/"&amp;#REF!)),1,0)</f>
        <v>#REF!</v>
      </c>
    </row>
    <row r="7" spans="1:44" ht="13.5" hidden="1" customHeight="1" x14ac:dyDescent="0.25">
      <c r="B7" s="3" t="str">
        <f>TEXT($B$9,"mm")</f>
        <v>Janvier</v>
      </c>
      <c r="C7" s="3" t="str">
        <f>TEXT($C$9,"mm")</f>
        <v>Février</v>
      </c>
      <c r="D7" s="3" t="str">
        <f>TEXT($D$9,"mm")</f>
        <v>Mars</v>
      </c>
      <c r="E7" s="3" t="str">
        <f>TEXT($E$9,"mm")</f>
        <v>Avril</v>
      </c>
      <c r="F7" s="3" t="str">
        <f>TEXT($F$9,"mm")</f>
        <v>Mai</v>
      </c>
      <c r="G7" s="3" t="str">
        <f>TEXT($G$9,"mm")</f>
        <v>Juin</v>
      </c>
      <c r="H7" s="3" t="str">
        <f>TEXT($H$9,"mm")</f>
        <v>Juillet</v>
      </c>
      <c r="I7" s="3" t="str">
        <f>TEXT($I$9,"mm")</f>
        <v>Août</v>
      </c>
      <c r="J7" s="3" t="str">
        <f>TEXT($J$9,"mm")</f>
        <v>Septembre</v>
      </c>
      <c r="K7" s="3" t="str">
        <f>TEXT($K$9,"mm")</f>
        <v>Octobre</v>
      </c>
      <c r="L7" s="3" t="str">
        <f>TEXT($L$9,"mm")</f>
        <v>Novembre</v>
      </c>
      <c r="M7" s="3" t="str">
        <f>TEXT($M$9,"mm")</f>
        <v>Décembre</v>
      </c>
      <c r="N7" s="3"/>
      <c r="O7" s="28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ht="30" x14ac:dyDescent="0.25">
      <c r="A8" s="54" t="s">
        <v>54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6"/>
      <c r="O8" s="33"/>
      <c r="P8" s="36" t="str">
        <f>"Cumul de Janvier à "</f>
        <v xml:space="preserve">Cumul de Janvier à </v>
      </c>
    </row>
    <row r="9" spans="1:44" x14ac:dyDescent="0.25">
      <c r="A9" s="30" t="s">
        <v>35</v>
      </c>
      <c r="B9" s="30" t="str">
        <f>Data!B6</f>
        <v>Janvier</v>
      </c>
      <c r="C9" s="30" t="str">
        <f>Data!C6</f>
        <v>Février</v>
      </c>
      <c r="D9" s="30" t="str">
        <f>Data!D6</f>
        <v>Mars</v>
      </c>
      <c r="E9" s="30" t="str">
        <f>Data!E6</f>
        <v>Avril</v>
      </c>
      <c r="F9" s="30" t="str">
        <f>Data!F6</f>
        <v>Mai</v>
      </c>
      <c r="G9" s="30" t="str">
        <f>Data!G6</f>
        <v>Juin</v>
      </c>
      <c r="H9" s="30" t="str">
        <f>Data!H6</f>
        <v>Juillet</v>
      </c>
      <c r="I9" s="30" t="str">
        <f>Data!I6</f>
        <v>Août</v>
      </c>
      <c r="J9" s="30" t="str">
        <f>Data!J6</f>
        <v>Septembre</v>
      </c>
      <c r="K9" s="30" t="str">
        <f>Data!K6</f>
        <v>Octobre</v>
      </c>
      <c r="L9" s="30" t="str">
        <f>Data!L6</f>
        <v>Novembre</v>
      </c>
      <c r="M9" s="30" t="str">
        <f>Data!M6</f>
        <v>Décembre</v>
      </c>
      <c r="N9" s="15" t="str">
        <f>Data!N6</f>
        <v>Total/Année</v>
      </c>
      <c r="O9" s="25" t="s">
        <v>21</v>
      </c>
      <c r="P9" s="34" t="s">
        <v>27</v>
      </c>
    </row>
    <row r="10" spans="1:44" x14ac:dyDescent="0.25">
      <c r="A10" s="30">
        <f>Data!A7</f>
        <v>2016</v>
      </c>
      <c r="B10" s="30">
        <f>Data!B7</f>
        <v>6</v>
      </c>
      <c r="C10" s="30">
        <f>Data!C7</f>
        <v>5</v>
      </c>
      <c r="D10" s="30">
        <f>Data!D7</f>
        <v>6</v>
      </c>
      <c r="E10" s="30">
        <f>Data!E7</f>
        <v>6</v>
      </c>
      <c r="F10" s="30">
        <f>Data!F7</f>
        <v>6</v>
      </c>
      <c r="G10" s="30">
        <f>Data!G7</f>
        <v>6</v>
      </c>
      <c r="H10" s="30">
        <f>Data!H7</f>
        <v>6</v>
      </c>
      <c r="I10" s="30">
        <f>Data!I7</f>
        <v>6</v>
      </c>
      <c r="J10" s="30">
        <f>Data!J7</f>
        <v>102</v>
      </c>
      <c r="K10" s="30">
        <f>Data!K7</f>
        <v>1000</v>
      </c>
      <c r="L10" s="30">
        <f>Data!L7</f>
        <v>814</v>
      </c>
      <c r="M10" s="30">
        <f>Data!M7</f>
        <v>6</v>
      </c>
      <c r="N10" s="30">
        <f>Data!N7</f>
        <v>1969</v>
      </c>
      <c r="O10" s="25" t="s">
        <v>22</v>
      </c>
      <c r="P10" s="31">
        <f ca="1">SUM(OFFSET(B10,,,,MATCH($P$9,$B$9:$M$9,0)))</f>
        <v>41</v>
      </c>
    </row>
    <row r="11" spans="1:44" x14ac:dyDescent="0.25">
      <c r="A11" s="30">
        <f>Data!A8</f>
        <v>2017</v>
      </c>
      <c r="B11" s="30">
        <f>Data!B8</f>
        <v>5</v>
      </c>
      <c r="C11" s="30">
        <f>Data!C8</f>
        <v>5</v>
      </c>
      <c r="D11" s="30">
        <f>Data!D8</f>
        <v>5</v>
      </c>
      <c r="E11" s="30">
        <f>Data!E8</f>
        <v>5</v>
      </c>
      <c r="F11" s="30">
        <f>Data!F8</f>
        <v>10</v>
      </c>
      <c r="G11" s="30">
        <f>Data!G8</f>
        <v>5</v>
      </c>
      <c r="H11" s="30">
        <f>Data!H8</f>
        <v>5</v>
      </c>
      <c r="I11" s="30">
        <f>Data!I8</f>
        <v>5</v>
      </c>
      <c r="J11" s="30">
        <f>Data!J8</f>
        <v>5</v>
      </c>
      <c r="K11" s="30">
        <f>Data!K8</f>
        <v>5</v>
      </c>
      <c r="L11" s="30">
        <f>Data!L8</f>
        <v>5</v>
      </c>
      <c r="M11" s="30">
        <f>Data!M8</f>
        <v>5</v>
      </c>
      <c r="N11" s="30">
        <f>Data!N8</f>
        <v>65</v>
      </c>
      <c r="O11" s="25" t="s">
        <v>23</v>
      </c>
      <c r="P11" s="31">
        <f ca="1">SUM(OFFSET(B11,,,,MATCH($P$9,$B$9:$M$9,0)))</f>
        <v>40</v>
      </c>
    </row>
    <row r="12" spans="1:44" x14ac:dyDescent="0.25">
      <c r="A12" s="30">
        <f>Data!A9</f>
        <v>2018</v>
      </c>
      <c r="B12" s="30">
        <f>Data!B9</f>
        <v>6</v>
      </c>
      <c r="C12" s="30">
        <f>Data!C9</f>
        <v>6</v>
      </c>
      <c r="D12" s="30">
        <f>Data!D9</f>
        <v>6</v>
      </c>
      <c r="E12" s="30">
        <f>Data!E9</f>
        <v>6</v>
      </c>
      <c r="F12" s="30">
        <f>Data!F9</f>
        <v>6</v>
      </c>
      <c r="G12" s="30">
        <f>Data!G9</f>
        <v>6</v>
      </c>
      <c r="H12" s="30">
        <f>Data!H9</f>
        <v>6</v>
      </c>
      <c r="I12" s="30">
        <f>Data!I9</f>
        <v>6</v>
      </c>
      <c r="J12" s="30">
        <f>Data!J9</f>
        <v>6</v>
      </c>
      <c r="K12" s="30">
        <f>Data!K9</f>
        <v>6</v>
      </c>
      <c r="L12" s="30">
        <f>Data!L9</f>
        <v>6</v>
      </c>
      <c r="M12" s="30">
        <f>Data!M9</f>
        <v>6</v>
      </c>
      <c r="N12" s="30">
        <f>Data!N9</f>
        <v>72</v>
      </c>
      <c r="O12" s="25" t="s">
        <v>24</v>
      </c>
      <c r="P12" s="31">
        <f ca="1">SUM(OFFSET(B12,,,,MATCH($P$9,$B$9:$M$9,0)))</f>
        <v>42</v>
      </c>
    </row>
    <row r="13" spans="1:44" x14ac:dyDescent="0.25">
      <c r="A13" s="30" t="str">
        <f>Data!A10</f>
        <v>Total/Mois</v>
      </c>
      <c r="B13" s="30">
        <f>Data!B10</f>
        <v>17</v>
      </c>
      <c r="C13" s="30">
        <f>Data!C10</f>
        <v>16</v>
      </c>
      <c r="D13" s="30">
        <f>Data!D10</f>
        <v>17</v>
      </c>
      <c r="E13" s="30">
        <f>Data!E10</f>
        <v>17</v>
      </c>
      <c r="F13" s="30">
        <f>Data!F10</f>
        <v>22</v>
      </c>
      <c r="G13" s="30">
        <f>Data!G10</f>
        <v>17</v>
      </c>
      <c r="H13" s="30">
        <f>Data!H10</f>
        <v>17</v>
      </c>
      <c r="I13" s="30">
        <f>Data!I10</f>
        <v>17</v>
      </c>
      <c r="J13" s="30">
        <f>Data!J10</f>
        <v>113</v>
      </c>
      <c r="K13" s="30">
        <f>Data!K10</f>
        <v>1011</v>
      </c>
      <c r="L13" s="30">
        <f>Data!L10</f>
        <v>825</v>
      </c>
      <c r="M13" s="30">
        <f>Data!M10</f>
        <v>17</v>
      </c>
      <c r="N13" s="35"/>
      <c r="O13" s="25" t="s">
        <v>25</v>
      </c>
    </row>
    <row r="14" spans="1:44" x14ac:dyDescent="0.25">
      <c r="O14" s="25" t="s">
        <v>26</v>
      </c>
    </row>
    <row r="15" spans="1:44" x14ac:dyDescent="0.25">
      <c r="O15" s="25" t="s">
        <v>27</v>
      </c>
    </row>
    <row r="16" spans="1:44" x14ac:dyDescent="0.25">
      <c r="O16" s="25" t="s">
        <v>28</v>
      </c>
    </row>
    <row r="17" spans="15:15" x14ac:dyDescent="0.25">
      <c r="O17" s="25" t="s">
        <v>29</v>
      </c>
    </row>
    <row r="18" spans="15:15" x14ac:dyDescent="0.25">
      <c r="O18" s="25" t="s">
        <v>30</v>
      </c>
    </row>
    <row r="19" spans="15:15" x14ac:dyDescent="0.25">
      <c r="O19" s="25" t="s">
        <v>31</v>
      </c>
    </row>
    <row r="20" spans="15:15" x14ac:dyDescent="0.25">
      <c r="O20" s="25" t="s">
        <v>32</v>
      </c>
    </row>
    <row r="21" spans="15:15" x14ac:dyDescent="0.25">
      <c r="O21" s="25">
        <v>2016</v>
      </c>
    </row>
    <row r="22" spans="15:15" x14ac:dyDescent="0.25">
      <c r="O22" s="25">
        <v>2017</v>
      </c>
    </row>
    <row r="23" spans="15:15" x14ac:dyDescent="0.25">
      <c r="O23" s="25">
        <v>2018</v>
      </c>
    </row>
    <row r="41" spans="1:1" x14ac:dyDescent="0.25">
      <c r="A41" s="16" t="s">
        <v>37</v>
      </c>
    </row>
  </sheetData>
  <sheetProtection formatCells="0"/>
  <mergeCells count="1">
    <mergeCell ref="A8:N8"/>
  </mergeCells>
  <dataValidations count="1">
    <dataValidation type="list" allowBlank="1" showInputMessage="1" showErrorMessage="1" sqref="P9">
      <formula1>$O$9:$O$20</formula1>
    </dataValidation>
  </dataValidations>
  <hyperlinks>
    <hyperlink ref="A41" location="'Page d''acceuil'!A1" display="Retour à l'accueil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1" orientation="landscape" r:id="rId1"/>
  <headerFooter>
    <oddFooter>&amp;R&amp;10Mairie de Paris DPSP/SDTP/BREP&amp;11
&amp;9Actualisées le &amp;D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81"/>
  <sheetViews>
    <sheetView showZeros="0" tabSelected="1" workbookViewId="0">
      <selection activeCell="N13" sqref="N13"/>
    </sheetView>
  </sheetViews>
  <sheetFormatPr baseColWidth="10" defaultColWidth="9.140625" defaultRowHeight="15" x14ac:dyDescent="0.25"/>
  <cols>
    <col min="1" max="1" width="1.42578125" style="4" customWidth="1"/>
    <col min="2" max="2" width="7.7109375" style="4" bestFit="1" customWidth="1"/>
    <col min="3" max="3" width="12.7109375" style="4" customWidth="1"/>
    <col min="4" max="38" width="5.7109375" style="4" customWidth="1"/>
    <col min="39" max="39" width="10.7109375" style="4" bestFit="1" customWidth="1"/>
    <col min="40" max="42" width="5.7109375" style="4" customWidth="1"/>
    <col min="43" max="43" width="10.85546875" style="4" bestFit="1" customWidth="1"/>
    <col min="44" max="45" width="12.140625" style="18" customWidth="1"/>
    <col min="46" max="46" width="9.5703125" style="4" hidden="1" customWidth="1"/>
    <col min="47" max="47" width="0" style="4" hidden="1" customWidth="1"/>
    <col min="48" max="48" width="1" style="4" customWidth="1"/>
    <col min="49" max="50" width="10.85546875" style="4" bestFit="1" customWidth="1"/>
    <col min="51" max="16384" width="9.140625" style="4"/>
  </cols>
  <sheetData>
    <row r="1" spans="1:50" s="3" customFormat="1" ht="12" x14ac:dyDescent="0.2">
      <c r="AR1" s="17"/>
      <c r="AS1" s="17"/>
    </row>
    <row r="2" spans="1:50" ht="23.25" x14ac:dyDescent="0.25">
      <c r="D2" s="43" t="s">
        <v>53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</row>
    <row r="3" spans="1:50" x14ac:dyDescent="0.25">
      <c r="D3" s="14">
        <f>DATE(D7,1,1)</f>
        <v>42370</v>
      </c>
      <c r="E3" s="14">
        <f>DATE(E7,1,1)</f>
        <v>42736</v>
      </c>
      <c r="F3" s="14">
        <f>DATE(F7,1,1)</f>
        <v>43101</v>
      </c>
      <c r="G3" s="14">
        <f>DATE(G7,2,1)</f>
        <v>42401</v>
      </c>
      <c r="H3" s="14">
        <f>DATE(H7,2,1)</f>
        <v>42767</v>
      </c>
      <c r="I3" s="14">
        <f>DATE(I7,2,1)</f>
        <v>43132</v>
      </c>
      <c r="J3" s="14">
        <f>DATE(J7,3,1)</f>
        <v>42430</v>
      </c>
      <c r="K3" s="14">
        <f>DATE(K7,3,1)</f>
        <v>42795</v>
      </c>
      <c r="L3" s="14">
        <f>DATE(L7,3,1)</f>
        <v>43160</v>
      </c>
      <c r="M3" s="14">
        <f>DATE(M7,4,1)</f>
        <v>42461</v>
      </c>
      <c r="N3" s="14">
        <f>DATE(N7,4,1)</f>
        <v>42826</v>
      </c>
      <c r="O3" s="14">
        <f>DATE(O7,4,1)</f>
        <v>43191</v>
      </c>
      <c r="P3" s="14">
        <f>DATE(P7,5,1)</f>
        <v>42491</v>
      </c>
      <c r="Q3" s="14">
        <f>DATE(Q7,5,1)</f>
        <v>42856</v>
      </c>
      <c r="R3" s="14">
        <f>DATE(R7,5,1)</f>
        <v>43221</v>
      </c>
      <c r="S3" s="14">
        <f>DATE(S7,6,1)</f>
        <v>42522</v>
      </c>
      <c r="T3" s="14">
        <f>DATE(T7,6,1)</f>
        <v>42887</v>
      </c>
      <c r="U3" s="14">
        <f>DATE(U7,6,1)</f>
        <v>43252</v>
      </c>
      <c r="V3" s="14">
        <f>DATE(V7,7,1)</f>
        <v>42552</v>
      </c>
      <c r="W3" s="14">
        <f>DATE(W7,7,1)</f>
        <v>42917</v>
      </c>
      <c r="X3" s="14">
        <f>DATE(X7,7,1)</f>
        <v>43282</v>
      </c>
      <c r="Y3" s="14">
        <f>DATE(Y7,8,1)</f>
        <v>42583</v>
      </c>
      <c r="Z3" s="14">
        <f>DATE(Z7,8,1)</f>
        <v>42948</v>
      </c>
      <c r="AA3" s="14">
        <f>DATE(AA7,8,1)</f>
        <v>43313</v>
      </c>
      <c r="AB3" s="14">
        <f>DATE(AB7,9,1)</f>
        <v>42614</v>
      </c>
      <c r="AC3" s="14">
        <f>DATE(AC7,9,1)</f>
        <v>42979</v>
      </c>
      <c r="AD3" s="14">
        <f>DATE(AD7,9,1)</f>
        <v>43344</v>
      </c>
      <c r="AE3" s="14">
        <f>DATE(AE7,10,1)</f>
        <v>42644</v>
      </c>
      <c r="AF3" s="14">
        <f>DATE(AF7,10,1)</f>
        <v>43009</v>
      </c>
      <c r="AG3" s="14">
        <f>DATE(AG7,10,1)</f>
        <v>43374</v>
      </c>
      <c r="AH3" s="14">
        <f>DATE(AH7,11,1)</f>
        <v>42675</v>
      </c>
      <c r="AI3" s="14">
        <f>DATE(AI7,11,1)</f>
        <v>43040</v>
      </c>
      <c r="AJ3" s="14">
        <f>DATE(AJ7,11,1)</f>
        <v>43405</v>
      </c>
      <c r="AK3" s="14">
        <f>DATE(AK7,12,1)</f>
        <v>42705</v>
      </c>
      <c r="AL3" s="14">
        <f>DATE(AL7,12,1)</f>
        <v>43070</v>
      </c>
      <c r="AM3" s="14">
        <f>DATE(AM7,12,1)</f>
        <v>43435</v>
      </c>
    </row>
    <row r="4" spans="1:50" x14ac:dyDescent="0.25">
      <c r="D4" s="4" t="e">
        <f t="shared" ref="D4:AM4" si="0">IF(AND(MONTH(D3)&gt;=MONTH(1&amp;"/"&amp;$AW$7),MONTH(D3)&lt;=MONTH(1&amp;"/"&amp;$AX$7)),1,0)</f>
        <v>#VALUE!</v>
      </c>
      <c r="E4" s="4" t="e">
        <f t="shared" si="0"/>
        <v>#VALUE!</v>
      </c>
      <c r="F4" s="4" t="e">
        <f t="shared" si="0"/>
        <v>#VALUE!</v>
      </c>
      <c r="G4" s="4" t="e">
        <f t="shared" si="0"/>
        <v>#VALUE!</v>
      </c>
      <c r="H4" s="4" t="e">
        <f t="shared" si="0"/>
        <v>#VALUE!</v>
      </c>
      <c r="I4" s="4" t="e">
        <f t="shared" si="0"/>
        <v>#VALUE!</v>
      </c>
      <c r="J4" s="4" t="e">
        <f t="shared" si="0"/>
        <v>#VALUE!</v>
      </c>
      <c r="K4" s="4" t="e">
        <f t="shared" si="0"/>
        <v>#VALUE!</v>
      </c>
      <c r="L4" s="4" t="e">
        <f t="shared" si="0"/>
        <v>#VALUE!</v>
      </c>
      <c r="M4" s="4" t="e">
        <f t="shared" si="0"/>
        <v>#VALUE!</v>
      </c>
      <c r="N4" s="4" t="e">
        <f t="shared" si="0"/>
        <v>#VALUE!</v>
      </c>
      <c r="O4" s="4" t="e">
        <f t="shared" si="0"/>
        <v>#VALUE!</v>
      </c>
      <c r="P4" s="4" t="e">
        <f t="shared" si="0"/>
        <v>#VALUE!</v>
      </c>
      <c r="Q4" s="4" t="e">
        <f t="shared" si="0"/>
        <v>#VALUE!</v>
      </c>
      <c r="R4" s="4" t="e">
        <f t="shared" si="0"/>
        <v>#VALUE!</v>
      </c>
      <c r="S4" s="4" t="e">
        <f t="shared" si="0"/>
        <v>#VALUE!</v>
      </c>
      <c r="T4" s="4" t="e">
        <f t="shared" si="0"/>
        <v>#VALUE!</v>
      </c>
      <c r="U4" s="4" t="e">
        <f t="shared" si="0"/>
        <v>#VALUE!</v>
      </c>
      <c r="V4" s="4" t="e">
        <f t="shared" si="0"/>
        <v>#VALUE!</v>
      </c>
      <c r="W4" s="4" t="e">
        <f t="shared" si="0"/>
        <v>#VALUE!</v>
      </c>
      <c r="X4" s="4" t="e">
        <f t="shared" si="0"/>
        <v>#VALUE!</v>
      </c>
      <c r="Y4" s="4" t="e">
        <f t="shared" si="0"/>
        <v>#VALUE!</v>
      </c>
      <c r="Z4" s="4" t="e">
        <f t="shared" si="0"/>
        <v>#VALUE!</v>
      </c>
      <c r="AA4" s="4" t="e">
        <f t="shared" si="0"/>
        <v>#VALUE!</v>
      </c>
      <c r="AB4" s="4" t="e">
        <f t="shared" si="0"/>
        <v>#VALUE!</v>
      </c>
      <c r="AC4" s="4" t="e">
        <f t="shared" si="0"/>
        <v>#VALUE!</v>
      </c>
      <c r="AD4" s="4" t="e">
        <f t="shared" si="0"/>
        <v>#VALUE!</v>
      </c>
      <c r="AE4" s="4" t="e">
        <f t="shared" si="0"/>
        <v>#VALUE!</v>
      </c>
      <c r="AF4" s="4" t="e">
        <f t="shared" si="0"/>
        <v>#VALUE!</v>
      </c>
      <c r="AG4" s="4" t="e">
        <f t="shared" si="0"/>
        <v>#VALUE!</v>
      </c>
      <c r="AH4" s="4" t="e">
        <f t="shared" si="0"/>
        <v>#VALUE!</v>
      </c>
      <c r="AI4" s="4" t="e">
        <f t="shared" si="0"/>
        <v>#VALUE!</v>
      </c>
      <c r="AJ4" s="4" t="e">
        <f t="shared" si="0"/>
        <v>#VALUE!</v>
      </c>
      <c r="AK4" s="4" t="e">
        <f t="shared" si="0"/>
        <v>#VALUE!</v>
      </c>
      <c r="AL4" s="4" t="e">
        <f t="shared" si="0"/>
        <v>#VALUE!</v>
      </c>
      <c r="AM4" s="4" t="e">
        <f t="shared" si="0"/>
        <v>#VALUE!</v>
      </c>
    </row>
    <row r="5" spans="1:50" x14ac:dyDescent="0.25">
      <c r="B5" s="3"/>
      <c r="C5" s="3"/>
      <c r="D5" s="3" t="str">
        <f>TEXT($D$6,"mm")</f>
        <v>Auto</v>
      </c>
      <c r="E5" s="3" t="str">
        <f>TEXT($D$6,"mm")</f>
        <v>Auto</v>
      </c>
      <c r="F5" s="3" t="str">
        <f>TEXT($D$6,"mm")</f>
        <v>Auto</v>
      </c>
      <c r="G5" s="3" t="str">
        <f>TEXT($G$6,"mm")</f>
        <v>Moto</v>
      </c>
      <c r="H5" s="3" t="str">
        <f>TEXT($G$6,"mm")</f>
        <v>Moto</v>
      </c>
      <c r="I5" s="3" t="str">
        <f>TEXT($G$6,"mm")</f>
        <v>Moto</v>
      </c>
      <c r="J5" s="3" t="str">
        <f>TEXT($J$6,"mm")</f>
        <v>Vélo</v>
      </c>
      <c r="K5" s="3" t="str">
        <f>TEXT($J$6,"mm")</f>
        <v>Vélo</v>
      </c>
      <c r="L5" s="3" t="str">
        <f>TEXT($J$6,"mm")</f>
        <v>Vélo</v>
      </c>
      <c r="M5" s="3" t="str">
        <f>TEXT($M$6,"mm")</f>
        <v>Maison</v>
      </c>
      <c r="N5" s="3" t="str">
        <f>TEXT($M$6,"mm")</f>
        <v>Maison</v>
      </c>
      <c r="O5" s="3" t="str">
        <f>TEXT($M$6,"mm")</f>
        <v>Maison</v>
      </c>
      <c r="P5" s="3" t="str">
        <f>TEXT($P$6,"mm")</f>
        <v>Ordi</v>
      </c>
      <c r="Q5" s="3" t="str">
        <f>TEXT($P$6,"mm")</f>
        <v>Ordi</v>
      </c>
      <c r="R5" s="3" t="str">
        <f>TEXT($P$6,"mm")</f>
        <v>Ordi</v>
      </c>
      <c r="S5" s="3" t="str">
        <f>TEXT($S$6,"mm")</f>
        <v>Portable</v>
      </c>
      <c r="T5" s="3" t="str">
        <f>TEXT($S$6,"mm")</f>
        <v>Portable</v>
      </c>
      <c r="U5" s="3" t="str">
        <f>TEXT($S$6,"mm")</f>
        <v>Portable</v>
      </c>
      <c r="V5" s="3" t="str">
        <f>TEXT($V$6,"mm")</f>
        <v>Clavier</v>
      </c>
      <c r="W5" s="3" t="str">
        <f>TEXT($V$6,"mm")</f>
        <v>Clavier</v>
      </c>
      <c r="X5" s="3" t="str">
        <f>TEXT($V$6,"mm")</f>
        <v>Clavier</v>
      </c>
      <c r="Y5" s="3" t="str">
        <f>TEXT($Y$6,"mm")</f>
        <v>Souris</v>
      </c>
      <c r="Z5" s="3" t="str">
        <f>TEXT($Y$6,"mm")</f>
        <v>Souris</v>
      </c>
      <c r="AA5" s="3" t="str">
        <f>TEXT($Y$6,"mm")</f>
        <v>Souris</v>
      </c>
      <c r="AB5" s="3" t="str">
        <f>TEXT($AB$6,"mm")</f>
        <v>Tapis</v>
      </c>
      <c r="AC5" s="3" t="str">
        <f>TEXT($AB$6,"mm")</f>
        <v>Tapis</v>
      </c>
      <c r="AD5" s="3" t="str">
        <f>TEXT($AB$6,"mm")</f>
        <v>Tapis</v>
      </c>
      <c r="AE5" s="3" t="str">
        <f>TEXT($AE$6,"mm")</f>
        <v>Bus</v>
      </c>
      <c r="AF5" s="3" t="str">
        <f>TEXT($AE$6,"mm")</f>
        <v>Bus</v>
      </c>
      <c r="AG5" s="3" t="str">
        <f>TEXT($AE$6,"mm")</f>
        <v>Bus</v>
      </c>
      <c r="AH5" s="3" t="str">
        <f>TEXT($AH$6,"mm")</f>
        <v>Table</v>
      </c>
      <c r="AI5" s="3" t="str">
        <f>TEXT($AH$6,"mm")</f>
        <v>Table</v>
      </c>
      <c r="AJ5" s="3" t="str">
        <f>TEXT($AH$6,"mm")</f>
        <v>Table</v>
      </c>
      <c r="AK5" s="3" t="str">
        <f>TEXT($AK$6,"mm")</f>
        <v>Chaise</v>
      </c>
      <c r="AL5" s="3" t="str">
        <f>TEXT($AK$6,"mm")</f>
        <v>Chaise</v>
      </c>
      <c r="AM5" s="3" t="str">
        <f>TEXT($AK$6,"mm")</f>
        <v>Chaise</v>
      </c>
      <c r="AN5" s="3"/>
      <c r="AO5" s="3"/>
      <c r="AP5" s="3"/>
      <c r="AQ5" s="3"/>
      <c r="AR5" s="17"/>
      <c r="AS5" s="17"/>
    </row>
    <row r="6" spans="1:50" ht="30" customHeight="1" x14ac:dyDescent="0.25">
      <c r="A6" s="5"/>
      <c r="B6" s="6"/>
      <c r="C6" s="60" t="str">
        <f>"Total par arrondt "&amp; "de "&amp;(AW7)&amp;" pour l'année "&amp;( AX7) &amp;" "&amp;(AW6)</f>
        <v>Total par arrondt de Auto pour l'année  2016</v>
      </c>
      <c r="D6" s="62" t="s">
        <v>41</v>
      </c>
      <c r="E6" s="63"/>
      <c r="F6" s="64"/>
      <c r="G6" s="59" t="s">
        <v>42</v>
      </c>
      <c r="H6" s="59"/>
      <c r="I6" s="59"/>
      <c r="J6" s="59" t="s">
        <v>43</v>
      </c>
      <c r="K6" s="59"/>
      <c r="L6" s="59"/>
      <c r="M6" s="59" t="s">
        <v>44</v>
      </c>
      <c r="N6" s="59"/>
      <c r="O6" s="59"/>
      <c r="P6" s="59" t="s">
        <v>45</v>
      </c>
      <c r="Q6" s="59"/>
      <c r="R6" s="59"/>
      <c r="S6" s="59" t="s">
        <v>46</v>
      </c>
      <c r="T6" s="59"/>
      <c r="U6" s="59"/>
      <c r="V6" s="59" t="s">
        <v>47</v>
      </c>
      <c r="W6" s="59"/>
      <c r="X6" s="59"/>
      <c r="Y6" s="59" t="s">
        <v>48</v>
      </c>
      <c r="Z6" s="59"/>
      <c r="AA6" s="59"/>
      <c r="AB6" s="59" t="s">
        <v>49</v>
      </c>
      <c r="AC6" s="59"/>
      <c r="AD6" s="59"/>
      <c r="AE6" s="59" t="s">
        <v>50</v>
      </c>
      <c r="AF6" s="59"/>
      <c r="AG6" s="59"/>
      <c r="AH6" s="59" t="s">
        <v>51</v>
      </c>
      <c r="AI6" s="59"/>
      <c r="AJ6" s="59"/>
      <c r="AK6" s="59" t="s">
        <v>52</v>
      </c>
      <c r="AL6" s="59"/>
      <c r="AM6" s="59"/>
      <c r="AN6" s="45" t="s">
        <v>36</v>
      </c>
      <c r="AO6" s="46"/>
      <c r="AP6" s="47"/>
      <c r="AR6" s="53" t="s">
        <v>38</v>
      </c>
      <c r="AS6" s="53" t="s">
        <v>39</v>
      </c>
      <c r="AT6" s="19"/>
      <c r="AU6" s="4" t="e">
        <f ca="1">SUM(OFFSET(A5,,,,MATCH($N$4,$A$4:$M$4,0)))</f>
        <v>#VALUE!</v>
      </c>
      <c r="AW6" s="51">
        <v>2016</v>
      </c>
      <c r="AX6" s="52"/>
    </row>
    <row r="7" spans="1:50" x14ac:dyDescent="0.25">
      <c r="A7" s="5"/>
      <c r="B7" s="7"/>
      <c r="C7" s="61"/>
      <c r="D7" s="38">
        <v>2016</v>
      </c>
      <c r="E7" s="38">
        <v>2017</v>
      </c>
      <c r="F7" s="38">
        <v>2018</v>
      </c>
      <c r="G7" s="38">
        <v>2016</v>
      </c>
      <c r="H7" s="38">
        <v>2017</v>
      </c>
      <c r="I7" s="38">
        <v>2018</v>
      </c>
      <c r="J7" s="38">
        <v>2016</v>
      </c>
      <c r="K7" s="38">
        <v>2017</v>
      </c>
      <c r="L7" s="38">
        <v>2018</v>
      </c>
      <c r="M7" s="38">
        <v>2016</v>
      </c>
      <c r="N7" s="38">
        <v>2017</v>
      </c>
      <c r="O7" s="38">
        <v>2018</v>
      </c>
      <c r="P7" s="38">
        <v>2016</v>
      </c>
      <c r="Q7" s="38">
        <v>2017</v>
      </c>
      <c r="R7" s="38">
        <v>2018</v>
      </c>
      <c r="S7" s="38">
        <v>2016</v>
      </c>
      <c r="T7" s="38">
        <v>2017</v>
      </c>
      <c r="U7" s="38">
        <v>2018</v>
      </c>
      <c r="V7" s="38">
        <v>2016</v>
      </c>
      <c r="W7" s="38">
        <v>2017</v>
      </c>
      <c r="X7" s="38">
        <v>2018</v>
      </c>
      <c r="Y7" s="38">
        <v>2016</v>
      </c>
      <c r="Z7" s="38">
        <v>2017</v>
      </c>
      <c r="AA7" s="38">
        <v>2018</v>
      </c>
      <c r="AB7" s="38">
        <v>2016</v>
      </c>
      <c r="AC7" s="38">
        <v>2017</v>
      </c>
      <c r="AD7" s="38">
        <v>2018</v>
      </c>
      <c r="AE7" s="38">
        <v>2016</v>
      </c>
      <c r="AF7" s="38">
        <v>2017</v>
      </c>
      <c r="AG7" s="38">
        <v>2018</v>
      </c>
      <c r="AH7" s="38">
        <v>2016</v>
      </c>
      <c r="AI7" s="38">
        <v>2017</v>
      </c>
      <c r="AJ7" s="38">
        <v>2018</v>
      </c>
      <c r="AK7" s="38">
        <v>2016</v>
      </c>
      <c r="AL7" s="38">
        <v>2017</v>
      </c>
      <c r="AM7" s="38">
        <v>2018</v>
      </c>
      <c r="AN7" s="38">
        <v>2016</v>
      </c>
      <c r="AO7" s="38">
        <v>2017</v>
      </c>
      <c r="AP7" s="38">
        <v>2018</v>
      </c>
      <c r="AR7" s="53"/>
      <c r="AS7" s="53"/>
      <c r="AT7" s="20">
        <f>SUMPRODUCT(($D$7:$AM$7=$AW$6)*($D$5:$AM$5=$AW$7)*($D$8:$AM$27))</f>
        <v>344</v>
      </c>
      <c r="AU7" s="8">
        <f>SUMPRODUCT(($D$7:$AM$7=$AW$6)*($D$5:$AM$5=$AX$7)*($D$8:$AM$27))</f>
        <v>0</v>
      </c>
      <c r="AW7" s="57" t="s">
        <v>41</v>
      </c>
      <c r="AX7" s="58"/>
    </row>
    <row r="8" spans="1:50" x14ac:dyDescent="0.25">
      <c r="A8" s="9"/>
      <c r="B8" s="10" t="s">
        <v>0</v>
      </c>
      <c r="C8" s="38">
        <f>SUMIFS(D8:AM8,D4:AM4,1,D7:AM7,AW6)</f>
        <v>0</v>
      </c>
      <c r="D8" s="38">
        <f t="shared" ref="D8:AM15" si="1">D43</f>
        <v>1</v>
      </c>
      <c r="E8" s="38">
        <f t="shared" si="1"/>
        <v>56</v>
      </c>
      <c r="F8" s="38">
        <f t="shared" si="1"/>
        <v>89</v>
      </c>
      <c r="G8" s="38">
        <f t="shared" si="1"/>
        <v>10</v>
      </c>
      <c r="H8" s="38">
        <f t="shared" si="1"/>
        <v>56</v>
      </c>
      <c r="I8" s="38">
        <f t="shared" si="1"/>
        <v>89</v>
      </c>
      <c r="J8" s="38">
        <f t="shared" si="1"/>
        <v>0</v>
      </c>
      <c r="K8" s="38">
        <f t="shared" si="1"/>
        <v>0</v>
      </c>
      <c r="L8" s="38">
        <f t="shared" si="1"/>
        <v>0</v>
      </c>
      <c r="M8" s="38">
        <f t="shared" si="1"/>
        <v>0</v>
      </c>
      <c r="N8" s="38">
        <f t="shared" si="1"/>
        <v>0</v>
      </c>
      <c r="O8" s="38">
        <f t="shared" si="1"/>
        <v>0</v>
      </c>
      <c r="P8" s="38">
        <f t="shared" si="1"/>
        <v>0</v>
      </c>
      <c r="Q8" s="38">
        <f t="shared" si="1"/>
        <v>0</v>
      </c>
      <c r="R8" s="38">
        <f t="shared" si="1"/>
        <v>0</v>
      </c>
      <c r="S8" s="38">
        <f t="shared" si="1"/>
        <v>0</v>
      </c>
      <c r="T8" s="38">
        <f t="shared" si="1"/>
        <v>0</v>
      </c>
      <c r="U8" s="38">
        <f t="shared" si="1"/>
        <v>0</v>
      </c>
      <c r="V8" s="38">
        <f t="shared" si="1"/>
        <v>0</v>
      </c>
      <c r="W8" s="38">
        <f t="shared" si="1"/>
        <v>0</v>
      </c>
      <c r="X8" s="38">
        <f t="shared" si="1"/>
        <v>0</v>
      </c>
      <c r="Y8" s="38">
        <f t="shared" si="1"/>
        <v>0</v>
      </c>
      <c r="Z8" s="38">
        <f t="shared" si="1"/>
        <v>0</v>
      </c>
      <c r="AA8" s="38">
        <f t="shared" si="1"/>
        <v>0</v>
      </c>
      <c r="AB8" s="38">
        <f t="shared" si="1"/>
        <v>0</v>
      </c>
      <c r="AC8" s="38">
        <f t="shared" si="1"/>
        <v>0</v>
      </c>
      <c r="AD8" s="38">
        <f t="shared" si="1"/>
        <v>0</v>
      </c>
      <c r="AE8" s="38">
        <f t="shared" si="1"/>
        <v>0</v>
      </c>
      <c r="AF8" s="38">
        <f t="shared" si="1"/>
        <v>0</v>
      </c>
      <c r="AG8" s="38">
        <f t="shared" si="1"/>
        <v>0</v>
      </c>
      <c r="AH8" s="38">
        <f t="shared" si="1"/>
        <v>0</v>
      </c>
      <c r="AI8" s="38">
        <f t="shared" si="1"/>
        <v>0</v>
      </c>
      <c r="AJ8" s="38">
        <f t="shared" si="1"/>
        <v>0</v>
      </c>
      <c r="AK8" s="38">
        <f t="shared" si="1"/>
        <v>0</v>
      </c>
      <c r="AL8" s="38">
        <f t="shared" si="1"/>
        <v>0</v>
      </c>
      <c r="AM8" s="38">
        <f t="shared" si="1"/>
        <v>0</v>
      </c>
      <c r="AN8" s="38">
        <f>SUM(D8+G8+J8+M8+P8+S8+V8+Y8+AB8+AE8+AH8+AK8)</f>
        <v>11</v>
      </c>
      <c r="AO8" s="38">
        <f>SUM(E8+H8+K8+N8+Q8+T8+W8+Z8+AC8+AF8+AI8+AL8)</f>
        <v>112</v>
      </c>
      <c r="AP8" s="38">
        <f>SUM(F8+I8+L8+O8+R8+U8+X8+AA8+AD8+AG8+AJ8+AM8)</f>
        <v>178</v>
      </c>
      <c r="AQ8" s="4" t="s">
        <v>41</v>
      </c>
      <c r="AR8" s="39">
        <f>IFERROR(AO8-AN8/AO8,0)</f>
        <v>111.90178571428571</v>
      </c>
      <c r="AS8" s="39">
        <f>IFERROR(AP8-AO8/AP8,0)</f>
        <v>177.37078651685394</v>
      </c>
      <c r="AW8" s="49">
        <f>SUMIFS(D28:AM28,D4:AM4,1,D7:AM7,AW6)</f>
        <v>0</v>
      </c>
      <c r="AX8" s="50"/>
    </row>
    <row r="9" spans="1:50" x14ac:dyDescent="0.25">
      <c r="A9" s="9"/>
      <c r="B9" s="10" t="s">
        <v>1</v>
      </c>
      <c r="C9" s="38">
        <f>SUMIFS(D9:AM9,D4:AM4,1,D7:AM7,AW6)</f>
        <v>0</v>
      </c>
      <c r="D9" s="38">
        <f t="shared" si="1"/>
        <v>0</v>
      </c>
      <c r="E9" s="38">
        <f t="shared" si="1"/>
        <v>47</v>
      </c>
      <c r="F9" s="38">
        <f t="shared" si="1"/>
        <v>58</v>
      </c>
      <c r="G9" s="38">
        <f t="shared" si="1"/>
        <v>0</v>
      </c>
      <c r="H9" s="38">
        <f t="shared" si="1"/>
        <v>47</v>
      </c>
      <c r="I9" s="38">
        <f t="shared" si="1"/>
        <v>58</v>
      </c>
      <c r="J9" s="38">
        <f t="shared" si="1"/>
        <v>0</v>
      </c>
      <c r="K9" s="38">
        <f t="shared" si="1"/>
        <v>0</v>
      </c>
      <c r="L9" s="38">
        <f t="shared" si="1"/>
        <v>0</v>
      </c>
      <c r="M9" s="38">
        <f t="shared" si="1"/>
        <v>0</v>
      </c>
      <c r="N9" s="38">
        <f t="shared" si="1"/>
        <v>0</v>
      </c>
      <c r="O9" s="38">
        <f t="shared" si="1"/>
        <v>0</v>
      </c>
      <c r="P9" s="38">
        <f t="shared" si="1"/>
        <v>0</v>
      </c>
      <c r="Q9" s="38">
        <f t="shared" si="1"/>
        <v>0</v>
      </c>
      <c r="R9" s="38">
        <f t="shared" si="1"/>
        <v>0</v>
      </c>
      <c r="S9" s="38">
        <f t="shared" si="1"/>
        <v>0</v>
      </c>
      <c r="T9" s="38">
        <f t="shared" si="1"/>
        <v>0</v>
      </c>
      <c r="U9" s="38">
        <f t="shared" si="1"/>
        <v>0</v>
      </c>
      <c r="V9" s="38">
        <f t="shared" si="1"/>
        <v>0</v>
      </c>
      <c r="W9" s="38">
        <f t="shared" si="1"/>
        <v>0</v>
      </c>
      <c r="X9" s="38">
        <f t="shared" si="1"/>
        <v>0</v>
      </c>
      <c r="Y9" s="38">
        <f t="shared" si="1"/>
        <v>0</v>
      </c>
      <c r="Z9" s="38">
        <f t="shared" si="1"/>
        <v>0</v>
      </c>
      <c r="AA9" s="38">
        <f t="shared" si="1"/>
        <v>0</v>
      </c>
      <c r="AB9" s="38">
        <f t="shared" si="1"/>
        <v>0</v>
      </c>
      <c r="AC9" s="38">
        <f t="shared" si="1"/>
        <v>0</v>
      </c>
      <c r="AD9" s="38">
        <f t="shared" si="1"/>
        <v>0</v>
      </c>
      <c r="AE9" s="38">
        <f t="shared" si="1"/>
        <v>0</v>
      </c>
      <c r="AF9" s="38">
        <f t="shared" si="1"/>
        <v>0</v>
      </c>
      <c r="AG9" s="38">
        <f t="shared" si="1"/>
        <v>0</v>
      </c>
      <c r="AH9" s="38">
        <f t="shared" si="1"/>
        <v>0</v>
      </c>
      <c r="AI9" s="38">
        <f t="shared" si="1"/>
        <v>0</v>
      </c>
      <c r="AJ9" s="38">
        <f t="shared" si="1"/>
        <v>0</v>
      </c>
      <c r="AK9" s="38">
        <f t="shared" si="1"/>
        <v>0</v>
      </c>
      <c r="AL9" s="38">
        <f t="shared" si="1"/>
        <v>0</v>
      </c>
      <c r="AM9" s="38">
        <f t="shared" si="1"/>
        <v>0</v>
      </c>
      <c r="AN9" s="38">
        <f t="shared" ref="AN9:AP27" si="2">SUM(D9+G9+J9+M9+P9+S9+V9+Y9+AB9+AE9+AH9+AK9)</f>
        <v>0</v>
      </c>
      <c r="AO9" s="38">
        <f t="shared" si="2"/>
        <v>94</v>
      </c>
      <c r="AP9" s="38">
        <f t="shared" si="2"/>
        <v>116</v>
      </c>
      <c r="AQ9" s="4" t="s">
        <v>42</v>
      </c>
      <c r="AR9" s="39">
        <f t="shared" ref="AR9:AS27" si="3">IFERROR(AO9-AN9/AO9,0)</f>
        <v>94</v>
      </c>
      <c r="AS9" s="39">
        <f t="shared" si="3"/>
        <v>115.18965517241379</v>
      </c>
    </row>
    <row r="10" spans="1:50" x14ac:dyDescent="0.25">
      <c r="A10" s="9"/>
      <c r="B10" s="10" t="s">
        <v>2</v>
      </c>
      <c r="C10" s="38">
        <f>SUMIFS(D10:AM10,D4:AM4,1,D7:AM7,AW6)</f>
        <v>0</v>
      </c>
      <c r="D10" s="38">
        <f t="shared" si="1"/>
        <v>2</v>
      </c>
      <c r="E10" s="38">
        <f t="shared" si="1"/>
        <v>99</v>
      </c>
      <c r="F10" s="38">
        <f t="shared" si="1"/>
        <v>0</v>
      </c>
      <c r="G10" s="38">
        <f t="shared" si="1"/>
        <v>2</v>
      </c>
      <c r="H10" s="38">
        <f t="shared" si="1"/>
        <v>99</v>
      </c>
      <c r="I10" s="38">
        <f t="shared" si="1"/>
        <v>0</v>
      </c>
      <c r="J10" s="38">
        <f t="shared" si="1"/>
        <v>0</v>
      </c>
      <c r="K10" s="38">
        <f t="shared" si="1"/>
        <v>0</v>
      </c>
      <c r="L10" s="38">
        <f t="shared" si="1"/>
        <v>0</v>
      </c>
      <c r="M10" s="38">
        <f t="shared" si="1"/>
        <v>0</v>
      </c>
      <c r="N10" s="38">
        <f t="shared" si="1"/>
        <v>0</v>
      </c>
      <c r="O10" s="38">
        <f t="shared" si="1"/>
        <v>0</v>
      </c>
      <c r="P10" s="38">
        <f t="shared" si="1"/>
        <v>0</v>
      </c>
      <c r="Q10" s="38">
        <f t="shared" si="1"/>
        <v>0</v>
      </c>
      <c r="R10" s="38">
        <f t="shared" si="1"/>
        <v>0</v>
      </c>
      <c r="S10" s="38">
        <f t="shared" si="1"/>
        <v>0</v>
      </c>
      <c r="T10" s="38">
        <f t="shared" si="1"/>
        <v>0</v>
      </c>
      <c r="U10" s="38">
        <f t="shared" si="1"/>
        <v>0</v>
      </c>
      <c r="V10" s="38">
        <f t="shared" si="1"/>
        <v>0</v>
      </c>
      <c r="W10" s="38">
        <f t="shared" si="1"/>
        <v>0</v>
      </c>
      <c r="X10" s="38">
        <f t="shared" si="1"/>
        <v>0</v>
      </c>
      <c r="Y10" s="38">
        <f t="shared" si="1"/>
        <v>0</v>
      </c>
      <c r="Z10" s="38">
        <f t="shared" si="1"/>
        <v>0</v>
      </c>
      <c r="AA10" s="38">
        <f t="shared" si="1"/>
        <v>0</v>
      </c>
      <c r="AB10" s="38">
        <f t="shared" si="1"/>
        <v>0</v>
      </c>
      <c r="AC10" s="38">
        <f t="shared" si="1"/>
        <v>0</v>
      </c>
      <c r="AD10" s="38">
        <f t="shared" si="1"/>
        <v>0</v>
      </c>
      <c r="AE10" s="38">
        <f t="shared" si="1"/>
        <v>0</v>
      </c>
      <c r="AF10" s="38">
        <f t="shared" si="1"/>
        <v>0</v>
      </c>
      <c r="AG10" s="38">
        <f t="shared" si="1"/>
        <v>0</v>
      </c>
      <c r="AH10" s="38">
        <f t="shared" si="1"/>
        <v>0</v>
      </c>
      <c r="AI10" s="38">
        <f t="shared" si="1"/>
        <v>0</v>
      </c>
      <c r="AJ10" s="38">
        <f t="shared" si="1"/>
        <v>0</v>
      </c>
      <c r="AK10" s="38">
        <f t="shared" si="1"/>
        <v>0</v>
      </c>
      <c r="AL10" s="38">
        <f t="shared" si="1"/>
        <v>0</v>
      </c>
      <c r="AM10" s="38">
        <f t="shared" si="1"/>
        <v>0</v>
      </c>
      <c r="AN10" s="38">
        <f t="shared" si="2"/>
        <v>4</v>
      </c>
      <c r="AO10" s="38">
        <f t="shared" si="2"/>
        <v>198</v>
      </c>
      <c r="AP10" s="38">
        <f t="shared" si="2"/>
        <v>0</v>
      </c>
      <c r="AQ10" s="4" t="s">
        <v>43</v>
      </c>
      <c r="AR10" s="39">
        <f t="shared" si="3"/>
        <v>197.97979797979798</v>
      </c>
      <c r="AS10" s="39">
        <f t="shared" si="3"/>
        <v>0</v>
      </c>
    </row>
    <row r="11" spans="1:50" x14ac:dyDescent="0.25">
      <c r="A11" s="9"/>
      <c r="B11" s="10" t="s">
        <v>3</v>
      </c>
      <c r="C11" s="38">
        <f>SUMIFS(D11:AM11,D4:AM4,1,D7:AM7,AW6)</f>
        <v>0</v>
      </c>
      <c r="D11" s="38">
        <f t="shared" si="1"/>
        <v>67</v>
      </c>
      <c r="E11" s="38">
        <f t="shared" si="1"/>
        <v>102</v>
      </c>
      <c r="F11" s="38">
        <f t="shared" si="1"/>
        <v>0</v>
      </c>
      <c r="G11" s="38">
        <f t="shared" si="1"/>
        <v>67</v>
      </c>
      <c r="H11" s="38">
        <f t="shared" si="1"/>
        <v>102</v>
      </c>
      <c r="I11" s="38">
        <f t="shared" si="1"/>
        <v>0</v>
      </c>
      <c r="J11" s="38">
        <f t="shared" si="1"/>
        <v>0</v>
      </c>
      <c r="K11" s="38">
        <f t="shared" si="1"/>
        <v>0</v>
      </c>
      <c r="L11" s="38">
        <f t="shared" si="1"/>
        <v>0</v>
      </c>
      <c r="M11" s="38">
        <f t="shared" si="1"/>
        <v>0</v>
      </c>
      <c r="N11" s="38">
        <f t="shared" si="1"/>
        <v>0</v>
      </c>
      <c r="O11" s="38">
        <f t="shared" si="1"/>
        <v>0</v>
      </c>
      <c r="P11" s="38">
        <f t="shared" si="1"/>
        <v>0</v>
      </c>
      <c r="Q11" s="38">
        <f t="shared" si="1"/>
        <v>0</v>
      </c>
      <c r="R11" s="38">
        <f t="shared" si="1"/>
        <v>0</v>
      </c>
      <c r="S11" s="38">
        <f t="shared" si="1"/>
        <v>0</v>
      </c>
      <c r="T11" s="38">
        <f t="shared" si="1"/>
        <v>0</v>
      </c>
      <c r="U11" s="38">
        <f t="shared" si="1"/>
        <v>0</v>
      </c>
      <c r="V11" s="38">
        <f t="shared" si="1"/>
        <v>0</v>
      </c>
      <c r="W11" s="38">
        <f t="shared" si="1"/>
        <v>0</v>
      </c>
      <c r="X11" s="38">
        <f t="shared" si="1"/>
        <v>0</v>
      </c>
      <c r="Y11" s="38">
        <f t="shared" si="1"/>
        <v>0</v>
      </c>
      <c r="Z11" s="38">
        <f t="shared" si="1"/>
        <v>0</v>
      </c>
      <c r="AA11" s="38">
        <f t="shared" si="1"/>
        <v>0</v>
      </c>
      <c r="AB11" s="38">
        <f t="shared" si="1"/>
        <v>0</v>
      </c>
      <c r="AC11" s="38">
        <f t="shared" si="1"/>
        <v>0</v>
      </c>
      <c r="AD11" s="38">
        <f t="shared" si="1"/>
        <v>0</v>
      </c>
      <c r="AE11" s="38">
        <f t="shared" si="1"/>
        <v>0</v>
      </c>
      <c r="AF11" s="38">
        <f t="shared" si="1"/>
        <v>0</v>
      </c>
      <c r="AG11" s="38">
        <f t="shared" si="1"/>
        <v>0</v>
      </c>
      <c r="AH11" s="38">
        <f t="shared" si="1"/>
        <v>0</v>
      </c>
      <c r="AI11" s="38">
        <f t="shared" si="1"/>
        <v>0</v>
      </c>
      <c r="AJ11" s="38">
        <f t="shared" si="1"/>
        <v>0</v>
      </c>
      <c r="AK11" s="38">
        <f t="shared" si="1"/>
        <v>0</v>
      </c>
      <c r="AL11" s="38">
        <f t="shared" si="1"/>
        <v>0</v>
      </c>
      <c r="AM11" s="38">
        <f t="shared" si="1"/>
        <v>0</v>
      </c>
      <c r="AN11" s="38">
        <f t="shared" si="2"/>
        <v>134</v>
      </c>
      <c r="AO11" s="38">
        <f t="shared" si="2"/>
        <v>204</v>
      </c>
      <c r="AP11" s="38">
        <f t="shared" si="2"/>
        <v>0</v>
      </c>
      <c r="AQ11" s="4" t="s">
        <v>44</v>
      </c>
      <c r="AR11" s="39">
        <f t="shared" si="3"/>
        <v>203.34313725490196</v>
      </c>
      <c r="AS11" s="39">
        <f t="shared" si="3"/>
        <v>0</v>
      </c>
      <c r="AW11" s="23">
        <f>IFERROR(B1/D1,0)</f>
        <v>0</v>
      </c>
    </row>
    <row r="12" spans="1:50" x14ac:dyDescent="0.25">
      <c r="A12" s="9"/>
      <c r="B12" s="10" t="s">
        <v>4</v>
      </c>
      <c r="C12" s="38">
        <f>SUMIFS(D12:AM12,D4:AM4,1,D7:AM7,AW6)</f>
        <v>0</v>
      </c>
      <c r="D12" s="38">
        <f t="shared" si="1"/>
        <v>21</v>
      </c>
      <c r="E12" s="38">
        <f t="shared" si="1"/>
        <v>14</v>
      </c>
      <c r="F12" s="38">
        <f t="shared" si="1"/>
        <v>26</v>
      </c>
      <c r="G12" s="38">
        <f t="shared" si="1"/>
        <v>21</v>
      </c>
      <c r="H12" s="38">
        <f t="shared" si="1"/>
        <v>14</v>
      </c>
      <c r="I12" s="38">
        <f t="shared" si="1"/>
        <v>26</v>
      </c>
      <c r="J12" s="38">
        <f t="shared" si="1"/>
        <v>0</v>
      </c>
      <c r="K12" s="38">
        <f t="shared" si="1"/>
        <v>0</v>
      </c>
      <c r="L12" s="38">
        <f t="shared" si="1"/>
        <v>0</v>
      </c>
      <c r="M12" s="38">
        <f t="shared" si="1"/>
        <v>0</v>
      </c>
      <c r="N12" s="38">
        <f t="shared" si="1"/>
        <v>0</v>
      </c>
      <c r="O12" s="38">
        <f t="shared" si="1"/>
        <v>0</v>
      </c>
      <c r="P12" s="38">
        <f t="shared" si="1"/>
        <v>0</v>
      </c>
      <c r="Q12" s="38">
        <f t="shared" si="1"/>
        <v>0</v>
      </c>
      <c r="R12" s="38">
        <f t="shared" si="1"/>
        <v>0</v>
      </c>
      <c r="S12" s="38">
        <f t="shared" si="1"/>
        <v>0</v>
      </c>
      <c r="T12" s="38">
        <f t="shared" si="1"/>
        <v>0</v>
      </c>
      <c r="U12" s="38">
        <f t="shared" si="1"/>
        <v>0</v>
      </c>
      <c r="V12" s="38">
        <f t="shared" si="1"/>
        <v>0</v>
      </c>
      <c r="W12" s="38">
        <f t="shared" si="1"/>
        <v>0</v>
      </c>
      <c r="X12" s="38">
        <f t="shared" si="1"/>
        <v>0</v>
      </c>
      <c r="Y12" s="38">
        <f t="shared" si="1"/>
        <v>0</v>
      </c>
      <c r="Z12" s="38">
        <f t="shared" si="1"/>
        <v>0</v>
      </c>
      <c r="AA12" s="38">
        <f t="shared" si="1"/>
        <v>0</v>
      </c>
      <c r="AB12" s="38">
        <f t="shared" si="1"/>
        <v>0</v>
      </c>
      <c r="AC12" s="38">
        <f t="shared" si="1"/>
        <v>0</v>
      </c>
      <c r="AD12" s="38">
        <f t="shared" si="1"/>
        <v>0</v>
      </c>
      <c r="AE12" s="38">
        <f t="shared" si="1"/>
        <v>0</v>
      </c>
      <c r="AF12" s="38">
        <f t="shared" si="1"/>
        <v>0</v>
      </c>
      <c r="AG12" s="38">
        <f t="shared" si="1"/>
        <v>0</v>
      </c>
      <c r="AH12" s="38">
        <f t="shared" si="1"/>
        <v>0</v>
      </c>
      <c r="AI12" s="38">
        <f t="shared" si="1"/>
        <v>0</v>
      </c>
      <c r="AJ12" s="38">
        <f t="shared" si="1"/>
        <v>0</v>
      </c>
      <c r="AK12" s="38">
        <f t="shared" si="1"/>
        <v>0</v>
      </c>
      <c r="AL12" s="38">
        <f t="shared" si="1"/>
        <v>0</v>
      </c>
      <c r="AM12" s="38">
        <f t="shared" si="1"/>
        <v>0</v>
      </c>
      <c r="AN12" s="38">
        <f t="shared" si="2"/>
        <v>42</v>
      </c>
      <c r="AO12" s="38">
        <f t="shared" si="2"/>
        <v>28</v>
      </c>
      <c r="AP12" s="38">
        <f t="shared" si="2"/>
        <v>52</v>
      </c>
      <c r="AQ12" s="4" t="s">
        <v>45</v>
      </c>
      <c r="AR12" s="39">
        <f t="shared" si="3"/>
        <v>26.5</v>
      </c>
      <c r="AS12" s="39">
        <f t="shared" si="3"/>
        <v>51.46153846153846</v>
      </c>
    </row>
    <row r="13" spans="1:50" x14ac:dyDescent="0.25">
      <c r="A13" s="9"/>
      <c r="B13" s="10" t="s">
        <v>5</v>
      </c>
      <c r="C13" s="38">
        <f>SUMIFS(D13:AM13,D4:AM4,1,D7:AM7,AW6)</f>
        <v>0</v>
      </c>
      <c r="D13" s="38">
        <f t="shared" si="1"/>
        <v>45</v>
      </c>
      <c r="E13" s="38">
        <f t="shared" si="1"/>
        <v>157</v>
      </c>
      <c r="F13" s="38">
        <f t="shared" si="1"/>
        <v>32</v>
      </c>
      <c r="G13" s="38">
        <f t="shared" si="1"/>
        <v>107</v>
      </c>
      <c r="H13" s="38">
        <f t="shared" si="1"/>
        <v>159</v>
      </c>
      <c r="I13" s="38">
        <f t="shared" si="1"/>
        <v>32</v>
      </c>
      <c r="J13" s="38">
        <f t="shared" si="1"/>
        <v>0</v>
      </c>
      <c r="K13" s="38">
        <f t="shared" si="1"/>
        <v>0</v>
      </c>
      <c r="L13" s="38">
        <f t="shared" si="1"/>
        <v>0</v>
      </c>
      <c r="M13" s="38">
        <f t="shared" si="1"/>
        <v>0</v>
      </c>
      <c r="N13" s="38">
        <f t="shared" si="1"/>
        <v>0</v>
      </c>
      <c r="O13" s="38">
        <f t="shared" si="1"/>
        <v>0</v>
      </c>
      <c r="P13" s="38">
        <f t="shared" si="1"/>
        <v>0</v>
      </c>
      <c r="Q13" s="38">
        <f t="shared" si="1"/>
        <v>0</v>
      </c>
      <c r="R13" s="38">
        <f t="shared" si="1"/>
        <v>0</v>
      </c>
      <c r="S13" s="38">
        <f t="shared" si="1"/>
        <v>0</v>
      </c>
      <c r="T13" s="38">
        <f t="shared" si="1"/>
        <v>0</v>
      </c>
      <c r="U13" s="38">
        <f t="shared" si="1"/>
        <v>0</v>
      </c>
      <c r="V13" s="38">
        <f t="shared" si="1"/>
        <v>0</v>
      </c>
      <c r="W13" s="38">
        <f t="shared" si="1"/>
        <v>0</v>
      </c>
      <c r="X13" s="38">
        <f t="shared" si="1"/>
        <v>0</v>
      </c>
      <c r="Y13" s="38">
        <f t="shared" si="1"/>
        <v>0</v>
      </c>
      <c r="Z13" s="38">
        <f t="shared" si="1"/>
        <v>0</v>
      </c>
      <c r="AA13" s="38">
        <f t="shared" si="1"/>
        <v>0</v>
      </c>
      <c r="AB13" s="38">
        <f t="shared" si="1"/>
        <v>0</v>
      </c>
      <c r="AC13" s="38">
        <f t="shared" si="1"/>
        <v>0</v>
      </c>
      <c r="AD13" s="38">
        <f t="shared" si="1"/>
        <v>0</v>
      </c>
      <c r="AE13" s="38">
        <f t="shared" si="1"/>
        <v>0</v>
      </c>
      <c r="AF13" s="38">
        <f t="shared" si="1"/>
        <v>0</v>
      </c>
      <c r="AG13" s="38">
        <f t="shared" si="1"/>
        <v>0</v>
      </c>
      <c r="AH13" s="38">
        <f t="shared" si="1"/>
        <v>0</v>
      </c>
      <c r="AI13" s="38">
        <f t="shared" si="1"/>
        <v>0</v>
      </c>
      <c r="AJ13" s="38">
        <f t="shared" si="1"/>
        <v>0</v>
      </c>
      <c r="AK13" s="38">
        <f t="shared" si="1"/>
        <v>0</v>
      </c>
      <c r="AL13" s="38">
        <f t="shared" si="1"/>
        <v>0</v>
      </c>
      <c r="AM13" s="38">
        <f t="shared" si="1"/>
        <v>0</v>
      </c>
      <c r="AN13" s="38">
        <f t="shared" si="2"/>
        <v>152</v>
      </c>
      <c r="AO13" s="38">
        <f t="shared" si="2"/>
        <v>316</v>
      </c>
      <c r="AP13" s="38">
        <f t="shared" si="2"/>
        <v>64</v>
      </c>
      <c r="AQ13" s="4" t="s">
        <v>46</v>
      </c>
      <c r="AR13" s="39">
        <f t="shared" si="3"/>
        <v>315.51898734177217</v>
      </c>
      <c r="AS13" s="39">
        <f t="shared" si="3"/>
        <v>59.0625</v>
      </c>
    </row>
    <row r="14" spans="1:50" x14ac:dyDescent="0.25">
      <c r="A14" s="9"/>
      <c r="B14" s="10" t="s">
        <v>6</v>
      </c>
      <c r="C14" s="38">
        <f>SUMIFS(D14:AM14,D4:AM4,1,D7:AM7,AW6)</f>
        <v>0</v>
      </c>
      <c r="D14" s="38">
        <f t="shared" si="1"/>
        <v>0</v>
      </c>
      <c r="E14" s="38">
        <f t="shared" si="1"/>
        <v>123</v>
      </c>
      <c r="F14" s="38">
        <f t="shared" si="1"/>
        <v>0</v>
      </c>
      <c r="G14" s="38">
        <f t="shared" si="1"/>
        <v>0</v>
      </c>
      <c r="H14" s="38">
        <f t="shared" si="1"/>
        <v>123</v>
      </c>
      <c r="I14" s="38">
        <f t="shared" si="1"/>
        <v>0</v>
      </c>
      <c r="J14" s="38">
        <f t="shared" si="1"/>
        <v>0</v>
      </c>
      <c r="K14" s="38">
        <f t="shared" si="1"/>
        <v>0</v>
      </c>
      <c r="L14" s="38">
        <f t="shared" si="1"/>
        <v>0</v>
      </c>
      <c r="M14" s="38">
        <f t="shared" si="1"/>
        <v>0</v>
      </c>
      <c r="N14" s="38">
        <f t="shared" si="1"/>
        <v>0</v>
      </c>
      <c r="O14" s="38">
        <f t="shared" si="1"/>
        <v>0</v>
      </c>
      <c r="P14" s="38">
        <f t="shared" si="1"/>
        <v>0</v>
      </c>
      <c r="Q14" s="38">
        <f t="shared" si="1"/>
        <v>0</v>
      </c>
      <c r="R14" s="38">
        <f t="shared" si="1"/>
        <v>0</v>
      </c>
      <c r="S14" s="38">
        <f t="shared" si="1"/>
        <v>0</v>
      </c>
      <c r="T14" s="38">
        <f t="shared" si="1"/>
        <v>0</v>
      </c>
      <c r="U14" s="38">
        <f t="shared" si="1"/>
        <v>0</v>
      </c>
      <c r="V14" s="38">
        <f t="shared" si="1"/>
        <v>0</v>
      </c>
      <c r="W14" s="38">
        <f t="shared" si="1"/>
        <v>0</v>
      </c>
      <c r="X14" s="38">
        <f t="shared" si="1"/>
        <v>0</v>
      </c>
      <c r="Y14" s="38">
        <f t="shared" si="1"/>
        <v>0</v>
      </c>
      <c r="Z14" s="38">
        <f t="shared" si="1"/>
        <v>0</v>
      </c>
      <c r="AA14" s="38">
        <f t="shared" si="1"/>
        <v>0</v>
      </c>
      <c r="AB14" s="38">
        <f t="shared" si="1"/>
        <v>0</v>
      </c>
      <c r="AC14" s="38">
        <f t="shared" si="1"/>
        <v>0</v>
      </c>
      <c r="AD14" s="38">
        <f t="shared" si="1"/>
        <v>0</v>
      </c>
      <c r="AE14" s="38">
        <f t="shared" si="1"/>
        <v>0</v>
      </c>
      <c r="AF14" s="38">
        <f t="shared" si="1"/>
        <v>0</v>
      </c>
      <c r="AG14" s="38">
        <f t="shared" si="1"/>
        <v>0</v>
      </c>
      <c r="AH14" s="38">
        <f t="shared" si="1"/>
        <v>0</v>
      </c>
      <c r="AI14" s="38">
        <f t="shared" si="1"/>
        <v>0</v>
      </c>
      <c r="AJ14" s="38">
        <f t="shared" si="1"/>
        <v>0</v>
      </c>
      <c r="AK14" s="38">
        <f t="shared" si="1"/>
        <v>0</v>
      </c>
      <c r="AL14" s="38">
        <f t="shared" si="1"/>
        <v>0</v>
      </c>
      <c r="AM14" s="38">
        <f t="shared" si="1"/>
        <v>0</v>
      </c>
      <c r="AN14" s="38">
        <f t="shared" si="2"/>
        <v>0</v>
      </c>
      <c r="AO14" s="38">
        <f t="shared" si="2"/>
        <v>246</v>
      </c>
      <c r="AP14" s="38">
        <f t="shared" si="2"/>
        <v>0</v>
      </c>
      <c r="AQ14" s="4" t="s">
        <v>47</v>
      </c>
      <c r="AR14" s="39">
        <f t="shared" si="3"/>
        <v>246</v>
      </c>
      <c r="AS14" s="39">
        <f t="shared" si="3"/>
        <v>0</v>
      </c>
    </row>
    <row r="15" spans="1:50" x14ac:dyDescent="0.25">
      <c r="A15" s="9"/>
      <c r="B15" s="10" t="s">
        <v>7</v>
      </c>
      <c r="C15" s="38">
        <f>SUMIFS(D15:AM15,D4:AM4,1,D7:AM7,AW6)</f>
        <v>0</v>
      </c>
      <c r="D15" s="38">
        <f t="shared" si="1"/>
        <v>0</v>
      </c>
      <c r="E15" s="38">
        <f t="shared" si="1"/>
        <v>0</v>
      </c>
      <c r="F15" s="38">
        <f t="shared" si="1"/>
        <v>0</v>
      </c>
      <c r="G15" s="38">
        <f t="shared" ref="G15:AM15" si="4">G50</f>
        <v>0</v>
      </c>
      <c r="H15" s="38">
        <f t="shared" si="4"/>
        <v>0</v>
      </c>
      <c r="I15" s="38">
        <f t="shared" si="4"/>
        <v>0</v>
      </c>
      <c r="J15" s="38">
        <f t="shared" si="4"/>
        <v>0</v>
      </c>
      <c r="K15" s="38">
        <f t="shared" si="4"/>
        <v>0</v>
      </c>
      <c r="L15" s="38">
        <f t="shared" si="4"/>
        <v>0</v>
      </c>
      <c r="M15" s="38">
        <f t="shared" si="4"/>
        <v>0</v>
      </c>
      <c r="N15" s="38">
        <f t="shared" si="4"/>
        <v>0</v>
      </c>
      <c r="O15" s="38">
        <f t="shared" si="4"/>
        <v>0</v>
      </c>
      <c r="P15" s="38">
        <f t="shared" si="4"/>
        <v>0</v>
      </c>
      <c r="Q15" s="38">
        <f t="shared" si="4"/>
        <v>0</v>
      </c>
      <c r="R15" s="38">
        <f t="shared" si="4"/>
        <v>0</v>
      </c>
      <c r="S15" s="38">
        <f t="shared" si="4"/>
        <v>0</v>
      </c>
      <c r="T15" s="38">
        <f t="shared" si="4"/>
        <v>0</v>
      </c>
      <c r="U15" s="38">
        <f t="shared" si="4"/>
        <v>0</v>
      </c>
      <c r="V15" s="38">
        <f t="shared" si="4"/>
        <v>0</v>
      </c>
      <c r="W15" s="38">
        <f t="shared" si="4"/>
        <v>0</v>
      </c>
      <c r="X15" s="38">
        <f t="shared" si="4"/>
        <v>0</v>
      </c>
      <c r="Y15" s="38">
        <f t="shared" si="4"/>
        <v>0</v>
      </c>
      <c r="Z15" s="38">
        <f t="shared" si="4"/>
        <v>0</v>
      </c>
      <c r="AA15" s="38">
        <f t="shared" si="4"/>
        <v>0</v>
      </c>
      <c r="AB15" s="38">
        <f t="shared" si="4"/>
        <v>0</v>
      </c>
      <c r="AC15" s="38">
        <f t="shared" si="4"/>
        <v>0</v>
      </c>
      <c r="AD15" s="38">
        <f t="shared" si="4"/>
        <v>0</v>
      </c>
      <c r="AE15" s="38">
        <f t="shared" si="4"/>
        <v>0</v>
      </c>
      <c r="AF15" s="38">
        <f t="shared" si="4"/>
        <v>0</v>
      </c>
      <c r="AG15" s="38">
        <f t="shared" si="4"/>
        <v>0</v>
      </c>
      <c r="AH15" s="38">
        <f t="shared" si="4"/>
        <v>0</v>
      </c>
      <c r="AI15" s="38">
        <f t="shared" si="4"/>
        <v>0</v>
      </c>
      <c r="AJ15" s="38">
        <f t="shared" si="4"/>
        <v>0</v>
      </c>
      <c r="AK15" s="38">
        <f t="shared" si="4"/>
        <v>0</v>
      </c>
      <c r="AL15" s="38">
        <f t="shared" si="4"/>
        <v>0</v>
      </c>
      <c r="AM15" s="38">
        <f t="shared" si="4"/>
        <v>0</v>
      </c>
      <c r="AN15" s="38">
        <f t="shared" si="2"/>
        <v>0</v>
      </c>
      <c r="AO15" s="38">
        <f t="shared" si="2"/>
        <v>0</v>
      </c>
      <c r="AP15" s="38">
        <f t="shared" si="2"/>
        <v>0</v>
      </c>
      <c r="AQ15" s="4" t="s">
        <v>48</v>
      </c>
      <c r="AR15" s="39">
        <f t="shared" si="3"/>
        <v>0</v>
      </c>
      <c r="AS15" s="39">
        <f t="shared" si="3"/>
        <v>0</v>
      </c>
    </row>
    <row r="16" spans="1:50" x14ac:dyDescent="0.25">
      <c r="A16" s="9"/>
      <c r="B16" s="10" t="s">
        <v>8</v>
      </c>
      <c r="C16" s="38">
        <f>SUMIFS(D16:AM16,D4:AM4,1,D7:AM7,AW6)</f>
        <v>0</v>
      </c>
      <c r="D16" s="38">
        <f t="shared" ref="D16:AM23" si="5">D51</f>
        <v>0</v>
      </c>
      <c r="E16" s="38">
        <f t="shared" si="5"/>
        <v>0</v>
      </c>
      <c r="F16" s="38">
        <f t="shared" si="5"/>
        <v>14</v>
      </c>
      <c r="G16" s="38">
        <f t="shared" si="5"/>
        <v>0</v>
      </c>
      <c r="H16" s="38">
        <f t="shared" si="5"/>
        <v>0</v>
      </c>
      <c r="I16" s="38">
        <f t="shared" si="5"/>
        <v>14</v>
      </c>
      <c r="J16" s="38">
        <f t="shared" si="5"/>
        <v>0</v>
      </c>
      <c r="K16" s="38">
        <f t="shared" si="5"/>
        <v>0</v>
      </c>
      <c r="L16" s="38">
        <f t="shared" si="5"/>
        <v>0</v>
      </c>
      <c r="M16" s="38">
        <f t="shared" si="5"/>
        <v>0</v>
      </c>
      <c r="N16" s="38">
        <f t="shared" si="5"/>
        <v>0</v>
      </c>
      <c r="O16" s="38">
        <f t="shared" si="5"/>
        <v>0</v>
      </c>
      <c r="P16" s="38">
        <f t="shared" si="5"/>
        <v>0</v>
      </c>
      <c r="Q16" s="38">
        <f t="shared" si="5"/>
        <v>0</v>
      </c>
      <c r="R16" s="38">
        <f t="shared" si="5"/>
        <v>0</v>
      </c>
      <c r="S16" s="38">
        <f t="shared" si="5"/>
        <v>0</v>
      </c>
      <c r="T16" s="38">
        <f t="shared" si="5"/>
        <v>0</v>
      </c>
      <c r="U16" s="38">
        <f t="shared" si="5"/>
        <v>0</v>
      </c>
      <c r="V16" s="38">
        <f t="shared" si="5"/>
        <v>0</v>
      </c>
      <c r="W16" s="38">
        <f t="shared" si="5"/>
        <v>0</v>
      </c>
      <c r="X16" s="38">
        <f t="shared" si="5"/>
        <v>0</v>
      </c>
      <c r="Y16" s="38">
        <f t="shared" si="5"/>
        <v>0</v>
      </c>
      <c r="Z16" s="38">
        <f t="shared" si="5"/>
        <v>0</v>
      </c>
      <c r="AA16" s="38">
        <f t="shared" si="5"/>
        <v>0</v>
      </c>
      <c r="AB16" s="38">
        <f t="shared" si="5"/>
        <v>0</v>
      </c>
      <c r="AC16" s="38">
        <f t="shared" si="5"/>
        <v>0</v>
      </c>
      <c r="AD16" s="38">
        <f t="shared" si="5"/>
        <v>0</v>
      </c>
      <c r="AE16" s="38">
        <f t="shared" si="5"/>
        <v>0</v>
      </c>
      <c r="AF16" s="38">
        <f t="shared" si="5"/>
        <v>0</v>
      </c>
      <c r="AG16" s="38">
        <f t="shared" si="5"/>
        <v>0</v>
      </c>
      <c r="AH16" s="38">
        <f t="shared" si="5"/>
        <v>0</v>
      </c>
      <c r="AI16" s="38">
        <f t="shared" si="5"/>
        <v>0</v>
      </c>
      <c r="AJ16" s="38">
        <f t="shared" si="5"/>
        <v>0</v>
      </c>
      <c r="AK16" s="38">
        <f t="shared" si="5"/>
        <v>0</v>
      </c>
      <c r="AL16" s="38">
        <f t="shared" si="5"/>
        <v>0</v>
      </c>
      <c r="AM16" s="38">
        <f t="shared" si="5"/>
        <v>0</v>
      </c>
      <c r="AN16" s="38">
        <f t="shared" si="2"/>
        <v>0</v>
      </c>
      <c r="AO16" s="38">
        <f t="shared" si="2"/>
        <v>0</v>
      </c>
      <c r="AP16" s="38">
        <f t="shared" si="2"/>
        <v>28</v>
      </c>
      <c r="AQ16" s="4" t="s">
        <v>49</v>
      </c>
      <c r="AR16" s="39">
        <f t="shared" si="3"/>
        <v>0</v>
      </c>
      <c r="AS16" s="39">
        <f t="shared" si="3"/>
        <v>28</v>
      </c>
    </row>
    <row r="17" spans="1:45" x14ac:dyDescent="0.25">
      <c r="A17" s="9"/>
      <c r="B17" s="10" t="s">
        <v>9</v>
      </c>
      <c r="C17" s="38">
        <f>SUMIFS(D17:AM17,D4:AM4,1,D7:AM7,AW6)</f>
        <v>0</v>
      </c>
      <c r="D17" s="38">
        <f t="shared" si="5"/>
        <v>15</v>
      </c>
      <c r="E17" s="38">
        <f t="shared" si="5"/>
        <v>0</v>
      </c>
      <c r="F17" s="38">
        <f t="shared" si="5"/>
        <v>16</v>
      </c>
      <c r="G17" s="38">
        <f t="shared" si="5"/>
        <v>15</v>
      </c>
      <c r="H17" s="38">
        <f t="shared" si="5"/>
        <v>0</v>
      </c>
      <c r="I17" s="38">
        <f t="shared" si="5"/>
        <v>16</v>
      </c>
      <c r="J17" s="38">
        <f t="shared" si="5"/>
        <v>0</v>
      </c>
      <c r="K17" s="38">
        <f t="shared" si="5"/>
        <v>0</v>
      </c>
      <c r="L17" s="38">
        <f t="shared" si="5"/>
        <v>0</v>
      </c>
      <c r="M17" s="38">
        <f t="shared" si="5"/>
        <v>0</v>
      </c>
      <c r="N17" s="38">
        <f t="shared" si="5"/>
        <v>0</v>
      </c>
      <c r="O17" s="38">
        <f t="shared" si="5"/>
        <v>0</v>
      </c>
      <c r="P17" s="38">
        <f t="shared" si="5"/>
        <v>0</v>
      </c>
      <c r="Q17" s="38">
        <f t="shared" si="5"/>
        <v>0</v>
      </c>
      <c r="R17" s="38">
        <f t="shared" si="5"/>
        <v>0</v>
      </c>
      <c r="S17" s="38">
        <f t="shared" si="5"/>
        <v>0</v>
      </c>
      <c r="T17" s="38">
        <f t="shared" si="5"/>
        <v>0</v>
      </c>
      <c r="U17" s="38">
        <f t="shared" si="5"/>
        <v>0</v>
      </c>
      <c r="V17" s="38">
        <f t="shared" si="5"/>
        <v>0</v>
      </c>
      <c r="W17" s="38">
        <f t="shared" si="5"/>
        <v>0</v>
      </c>
      <c r="X17" s="38">
        <f t="shared" si="5"/>
        <v>0</v>
      </c>
      <c r="Y17" s="38">
        <f t="shared" si="5"/>
        <v>0</v>
      </c>
      <c r="Z17" s="38">
        <f t="shared" si="5"/>
        <v>0</v>
      </c>
      <c r="AA17" s="38">
        <f t="shared" si="5"/>
        <v>0</v>
      </c>
      <c r="AB17" s="38">
        <f t="shared" si="5"/>
        <v>0</v>
      </c>
      <c r="AC17" s="38">
        <f t="shared" si="5"/>
        <v>0</v>
      </c>
      <c r="AD17" s="38">
        <f t="shared" si="5"/>
        <v>0</v>
      </c>
      <c r="AE17" s="38">
        <f t="shared" si="5"/>
        <v>0</v>
      </c>
      <c r="AF17" s="38">
        <f t="shared" si="5"/>
        <v>0</v>
      </c>
      <c r="AG17" s="38">
        <f t="shared" si="5"/>
        <v>0</v>
      </c>
      <c r="AH17" s="38">
        <f t="shared" si="5"/>
        <v>0</v>
      </c>
      <c r="AI17" s="38">
        <f t="shared" si="5"/>
        <v>0</v>
      </c>
      <c r="AJ17" s="38">
        <f t="shared" si="5"/>
        <v>0</v>
      </c>
      <c r="AK17" s="38">
        <f t="shared" si="5"/>
        <v>0</v>
      </c>
      <c r="AL17" s="38">
        <f t="shared" si="5"/>
        <v>0</v>
      </c>
      <c r="AM17" s="38">
        <f t="shared" si="5"/>
        <v>0</v>
      </c>
      <c r="AN17" s="38">
        <f t="shared" si="2"/>
        <v>30</v>
      </c>
      <c r="AO17" s="38">
        <f t="shared" si="2"/>
        <v>0</v>
      </c>
      <c r="AP17" s="38">
        <f t="shared" si="2"/>
        <v>32</v>
      </c>
      <c r="AQ17" s="4" t="s">
        <v>50</v>
      </c>
      <c r="AR17" s="39">
        <f t="shared" si="3"/>
        <v>0</v>
      </c>
      <c r="AS17" s="39">
        <f t="shared" si="3"/>
        <v>32</v>
      </c>
    </row>
    <row r="18" spans="1:45" x14ac:dyDescent="0.25">
      <c r="A18" s="9"/>
      <c r="B18" s="10" t="s">
        <v>10</v>
      </c>
      <c r="C18" s="38">
        <f>SUMIFS(D18:AM18,D4:AM4,1,D7:AM7,AW6)</f>
        <v>0</v>
      </c>
      <c r="D18" s="38">
        <f t="shared" si="5"/>
        <v>16</v>
      </c>
      <c r="E18" s="38">
        <f t="shared" si="5"/>
        <v>157</v>
      </c>
      <c r="F18" s="38">
        <f t="shared" si="5"/>
        <v>27</v>
      </c>
      <c r="G18" s="38">
        <f t="shared" si="5"/>
        <v>16</v>
      </c>
      <c r="H18" s="38">
        <f t="shared" si="5"/>
        <v>157</v>
      </c>
      <c r="I18" s="38">
        <f t="shared" si="5"/>
        <v>27</v>
      </c>
      <c r="J18" s="38">
        <f t="shared" si="5"/>
        <v>0</v>
      </c>
      <c r="K18" s="38">
        <f t="shared" si="5"/>
        <v>0</v>
      </c>
      <c r="L18" s="38">
        <f t="shared" si="5"/>
        <v>0</v>
      </c>
      <c r="M18" s="38">
        <f t="shared" si="5"/>
        <v>0</v>
      </c>
      <c r="N18" s="38">
        <f t="shared" si="5"/>
        <v>0</v>
      </c>
      <c r="O18" s="38">
        <f t="shared" si="5"/>
        <v>0</v>
      </c>
      <c r="P18" s="38">
        <f t="shared" si="5"/>
        <v>0</v>
      </c>
      <c r="Q18" s="38">
        <f t="shared" si="5"/>
        <v>0</v>
      </c>
      <c r="R18" s="38">
        <f t="shared" si="5"/>
        <v>0</v>
      </c>
      <c r="S18" s="38">
        <f t="shared" si="5"/>
        <v>0</v>
      </c>
      <c r="T18" s="38">
        <f t="shared" si="5"/>
        <v>0</v>
      </c>
      <c r="U18" s="38">
        <f t="shared" si="5"/>
        <v>0</v>
      </c>
      <c r="V18" s="38">
        <f t="shared" si="5"/>
        <v>0</v>
      </c>
      <c r="W18" s="38">
        <f t="shared" si="5"/>
        <v>0</v>
      </c>
      <c r="X18" s="38">
        <f t="shared" si="5"/>
        <v>0</v>
      </c>
      <c r="Y18" s="38">
        <f t="shared" si="5"/>
        <v>0</v>
      </c>
      <c r="Z18" s="38">
        <f t="shared" si="5"/>
        <v>0</v>
      </c>
      <c r="AA18" s="38">
        <f t="shared" si="5"/>
        <v>0</v>
      </c>
      <c r="AB18" s="38">
        <f t="shared" si="5"/>
        <v>0</v>
      </c>
      <c r="AC18" s="38">
        <f t="shared" si="5"/>
        <v>0</v>
      </c>
      <c r="AD18" s="38">
        <f t="shared" si="5"/>
        <v>0</v>
      </c>
      <c r="AE18" s="38">
        <f t="shared" si="5"/>
        <v>0</v>
      </c>
      <c r="AF18" s="38">
        <f t="shared" si="5"/>
        <v>0</v>
      </c>
      <c r="AG18" s="38">
        <f t="shared" si="5"/>
        <v>0</v>
      </c>
      <c r="AH18" s="38">
        <f t="shared" si="5"/>
        <v>0</v>
      </c>
      <c r="AI18" s="38">
        <f t="shared" si="5"/>
        <v>0</v>
      </c>
      <c r="AJ18" s="38">
        <f t="shared" si="5"/>
        <v>0</v>
      </c>
      <c r="AK18" s="38">
        <f t="shared" si="5"/>
        <v>0</v>
      </c>
      <c r="AL18" s="38">
        <f t="shared" si="5"/>
        <v>0</v>
      </c>
      <c r="AM18" s="38">
        <f t="shared" si="5"/>
        <v>0</v>
      </c>
      <c r="AN18" s="38">
        <f t="shared" si="2"/>
        <v>32</v>
      </c>
      <c r="AO18" s="38">
        <f t="shared" si="2"/>
        <v>314</v>
      </c>
      <c r="AP18" s="38">
        <f t="shared" si="2"/>
        <v>54</v>
      </c>
      <c r="AQ18" s="4" t="s">
        <v>51</v>
      </c>
      <c r="AR18" s="39">
        <f t="shared" si="3"/>
        <v>313.8980891719745</v>
      </c>
      <c r="AS18" s="39">
        <f t="shared" si="3"/>
        <v>48.185185185185183</v>
      </c>
    </row>
    <row r="19" spans="1:45" x14ac:dyDescent="0.25">
      <c r="A19" s="9"/>
      <c r="B19" s="10" t="s">
        <v>11</v>
      </c>
      <c r="C19" s="38">
        <f>SUMIFS(D19:AM19,D4:AM4,1,D7:AM7,AW6)</f>
        <v>0</v>
      </c>
      <c r="D19" s="38">
        <f t="shared" si="5"/>
        <v>0</v>
      </c>
      <c r="E19" s="38">
        <f t="shared" si="5"/>
        <v>123</v>
      </c>
      <c r="F19" s="38">
        <f t="shared" si="5"/>
        <v>212</v>
      </c>
      <c r="G19" s="38">
        <f t="shared" si="5"/>
        <v>0</v>
      </c>
      <c r="H19" s="38">
        <f t="shared" si="5"/>
        <v>10</v>
      </c>
      <c r="I19" s="38">
        <f t="shared" si="5"/>
        <v>124</v>
      </c>
      <c r="J19" s="38">
        <f t="shared" si="5"/>
        <v>0</v>
      </c>
      <c r="K19" s="38">
        <f t="shared" si="5"/>
        <v>0</v>
      </c>
      <c r="L19" s="38">
        <f t="shared" si="5"/>
        <v>0</v>
      </c>
      <c r="M19" s="38">
        <f t="shared" si="5"/>
        <v>0</v>
      </c>
      <c r="N19" s="38">
        <f t="shared" si="5"/>
        <v>0</v>
      </c>
      <c r="O19" s="38">
        <f t="shared" si="5"/>
        <v>0</v>
      </c>
      <c r="P19" s="38">
        <f t="shared" si="5"/>
        <v>0</v>
      </c>
      <c r="Q19" s="38">
        <f t="shared" si="5"/>
        <v>0</v>
      </c>
      <c r="R19" s="38">
        <f t="shared" si="5"/>
        <v>0</v>
      </c>
      <c r="S19" s="38">
        <f t="shared" si="5"/>
        <v>0</v>
      </c>
      <c r="T19" s="38">
        <f t="shared" si="5"/>
        <v>0</v>
      </c>
      <c r="U19" s="38">
        <f t="shared" si="5"/>
        <v>0</v>
      </c>
      <c r="V19" s="38">
        <f t="shared" si="5"/>
        <v>0</v>
      </c>
      <c r="W19" s="38">
        <f t="shared" si="5"/>
        <v>0</v>
      </c>
      <c r="X19" s="38">
        <f t="shared" si="5"/>
        <v>0</v>
      </c>
      <c r="Y19" s="38">
        <f t="shared" si="5"/>
        <v>0</v>
      </c>
      <c r="Z19" s="38">
        <f t="shared" si="5"/>
        <v>0</v>
      </c>
      <c r="AA19" s="38">
        <f t="shared" si="5"/>
        <v>0</v>
      </c>
      <c r="AB19" s="38">
        <f t="shared" si="5"/>
        <v>0</v>
      </c>
      <c r="AC19" s="38">
        <f t="shared" si="5"/>
        <v>0</v>
      </c>
      <c r="AD19" s="38">
        <f t="shared" si="5"/>
        <v>0</v>
      </c>
      <c r="AE19" s="38">
        <f t="shared" si="5"/>
        <v>0</v>
      </c>
      <c r="AF19" s="38">
        <f t="shared" si="5"/>
        <v>0</v>
      </c>
      <c r="AG19" s="38">
        <f t="shared" si="5"/>
        <v>0</v>
      </c>
      <c r="AH19" s="38">
        <f t="shared" si="5"/>
        <v>0</v>
      </c>
      <c r="AI19" s="38">
        <f t="shared" si="5"/>
        <v>0</v>
      </c>
      <c r="AJ19" s="38">
        <f t="shared" si="5"/>
        <v>0</v>
      </c>
      <c r="AK19" s="38">
        <f t="shared" si="5"/>
        <v>0</v>
      </c>
      <c r="AL19" s="38">
        <f t="shared" si="5"/>
        <v>0</v>
      </c>
      <c r="AM19" s="38">
        <f t="shared" si="5"/>
        <v>0</v>
      </c>
      <c r="AN19" s="38">
        <f t="shared" si="2"/>
        <v>0</v>
      </c>
      <c r="AO19" s="38">
        <f t="shared" si="2"/>
        <v>133</v>
      </c>
      <c r="AP19" s="38">
        <f t="shared" si="2"/>
        <v>336</v>
      </c>
      <c r="AQ19" s="4" t="s">
        <v>52</v>
      </c>
      <c r="AR19" s="39">
        <f t="shared" si="3"/>
        <v>133</v>
      </c>
      <c r="AS19" s="39">
        <f>IFERROR(AP19-AO19/AP19,0)</f>
        <v>335.60416666666669</v>
      </c>
    </row>
    <row r="20" spans="1:45" x14ac:dyDescent="0.25">
      <c r="A20" s="9"/>
      <c r="B20" s="10" t="s">
        <v>12</v>
      </c>
      <c r="C20" s="38">
        <f>SUMIFS(D20:AM20,D4:AM4,1,D7:AM7,AW6)</f>
        <v>0</v>
      </c>
      <c r="D20" s="38">
        <f t="shared" si="5"/>
        <v>0</v>
      </c>
      <c r="E20" s="38">
        <f t="shared" si="5"/>
        <v>0</v>
      </c>
      <c r="F20" s="38">
        <f t="shared" si="5"/>
        <v>987</v>
      </c>
      <c r="G20" s="38">
        <f t="shared" si="5"/>
        <v>0</v>
      </c>
      <c r="H20" s="38">
        <f t="shared" si="5"/>
        <v>9</v>
      </c>
      <c r="I20" s="38">
        <f t="shared" si="5"/>
        <v>987</v>
      </c>
      <c r="J20" s="38">
        <f t="shared" si="5"/>
        <v>0</v>
      </c>
      <c r="K20" s="38">
        <f t="shared" si="5"/>
        <v>0</v>
      </c>
      <c r="L20" s="38">
        <f t="shared" si="5"/>
        <v>0</v>
      </c>
      <c r="M20" s="38">
        <f t="shared" si="5"/>
        <v>0</v>
      </c>
      <c r="N20" s="38">
        <f t="shared" si="5"/>
        <v>0</v>
      </c>
      <c r="O20" s="38">
        <f t="shared" si="5"/>
        <v>0</v>
      </c>
      <c r="P20" s="38">
        <f t="shared" si="5"/>
        <v>0</v>
      </c>
      <c r="Q20" s="38">
        <f t="shared" si="5"/>
        <v>0</v>
      </c>
      <c r="R20" s="38">
        <f t="shared" si="5"/>
        <v>0</v>
      </c>
      <c r="S20" s="38">
        <f t="shared" si="5"/>
        <v>0</v>
      </c>
      <c r="T20" s="38">
        <f t="shared" si="5"/>
        <v>0</v>
      </c>
      <c r="U20" s="38">
        <f t="shared" si="5"/>
        <v>0</v>
      </c>
      <c r="V20" s="38">
        <f t="shared" si="5"/>
        <v>0</v>
      </c>
      <c r="W20" s="38">
        <f t="shared" si="5"/>
        <v>0</v>
      </c>
      <c r="X20" s="38">
        <f t="shared" si="5"/>
        <v>0</v>
      </c>
      <c r="Y20" s="38">
        <f t="shared" si="5"/>
        <v>0</v>
      </c>
      <c r="Z20" s="38">
        <f t="shared" si="5"/>
        <v>0</v>
      </c>
      <c r="AA20" s="38">
        <f t="shared" si="5"/>
        <v>0</v>
      </c>
      <c r="AB20" s="38">
        <f t="shared" si="5"/>
        <v>0</v>
      </c>
      <c r="AC20" s="38">
        <f t="shared" si="5"/>
        <v>0</v>
      </c>
      <c r="AD20" s="38">
        <f t="shared" si="5"/>
        <v>0</v>
      </c>
      <c r="AE20" s="38">
        <f t="shared" si="5"/>
        <v>0</v>
      </c>
      <c r="AF20" s="38">
        <f t="shared" si="5"/>
        <v>0</v>
      </c>
      <c r="AG20" s="38">
        <f t="shared" si="5"/>
        <v>0</v>
      </c>
      <c r="AH20" s="38">
        <f t="shared" si="5"/>
        <v>0</v>
      </c>
      <c r="AI20" s="38">
        <f t="shared" si="5"/>
        <v>0</v>
      </c>
      <c r="AJ20" s="38">
        <f t="shared" si="5"/>
        <v>0</v>
      </c>
      <c r="AK20" s="38">
        <f t="shared" si="5"/>
        <v>0</v>
      </c>
      <c r="AL20" s="38">
        <f t="shared" si="5"/>
        <v>0</v>
      </c>
      <c r="AM20" s="38">
        <f t="shared" si="5"/>
        <v>0</v>
      </c>
      <c r="AN20" s="38">
        <f t="shared" si="2"/>
        <v>0</v>
      </c>
      <c r="AO20" s="38">
        <f t="shared" si="2"/>
        <v>9</v>
      </c>
      <c r="AP20" s="38">
        <f t="shared" si="2"/>
        <v>1974</v>
      </c>
      <c r="AQ20" s="4">
        <v>2016</v>
      </c>
      <c r="AR20" s="39">
        <f t="shared" si="3"/>
        <v>9</v>
      </c>
      <c r="AS20" s="39">
        <f t="shared" si="3"/>
        <v>1973.9954407294833</v>
      </c>
    </row>
    <row r="21" spans="1:45" x14ac:dyDescent="0.25">
      <c r="A21" s="9"/>
      <c r="B21" s="10" t="s">
        <v>13</v>
      </c>
      <c r="C21" s="38">
        <f>SUMIFS(D21:AM21,D4:AM4,1,D7:AM7,AW6)</f>
        <v>0</v>
      </c>
      <c r="D21" s="38">
        <f t="shared" si="5"/>
        <v>18</v>
      </c>
      <c r="E21" s="38">
        <f t="shared" si="5"/>
        <v>158</v>
      </c>
      <c r="F21" s="38">
        <f t="shared" si="5"/>
        <v>12</v>
      </c>
      <c r="G21" s="38">
        <f t="shared" si="5"/>
        <v>18</v>
      </c>
      <c r="H21" s="38">
        <f t="shared" si="5"/>
        <v>158</v>
      </c>
      <c r="I21" s="38">
        <f t="shared" si="5"/>
        <v>12</v>
      </c>
      <c r="J21" s="38">
        <f t="shared" si="5"/>
        <v>0</v>
      </c>
      <c r="K21" s="38">
        <f t="shared" si="5"/>
        <v>0</v>
      </c>
      <c r="L21" s="38">
        <f t="shared" si="5"/>
        <v>0</v>
      </c>
      <c r="M21" s="38">
        <f t="shared" si="5"/>
        <v>0</v>
      </c>
      <c r="N21" s="38">
        <f t="shared" si="5"/>
        <v>0</v>
      </c>
      <c r="O21" s="38">
        <f t="shared" si="5"/>
        <v>0</v>
      </c>
      <c r="P21" s="38">
        <f t="shared" si="5"/>
        <v>0</v>
      </c>
      <c r="Q21" s="38">
        <f t="shared" si="5"/>
        <v>0</v>
      </c>
      <c r="R21" s="38">
        <f t="shared" si="5"/>
        <v>0</v>
      </c>
      <c r="S21" s="38">
        <f t="shared" si="5"/>
        <v>0</v>
      </c>
      <c r="T21" s="38">
        <f t="shared" si="5"/>
        <v>0</v>
      </c>
      <c r="U21" s="38">
        <f t="shared" si="5"/>
        <v>0</v>
      </c>
      <c r="V21" s="38">
        <f t="shared" si="5"/>
        <v>0</v>
      </c>
      <c r="W21" s="38">
        <f t="shared" si="5"/>
        <v>0</v>
      </c>
      <c r="X21" s="38">
        <f t="shared" si="5"/>
        <v>0</v>
      </c>
      <c r="Y21" s="38">
        <f t="shared" si="5"/>
        <v>0</v>
      </c>
      <c r="Z21" s="38">
        <f t="shared" si="5"/>
        <v>0</v>
      </c>
      <c r="AA21" s="38">
        <f t="shared" si="5"/>
        <v>0</v>
      </c>
      <c r="AB21" s="38">
        <f t="shared" si="5"/>
        <v>0</v>
      </c>
      <c r="AC21" s="38">
        <f t="shared" si="5"/>
        <v>0</v>
      </c>
      <c r="AD21" s="38">
        <f t="shared" si="5"/>
        <v>0</v>
      </c>
      <c r="AE21" s="38">
        <f t="shared" si="5"/>
        <v>0</v>
      </c>
      <c r="AF21" s="38">
        <f t="shared" si="5"/>
        <v>0</v>
      </c>
      <c r="AG21" s="38">
        <f t="shared" si="5"/>
        <v>0</v>
      </c>
      <c r="AH21" s="38">
        <f t="shared" si="5"/>
        <v>0</v>
      </c>
      <c r="AI21" s="38">
        <f t="shared" si="5"/>
        <v>0</v>
      </c>
      <c r="AJ21" s="38">
        <f t="shared" si="5"/>
        <v>0</v>
      </c>
      <c r="AK21" s="38">
        <f t="shared" si="5"/>
        <v>0</v>
      </c>
      <c r="AL21" s="38">
        <f t="shared" si="5"/>
        <v>0</v>
      </c>
      <c r="AM21" s="38">
        <f t="shared" si="5"/>
        <v>0</v>
      </c>
      <c r="AN21" s="38">
        <f t="shared" si="2"/>
        <v>36</v>
      </c>
      <c r="AO21" s="38">
        <f t="shared" si="2"/>
        <v>316</v>
      </c>
      <c r="AP21" s="38">
        <f t="shared" si="2"/>
        <v>24</v>
      </c>
      <c r="AQ21" s="4">
        <v>2017</v>
      </c>
      <c r="AR21" s="39">
        <f t="shared" si="3"/>
        <v>315.88607594936707</v>
      </c>
      <c r="AS21" s="39">
        <f t="shared" si="3"/>
        <v>10.833333333333334</v>
      </c>
    </row>
    <row r="22" spans="1:45" x14ac:dyDescent="0.25">
      <c r="A22" s="9"/>
      <c r="B22" s="10" t="s">
        <v>14</v>
      </c>
      <c r="C22" s="38">
        <f>SUMIFS(D22:AM22,D4:AM4,1,D7:AM7,AW6)</f>
        <v>0</v>
      </c>
      <c r="D22" s="38">
        <f t="shared" si="5"/>
        <v>22</v>
      </c>
      <c r="E22" s="38">
        <f t="shared" si="5"/>
        <v>98</v>
      </c>
      <c r="F22" s="38">
        <f t="shared" si="5"/>
        <v>14</v>
      </c>
      <c r="G22" s="38">
        <f t="shared" si="5"/>
        <v>22</v>
      </c>
      <c r="H22" s="38">
        <f t="shared" si="5"/>
        <v>99</v>
      </c>
      <c r="I22" s="38">
        <f t="shared" si="5"/>
        <v>14</v>
      </c>
      <c r="J22" s="38">
        <f t="shared" si="5"/>
        <v>0</v>
      </c>
      <c r="K22" s="38">
        <f t="shared" si="5"/>
        <v>0</v>
      </c>
      <c r="L22" s="38">
        <f t="shared" si="5"/>
        <v>0</v>
      </c>
      <c r="M22" s="38">
        <f t="shared" si="5"/>
        <v>0</v>
      </c>
      <c r="N22" s="38">
        <f t="shared" si="5"/>
        <v>0</v>
      </c>
      <c r="O22" s="38">
        <f t="shared" si="5"/>
        <v>0</v>
      </c>
      <c r="P22" s="38">
        <f t="shared" si="5"/>
        <v>0</v>
      </c>
      <c r="Q22" s="38">
        <f t="shared" si="5"/>
        <v>0</v>
      </c>
      <c r="R22" s="38">
        <f t="shared" si="5"/>
        <v>0</v>
      </c>
      <c r="S22" s="38">
        <f t="shared" si="5"/>
        <v>0</v>
      </c>
      <c r="T22" s="38">
        <f t="shared" si="5"/>
        <v>0</v>
      </c>
      <c r="U22" s="38">
        <f t="shared" si="5"/>
        <v>0</v>
      </c>
      <c r="V22" s="38">
        <f t="shared" si="5"/>
        <v>0</v>
      </c>
      <c r="W22" s="38">
        <f t="shared" si="5"/>
        <v>0</v>
      </c>
      <c r="X22" s="38">
        <f t="shared" si="5"/>
        <v>0</v>
      </c>
      <c r="Y22" s="38">
        <f t="shared" si="5"/>
        <v>0</v>
      </c>
      <c r="Z22" s="38">
        <f t="shared" si="5"/>
        <v>0</v>
      </c>
      <c r="AA22" s="38">
        <f t="shared" si="5"/>
        <v>0</v>
      </c>
      <c r="AB22" s="38">
        <f t="shared" si="5"/>
        <v>0</v>
      </c>
      <c r="AC22" s="38">
        <f t="shared" si="5"/>
        <v>0</v>
      </c>
      <c r="AD22" s="38">
        <f t="shared" si="5"/>
        <v>0</v>
      </c>
      <c r="AE22" s="38">
        <f t="shared" si="5"/>
        <v>0</v>
      </c>
      <c r="AF22" s="38">
        <f t="shared" si="5"/>
        <v>0</v>
      </c>
      <c r="AG22" s="38">
        <f t="shared" si="5"/>
        <v>0</v>
      </c>
      <c r="AH22" s="38">
        <f t="shared" si="5"/>
        <v>0</v>
      </c>
      <c r="AI22" s="38">
        <f t="shared" si="5"/>
        <v>0</v>
      </c>
      <c r="AJ22" s="38">
        <f t="shared" si="5"/>
        <v>0</v>
      </c>
      <c r="AK22" s="38">
        <f t="shared" si="5"/>
        <v>0</v>
      </c>
      <c r="AL22" s="38">
        <f t="shared" si="5"/>
        <v>0</v>
      </c>
      <c r="AM22" s="38">
        <f t="shared" si="5"/>
        <v>0</v>
      </c>
      <c r="AN22" s="38">
        <f t="shared" si="2"/>
        <v>44</v>
      </c>
      <c r="AO22" s="38">
        <f t="shared" si="2"/>
        <v>197</v>
      </c>
      <c r="AP22" s="38">
        <f t="shared" si="2"/>
        <v>28</v>
      </c>
      <c r="AQ22" s="4">
        <v>2018</v>
      </c>
      <c r="AR22" s="39">
        <f t="shared" si="3"/>
        <v>196.7766497461929</v>
      </c>
      <c r="AS22" s="39">
        <f t="shared" si="3"/>
        <v>20.964285714285715</v>
      </c>
    </row>
    <row r="23" spans="1:45" x14ac:dyDescent="0.25">
      <c r="A23" s="9"/>
      <c r="B23" s="10" t="s">
        <v>15</v>
      </c>
      <c r="C23" s="38">
        <f>SUMIFS(D23:AM23,D4:AM4,1,D7:AM7,AW6)</f>
        <v>0</v>
      </c>
      <c r="D23" s="38">
        <f t="shared" si="5"/>
        <v>63</v>
      </c>
      <c r="E23" s="38">
        <f t="shared" si="5"/>
        <v>0</v>
      </c>
      <c r="F23" s="38">
        <f t="shared" si="5"/>
        <v>32</v>
      </c>
      <c r="G23" s="38">
        <f t="shared" ref="G23:AM23" si="6">G58</f>
        <v>63</v>
      </c>
      <c r="H23" s="38">
        <f t="shared" si="6"/>
        <v>0</v>
      </c>
      <c r="I23" s="38">
        <f t="shared" si="6"/>
        <v>32</v>
      </c>
      <c r="J23" s="38">
        <f t="shared" si="6"/>
        <v>0</v>
      </c>
      <c r="K23" s="38">
        <f t="shared" si="6"/>
        <v>0</v>
      </c>
      <c r="L23" s="38">
        <f t="shared" si="6"/>
        <v>0</v>
      </c>
      <c r="M23" s="38">
        <f t="shared" si="6"/>
        <v>0</v>
      </c>
      <c r="N23" s="38">
        <f t="shared" si="6"/>
        <v>0</v>
      </c>
      <c r="O23" s="38">
        <f t="shared" si="6"/>
        <v>0</v>
      </c>
      <c r="P23" s="38">
        <f t="shared" si="6"/>
        <v>0</v>
      </c>
      <c r="Q23" s="38">
        <f t="shared" si="6"/>
        <v>0</v>
      </c>
      <c r="R23" s="38">
        <f t="shared" si="6"/>
        <v>0</v>
      </c>
      <c r="S23" s="38">
        <f t="shared" si="6"/>
        <v>0</v>
      </c>
      <c r="T23" s="38">
        <f t="shared" si="6"/>
        <v>0</v>
      </c>
      <c r="U23" s="38">
        <f t="shared" si="6"/>
        <v>0</v>
      </c>
      <c r="V23" s="38">
        <f t="shared" si="6"/>
        <v>0</v>
      </c>
      <c r="W23" s="38">
        <f t="shared" si="6"/>
        <v>0</v>
      </c>
      <c r="X23" s="38">
        <f t="shared" si="6"/>
        <v>0</v>
      </c>
      <c r="Y23" s="38">
        <f t="shared" si="6"/>
        <v>0</v>
      </c>
      <c r="Z23" s="38">
        <f t="shared" si="6"/>
        <v>0</v>
      </c>
      <c r="AA23" s="38">
        <f t="shared" si="6"/>
        <v>0</v>
      </c>
      <c r="AB23" s="38">
        <f t="shared" si="6"/>
        <v>0</v>
      </c>
      <c r="AC23" s="38">
        <f t="shared" si="6"/>
        <v>0</v>
      </c>
      <c r="AD23" s="38">
        <f t="shared" si="6"/>
        <v>0</v>
      </c>
      <c r="AE23" s="38">
        <f t="shared" si="6"/>
        <v>0</v>
      </c>
      <c r="AF23" s="38">
        <f t="shared" si="6"/>
        <v>0</v>
      </c>
      <c r="AG23" s="38">
        <f t="shared" si="6"/>
        <v>0</v>
      </c>
      <c r="AH23" s="38">
        <f t="shared" si="6"/>
        <v>0</v>
      </c>
      <c r="AI23" s="38">
        <f t="shared" si="6"/>
        <v>0</v>
      </c>
      <c r="AJ23" s="38">
        <f t="shared" si="6"/>
        <v>0</v>
      </c>
      <c r="AK23" s="38">
        <f t="shared" si="6"/>
        <v>0</v>
      </c>
      <c r="AL23" s="38">
        <f t="shared" si="6"/>
        <v>0</v>
      </c>
      <c r="AM23" s="38">
        <f t="shared" si="6"/>
        <v>0</v>
      </c>
      <c r="AN23" s="38">
        <f t="shared" si="2"/>
        <v>126</v>
      </c>
      <c r="AO23" s="38">
        <f t="shared" si="2"/>
        <v>0</v>
      </c>
      <c r="AP23" s="38">
        <f t="shared" si="2"/>
        <v>64</v>
      </c>
      <c r="AR23" s="39">
        <f t="shared" si="3"/>
        <v>0</v>
      </c>
      <c r="AS23" s="39">
        <f t="shared" si="3"/>
        <v>64</v>
      </c>
    </row>
    <row r="24" spans="1:45" x14ac:dyDescent="0.25">
      <c r="A24" s="9"/>
      <c r="B24" s="10" t="s">
        <v>16</v>
      </c>
      <c r="C24" s="38">
        <f>SUMIFS(D24:AM24,D4:AM4,1,D7:AM7,AW6)</f>
        <v>0</v>
      </c>
      <c r="D24" s="38">
        <f t="shared" ref="D24:AM27" si="7">D59</f>
        <v>74</v>
      </c>
      <c r="E24" s="38">
        <f t="shared" si="7"/>
        <v>124</v>
      </c>
      <c r="F24" s="38">
        <f t="shared" si="7"/>
        <v>0</v>
      </c>
      <c r="G24" s="38">
        <f t="shared" si="7"/>
        <v>74</v>
      </c>
      <c r="H24" s="38">
        <f t="shared" si="7"/>
        <v>124</v>
      </c>
      <c r="I24" s="38">
        <f t="shared" si="7"/>
        <v>0</v>
      </c>
      <c r="J24" s="38">
        <f t="shared" si="7"/>
        <v>0</v>
      </c>
      <c r="K24" s="38">
        <f t="shared" si="7"/>
        <v>0</v>
      </c>
      <c r="L24" s="38">
        <f t="shared" si="7"/>
        <v>0</v>
      </c>
      <c r="M24" s="38">
        <f t="shared" si="7"/>
        <v>0</v>
      </c>
      <c r="N24" s="38">
        <f t="shared" si="7"/>
        <v>0</v>
      </c>
      <c r="O24" s="38">
        <f t="shared" si="7"/>
        <v>0</v>
      </c>
      <c r="P24" s="38">
        <f t="shared" si="7"/>
        <v>0</v>
      </c>
      <c r="Q24" s="38">
        <f t="shared" si="7"/>
        <v>0</v>
      </c>
      <c r="R24" s="38">
        <f t="shared" si="7"/>
        <v>0</v>
      </c>
      <c r="S24" s="38">
        <f t="shared" si="7"/>
        <v>0</v>
      </c>
      <c r="T24" s="38">
        <f t="shared" si="7"/>
        <v>0</v>
      </c>
      <c r="U24" s="38">
        <f t="shared" si="7"/>
        <v>0</v>
      </c>
      <c r="V24" s="38">
        <f t="shared" si="7"/>
        <v>0</v>
      </c>
      <c r="W24" s="38">
        <f t="shared" si="7"/>
        <v>0</v>
      </c>
      <c r="X24" s="38">
        <f t="shared" si="7"/>
        <v>0</v>
      </c>
      <c r="Y24" s="38">
        <f t="shared" si="7"/>
        <v>0</v>
      </c>
      <c r="Z24" s="38">
        <f t="shared" si="7"/>
        <v>0</v>
      </c>
      <c r="AA24" s="38">
        <f t="shared" si="7"/>
        <v>0</v>
      </c>
      <c r="AB24" s="38">
        <f t="shared" si="7"/>
        <v>0</v>
      </c>
      <c r="AC24" s="38">
        <f t="shared" si="7"/>
        <v>0</v>
      </c>
      <c r="AD24" s="38">
        <f t="shared" si="7"/>
        <v>0</v>
      </c>
      <c r="AE24" s="38">
        <f t="shared" si="7"/>
        <v>0</v>
      </c>
      <c r="AF24" s="38">
        <f t="shared" si="7"/>
        <v>0</v>
      </c>
      <c r="AG24" s="38">
        <f t="shared" si="7"/>
        <v>0</v>
      </c>
      <c r="AH24" s="38">
        <f t="shared" si="7"/>
        <v>0</v>
      </c>
      <c r="AI24" s="38">
        <f t="shared" si="7"/>
        <v>0</v>
      </c>
      <c r="AJ24" s="38">
        <f t="shared" si="7"/>
        <v>0</v>
      </c>
      <c r="AK24" s="38">
        <f t="shared" si="7"/>
        <v>0</v>
      </c>
      <c r="AL24" s="38">
        <f t="shared" si="7"/>
        <v>0</v>
      </c>
      <c r="AM24" s="38">
        <f t="shared" si="7"/>
        <v>0</v>
      </c>
      <c r="AN24" s="38">
        <f t="shared" si="2"/>
        <v>148</v>
      </c>
      <c r="AO24" s="38">
        <f t="shared" si="2"/>
        <v>248</v>
      </c>
      <c r="AP24" s="38">
        <f t="shared" si="2"/>
        <v>0</v>
      </c>
      <c r="AR24" s="39">
        <f t="shared" si="3"/>
        <v>247.40322580645162</v>
      </c>
      <c r="AS24" s="39">
        <f t="shared" si="3"/>
        <v>0</v>
      </c>
    </row>
    <row r="25" spans="1:45" x14ac:dyDescent="0.25">
      <c r="A25" s="9"/>
      <c r="B25" s="10" t="s">
        <v>17</v>
      </c>
      <c r="C25" s="38">
        <f>SUMIFS(D25:AM25,D4:AM4,1,D7:AM7,AW6)</f>
        <v>0</v>
      </c>
      <c r="D25" s="38">
        <f t="shared" si="7"/>
        <v>0</v>
      </c>
      <c r="E25" s="38">
        <f t="shared" si="7"/>
        <v>0</v>
      </c>
      <c r="F25" s="38">
        <f t="shared" si="7"/>
        <v>11</v>
      </c>
      <c r="G25" s="38">
        <f t="shared" si="7"/>
        <v>0</v>
      </c>
      <c r="H25" s="38">
        <f t="shared" si="7"/>
        <v>0</v>
      </c>
      <c r="I25" s="38">
        <f t="shared" si="7"/>
        <v>11</v>
      </c>
      <c r="J25" s="38">
        <f t="shared" si="7"/>
        <v>0</v>
      </c>
      <c r="K25" s="38">
        <f t="shared" si="7"/>
        <v>0</v>
      </c>
      <c r="L25" s="38">
        <f t="shared" si="7"/>
        <v>0</v>
      </c>
      <c r="M25" s="38">
        <f t="shared" si="7"/>
        <v>0</v>
      </c>
      <c r="N25" s="38">
        <f t="shared" si="7"/>
        <v>0</v>
      </c>
      <c r="O25" s="38">
        <f t="shared" si="7"/>
        <v>0</v>
      </c>
      <c r="P25" s="38">
        <f t="shared" si="7"/>
        <v>0</v>
      </c>
      <c r="Q25" s="38">
        <f t="shared" si="7"/>
        <v>0</v>
      </c>
      <c r="R25" s="38">
        <f t="shared" si="7"/>
        <v>0</v>
      </c>
      <c r="S25" s="38">
        <f t="shared" si="7"/>
        <v>0</v>
      </c>
      <c r="T25" s="38">
        <f t="shared" si="7"/>
        <v>0</v>
      </c>
      <c r="U25" s="38">
        <f t="shared" si="7"/>
        <v>0</v>
      </c>
      <c r="V25" s="38">
        <f t="shared" si="7"/>
        <v>0</v>
      </c>
      <c r="W25" s="38">
        <f t="shared" si="7"/>
        <v>0</v>
      </c>
      <c r="X25" s="38">
        <f t="shared" si="7"/>
        <v>0</v>
      </c>
      <c r="Y25" s="38">
        <f t="shared" si="7"/>
        <v>0</v>
      </c>
      <c r="Z25" s="38">
        <f t="shared" si="7"/>
        <v>0</v>
      </c>
      <c r="AA25" s="38">
        <f t="shared" si="7"/>
        <v>0</v>
      </c>
      <c r="AB25" s="38">
        <f t="shared" si="7"/>
        <v>0</v>
      </c>
      <c r="AC25" s="38">
        <f t="shared" si="7"/>
        <v>0</v>
      </c>
      <c r="AD25" s="38">
        <f t="shared" si="7"/>
        <v>0</v>
      </c>
      <c r="AE25" s="38">
        <f t="shared" si="7"/>
        <v>0</v>
      </c>
      <c r="AF25" s="38">
        <f t="shared" si="7"/>
        <v>0</v>
      </c>
      <c r="AG25" s="38">
        <f t="shared" si="7"/>
        <v>0</v>
      </c>
      <c r="AH25" s="38">
        <f t="shared" si="7"/>
        <v>0</v>
      </c>
      <c r="AI25" s="38">
        <f t="shared" si="7"/>
        <v>0</v>
      </c>
      <c r="AJ25" s="38">
        <f t="shared" si="7"/>
        <v>0</v>
      </c>
      <c r="AK25" s="38">
        <f t="shared" si="7"/>
        <v>0</v>
      </c>
      <c r="AL25" s="38">
        <f t="shared" si="7"/>
        <v>0</v>
      </c>
      <c r="AM25" s="38">
        <f t="shared" si="7"/>
        <v>0</v>
      </c>
      <c r="AN25" s="38">
        <f t="shared" si="2"/>
        <v>0</v>
      </c>
      <c r="AO25" s="38">
        <f t="shared" si="2"/>
        <v>0</v>
      </c>
      <c r="AP25" s="38">
        <f t="shared" si="2"/>
        <v>22</v>
      </c>
      <c r="AR25" s="39">
        <f t="shared" si="3"/>
        <v>0</v>
      </c>
      <c r="AS25" s="39">
        <f t="shared" si="3"/>
        <v>22</v>
      </c>
    </row>
    <row r="26" spans="1:45" x14ac:dyDescent="0.25">
      <c r="A26" s="9"/>
      <c r="B26" s="10" t="s">
        <v>18</v>
      </c>
      <c r="C26" s="38">
        <f>SUMIFS(D26:AM26,D4:AM4,1,D7:AM7,AW6)</f>
        <v>0</v>
      </c>
      <c r="D26" s="38">
        <f t="shared" si="7"/>
        <v>0</v>
      </c>
      <c r="E26" s="38">
        <f t="shared" si="7"/>
        <v>0</v>
      </c>
      <c r="F26" s="38">
        <f t="shared" si="7"/>
        <v>14</v>
      </c>
      <c r="G26" s="38">
        <f t="shared" si="7"/>
        <v>0</v>
      </c>
      <c r="H26" s="38">
        <f t="shared" si="7"/>
        <v>0</v>
      </c>
      <c r="I26" s="38">
        <f t="shared" si="7"/>
        <v>14</v>
      </c>
      <c r="J26" s="38">
        <f t="shared" si="7"/>
        <v>0</v>
      </c>
      <c r="K26" s="38">
        <f t="shared" si="7"/>
        <v>0</v>
      </c>
      <c r="L26" s="38">
        <f t="shared" si="7"/>
        <v>0</v>
      </c>
      <c r="M26" s="38">
        <f t="shared" si="7"/>
        <v>0</v>
      </c>
      <c r="N26" s="38">
        <f t="shared" si="7"/>
        <v>0</v>
      </c>
      <c r="O26" s="38">
        <f t="shared" si="7"/>
        <v>0</v>
      </c>
      <c r="P26" s="38">
        <f t="shared" si="7"/>
        <v>0</v>
      </c>
      <c r="Q26" s="38">
        <f t="shared" si="7"/>
        <v>0</v>
      </c>
      <c r="R26" s="38">
        <f t="shared" si="7"/>
        <v>0</v>
      </c>
      <c r="S26" s="38">
        <f t="shared" si="7"/>
        <v>0</v>
      </c>
      <c r="T26" s="38">
        <f t="shared" si="7"/>
        <v>0</v>
      </c>
      <c r="U26" s="38">
        <f t="shared" si="7"/>
        <v>0</v>
      </c>
      <c r="V26" s="38">
        <f t="shared" si="7"/>
        <v>0</v>
      </c>
      <c r="W26" s="38">
        <f t="shared" si="7"/>
        <v>0</v>
      </c>
      <c r="X26" s="38">
        <f t="shared" si="7"/>
        <v>0</v>
      </c>
      <c r="Y26" s="38">
        <f t="shared" si="7"/>
        <v>0</v>
      </c>
      <c r="Z26" s="38">
        <f t="shared" si="7"/>
        <v>0</v>
      </c>
      <c r="AA26" s="38">
        <f t="shared" si="7"/>
        <v>0</v>
      </c>
      <c r="AB26" s="38">
        <f t="shared" si="7"/>
        <v>0</v>
      </c>
      <c r="AC26" s="38">
        <f t="shared" si="7"/>
        <v>0</v>
      </c>
      <c r="AD26" s="38">
        <f t="shared" si="7"/>
        <v>0</v>
      </c>
      <c r="AE26" s="38">
        <f t="shared" si="7"/>
        <v>0</v>
      </c>
      <c r="AF26" s="38">
        <f t="shared" si="7"/>
        <v>0</v>
      </c>
      <c r="AG26" s="38">
        <f t="shared" si="7"/>
        <v>0</v>
      </c>
      <c r="AH26" s="38">
        <f t="shared" si="7"/>
        <v>0</v>
      </c>
      <c r="AI26" s="38">
        <f t="shared" si="7"/>
        <v>0</v>
      </c>
      <c r="AJ26" s="38">
        <f t="shared" si="7"/>
        <v>0</v>
      </c>
      <c r="AK26" s="38">
        <f t="shared" si="7"/>
        <v>0</v>
      </c>
      <c r="AL26" s="38">
        <f t="shared" si="7"/>
        <v>0</v>
      </c>
      <c r="AM26" s="38">
        <f t="shared" si="7"/>
        <v>0</v>
      </c>
      <c r="AN26" s="38">
        <f t="shared" si="2"/>
        <v>0</v>
      </c>
      <c r="AO26" s="38">
        <f t="shared" si="2"/>
        <v>0</v>
      </c>
      <c r="AP26" s="38">
        <f t="shared" si="2"/>
        <v>28</v>
      </c>
      <c r="AR26" s="39">
        <f t="shared" si="3"/>
        <v>0</v>
      </c>
      <c r="AS26" s="39">
        <f t="shared" si="3"/>
        <v>28</v>
      </c>
    </row>
    <row r="27" spans="1:45" x14ac:dyDescent="0.25">
      <c r="A27" s="9"/>
      <c r="B27" s="10" t="s">
        <v>19</v>
      </c>
      <c r="C27" s="38">
        <f>SUMIFS(D27:AM27,D4:AM4,1,D7:AM7,AW6)</f>
        <v>0</v>
      </c>
      <c r="D27" s="38">
        <f t="shared" si="7"/>
        <v>0</v>
      </c>
      <c r="E27" s="38">
        <f t="shared" si="7"/>
        <v>100</v>
      </c>
      <c r="F27" s="38">
        <f t="shared" si="7"/>
        <v>2</v>
      </c>
      <c r="G27" s="38">
        <f t="shared" si="7"/>
        <v>0</v>
      </c>
      <c r="H27" s="38">
        <f t="shared" si="7"/>
        <v>100</v>
      </c>
      <c r="I27" s="38">
        <f t="shared" si="7"/>
        <v>2</v>
      </c>
      <c r="J27" s="38">
        <f t="shared" si="7"/>
        <v>0</v>
      </c>
      <c r="K27" s="38">
        <f t="shared" si="7"/>
        <v>0</v>
      </c>
      <c r="L27" s="38">
        <f t="shared" si="7"/>
        <v>0</v>
      </c>
      <c r="M27" s="38">
        <f t="shared" si="7"/>
        <v>0</v>
      </c>
      <c r="N27" s="38">
        <f t="shared" si="7"/>
        <v>0</v>
      </c>
      <c r="O27" s="38">
        <f t="shared" si="7"/>
        <v>0</v>
      </c>
      <c r="P27" s="38">
        <f t="shared" si="7"/>
        <v>0</v>
      </c>
      <c r="Q27" s="38">
        <f t="shared" si="7"/>
        <v>0</v>
      </c>
      <c r="R27" s="38">
        <f t="shared" si="7"/>
        <v>0</v>
      </c>
      <c r="S27" s="38">
        <f t="shared" si="7"/>
        <v>0</v>
      </c>
      <c r="T27" s="38">
        <f t="shared" si="7"/>
        <v>0</v>
      </c>
      <c r="U27" s="38">
        <f t="shared" si="7"/>
        <v>0</v>
      </c>
      <c r="V27" s="38">
        <f t="shared" si="7"/>
        <v>0</v>
      </c>
      <c r="W27" s="38">
        <f t="shared" si="7"/>
        <v>0</v>
      </c>
      <c r="X27" s="38">
        <f t="shared" si="7"/>
        <v>0</v>
      </c>
      <c r="Y27" s="38">
        <f t="shared" si="7"/>
        <v>0</v>
      </c>
      <c r="Z27" s="38">
        <f t="shared" si="7"/>
        <v>0</v>
      </c>
      <c r="AA27" s="38">
        <f t="shared" si="7"/>
        <v>0</v>
      </c>
      <c r="AB27" s="38">
        <f t="shared" si="7"/>
        <v>0</v>
      </c>
      <c r="AC27" s="38">
        <f t="shared" si="7"/>
        <v>0</v>
      </c>
      <c r="AD27" s="38">
        <f t="shared" si="7"/>
        <v>0</v>
      </c>
      <c r="AE27" s="38">
        <f t="shared" si="7"/>
        <v>0</v>
      </c>
      <c r="AF27" s="38">
        <f t="shared" si="7"/>
        <v>0</v>
      </c>
      <c r="AG27" s="38">
        <f t="shared" si="7"/>
        <v>0</v>
      </c>
      <c r="AH27" s="38">
        <f t="shared" si="7"/>
        <v>0</v>
      </c>
      <c r="AI27" s="38">
        <f t="shared" si="7"/>
        <v>0</v>
      </c>
      <c r="AJ27" s="38">
        <f t="shared" si="7"/>
        <v>0</v>
      </c>
      <c r="AK27" s="38">
        <f t="shared" si="7"/>
        <v>0</v>
      </c>
      <c r="AL27" s="38">
        <f t="shared" si="7"/>
        <v>0</v>
      </c>
      <c r="AM27" s="38">
        <f t="shared" si="7"/>
        <v>0</v>
      </c>
      <c r="AN27" s="38">
        <f t="shared" si="2"/>
        <v>0</v>
      </c>
      <c r="AO27" s="38">
        <f t="shared" si="2"/>
        <v>200</v>
      </c>
      <c r="AP27" s="38">
        <f t="shared" si="2"/>
        <v>4</v>
      </c>
      <c r="AR27" s="39">
        <f t="shared" si="3"/>
        <v>200</v>
      </c>
      <c r="AS27" s="39">
        <f t="shared" si="3"/>
        <v>-46</v>
      </c>
    </row>
    <row r="28" spans="1:45" x14ac:dyDescent="0.25">
      <c r="A28" s="9"/>
      <c r="B28" s="11" t="s">
        <v>20</v>
      </c>
      <c r="C28" s="38">
        <f>SUM(C8:C27)</f>
        <v>0</v>
      </c>
      <c r="D28" s="38">
        <f t="shared" ref="D28:AM28" si="8">SUM(D8:D27)</f>
        <v>344</v>
      </c>
      <c r="E28" s="38">
        <f t="shared" si="8"/>
        <v>1358</v>
      </c>
      <c r="F28" s="38">
        <f t="shared" si="8"/>
        <v>1546</v>
      </c>
      <c r="G28" s="38">
        <f t="shared" si="8"/>
        <v>415</v>
      </c>
      <c r="H28" s="38">
        <f t="shared" si="8"/>
        <v>1257</v>
      </c>
      <c r="I28" s="38">
        <f t="shared" si="8"/>
        <v>1458</v>
      </c>
      <c r="J28" s="38">
        <f t="shared" si="8"/>
        <v>0</v>
      </c>
      <c r="K28" s="38">
        <f t="shared" si="8"/>
        <v>0</v>
      </c>
      <c r="L28" s="38">
        <f t="shared" si="8"/>
        <v>0</v>
      </c>
      <c r="M28" s="38">
        <f t="shared" si="8"/>
        <v>0</v>
      </c>
      <c r="N28" s="38">
        <f t="shared" si="8"/>
        <v>0</v>
      </c>
      <c r="O28" s="38">
        <f t="shared" si="8"/>
        <v>0</v>
      </c>
      <c r="P28" s="38">
        <f t="shared" si="8"/>
        <v>0</v>
      </c>
      <c r="Q28" s="38">
        <f t="shared" si="8"/>
        <v>0</v>
      </c>
      <c r="R28" s="38">
        <f t="shared" si="8"/>
        <v>0</v>
      </c>
      <c r="S28" s="38">
        <f t="shared" si="8"/>
        <v>0</v>
      </c>
      <c r="T28" s="38">
        <f t="shared" si="8"/>
        <v>0</v>
      </c>
      <c r="U28" s="38">
        <f t="shared" si="8"/>
        <v>0</v>
      </c>
      <c r="V28" s="38">
        <f t="shared" si="8"/>
        <v>0</v>
      </c>
      <c r="W28" s="38">
        <f t="shared" si="8"/>
        <v>0</v>
      </c>
      <c r="X28" s="38">
        <f t="shared" si="8"/>
        <v>0</v>
      </c>
      <c r="Y28" s="38">
        <f t="shared" si="8"/>
        <v>0</v>
      </c>
      <c r="Z28" s="38">
        <f t="shared" si="8"/>
        <v>0</v>
      </c>
      <c r="AA28" s="38">
        <f t="shared" si="8"/>
        <v>0</v>
      </c>
      <c r="AB28" s="38">
        <f t="shared" si="8"/>
        <v>0</v>
      </c>
      <c r="AC28" s="38">
        <f t="shared" si="8"/>
        <v>0</v>
      </c>
      <c r="AD28" s="38">
        <f t="shared" si="8"/>
        <v>0</v>
      </c>
      <c r="AE28" s="38">
        <f t="shared" si="8"/>
        <v>0</v>
      </c>
      <c r="AF28" s="38">
        <f t="shared" si="8"/>
        <v>0</v>
      </c>
      <c r="AG28" s="38">
        <f t="shared" si="8"/>
        <v>0</v>
      </c>
      <c r="AH28" s="38">
        <f t="shared" si="8"/>
        <v>0</v>
      </c>
      <c r="AI28" s="38">
        <f t="shared" si="8"/>
        <v>0</v>
      </c>
      <c r="AJ28" s="38">
        <f t="shared" si="8"/>
        <v>0</v>
      </c>
      <c r="AK28" s="38">
        <f t="shared" si="8"/>
        <v>0</v>
      </c>
      <c r="AL28" s="38">
        <f t="shared" si="8"/>
        <v>0</v>
      </c>
      <c r="AM28" s="38">
        <f t="shared" si="8"/>
        <v>0</v>
      </c>
      <c r="AN28" s="38">
        <f>SUM(AN8:AN27)</f>
        <v>759</v>
      </c>
      <c r="AO28" s="38">
        <f t="shared" ref="AO28:AP28" si="9">SUM(AO8:AO27)</f>
        <v>2615</v>
      </c>
      <c r="AP28" s="38">
        <f t="shared" si="9"/>
        <v>3004</v>
      </c>
      <c r="AR28" s="39">
        <f>IFERROR(AO28-AN28/AO28,0)</f>
        <v>2614.7097514340344</v>
      </c>
      <c r="AS28" s="39">
        <f>IFERROR(AP28-AO28/AP28,0)</f>
        <v>3003.1294940079893</v>
      </c>
    </row>
    <row r="39" spans="1:45" hidden="1" x14ac:dyDescent="0.25">
      <c r="A39" s="12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</row>
    <row r="40" spans="1:45" hidden="1" x14ac:dyDescent="0.25">
      <c r="D40" s="4" t="str">
        <f>D41</f>
        <v>Janvier</v>
      </c>
      <c r="E40" s="4" t="str">
        <f>D41</f>
        <v>Janvier</v>
      </c>
      <c r="F40" s="4" t="str">
        <f>D41</f>
        <v>Janvier</v>
      </c>
      <c r="G40" s="4" t="str">
        <f>G41</f>
        <v>Février</v>
      </c>
      <c r="H40" s="4" t="str">
        <f>G41</f>
        <v>Février</v>
      </c>
      <c r="I40" s="4" t="str">
        <f>G41</f>
        <v>Février</v>
      </c>
      <c r="J40" s="4" t="str">
        <f>J41</f>
        <v>Mars</v>
      </c>
      <c r="K40" s="4" t="str">
        <f>J41</f>
        <v>Mars</v>
      </c>
      <c r="L40" s="4" t="str">
        <f>J41</f>
        <v>Mars</v>
      </c>
      <c r="M40" s="4" t="str">
        <f>M41</f>
        <v>Avril</v>
      </c>
      <c r="N40" s="4" t="str">
        <f>M41</f>
        <v>Avril</v>
      </c>
      <c r="O40" s="4" t="str">
        <f>M41</f>
        <v>Avril</v>
      </c>
      <c r="P40" s="4" t="str">
        <f>P41</f>
        <v>Mai</v>
      </c>
      <c r="Q40" s="4" t="str">
        <f>P41</f>
        <v>Mai</v>
      </c>
      <c r="R40" s="4" t="str">
        <f>P41</f>
        <v>Mai</v>
      </c>
      <c r="S40" s="4" t="str">
        <f>S41</f>
        <v>Juin</v>
      </c>
      <c r="T40" s="4" t="str">
        <f>S41</f>
        <v>Juin</v>
      </c>
      <c r="U40" s="4" t="str">
        <f>S41</f>
        <v>Juin</v>
      </c>
      <c r="V40" s="4" t="str">
        <f>V41</f>
        <v>Juillet</v>
      </c>
      <c r="W40" s="4" t="str">
        <f>V41</f>
        <v>Juillet</v>
      </c>
      <c r="X40" s="4" t="str">
        <f>V41</f>
        <v>Juillet</v>
      </c>
      <c r="Y40" s="4" t="str">
        <f>Y41</f>
        <v>Août</v>
      </c>
      <c r="Z40" s="4" t="str">
        <f>Y41</f>
        <v>Août</v>
      </c>
      <c r="AA40" s="4" t="str">
        <f>Y41</f>
        <v>Août</v>
      </c>
      <c r="AB40" s="4" t="str">
        <f>AB41</f>
        <v>Septembre</v>
      </c>
      <c r="AC40" s="4" t="str">
        <f>AB41</f>
        <v>Septembre</v>
      </c>
      <c r="AD40" s="4" t="str">
        <f>AB41</f>
        <v>Septembre</v>
      </c>
      <c r="AE40" s="4" t="str">
        <f>AE41</f>
        <v>Octobre</v>
      </c>
      <c r="AF40" s="4" t="str">
        <f>AE41</f>
        <v>Octobre</v>
      </c>
      <c r="AG40" s="4" t="str">
        <f>AE41</f>
        <v>Octobre</v>
      </c>
      <c r="AH40" s="4" t="str">
        <f>AH41</f>
        <v>Novembre</v>
      </c>
      <c r="AI40" s="4" t="str">
        <f>AH41</f>
        <v>Novembre</v>
      </c>
      <c r="AJ40" s="4" t="str">
        <f>AH41</f>
        <v>Novembre</v>
      </c>
      <c r="AK40" s="4" t="str">
        <f>AK41</f>
        <v>Décembre</v>
      </c>
      <c r="AL40" s="4" t="str">
        <f>AK41</f>
        <v>Décembre</v>
      </c>
      <c r="AM40" s="4" t="str">
        <f>AK41</f>
        <v>Décembre</v>
      </c>
    </row>
    <row r="41" spans="1:45" hidden="1" x14ac:dyDescent="0.25">
      <c r="B41" s="6"/>
      <c r="C41" s="6"/>
      <c r="D41" s="44" t="s">
        <v>21</v>
      </c>
      <c r="E41" s="44"/>
      <c r="F41" s="44"/>
      <c r="G41" s="44" t="s">
        <v>22</v>
      </c>
      <c r="H41" s="44"/>
      <c r="I41" s="44"/>
      <c r="J41" s="44" t="s">
        <v>23</v>
      </c>
      <c r="K41" s="44"/>
      <c r="L41" s="44"/>
      <c r="M41" s="44" t="s">
        <v>24</v>
      </c>
      <c r="N41" s="44"/>
      <c r="O41" s="44"/>
      <c r="P41" s="44" t="s">
        <v>25</v>
      </c>
      <c r="Q41" s="44"/>
      <c r="R41" s="44"/>
      <c r="S41" s="44" t="s">
        <v>26</v>
      </c>
      <c r="T41" s="44"/>
      <c r="U41" s="44"/>
      <c r="V41" s="44" t="s">
        <v>27</v>
      </c>
      <c r="W41" s="44"/>
      <c r="X41" s="44"/>
      <c r="Y41" s="44" t="s">
        <v>28</v>
      </c>
      <c r="Z41" s="44"/>
      <c r="AA41" s="44"/>
      <c r="AB41" s="44" t="s">
        <v>29</v>
      </c>
      <c r="AC41" s="44"/>
      <c r="AD41" s="44"/>
      <c r="AE41" s="44" t="s">
        <v>30</v>
      </c>
      <c r="AF41" s="44"/>
      <c r="AG41" s="44"/>
      <c r="AH41" s="44" t="s">
        <v>31</v>
      </c>
      <c r="AI41" s="44"/>
      <c r="AJ41" s="44"/>
      <c r="AK41" s="44" t="s">
        <v>32</v>
      </c>
      <c r="AL41" s="44"/>
      <c r="AM41" s="44"/>
      <c r="AR41" s="4"/>
      <c r="AS41" s="4"/>
    </row>
    <row r="42" spans="1:45" hidden="1" x14ac:dyDescent="0.25">
      <c r="B42" s="7"/>
      <c r="C42" s="7"/>
      <c r="D42" s="38">
        <v>2016</v>
      </c>
      <c r="E42" s="38">
        <v>2017</v>
      </c>
      <c r="F42" s="38">
        <v>2018</v>
      </c>
      <c r="G42" s="38">
        <v>2016</v>
      </c>
      <c r="H42" s="38">
        <v>2017</v>
      </c>
      <c r="I42" s="38">
        <v>2018</v>
      </c>
      <c r="J42" s="38">
        <v>2016</v>
      </c>
      <c r="K42" s="38">
        <v>2017</v>
      </c>
      <c r="L42" s="38">
        <v>2018</v>
      </c>
      <c r="M42" s="38">
        <v>2016</v>
      </c>
      <c r="N42" s="38">
        <v>2017</v>
      </c>
      <c r="O42" s="38">
        <v>2018</v>
      </c>
      <c r="P42" s="38">
        <v>2016</v>
      </c>
      <c r="Q42" s="38">
        <v>2017</v>
      </c>
      <c r="R42" s="38">
        <v>2018</v>
      </c>
      <c r="S42" s="38">
        <v>2016</v>
      </c>
      <c r="T42" s="38">
        <v>2017</v>
      </c>
      <c r="U42" s="38">
        <v>2018</v>
      </c>
      <c r="V42" s="38">
        <v>2016</v>
      </c>
      <c r="W42" s="38">
        <v>2017</v>
      </c>
      <c r="X42" s="38">
        <v>2018</v>
      </c>
      <c r="Y42" s="38">
        <v>2016</v>
      </c>
      <c r="Z42" s="38">
        <v>2017</v>
      </c>
      <c r="AA42" s="38">
        <v>2018</v>
      </c>
      <c r="AB42" s="38">
        <v>2016</v>
      </c>
      <c r="AC42" s="38">
        <v>2017</v>
      </c>
      <c r="AD42" s="38">
        <v>2018</v>
      </c>
      <c r="AE42" s="38">
        <v>2016</v>
      </c>
      <c r="AF42" s="38">
        <v>2017</v>
      </c>
      <c r="AG42" s="38">
        <v>2018</v>
      </c>
      <c r="AH42" s="38">
        <v>2016</v>
      </c>
      <c r="AI42" s="38">
        <v>2017</v>
      </c>
      <c r="AJ42" s="38">
        <v>2018</v>
      </c>
      <c r="AK42" s="38">
        <v>2016</v>
      </c>
      <c r="AL42" s="38">
        <v>2017</v>
      </c>
      <c r="AM42" s="38">
        <v>2018</v>
      </c>
      <c r="AN42" s="4" t="s">
        <v>36</v>
      </c>
      <c r="AR42" s="4"/>
      <c r="AS42" s="4"/>
    </row>
    <row r="43" spans="1:45" hidden="1" x14ac:dyDescent="0.25">
      <c r="B43" s="10" t="s">
        <v>0</v>
      </c>
      <c r="C43" s="10"/>
      <c r="D43" s="10">
        <v>1</v>
      </c>
      <c r="E43" s="10">
        <v>56</v>
      </c>
      <c r="F43" s="10">
        <v>89</v>
      </c>
      <c r="G43" s="10">
        <v>10</v>
      </c>
      <c r="H43" s="10">
        <v>56</v>
      </c>
      <c r="I43" s="10">
        <v>89</v>
      </c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4">
        <f>SUM(D43:AM43)</f>
        <v>301</v>
      </c>
      <c r="AQ43" s="4" t="s">
        <v>21</v>
      </c>
      <c r="AR43" s="4"/>
      <c r="AS43" s="4"/>
    </row>
    <row r="44" spans="1:45" hidden="1" x14ac:dyDescent="0.25">
      <c r="B44" s="10" t="s">
        <v>1</v>
      </c>
      <c r="C44" s="10"/>
      <c r="D44" s="10"/>
      <c r="E44" s="10">
        <v>47</v>
      </c>
      <c r="F44" s="10">
        <v>58</v>
      </c>
      <c r="G44" s="10"/>
      <c r="H44" s="10">
        <v>47</v>
      </c>
      <c r="I44" s="10">
        <v>58</v>
      </c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4">
        <f t="shared" ref="AN44:AN62" si="10">SUM(D44:AM44)</f>
        <v>210</v>
      </c>
      <c r="AQ44" s="4" t="s">
        <v>22</v>
      </c>
    </row>
    <row r="45" spans="1:45" hidden="1" x14ac:dyDescent="0.25">
      <c r="B45" s="10" t="s">
        <v>2</v>
      </c>
      <c r="C45" s="10"/>
      <c r="D45" s="10">
        <v>2</v>
      </c>
      <c r="E45" s="10">
        <v>99</v>
      </c>
      <c r="F45" s="10"/>
      <c r="G45" s="10">
        <v>2</v>
      </c>
      <c r="H45" s="10">
        <v>99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4">
        <f t="shared" si="10"/>
        <v>202</v>
      </c>
      <c r="AQ45" s="4" t="s">
        <v>23</v>
      </c>
    </row>
    <row r="46" spans="1:45" hidden="1" x14ac:dyDescent="0.25">
      <c r="B46" s="10" t="s">
        <v>3</v>
      </c>
      <c r="C46" s="10"/>
      <c r="D46" s="10">
        <v>67</v>
      </c>
      <c r="E46" s="10">
        <v>102</v>
      </c>
      <c r="F46" s="10"/>
      <c r="G46" s="10">
        <v>67</v>
      </c>
      <c r="H46" s="10">
        <v>102</v>
      </c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4">
        <f t="shared" si="10"/>
        <v>338</v>
      </c>
      <c r="AQ46" s="4" t="s">
        <v>24</v>
      </c>
    </row>
    <row r="47" spans="1:45" hidden="1" x14ac:dyDescent="0.25">
      <c r="B47" s="10" t="s">
        <v>4</v>
      </c>
      <c r="C47" s="10"/>
      <c r="D47" s="10">
        <v>21</v>
      </c>
      <c r="E47" s="10">
        <v>14</v>
      </c>
      <c r="F47" s="10">
        <v>26</v>
      </c>
      <c r="G47" s="10">
        <v>21</v>
      </c>
      <c r="H47" s="10">
        <v>14</v>
      </c>
      <c r="I47" s="10">
        <v>26</v>
      </c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4">
        <f t="shared" si="10"/>
        <v>122</v>
      </c>
      <c r="AQ47" s="4" t="s">
        <v>25</v>
      </c>
    </row>
    <row r="48" spans="1:45" hidden="1" x14ac:dyDescent="0.25">
      <c r="B48" s="10" t="s">
        <v>5</v>
      </c>
      <c r="C48" s="10"/>
      <c r="D48" s="10">
        <v>45</v>
      </c>
      <c r="E48" s="10">
        <v>157</v>
      </c>
      <c r="F48" s="10">
        <v>32</v>
      </c>
      <c r="G48" s="10">
        <v>107</v>
      </c>
      <c r="H48" s="10">
        <v>159</v>
      </c>
      <c r="I48" s="10">
        <v>32</v>
      </c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4">
        <f t="shared" si="10"/>
        <v>532</v>
      </c>
      <c r="AQ48" s="4" t="s">
        <v>26</v>
      </c>
    </row>
    <row r="49" spans="2:43" hidden="1" x14ac:dyDescent="0.25">
      <c r="B49" s="10" t="s">
        <v>6</v>
      </c>
      <c r="C49" s="10"/>
      <c r="D49" s="10"/>
      <c r="E49" s="10">
        <v>123</v>
      </c>
      <c r="F49" s="10"/>
      <c r="G49" s="10"/>
      <c r="H49" s="10">
        <v>123</v>
      </c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4">
        <f t="shared" si="10"/>
        <v>246</v>
      </c>
      <c r="AQ49" s="4" t="s">
        <v>27</v>
      </c>
    </row>
    <row r="50" spans="2:43" hidden="1" x14ac:dyDescent="0.25">
      <c r="B50" s="10" t="s">
        <v>7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4">
        <f t="shared" si="10"/>
        <v>0</v>
      </c>
      <c r="AQ50" s="4" t="s">
        <v>28</v>
      </c>
    </row>
    <row r="51" spans="2:43" hidden="1" x14ac:dyDescent="0.25">
      <c r="B51" s="10" t="s">
        <v>8</v>
      </c>
      <c r="C51" s="10"/>
      <c r="D51" s="10"/>
      <c r="E51" s="10"/>
      <c r="F51" s="10">
        <v>14</v>
      </c>
      <c r="G51" s="10"/>
      <c r="H51" s="10"/>
      <c r="I51" s="10">
        <v>14</v>
      </c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4">
        <f t="shared" si="10"/>
        <v>28</v>
      </c>
      <c r="AQ51" s="4" t="s">
        <v>29</v>
      </c>
    </row>
    <row r="52" spans="2:43" hidden="1" x14ac:dyDescent="0.25">
      <c r="B52" s="10" t="s">
        <v>9</v>
      </c>
      <c r="C52" s="10"/>
      <c r="D52" s="10">
        <v>15</v>
      </c>
      <c r="E52" s="10"/>
      <c r="F52" s="10">
        <v>16</v>
      </c>
      <c r="G52" s="10">
        <v>15</v>
      </c>
      <c r="H52" s="10"/>
      <c r="I52" s="10">
        <v>16</v>
      </c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4">
        <f t="shared" si="10"/>
        <v>62</v>
      </c>
      <c r="AQ52" s="4" t="s">
        <v>30</v>
      </c>
    </row>
    <row r="53" spans="2:43" hidden="1" x14ac:dyDescent="0.25">
      <c r="B53" s="10" t="s">
        <v>10</v>
      </c>
      <c r="C53" s="10"/>
      <c r="D53" s="10">
        <v>16</v>
      </c>
      <c r="E53" s="10">
        <v>157</v>
      </c>
      <c r="F53" s="10">
        <v>27</v>
      </c>
      <c r="G53" s="10">
        <v>16</v>
      </c>
      <c r="H53" s="10">
        <v>157</v>
      </c>
      <c r="I53" s="10">
        <v>27</v>
      </c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4">
        <f t="shared" si="10"/>
        <v>400</v>
      </c>
      <c r="AQ53" s="4" t="s">
        <v>31</v>
      </c>
    </row>
    <row r="54" spans="2:43" hidden="1" x14ac:dyDescent="0.25">
      <c r="B54" s="10" t="s">
        <v>11</v>
      </c>
      <c r="C54" s="10"/>
      <c r="D54" s="10"/>
      <c r="E54" s="10">
        <v>123</v>
      </c>
      <c r="F54" s="10">
        <v>212</v>
      </c>
      <c r="G54" s="10"/>
      <c r="H54" s="10">
        <v>10</v>
      </c>
      <c r="I54" s="10">
        <v>124</v>
      </c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4">
        <f t="shared" si="10"/>
        <v>469</v>
      </c>
      <c r="AQ54" s="4" t="s">
        <v>32</v>
      </c>
    </row>
    <row r="55" spans="2:43" hidden="1" x14ac:dyDescent="0.25">
      <c r="B55" s="10" t="s">
        <v>12</v>
      </c>
      <c r="C55" s="10"/>
      <c r="D55" s="10"/>
      <c r="E55" s="10"/>
      <c r="F55" s="10">
        <v>987</v>
      </c>
      <c r="G55" s="10"/>
      <c r="H55" s="10">
        <v>9</v>
      </c>
      <c r="I55" s="10">
        <v>987</v>
      </c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4">
        <f t="shared" si="10"/>
        <v>1983</v>
      </c>
      <c r="AQ55" s="4">
        <v>2016</v>
      </c>
    </row>
    <row r="56" spans="2:43" hidden="1" x14ac:dyDescent="0.25">
      <c r="B56" s="10" t="s">
        <v>13</v>
      </c>
      <c r="C56" s="10"/>
      <c r="D56" s="10">
        <v>18</v>
      </c>
      <c r="E56" s="10">
        <v>158</v>
      </c>
      <c r="F56" s="10">
        <v>12</v>
      </c>
      <c r="G56" s="10">
        <v>18</v>
      </c>
      <c r="H56" s="10">
        <v>158</v>
      </c>
      <c r="I56" s="10">
        <v>12</v>
      </c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4">
        <f t="shared" si="10"/>
        <v>376</v>
      </c>
      <c r="AQ56" s="4">
        <v>2017</v>
      </c>
    </row>
    <row r="57" spans="2:43" hidden="1" x14ac:dyDescent="0.25">
      <c r="B57" s="10" t="s">
        <v>14</v>
      </c>
      <c r="C57" s="10"/>
      <c r="D57" s="10">
        <v>22</v>
      </c>
      <c r="E57" s="10">
        <v>98</v>
      </c>
      <c r="F57" s="10">
        <v>14</v>
      </c>
      <c r="G57" s="10">
        <v>22</v>
      </c>
      <c r="H57" s="10">
        <v>99</v>
      </c>
      <c r="I57" s="10">
        <v>14</v>
      </c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4">
        <f t="shared" si="10"/>
        <v>269</v>
      </c>
      <c r="AQ57" s="4">
        <v>2018</v>
      </c>
    </row>
    <row r="58" spans="2:43" hidden="1" x14ac:dyDescent="0.25">
      <c r="B58" s="10" t="s">
        <v>15</v>
      </c>
      <c r="C58" s="10"/>
      <c r="D58" s="10">
        <v>63</v>
      </c>
      <c r="E58" s="10"/>
      <c r="F58" s="10">
        <v>32</v>
      </c>
      <c r="G58" s="10">
        <v>63</v>
      </c>
      <c r="H58" s="10"/>
      <c r="I58" s="10">
        <v>32</v>
      </c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4">
        <f t="shared" si="10"/>
        <v>190</v>
      </c>
    </row>
    <row r="59" spans="2:43" hidden="1" x14ac:dyDescent="0.25">
      <c r="B59" s="10" t="s">
        <v>16</v>
      </c>
      <c r="C59" s="10"/>
      <c r="D59" s="10">
        <v>74</v>
      </c>
      <c r="E59" s="10">
        <v>124</v>
      </c>
      <c r="F59" s="10"/>
      <c r="G59" s="10">
        <v>74</v>
      </c>
      <c r="H59" s="10">
        <v>124</v>
      </c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4">
        <f t="shared" si="10"/>
        <v>396</v>
      </c>
    </row>
    <row r="60" spans="2:43" hidden="1" x14ac:dyDescent="0.25">
      <c r="B60" s="10" t="s">
        <v>17</v>
      </c>
      <c r="C60" s="10"/>
      <c r="D60" s="10"/>
      <c r="E60" s="10"/>
      <c r="F60" s="10">
        <v>11</v>
      </c>
      <c r="G60" s="10"/>
      <c r="H60" s="10"/>
      <c r="I60" s="10">
        <v>11</v>
      </c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4">
        <f t="shared" si="10"/>
        <v>22</v>
      </c>
    </row>
    <row r="61" spans="2:43" hidden="1" x14ac:dyDescent="0.25">
      <c r="B61" s="10" t="s">
        <v>18</v>
      </c>
      <c r="C61" s="10"/>
      <c r="D61" s="10"/>
      <c r="E61" s="10"/>
      <c r="F61" s="10">
        <v>14</v>
      </c>
      <c r="G61" s="10"/>
      <c r="H61" s="10"/>
      <c r="I61" s="10">
        <v>14</v>
      </c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4">
        <f t="shared" si="10"/>
        <v>28</v>
      </c>
    </row>
    <row r="62" spans="2:43" hidden="1" x14ac:dyDescent="0.25">
      <c r="B62" s="10" t="s">
        <v>19</v>
      </c>
      <c r="C62" s="10"/>
      <c r="D62" s="10"/>
      <c r="E62" s="10">
        <v>100</v>
      </c>
      <c r="F62" s="10">
        <v>2</v>
      </c>
      <c r="G62" s="10"/>
      <c r="H62" s="10">
        <v>100</v>
      </c>
      <c r="I62" s="10">
        <v>2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4">
        <f t="shared" si="10"/>
        <v>204</v>
      </c>
    </row>
    <row r="63" spans="2:43" hidden="1" x14ac:dyDescent="0.25">
      <c r="B63" s="11" t="s">
        <v>20</v>
      </c>
      <c r="C63" s="11"/>
      <c r="D63" s="10">
        <f>SUM(D43:D62)</f>
        <v>344</v>
      </c>
      <c r="E63" s="10">
        <f t="shared" ref="E63:AM63" si="11">SUM(E43:E62)</f>
        <v>1358</v>
      </c>
      <c r="F63" s="10">
        <f t="shared" si="11"/>
        <v>1546</v>
      </c>
      <c r="G63" s="10">
        <f t="shared" si="11"/>
        <v>415</v>
      </c>
      <c r="H63" s="10">
        <f t="shared" si="11"/>
        <v>1257</v>
      </c>
      <c r="I63" s="10">
        <f t="shared" si="11"/>
        <v>1458</v>
      </c>
      <c r="J63" s="10">
        <f t="shared" si="11"/>
        <v>0</v>
      </c>
      <c r="K63" s="10">
        <f t="shared" si="11"/>
        <v>0</v>
      </c>
      <c r="L63" s="10">
        <f t="shared" si="11"/>
        <v>0</v>
      </c>
      <c r="M63" s="10">
        <f t="shared" si="11"/>
        <v>0</v>
      </c>
      <c r="N63" s="10">
        <f t="shared" si="11"/>
        <v>0</v>
      </c>
      <c r="O63" s="10">
        <f t="shared" si="11"/>
        <v>0</v>
      </c>
      <c r="P63" s="10">
        <f t="shared" si="11"/>
        <v>0</v>
      </c>
      <c r="Q63" s="10">
        <f t="shared" si="11"/>
        <v>0</v>
      </c>
      <c r="R63" s="10">
        <f t="shared" si="11"/>
        <v>0</v>
      </c>
      <c r="S63" s="10">
        <f t="shared" si="11"/>
        <v>0</v>
      </c>
      <c r="T63" s="10">
        <f t="shared" si="11"/>
        <v>0</v>
      </c>
      <c r="U63" s="10">
        <f t="shared" si="11"/>
        <v>0</v>
      </c>
      <c r="V63" s="10">
        <f t="shared" si="11"/>
        <v>0</v>
      </c>
      <c r="W63" s="10">
        <f t="shared" si="11"/>
        <v>0</v>
      </c>
      <c r="X63" s="10">
        <f t="shared" si="11"/>
        <v>0</v>
      </c>
      <c r="Y63" s="10">
        <f t="shared" si="11"/>
        <v>0</v>
      </c>
      <c r="Z63" s="10">
        <f t="shared" si="11"/>
        <v>0</v>
      </c>
      <c r="AA63" s="10">
        <f t="shared" si="11"/>
        <v>0</v>
      </c>
      <c r="AB63" s="10">
        <f t="shared" si="11"/>
        <v>0</v>
      </c>
      <c r="AC63" s="10">
        <f t="shared" si="11"/>
        <v>0</v>
      </c>
      <c r="AD63" s="10">
        <f t="shared" si="11"/>
        <v>0</v>
      </c>
      <c r="AE63" s="10">
        <f t="shared" si="11"/>
        <v>0</v>
      </c>
      <c r="AF63" s="10">
        <f t="shared" si="11"/>
        <v>0</v>
      </c>
      <c r="AG63" s="10">
        <f t="shared" si="11"/>
        <v>0</v>
      </c>
      <c r="AH63" s="10">
        <f t="shared" si="11"/>
        <v>0</v>
      </c>
      <c r="AI63" s="10">
        <f t="shared" si="11"/>
        <v>0</v>
      </c>
      <c r="AJ63" s="10">
        <f t="shared" si="11"/>
        <v>0</v>
      </c>
      <c r="AK63" s="10">
        <f t="shared" si="11"/>
        <v>0</v>
      </c>
      <c r="AL63" s="10">
        <f t="shared" si="11"/>
        <v>0</v>
      </c>
      <c r="AM63" s="10">
        <f t="shared" si="11"/>
        <v>0</v>
      </c>
      <c r="AN63" s="4">
        <f>SUM(AN43:AN62)</f>
        <v>6378</v>
      </c>
    </row>
    <row r="64" spans="2:43" hidden="1" x14ac:dyDescent="0.25"/>
    <row r="81" spans="2:3" x14ac:dyDescent="0.25">
      <c r="B81" s="16" t="s">
        <v>37</v>
      </c>
      <c r="C81" s="16"/>
    </row>
  </sheetData>
  <sheetProtection formatCells="0"/>
  <mergeCells count="44">
    <mergeCell ref="AK6:AM6"/>
    <mergeCell ref="AN6:AP6"/>
    <mergeCell ref="AR6:AR7"/>
    <mergeCell ref="D2:AP2"/>
    <mergeCell ref="C6:C7"/>
    <mergeCell ref="D6:F6"/>
    <mergeCell ref="G6:I6"/>
    <mergeCell ref="J6:L6"/>
    <mergeCell ref="M6:O6"/>
    <mergeCell ref="P6:R6"/>
    <mergeCell ref="S6:U6"/>
    <mergeCell ref="V6:X6"/>
    <mergeCell ref="Y6:AA6"/>
    <mergeCell ref="R39:T39"/>
    <mergeCell ref="U39:W39"/>
    <mergeCell ref="AB6:AD6"/>
    <mergeCell ref="AE6:AG6"/>
    <mergeCell ref="AH6:AJ6"/>
    <mergeCell ref="B39:E39"/>
    <mergeCell ref="F39:H39"/>
    <mergeCell ref="I39:K39"/>
    <mergeCell ref="L39:N39"/>
    <mergeCell ref="O39:Q39"/>
    <mergeCell ref="D41:F41"/>
    <mergeCell ref="G41:I41"/>
    <mergeCell ref="J41:L41"/>
    <mergeCell ref="M41:O41"/>
    <mergeCell ref="P41:R41"/>
    <mergeCell ref="AW7:AX7"/>
    <mergeCell ref="AK41:AM41"/>
    <mergeCell ref="S41:U41"/>
    <mergeCell ref="V41:X41"/>
    <mergeCell ref="Y41:AA41"/>
    <mergeCell ref="AB41:AD41"/>
    <mergeCell ref="AE41:AG41"/>
    <mergeCell ref="AH41:AJ41"/>
    <mergeCell ref="X39:Z39"/>
    <mergeCell ref="AA39:AC39"/>
    <mergeCell ref="AD39:AF39"/>
    <mergeCell ref="AG39:AI39"/>
    <mergeCell ref="AJ39:AL39"/>
    <mergeCell ref="AS6:AS7"/>
    <mergeCell ref="AW6:AX6"/>
    <mergeCell ref="AW8:AX8"/>
  </mergeCells>
  <conditionalFormatting sqref="AR8:AS28">
    <cfRule type="containsText" dxfId="0" priority="1" operator="containsText" text="#DIV/0!">
      <formula>NOT(ISERROR(SEARCH("#DIV/0!",AR8)))</formula>
    </cfRule>
  </conditionalFormatting>
  <dataValidations count="2">
    <dataValidation type="list" allowBlank="1" showInputMessage="1" showErrorMessage="1" sqref="AW7">
      <formula1>$AQ$8:$AQ$19</formula1>
    </dataValidation>
    <dataValidation type="list" allowBlank="1" showInputMessage="1" showErrorMessage="1" sqref="AW6:AX6">
      <formula1>$AQ$20:$AQ$22</formula1>
    </dataValidation>
  </dataValidations>
  <hyperlinks>
    <hyperlink ref="B81" location="'Page d''acceuil'!A1" display="Retour à l'accueil"/>
  </hyperlinks>
  <printOptions horizontalCentered="1" verticalCentered="1"/>
  <pageMargins left="0.39370078740157483" right="0.39370078740157483" top="0.31496062992125984" bottom="0.35433070866141736" header="0.31496062992125984" footer="0.31496062992125984"/>
  <pageSetup paperSize="9" scale="52" orientation="landscape" r:id="rId1"/>
  <headerFooter scaleWithDoc="0" alignWithMargins="0">
    <oddFooter>&amp;R&amp;8Mairie de Paris DPSP/SDTP/BREP
Actualisées le &amp;D</oddFooter>
  </headerFooter>
  <ignoredErrors>
    <ignoredError sqref="C9:C27" formulaRange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3:N12"/>
  <sheetViews>
    <sheetView showZeros="0" workbookViewId="0">
      <pane ySplit="4" topLeftCell="A5" activePane="bottomLeft" state="frozen"/>
      <selection pane="bottomLeft" activeCell="H24" sqref="H24"/>
    </sheetView>
  </sheetViews>
  <sheetFormatPr baseColWidth="10" defaultRowHeight="15" x14ac:dyDescent="0.25"/>
  <cols>
    <col min="1" max="1" width="10.5703125" bestFit="1" customWidth="1"/>
    <col min="2" max="2" width="7.28515625" bestFit="1" customWidth="1"/>
    <col min="3" max="3" width="6.85546875" customWidth="1"/>
    <col min="4" max="4" width="5.28515625" bestFit="1" customWidth="1"/>
    <col min="5" max="5" width="4.7109375" customWidth="1"/>
    <col min="6" max="7" width="5" bestFit="1" customWidth="1"/>
    <col min="8" max="8" width="6.42578125" bestFit="1" customWidth="1"/>
    <col min="9" max="9" width="5.28515625" bestFit="1" customWidth="1"/>
    <col min="10" max="10" width="5.28515625" customWidth="1"/>
    <col min="11" max="11" width="8.140625" bestFit="1" customWidth="1"/>
    <col min="12" max="12" width="5" customWidth="1"/>
    <col min="13" max="13" width="4.85546875" customWidth="1"/>
    <col min="14" max="14" width="12.140625" bestFit="1" customWidth="1"/>
    <col min="15" max="15" width="5" customWidth="1"/>
    <col min="16" max="16" width="5" bestFit="1" customWidth="1"/>
    <col min="17" max="1650" width="15.7109375" customWidth="1"/>
    <col min="1651" max="1651" width="9.85546875" customWidth="1"/>
    <col min="1652" max="1653" width="15.7109375" customWidth="1"/>
    <col min="1654" max="1654" width="10.85546875" customWidth="1"/>
    <col min="1655" max="1658" width="15.7109375" customWidth="1"/>
    <col min="1659" max="1659" width="8.85546875" customWidth="1"/>
    <col min="1660" max="1660" width="15.7109375" customWidth="1"/>
    <col min="1661" max="1661" width="10.85546875" customWidth="1"/>
    <col min="1662" max="1662" width="15.7109375" customWidth="1"/>
    <col min="1663" max="1663" width="9.85546875" customWidth="1"/>
    <col min="1664" max="1677" width="15.7109375" customWidth="1"/>
    <col min="1678" max="1678" width="10.85546875" customWidth="1"/>
    <col min="1679" max="1685" width="15.7109375" customWidth="1"/>
    <col min="1686" max="1686" width="10.85546875" customWidth="1"/>
    <col min="1687" max="1743" width="15.7109375" customWidth="1"/>
    <col min="1744" max="1744" width="10.85546875" customWidth="1"/>
    <col min="1745" max="1746" width="15.7109375" customWidth="1"/>
    <col min="1747" max="1747" width="16.7109375" customWidth="1"/>
    <col min="1748" max="1749" width="15.7109375" customWidth="1"/>
    <col min="1750" max="1750" width="9.85546875" customWidth="1"/>
    <col min="1751" max="1865" width="15.7109375" customWidth="1"/>
    <col min="1866" max="1866" width="9.85546875" customWidth="1"/>
    <col min="1867" max="1867" width="15.7109375" customWidth="1"/>
    <col min="1868" max="1868" width="9.85546875" customWidth="1"/>
    <col min="1869" max="1869" width="15.7109375" customWidth="1"/>
    <col min="1870" max="1870" width="9.85546875" customWidth="1"/>
    <col min="1871" max="1871" width="8.42578125" customWidth="1"/>
    <col min="1872" max="1872" width="11.42578125" customWidth="1"/>
    <col min="1873" max="1874" width="15.7109375" customWidth="1"/>
    <col min="1875" max="1875" width="12.85546875" customWidth="1"/>
    <col min="1876" max="1878" width="15.7109375" customWidth="1"/>
    <col min="1879" max="1879" width="12.85546875" customWidth="1"/>
    <col min="1880" max="1880" width="8.140625" customWidth="1"/>
    <col min="1881" max="1881" width="11.140625" customWidth="1"/>
    <col min="1882" max="1882" width="12.5703125" customWidth="1"/>
    <col min="1883" max="1883" width="20.7109375" bestFit="1" customWidth="1"/>
    <col min="1884" max="1884" width="17.5703125" bestFit="1" customWidth="1"/>
    <col min="1885" max="1885" width="20.7109375" bestFit="1" customWidth="1"/>
    <col min="1886" max="1886" width="17.5703125" bestFit="1" customWidth="1"/>
    <col min="1887" max="1887" width="20.7109375" bestFit="1" customWidth="1"/>
    <col min="1888" max="1888" width="17.5703125" bestFit="1" customWidth="1"/>
    <col min="1889" max="1889" width="20.7109375" bestFit="1" customWidth="1"/>
    <col min="1890" max="1890" width="17.5703125" bestFit="1" customWidth="1"/>
    <col min="1891" max="1891" width="20.7109375" bestFit="1" customWidth="1"/>
    <col min="1892" max="1892" width="17.5703125" bestFit="1" customWidth="1"/>
    <col min="1893" max="1893" width="20.7109375" bestFit="1" customWidth="1"/>
    <col min="1894" max="1894" width="17.5703125" bestFit="1" customWidth="1"/>
    <col min="1895" max="1895" width="20.7109375" bestFit="1" customWidth="1"/>
    <col min="1896" max="1896" width="17.5703125" bestFit="1" customWidth="1"/>
    <col min="1897" max="1897" width="20.7109375" bestFit="1" customWidth="1"/>
    <col min="1898" max="1898" width="17.5703125" bestFit="1" customWidth="1"/>
    <col min="1899" max="1899" width="20.7109375" bestFit="1" customWidth="1"/>
    <col min="1900" max="1900" width="17.5703125" bestFit="1" customWidth="1"/>
    <col min="1901" max="1901" width="20.7109375" bestFit="1" customWidth="1"/>
    <col min="1902" max="1902" width="17.5703125" bestFit="1" customWidth="1"/>
    <col min="1903" max="1903" width="20.7109375" bestFit="1" customWidth="1"/>
    <col min="1904" max="1904" width="17.5703125" bestFit="1" customWidth="1"/>
    <col min="1905" max="1905" width="20.7109375" bestFit="1" customWidth="1"/>
    <col min="1906" max="1906" width="17.5703125" bestFit="1" customWidth="1"/>
    <col min="1907" max="1907" width="20.7109375" bestFit="1" customWidth="1"/>
    <col min="1908" max="1908" width="17.5703125" bestFit="1" customWidth="1"/>
    <col min="1909" max="1909" width="20.7109375" bestFit="1" customWidth="1"/>
    <col min="1910" max="1910" width="17.5703125" bestFit="1" customWidth="1"/>
    <col min="1911" max="1911" width="20.7109375" bestFit="1" customWidth="1"/>
    <col min="1912" max="1912" width="17.5703125" bestFit="1" customWidth="1"/>
    <col min="1913" max="1913" width="20.7109375" bestFit="1" customWidth="1"/>
    <col min="1914" max="1914" width="17.5703125" bestFit="1" customWidth="1"/>
    <col min="1915" max="1915" width="20.7109375" bestFit="1" customWidth="1"/>
    <col min="1916" max="1916" width="17.5703125" bestFit="1" customWidth="1"/>
    <col min="1917" max="1917" width="20.7109375" bestFit="1" customWidth="1"/>
    <col min="1918" max="1918" width="17.5703125" bestFit="1" customWidth="1"/>
    <col min="1919" max="1919" width="20.7109375" bestFit="1" customWidth="1"/>
    <col min="1920" max="1920" width="17.5703125" bestFit="1" customWidth="1"/>
    <col min="1921" max="1921" width="20.7109375" bestFit="1" customWidth="1"/>
    <col min="1922" max="1922" width="17.5703125" bestFit="1" customWidth="1"/>
    <col min="1923" max="1923" width="20.7109375" bestFit="1" customWidth="1"/>
    <col min="1924" max="1924" width="17.5703125" bestFit="1" customWidth="1"/>
    <col min="1925" max="1925" width="20.7109375" bestFit="1" customWidth="1"/>
    <col min="1926" max="1926" width="17.5703125" bestFit="1" customWidth="1"/>
    <col min="1927" max="1927" width="20.7109375" bestFit="1" customWidth="1"/>
    <col min="1928" max="1928" width="17.5703125" bestFit="1" customWidth="1"/>
    <col min="1929" max="1929" width="20.7109375" bestFit="1" customWidth="1"/>
    <col min="1930" max="1930" width="17.5703125" bestFit="1" customWidth="1"/>
    <col min="1931" max="1931" width="20.7109375" bestFit="1" customWidth="1"/>
    <col min="1932" max="1932" width="17.5703125" bestFit="1" customWidth="1"/>
    <col min="1933" max="1933" width="20.7109375" bestFit="1" customWidth="1"/>
    <col min="1934" max="1934" width="17.5703125" bestFit="1" customWidth="1"/>
    <col min="1935" max="1935" width="20.7109375" bestFit="1" customWidth="1"/>
    <col min="1936" max="1936" width="17.5703125" bestFit="1" customWidth="1"/>
    <col min="1937" max="1937" width="20.7109375" bestFit="1" customWidth="1"/>
    <col min="1938" max="1938" width="17.5703125" bestFit="1" customWidth="1"/>
    <col min="1939" max="1939" width="20.7109375" bestFit="1" customWidth="1"/>
    <col min="1940" max="1940" width="17.5703125" bestFit="1" customWidth="1"/>
    <col min="1941" max="1941" width="20.7109375" bestFit="1" customWidth="1"/>
    <col min="1942" max="1942" width="17.5703125" bestFit="1" customWidth="1"/>
    <col min="1943" max="1943" width="20.7109375" bestFit="1" customWidth="1"/>
    <col min="1944" max="1944" width="17.5703125" bestFit="1" customWidth="1"/>
    <col min="1945" max="1945" width="20.7109375" bestFit="1" customWidth="1"/>
    <col min="1946" max="1946" width="17.5703125" bestFit="1" customWidth="1"/>
    <col min="1947" max="1947" width="20.7109375" bestFit="1" customWidth="1"/>
    <col min="1948" max="1948" width="17.5703125" bestFit="1" customWidth="1"/>
    <col min="1949" max="1949" width="20.7109375" bestFit="1" customWidth="1"/>
    <col min="1950" max="1950" width="17.5703125" bestFit="1" customWidth="1"/>
    <col min="1951" max="1951" width="20.7109375" bestFit="1" customWidth="1"/>
    <col min="1952" max="1952" width="17.5703125" bestFit="1" customWidth="1"/>
    <col min="1953" max="1953" width="20.7109375" bestFit="1" customWidth="1"/>
    <col min="1954" max="1954" width="17.5703125" bestFit="1" customWidth="1"/>
    <col min="1955" max="1955" width="20.7109375" bestFit="1" customWidth="1"/>
    <col min="1956" max="1956" width="17.5703125" bestFit="1" customWidth="1"/>
    <col min="1957" max="1957" width="20.7109375" bestFit="1" customWidth="1"/>
    <col min="1958" max="1958" width="17.5703125" bestFit="1" customWidth="1"/>
    <col min="1959" max="1959" width="20.7109375" bestFit="1" customWidth="1"/>
    <col min="1960" max="1960" width="17.5703125" bestFit="1" customWidth="1"/>
    <col min="1961" max="1961" width="20.7109375" bestFit="1" customWidth="1"/>
    <col min="1962" max="1962" width="17.5703125" bestFit="1" customWidth="1"/>
    <col min="1963" max="1963" width="20.7109375" bestFit="1" customWidth="1"/>
    <col min="1964" max="1964" width="17.5703125" bestFit="1" customWidth="1"/>
    <col min="1965" max="1965" width="20.7109375" bestFit="1" customWidth="1"/>
    <col min="1966" max="1966" width="17.5703125" bestFit="1" customWidth="1"/>
    <col min="1967" max="1967" width="20.7109375" bestFit="1" customWidth="1"/>
    <col min="1968" max="1968" width="17.5703125" bestFit="1" customWidth="1"/>
    <col min="1969" max="1969" width="20.7109375" bestFit="1" customWidth="1"/>
    <col min="1970" max="1970" width="17.5703125" bestFit="1" customWidth="1"/>
    <col min="1971" max="1971" width="20.7109375" bestFit="1" customWidth="1"/>
    <col min="1972" max="1972" width="17.5703125" bestFit="1" customWidth="1"/>
    <col min="1973" max="1973" width="20.7109375" bestFit="1" customWidth="1"/>
    <col min="1974" max="1974" width="17.5703125" bestFit="1" customWidth="1"/>
    <col min="1975" max="1975" width="20.7109375" bestFit="1" customWidth="1"/>
    <col min="1976" max="1976" width="17.5703125" bestFit="1" customWidth="1"/>
    <col min="1977" max="1977" width="20.7109375" bestFit="1" customWidth="1"/>
    <col min="1978" max="1978" width="17.5703125" bestFit="1" customWidth="1"/>
    <col min="1979" max="1979" width="20.7109375" bestFit="1" customWidth="1"/>
    <col min="1980" max="1980" width="17.5703125" bestFit="1" customWidth="1"/>
    <col min="1981" max="1981" width="20.7109375" bestFit="1" customWidth="1"/>
    <col min="1982" max="1982" width="17.5703125" bestFit="1" customWidth="1"/>
    <col min="1983" max="1983" width="20.7109375" bestFit="1" customWidth="1"/>
    <col min="1984" max="1984" width="17.5703125" bestFit="1" customWidth="1"/>
    <col min="1985" max="1985" width="20.7109375" bestFit="1" customWidth="1"/>
    <col min="1986" max="1986" width="17.5703125" bestFit="1" customWidth="1"/>
    <col min="1987" max="1987" width="20.7109375" bestFit="1" customWidth="1"/>
    <col min="1988" max="1988" width="17.5703125" bestFit="1" customWidth="1"/>
    <col min="1989" max="1989" width="20.7109375" bestFit="1" customWidth="1"/>
    <col min="1990" max="1990" width="17.5703125" bestFit="1" customWidth="1"/>
    <col min="1991" max="1991" width="20.7109375" bestFit="1" customWidth="1"/>
    <col min="1992" max="1992" width="17.5703125" bestFit="1" customWidth="1"/>
    <col min="1993" max="1993" width="20.7109375" bestFit="1" customWidth="1"/>
    <col min="1994" max="1994" width="17.5703125" bestFit="1" customWidth="1"/>
    <col min="1995" max="1995" width="20.7109375" bestFit="1" customWidth="1"/>
    <col min="1996" max="1996" width="17.5703125" bestFit="1" customWidth="1"/>
    <col min="1997" max="1997" width="20.7109375" bestFit="1" customWidth="1"/>
    <col min="1998" max="1998" width="17.5703125" bestFit="1" customWidth="1"/>
    <col min="1999" max="1999" width="20.7109375" bestFit="1" customWidth="1"/>
    <col min="2000" max="2000" width="17.5703125" bestFit="1" customWidth="1"/>
    <col min="2001" max="2001" width="20.7109375" bestFit="1" customWidth="1"/>
    <col min="2002" max="2002" width="17.5703125" bestFit="1" customWidth="1"/>
    <col min="2003" max="2003" width="20.7109375" bestFit="1" customWidth="1"/>
    <col min="2004" max="2004" width="17.5703125" bestFit="1" customWidth="1"/>
    <col min="2005" max="2005" width="20.7109375" bestFit="1" customWidth="1"/>
    <col min="2006" max="2006" width="17.5703125" bestFit="1" customWidth="1"/>
    <col min="2007" max="2007" width="20.7109375" bestFit="1" customWidth="1"/>
    <col min="2008" max="2008" width="17.5703125" bestFit="1" customWidth="1"/>
    <col min="2009" max="2009" width="20.7109375" bestFit="1" customWidth="1"/>
    <col min="2010" max="2010" width="17.5703125" bestFit="1" customWidth="1"/>
    <col min="2011" max="2011" width="20.7109375" bestFit="1" customWidth="1"/>
    <col min="2012" max="2012" width="17.5703125" bestFit="1" customWidth="1"/>
    <col min="2013" max="2013" width="20.7109375" bestFit="1" customWidth="1"/>
    <col min="2014" max="2014" width="17.5703125" bestFit="1" customWidth="1"/>
    <col min="2015" max="2015" width="20.7109375" bestFit="1" customWidth="1"/>
    <col min="2016" max="2016" width="17.5703125" bestFit="1" customWidth="1"/>
    <col min="2017" max="2017" width="20.7109375" bestFit="1" customWidth="1"/>
    <col min="2018" max="2018" width="17.5703125" bestFit="1" customWidth="1"/>
    <col min="2019" max="2019" width="20.7109375" bestFit="1" customWidth="1"/>
    <col min="2020" max="2020" width="17.5703125" bestFit="1" customWidth="1"/>
    <col min="2021" max="2021" width="20.7109375" bestFit="1" customWidth="1"/>
    <col min="2022" max="2022" width="17.5703125" bestFit="1" customWidth="1"/>
    <col min="2023" max="2023" width="20.7109375" bestFit="1" customWidth="1"/>
    <col min="2024" max="2024" width="17.5703125" bestFit="1" customWidth="1"/>
    <col min="2025" max="2025" width="20.7109375" bestFit="1" customWidth="1"/>
    <col min="2026" max="2026" width="17.5703125" bestFit="1" customWidth="1"/>
    <col min="2027" max="2027" width="20.7109375" bestFit="1" customWidth="1"/>
    <col min="2028" max="2028" width="17.5703125" bestFit="1" customWidth="1"/>
    <col min="2029" max="2029" width="20.7109375" bestFit="1" customWidth="1"/>
    <col min="2030" max="2030" width="17.5703125" bestFit="1" customWidth="1"/>
    <col min="2031" max="2031" width="20.7109375" bestFit="1" customWidth="1"/>
    <col min="2032" max="2032" width="17.5703125" bestFit="1" customWidth="1"/>
    <col min="2033" max="2033" width="20.7109375" bestFit="1" customWidth="1"/>
    <col min="2034" max="2034" width="17.5703125" bestFit="1" customWidth="1"/>
    <col min="2035" max="2035" width="20.7109375" bestFit="1" customWidth="1"/>
    <col min="2036" max="2036" width="17.5703125" bestFit="1" customWidth="1"/>
    <col min="2037" max="2037" width="20.7109375" bestFit="1" customWidth="1"/>
    <col min="2038" max="2038" width="17.5703125" bestFit="1" customWidth="1"/>
    <col min="2039" max="2039" width="20.7109375" bestFit="1" customWidth="1"/>
    <col min="2040" max="2040" width="17.5703125" bestFit="1" customWidth="1"/>
    <col min="2041" max="2041" width="20.7109375" bestFit="1" customWidth="1"/>
    <col min="2042" max="2042" width="17.5703125" bestFit="1" customWidth="1"/>
    <col min="2043" max="2043" width="20.7109375" bestFit="1" customWidth="1"/>
    <col min="2044" max="2044" width="17.5703125" bestFit="1" customWidth="1"/>
    <col min="2045" max="2045" width="20.7109375" bestFit="1" customWidth="1"/>
    <col min="2046" max="2046" width="17.5703125" bestFit="1" customWidth="1"/>
    <col min="2047" max="2047" width="20.7109375" bestFit="1" customWidth="1"/>
    <col min="2048" max="2048" width="17.5703125" bestFit="1" customWidth="1"/>
    <col min="2049" max="2049" width="20.7109375" bestFit="1" customWidth="1"/>
    <col min="2050" max="2050" width="17.5703125" bestFit="1" customWidth="1"/>
    <col min="2051" max="2051" width="20.7109375" bestFit="1" customWidth="1"/>
    <col min="2052" max="2052" width="17.5703125" bestFit="1" customWidth="1"/>
    <col min="2053" max="2053" width="20.7109375" bestFit="1" customWidth="1"/>
    <col min="2054" max="2054" width="17.5703125" bestFit="1" customWidth="1"/>
    <col min="2055" max="2055" width="20.7109375" bestFit="1" customWidth="1"/>
    <col min="2056" max="2056" width="17.5703125" bestFit="1" customWidth="1"/>
    <col min="2057" max="2057" width="20.7109375" bestFit="1" customWidth="1"/>
    <col min="2058" max="2058" width="17.5703125" bestFit="1" customWidth="1"/>
    <col min="2059" max="2059" width="20.7109375" bestFit="1" customWidth="1"/>
    <col min="2060" max="2060" width="17.5703125" bestFit="1" customWidth="1"/>
    <col min="2061" max="2061" width="20.7109375" bestFit="1" customWidth="1"/>
    <col min="2062" max="2062" width="17.5703125" bestFit="1" customWidth="1"/>
    <col min="2063" max="2063" width="20.7109375" bestFit="1" customWidth="1"/>
    <col min="2064" max="2064" width="17.5703125" bestFit="1" customWidth="1"/>
    <col min="2065" max="2065" width="20.7109375" bestFit="1" customWidth="1"/>
    <col min="2066" max="2066" width="17.5703125" bestFit="1" customWidth="1"/>
    <col min="2067" max="2067" width="20.7109375" bestFit="1" customWidth="1"/>
    <col min="2068" max="2068" width="17.5703125" bestFit="1" customWidth="1"/>
    <col min="2069" max="2069" width="20.7109375" bestFit="1" customWidth="1"/>
    <col min="2070" max="2070" width="17.5703125" bestFit="1" customWidth="1"/>
    <col min="2071" max="2071" width="20.7109375" bestFit="1" customWidth="1"/>
    <col min="2072" max="2072" width="17.5703125" bestFit="1" customWidth="1"/>
    <col min="2073" max="2073" width="20.7109375" bestFit="1" customWidth="1"/>
    <col min="2074" max="2074" width="17.5703125" bestFit="1" customWidth="1"/>
    <col min="2075" max="2075" width="20.7109375" bestFit="1" customWidth="1"/>
    <col min="2076" max="2076" width="17.5703125" bestFit="1" customWidth="1"/>
    <col min="2077" max="2077" width="20.7109375" bestFit="1" customWidth="1"/>
    <col min="2078" max="2078" width="17.5703125" bestFit="1" customWidth="1"/>
    <col min="2079" max="2079" width="20.7109375" bestFit="1" customWidth="1"/>
    <col min="2080" max="2080" width="17.5703125" bestFit="1" customWidth="1"/>
    <col min="2081" max="2081" width="20.7109375" bestFit="1" customWidth="1"/>
    <col min="2082" max="2082" width="17.5703125" bestFit="1" customWidth="1"/>
    <col min="2083" max="2083" width="20.7109375" bestFit="1" customWidth="1"/>
    <col min="2084" max="2084" width="17.5703125" bestFit="1" customWidth="1"/>
    <col min="2085" max="2085" width="20.7109375" bestFit="1" customWidth="1"/>
    <col min="2086" max="2086" width="17.5703125" bestFit="1" customWidth="1"/>
    <col min="2087" max="2087" width="20.7109375" bestFit="1" customWidth="1"/>
    <col min="2088" max="2088" width="17.5703125" bestFit="1" customWidth="1"/>
    <col min="2089" max="2089" width="20.7109375" bestFit="1" customWidth="1"/>
    <col min="2090" max="2090" width="17.5703125" bestFit="1" customWidth="1"/>
    <col min="2091" max="2091" width="20.7109375" bestFit="1" customWidth="1"/>
    <col min="2092" max="2092" width="17.5703125" bestFit="1" customWidth="1"/>
    <col min="2093" max="2093" width="20.7109375" bestFit="1" customWidth="1"/>
    <col min="2094" max="2094" width="17.5703125" bestFit="1" customWidth="1"/>
    <col min="2095" max="2095" width="20.7109375" bestFit="1" customWidth="1"/>
    <col min="2096" max="2096" width="17.5703125" bestFit="1" customWidth="1"/>
    <col min="2097" max="2097" width="20.7109375" bestFit="1" customWidth="1"/>
    <col min="2098" max="2098" width="17.5703125" bestFit="1" customWidth="1"/>
    <col min="2099" max="2099" width="20.7109375" bestFit="1" customWidth="1"/>
    <col min="2100" max="2100" width="17.5703125" bestFit="1" customWidth="1"/>
    <col min="2101" max="2101" width="20.7109375" bestFit="1" customWidth="1"/>
    <col min="2102" max="2102" width="17.5703125" bestFit="1" customWidth="1"/>
    <col min="2103" max="2103" width="20.7109375" bestFit="1" customWidth="1"/>
    <col min="2104" max="2104" width="17.5703125" bestFit="1" customWidth="1"/>
    <col min="2105" max="2105" width="20.7109375" bestFit="1" customWidth="1"/>
    <col min="2106" max="2106" width="17.5703125" bestFit="1" customWidth="1"/>
    <col min="2107" max="2107" width="20.7109375" bestFit="1" customWidth="1"/>
    <col min="2108" max="2108" width="17.5703125" bestFit="1" customWidth="1"/>
    <col min="2109" max="2109" width="20.7109375" bestFit="1" customWidth="1"/>
    <col min="2110" max="2110" width="17.5703125" bestFit="1" customWidth="1"/>
    <col min="2111" max="2111" width="20.7109375" bestFit="1" customWidth="1"/>
    <col min="2112" max="2112" width="17.5703125" bestFit="1" customWidth="1"/>
    <col min="2113" max="2113" width="20.7109375" bestFit="1" customWidth="1"/>
    <col min="2114" max="2114" width="17.5703125" bestFit="1" customWidth="1"/>
    <col min="2115" max="2115" width="20.7109375" bestFit="1" customWidth="1"/>
    <col min="2116" max="2116" width="17.5703125" bestFit="1" customWidth="1"/>
    <col min="2117" max="2117" width="20.7109375" bestFit="1" customWidth="1"/>
    <col min="2118" max="2118" width="17.5703125" bestFit="1" customWidth="1"/>
    <col min="2119" max="2119" width="20.7109375" bestFit="1" customWidth="1"/>
    <col min="2120" max="2120" width="17.5703125" bestFit="1" customWidth="1"/>
    <col min="2121" max="2121" width="20.7109375" bestFit="1" customWidth="1"/>
    <col min="2122" max="2122" width="17.5703125" bestFit="1" customWidth="1"/>
    <col min="2123" max="2123" width="20.7109375" bestFit="1" customWidth="1"/>
    <col min="2124" max="2124" width="17.5703125" bestFit="1" customWidth="1"/>
    <col min="2125" max="2125" width="20.7109375" bestFit="1" customWidth="1"/>
    <col min="2126" max="2126" width="17.5703125" bestFit="1" customWidth="1"/>
    <col min="2127" max="2127" width="20.7109375" bestFit="1" customWidth="1"/>
    <col min="2128" max="2128" width="17.5703125" bestFit="1" customWidth="1"/>
    <col min="2129" max="2129" width="20.7109375" bestFit="1" customWidth="1"/>
    <col min="2130" max="2130" width="17.5703125" bestFit="1" customWidth="1"/>
    <col min="2131" max="2131" width="20.7109375" bestFit="1" customWidth="1"/>
    <col min="2132" max="2132" width="17.5703125" bestFit="1" customWidth="1"/>
    <col min="2133" max="2133" width="20.7109375" bestFit="1" customWidth="1"/>
    <col min="2134" max="2134" width="17.5703125" bestFit="1" customWidth="1"/>
    <col min="2135" max="2135" width="20.7109375" bestFit="1" customWidth="1"/>
    <col min="2136" max="2136" width="17.5703125" bestFit="1" customWidth="1"/>
    <col min="2137" max="2137" width="20.7109375" bestFit="1" customWidth="1"/>
    <col min="2138" max="2138" width="17.5703125" bestFit="1" customWidth="1"/>
    <col min="2139" max="2139" width="20.7109375" bestFit="1" customWidth="1"/>
    <col min="2140" max="2140" width="17.5703125" bestFit="1" customWidth="1"/>
    <col min="2141" max="2141" width="20.7109375" bestFit="1" customWidth="1"/>
    <col min="2142" max="2142" width="17.5703125" bestFit="1" customWidth="1"/>
    <col min="2143" max="2143" width="20.7109375" bestFit="1" customWidth="1"/>
    <col min="2144" max="2144" width="17.5703125" bestFit="1" customWidth="1"/>
    <col min="2145" max="2145" width="20.7109375" bestFit="1" customWidth="1"/>
    <col min="2146" max="2146" width="17.5703125" bestFit="1" customWidth="1"/>
    <col min="2147" max="2147" width="20.7109375" bestFit="1" customWidth="1"/>
    <col min="2148" max="2148" width="17.5703125" bestFit="1" customWidth="1"/>
    <col min="2149" max="2149" width="20.7109375" bestFit="1" customWidth="1"/>
    <col min="2150" max="2150" width="17.5703125" bestFit="1" customWidth="1"/>
    <col min="2151" max="2151" width="20.7109375" bestFit="1" customWidth="1"/>
    <col min="2152" max="2152" width="17.5703125" bestFit="1" customWidth="1"/>
    <col min="2153" max="2153" width="20.7109375" bestFit="1" customWidth="1"/>
    <col min="2154" max="2154" width="17.5703125" bestFit="1" customWidth="1"/>
    <col min="2155" max="2155" width="20.7109375" bestFit="1" customWidth="1"/>
    <col min="2156" max="2156" width="17.5703125" bestFit="1" customWidth="1"/>
    <col min="2157" max="2157" width="20.7109375" bestFit="1" customWidth="1"/>
    <col min="2158" max="2158" width="17.5703125" bestFit="1" customWidth="1"/>
    <col min="2159" max="2159" width="20.7109375" bestFit="1" customWidth="1"/>
    <col min="2160" max="2160" width="17.5703125" bestFit="1" customWidth="1"/>
    <col min="2161" max="2161" width="20.7109375" bestFit="1" customWidth="1"/>
    <col min="2162" max="2162" width="17.5703125" bestFit="1" customWidth="1"/>
    <col min="2163" max="2163" width="20.7109375" bestFit="1" customWidth="1"/>
    <col min="2164" max="2164" width="17.5703125" bestFit="1" customWidth="1"/>
    <col min="2165" max="2165" width="20.7109375" bestFit="1" customWidth="1"/>
    <col min="2166" max="2166" width="17.5703125" bestFit="1" customWidth="1"/>
    <col min="2167" max="2167" width="20.7109375" bestFit="1" customWidth="1"/>
    <col min="2168" max="2168" width="17.5703125" bestFit="1" customWidth="1"/>
    <col min="2169" max="2169" width="20.7109375" bestFit="1" customWidth="1"/>
    <col min="2170" max="2170" width="17.5703125" bestFit="1" customWidth="1"/>
    <col min="2171" max="2171" width="20.7109375" bestFit="1" customWidth="1"/>
    <col min="2172" max="2172" width="17.5703125" bestFit="1" customWidth="1"/>
    <col min="2173" max="2173" width="20.7109375" bestFit="1" customWidth="1"/>
    <col min="2174" max="2174" width="17.5703125" bestFit="1" customWidth="1"/>
    <col min="2175" max="2175" width="20.7109375" bestFit="1" customWidth="1"/>
    <col min="2176" max="2176" width="17.5703125" bestFit="1" customWidth="1"/>
    <col min="2177" max="2177" width="20.7109375" bestFit="1" customWidth="1"/>
    <col min="2178" max="2178" width="17.5703125" bestFit="1" customWidth="1"/>
    <col min="2179" max="2179" width="20.7109375" bestFit="1" customWidth="1"/>
    <col min="2180" max="2180" width="17.5703125" bestFit="1" customWidth="1"/>
    <col min="2181" max="2181" width="20.7109375" bestFit="1" customWidth="1"/>
    <col min="2182" max="2182" width="17.5703125" bestFit="1" customWidth="1"/>
    <col min="2183" max="2183" width="20.7109375" bestFit="1" customWidth="1"/>
    <col min="2184" max="2184" width="17.5703125" bestFit="1" customWidth="1"/>
    <col min="2185" max="2185" width="20.7109375" bestFit="1" customWidth="1"/>
    <col min="2186" max="2186" width="17.5703125" bestFit="1" customWidth="1"/>
    <col min="2187" max="2187" width="20.7109375" bestFit="1" customWidth="1"/>
    <col min="2188" max="2188" width="17.5703125" bestFit="1" customWidth="1"/>
    <col min="2189" max="2189" width="20.7109375" bestFit="1" customWidth="1"/>
    <col min="2190" max="2190" width="17.5703125" bestFit="1" customWidth="1"/>
    <col min="2191" max="2191" width="20.7109375" bestFit="1" customWidth="1"/>
    <col min="2192" max="2192" width="17.5703125" bestFit="1" customWidth="1"/>
    <col min="2193" max="2193" width="20.7109375" bestFit="1" customWidth="1"/>
    <col min="2194" max="2194" width="17.5703125" bestFit="1" customWidth="1"/>
    <col min="2195" max="2195" width="20.7109375" bestFit="1" customWidth="1"/>
    <col min="2196" max="2196" width="17.5703125" bestFit="1" customWidth="1"/>
    <col min="2197" max="2197" width="20.7109375" bestFit="1" customWidth="1"/>
    <col min="2198" max="2198" width="17.5703125" bestFit="1" customWidth="1"/>
    <col min="2199" max="2199" width="20.7109375" bestFit="1" customWidth="1"/>
    <col min="2200" max="2200" width="17.5703125" bestFit="1" customWidth="1"/>
    <col min="2201" max="2201" width="20.7109375" bestFit="1" customWidth="1"/>
    <col min="2202" max="2202" width="17.5703125" bestFit="1" customWidth="1"/>
    <col min="2203" max="2203" width="20.7109375" bestFit="1" customWidth="1"/>
    <col min="2204" max="2204" width="17.5703125" bestFit="1" customWidth="1"/>
    <col min="2205" max="2205" width="20.7109375" bestFit="1" customWidth="1"/>
    <col min="2206" max="2206" width="17.5703125" bestFit="1" customWidth="1"/>
    <col min="2207" max="2207" width="20.7109375" bestFit="1" customWidth="1"/>
    <col min="2208" max="2208" width="17.5703125" bestFit="1" customWidth="1"/>
    <col min="2209" max="2209" width="20.7109375" bestFit="1" customWidth="1"/>
    <col min="2210" max="2210" width="17.5703125" bestFit="1" customWidth="1"/>
    <col min="2211" max="2211" width="20.7109375" bestFit="1" customWidth="1"/>
    <col min="2212" max="2212" width="17.5703125" bestFit="1" customWidth="1"/>
    <col min="2213" max="2213" width="20.7109375" bestFit="1" customWidth="1"/>
    <col min="2214" max="2214" width="17.5703125" bestFit="1" customWidth="1"/>
    <col min="2215" max="2215" width="20.7109375" bestFit="1" customWidth="1"/>
    <col min="2216" max="2216" width="17.5703125" bestFit="1" customWidth="1"/>
    <col min="2217" max="2217" width="20.7109375" bestFit="1" customWidth="1"/>
    <col min="2218" max="2218" width="17.5703125" bestFit="1" customWidth="1"/>
    <col min="2219" max="2219" width="20.7109375" bestFit="1" customWidth="1"/>
    <col min="2220" max="2220" width="17.5703125" bestFit="1" customWidth="1"/>
    <col min="2221" max="2221" width="20.7109375" bestFit="1" customWidth="1"/>
    <col min="2222" max="2222" width="17.5703125" bestFit="1" customWidth="1"/>
    <col min="2223" max="2223" width="20.7109375" bestFit="1" customWidth="1"/>
    <col min="2224" max="2224" width="17.5703125" bestFit="1" customWidth="1"/>
    <col min="2225" max="2225" width="20.7109375" bestFit="1" customWidth="1"/>
    <col min="2226" max="2226" width="17.5703125" bestFit="1" customWidth="1"/>
    <col min="2227" max="2227" width="20.7109375" bestFit="1" customWidth="1"/>
    <col min="2228" max="2228" width="17.5703125" bestFit="1" customWidth="1"/>
    <col min="2229" max="2229" width="20.7109375" bestFit="1" customWidth="1"/>
    <col min="2230" max="2230" width="17.5703125" bestFit="1" customWidth="1"/>
    <col min="2231" max="2231" width="20.7109375" bestFit="1" customWidth="1"/>
    <col min="2232" max="2232" width="17.5703125" bestFit="1" customWidth="1"/>
    <col min="2233" max="2233" width="20.7109375" bestFit="1" customWidth="1"/>
    <col min="2234" max="2234" width="17.5703125" bestFit="1" customWidth="1"/>
    <col min="2235" max="2235" width="20.7109375" bestFit="1" customWidth="1"/>
    <col min="2236" max="2236" width="17.5703125" bestFit="1" customWidth="1"/>
    <col min="2237" max="2237" width="20.7109375" bestFit="1" customWidth="1"/>
    <col min="2238" max="2238" width="17.5703125" bestFit="1" customWidth="1"/>
    <col min="2239" max="2239" width="20.7109375" bestFit="1" customWidth="1"/>
    <col min="2240" max="2240" width="17.5703125" bestFit="1" customWidth="1"/>
    <col min="2241" max="2241" width="20.7109375" bestFit="1" customWidth="1"/>
    <col min="2242" max="2242" width="17.5703125" bestFit="1" customWidth="1"/>
    <col min="2243" max="2243" width="20.7109375" bestFit="1" customWidth="1"/>
    <col min="2244" max="2244" width="17.5703125" bestFit="1" customWidth="1"/>
    <col min="2245" max="2245" width="20.7109375" bestFit="1" customWidth="1"/>
    <col min="2246" max="2246" width="17.5703125" bestFit="1" customWidth="1"/>
    <col min="2247" max="2247" width="20.7109375" bestFit="1" customWidth="1"/>
    <col min="2248" max="2248" width="17.5703125" bestFit="1" customWidth="1"/>
    <col min="2249" max="2249" width="20.7109375" bestFit="1" customWidth="1"/>
    <col min="2250" max="2250" width="17.5703125" bestFit="1" customWidth="1"/>
    <col min="2251" max="2251" width="20.7109375" bestFit="1" customWidth="1"/>
    <col min="2252" max="2252" width="17.5703125" bestFit="1" customWidth="1"/>
    <col min="2253" max="2253" width="20.7109375" bestFit="1" customWidth="1"/>
    <col min="2254" max="2254" width="17.5703125" bestFit="1" customWidth="1"/>
    <col min="2255" max="2255" width="20.7109375" bestFit="1" customWidth="1"/>
    <col min="2256" max="2256" width="17.5703125" bestFit="1" customWidth="1"/>
    <col min="2257" max="2257" width="20.7109375" bestFit="1" customWidth="1"/>
    <col min="2258" max="2258" width="17.5703125" bestFit="1" customWidth="1"/>
    <col min="2259" max="2259" width="20.7109375" bestFit="1" customWidth="1"/>
    <col min="2260" max="2260" width="17.5703125" bestFit="1" customWidth="1"/>
    <col min="2261" max="2261" width="20.7109375" bestFit="1" customWidth="1"/>
    <col min="2262" max="2262" width="17.5703125" bestFit="1" customWidth="1"/>
    <col min="2263" max="2263" width="20.7109375" bestFit="1" customWidth="1"/>
    <col min="2264" max="2264" width="17.5703125" bestFit="1" customWidth="1"/>
    <col min="2265" max="2265" width="20.7109375" bestFit="1" customWidth="1"/>
    <col min="2266" max="2266" width="17.5703125" bestFit="1" customWidth="1"/>
    <col min="2267" max="2267" width="20.7109375" bestFit="1" customWidth="1"/>
    <col min="2268" max="2268" width="17.5703125" bestFit="1" customWidth="1"/>
    <col min="2269" max="2269" width="20.7109375" bestFit="1" customWidth="1"/>
    <col min="2270" max="2270" width="17.5703125" bestFit="1" customWidth="1"/>
    <col min="2271" max="2271" width="20.7109375" bestFit="1" customWidth="1"/>
    <col min="2272" max="2272" width="17.5703125" bestFit="1" customWidth="1"/>
    <col min="2273" max="2273" width="20.7109375" bestFit="1" customWidth="1"/>
    <col min="2274" max="2274" width="17.5703125" bestFit="1" customWidth="1"/>
    <col min="2275" max="2275" width="20.7109375" bestFit="1" customWidth="1"/>
    <col min="2276" max="2276" width="17.5703125" bestFit="1" customWidth="1"/>
    <col min="2277" max="2277" width="20.7109375" bestFit="1" customWidth="1"/>
    <col min="2278" max="2278" width="17.5703125" bestFit="1" customWidth="1"/>
    <col min="2279" max="2279" width="20.7109375" bestFit="1" customWidth="1"/>
    <col min="2280" max="2280" width="17.5703125" bestFit="1" customWidth="1"/>
    <col min="2281" max="2281" width="20.7109375" bestFit="1" customWidth="1"/>
    <col min="2282" max="2282" width="17.5703125" bestFit="1" customWidth="1"/>
    <col min="2283" max="2283" width="20.7109375" bestFit="1" customWidth="1"/>
    <col min="2284" max="2284" width="17.5703125" bestFit="1" customWidth="1"/>
    <col min="2285" max="2285" width="20.7109375" bestFit="1" customWidth="1"/>
    <col min="2286" max="2286" width="17.5703125" bestFit="1" customWidth="1"/>
    <col min="2287" max="2287" width="20.7109375" bestFit="1" customWidth="1"/>
    <col min="2288" max="2288" width="17.5703125" bestFit="1" customWidth="1"/>
    <col min="2289" max="2289" width="20.7109375" bestFit="1" customWidth="1"/>
    <col min="2290" max="2290" width="17.5703125" bestFit="1" customWidth="1"/>
    <col min="2291" max="2291" width="20.7109375" bestFit="1" customWidth="1"/>
    <col min="2292" max="2292" width="17.5703125" bestFit="1" customWidth="1"/>
    <col min="2293" max="2293" width="20.7109375" bestFit="1" customWidth="1"/>
    <col min="2294" max="2294" width="17.5703125" bestFit="1" customWidth="1"/>
    <col min="2295" max="2295" width="20.7109375" bestFit="1" customWidth="1"/>
    <col min="2296" max="2296" width="17.5703125" bestFit="1" customWidth="1"/>
    <col min="2297" max="2297" width="20.7109375" bestFit="1" customWidth="1"/>
    <col min="2298" max="2298" width="17.5703125" bestFit="1" customWidth="1"/>
    <col min="2299" max="2299" width="20.7109375" bestFit="1" customWidth="1"/>
    <col min="2300" max="2300" width="17.5703125" bestFit="1" customWidth="1"/>
    <col min="2301" max="2301" width="20.7109375" bestFit="1" customWidth="1"/>
    <col min="2302" max="2302" width="17.5703125" bestFit="1" customWidth="1"/>
    <col min="2303" max="2303" width="20.7109375" bestFit="1" customWidth="1"/>
    <col min="2304" max="2304" width="17.5703125" bestFit="1" customWidth="1"/>
    <col min="2305" max="2305" width="20.7109375" bestFit="1" customWidth="1"/>
    <col min="2306" max="2306" width="17.5703125" bestFit="1" customWidth="1"/>
    <col min="2307" max="2307" width="20.7109375" bestFit="1" customWidth="1"/>
    <col min="2308" max="2308" width="17.5703125" bestFit="1" customWidth="1"/>
    <col min="2309" max="2309" width="20.7109375" bestFit="1" customWidth="1"/>
    <col min="2310" max="2310" width="17.5703125" bestFit="1" customWidth="1"/>
    <col min="2311" max="2311" width="20.7109375" bestFit="1" customWidth="1"/>
    <col min="2312" max="2312" width="17.5703125" bestFit="1" customWidth="1"/>
    <col min="2313" max="2313" width="20.7109375" bestFit="1" customWidth="1"/>
    <col min="2314" max="2314" width="17.5703125" bestFit="1" customWidth="1"/>
    <col min="2315" max="2315" width="20.7109375" bestFit="1" customWidth="1"/>
    <col min="2316" max="2316" width="17.5703125" bestFit="1" customWidth="1"/>
    <col min="2317" max="2317" width="20.7109375" bestFit="1" customWidth="1"/>
    <col min="2318" max="2318" width="17.5703125" bestFit="1" customWidth="1"/>
    <col min="2319" max="2319" width="20.7109375" bestFit="1" customWidth="1"/>
    <col min="2320" max="2320" width="17.5703125" bestFit="1" customWidth="1"/>
    <col min="2321" max="2321" width="20.7109375" bestFit="1" customWidth="1"/>
    <col min="2322" max="2322" width="17.5703125" bestFit="1" customWidth="1"/>
    <col min="2323" max="2323" width="20.7109375" bestFit="1" customWidth="1"/>
    <col min="2324" max="2324" width="17.5703125" bestFit="1" customWidth="1"/>
    <col min="2325" max="2325" width="20.7109375" bestFit="1" customWidth="1"/>
    <col min="2326" max="2326" width="17.5703125" bestFit="1" customWidth="1"/>
    <col min="2327" max="2327" width="20.7109375" bestFit="1" customWidth="1"/>
    <col min="2328" max="2328" width="17.5703125" bestFit="1" customWidth="1"/>
    <col min="2329" max="2329" width="20.7109375" bestFit="1" customWidth="1"/>
    <col min="2330" max="2330" width="17.5703125" bestFit="1" customWidth="1"/>
    <col min="2331" max="2331" width="20.7109375" bestFit="1" customWidth="1"/>
    <col min="2332" max="2332" width="17.5703125" bestFit="1" customWidth="1"/>
    <col min="2333" max="2333" width="20.7109375" bestFit="1" customWidth="1"/>
    <col min="2334" max="2334" width="17.5703125" bestFit="1" customWidth="1"/>
    <col min="2335" max="2335" width="20.7109375" bestFit="1" customWidth="1"/>
    <col min="2336" max="2336" width="17.5703125" bestFit="1" customWidth="1"/>
    <col min="2337" max="2337" width="20.7109375" bestFit="1" customWidth="1"/>
    <col min="2338" max="2338" width="17.5703125" bestFit="1" customWidth="1"/>
    <col min="2339" max="2339" width="20.7109375" bestFit="1" customWidth="1"/>
    <col min="2340" max="2340" width="17.5703125" bestFit="1" customWidth="1"/>
    <col min="2341" max="2341" width="20.7109375" bestFit="1" customWidth="1"/>
    <col min="2342" max="2342" width="17.5703125" bestFit="1" customWidth="1"/>
    <col min="2343" max="2343" width="20.7109375" bestFit="1" customWidth="1"/>
    <col min="2344" max="2344" width="17.5703125" bestFit="1" customWidth="1"/>
    <col min="2345" max="2345" width="20.7109375" bestFit="1" customWidth="1"/>
    <col min="2346" max="2346" width="17.5703125" bestFit="1" customWidth="1"/>
    <col min="2347" max="2347" width="20.7109375" bestFit="1" customWidth="1"/>
    <col min="2348" max="2348" width="17.5703125" bestFit="1" customWidth="1"/>
    <col min="2349" max="2349" width="20.7109375" bestFit="1" customWidth="1"/>
    <col min="2350" max="2350" width="17.5703125" bestFit="1" customWidth="1"/>
    <col min="2351" max="2351" width="20.7109375" bestFit="1" customWidth="1"/>
    <col min="2352" max="2352" width="17.5703125" bestFit="1" customWidth="1"/>
    <col min="2353" max="2353" width="20.7109375" bestFit="1" customWidth="1"/>
    <col min="2354" max="2354" width="17.5703125" bestFit="1" customWidth="1"/>
    <col min="2355" max="2355" width="20.7109375" bestFit="1" customWidth="1"/>
    <col min="2356" max="2356" width="17.5703125" bestFit="1" customWidth="1"/>
    <col min="2357" max="2357" width="20.7109375" bestFit="1" customWidth="1"/>
    <col min="2358" max="2358" width="17.5703125" bestFit="1" customWidth="1"/>
    <col min="2359" max="2359" width="20.7109375" bestFit="1" customWidth="1"/>
    <col min="2360" max="2360" width="17.5703125" bestFit="1" customWidth="1"/>
    <col min="2361" max="2361" width="20.7109375" bestFit="1" customWidth="1"/>
    <col min="2362" max="2362" width="17.5703125" bestFit="1" customWidth="1"/>
    <col min="2363" max="2363" width="20.7109375" bestFit="1" customWidth="1"/>
    <col min="2364" max="2364" width="17.5703125" bestFit="1" customWidth="1"/>
    <col min="2365" max="2365" width="20.7109375" bestFit="1" customWidth="1"/>
    <col min="2366" max="2366" width="17.5703125" bestFit="1" customWidth="1"/>
    <col min="2367" max="2367" width="20.7109375" bestFit="1" customWidth="1"/>
    <col min="2368" max="2368" width="17.5703125" bestFit="1" customWidth="1"/>
    <col min="2369" max="2369" width="20.7109375" bestFit="1" customWidth="1"/>
    <col min="2370" max="2370" width="17.5703125" bestFit="1" customWidth="1"/>
    <col min="2371" max="2371" width="20.7109375" bestFit="1" customWidth="1"/>
    <col min="2372" max="2372" width="17.5703125" bestFit="1" customWidth="1"/>
    <col min="2373" max="2373" width="20.7109375" bestFit="1" customWidth="1"/>
    <col min="2374" max="2374" width="17.5703125" bestFit="1" customWidth="1"/>
    <col min="2375" max="2375" width="20.7109375" bestFit="1" customWidth="1"/>
    <col min="2376" max="2376" width="17.5703125" bestFit="1" customWidth="1"/>
    <col min="2377" max="2377" width="20.7109375" bestFit="1" customWidth="1"/>
    <col min="2378" max="2378" width="17.5703125" bestFit="1" customWidth="1"/>
    <col min="2379" max="2379" width="20.7109375" bestFit="1" customWidth="1"/>
    <col min="2380" max="2380" width="17.5703125" bestFit="1" customWidth="1"/>
    <col min="2381" max="2381" width="20.7109375" bestFit="1" customWidth="1"/>
    <col min="2382" max="2382" width="17.5703125" bestFit="1" customWidth="1"/>
    <col min="2383" max="2383" width="20.7109375" bestFit="1" customWidth="1"/>
    <col min="2384" max="2384" width="17.5703125" bestFit="1" customWidth="1"/>
    <col min="2385" max="2385" width="20.7109375" bestFit="1" customWidth="1"/>
    <col min="2386" max="2386" width="17.5703125" bestFit="1" customWidth="1"/>
    <col min="2387" max="2387" width="20.7109375" bestFit="1" customWidth="1"/>
    <col min="2388" max="2388" width="17.5703125" bestFit="1" customWidth="1"/>
    <col min="2389" max="2389" width="20.7109375" bestFit="1" customWidth="1"/>
    <col min="2390" max="2390" width="17.5703125" bestFit="1" customWidth="1"/>
    <col min="2391" max="2391" width="20.7109375" bestFit="1" customWidth="1"/>
    <col min="2392" max="2392" width="17.5703125" bestFit="1" customWidth="1"/>
    <col min="2393" max="2393" width="20.7109375" bestFit="1" customWidth="1"/>
    <col min="2394" max="2394" width="17.5703125" bestFit="1" customWidth="1"/>
    <col min="2395" max="2395" width="20.7109375" bestFit="1" customWidth="1"/>
    <col min="2396" max="2396" width="17.5703125" bestFit="1" customWidth="1"/>
    <col min="2397" max="2397" width="20.7109375" bestFit="1" customWidth="1"/>
    <col min="2398" max="2398" width="17.5703125" bestFit="1" customWidth="1"/>
    <col min="2399" max="2399" width="20.7109375" bestFit="1" customWidth="1"/>
    <col min="2400" max="2400" width="17.5703125" bestFit="1" customWidth="1"/>
    <col min="2401" max="2401" width="20.7109375" bestFit="1" customWidth="1"/>
    <col min="2402" max="2402" width="17.5703125" bestFit="1" customWidth="1"/>
    <col min="2403" max="2403" width="20.7109375" bestFit="1" customWidth="1"/>
    <col min="2404" max="2404" width="17.5703125" bestFit="1" customWidth="1"/>
    <col min="2405" max="2405" width="20.7109375" bestFit="1" customWidth="1"/>
    <col min="2406" max="2406" width="17.5703125" bestFit="1" customWidth="1"/>
    <col min="2407" max="2407" width="20.7109375" bestFit="1" customWidth="1"/>
    <col min="2408" max="2408" width="17.5703125" bestFit="1" customWidth="1"/>
    <col min="2409" max="2409" width="20.7109375" bestFit="1" customWidth="1"/>
    <col min="2410" max="2410" width="17.5703125" bestFit="1" customWidth="1"/>
    <col min="2411" max="2411" width="20.7109375" bestFit="1" customWidth="1"/>
    <col min="2412" max="2412" width="17.5703125" bestFit="1" customWidth="1"/>
    <col min="2413" max="2413" width="20.7109375" bestFit="1" customWidth="1"/>
    <col min="2414" max="2414" width="17.5703125" bestFit="1" customWidth="1"/>
    <col min="2415" max="2415" width="20.7109375" bestFit="1" customWidth="1"/>
    <col min="2416" max="2416" width="17.5703125" bestFit="1" customWidth="1"/>
    <col min="2417" max="2417" width="20.7109375" bestFit="1" customWidth="1"/>
    <col min="2418" max="2418" width="17.5703125" bestFit="1" customWidth="1"/>
    <col min="2419" max="2419" width="20.7109375" bestFit="1" customWidth="1"/>
    <col min="2420" max="2420" width="17.5703125" bestFit="1" customWidth="1"/>
    <col min="2421" max="2421" width="20.7109375" bestFit="1" customWidth="1"/>
    <col min="2422" max="2422" width="17.5703125" bestFit="1" customWidth="1"/>
    <col min="2423" max="2423" width="20.7109375" bestFit="1" customWidth="1"/>
    <col min="2424" max="2424" width="17.5703125" bestFit="1" customWidth="1"/>
    <col min="2425" max="2425" width="20.7109375" bestFit="1" customWidth="1"/>
    <col min="2426" max="2426" width="17.5703125" bestFit="1" customWidth="1"/>
    <col min="2427" max="2427" width="20.7109375" bestFit="1" customWidth="1"/>
    <col min="2428" max="2428" width="17.5703125" bestFit="1" customWidth="1"/>
    <col min="2429" max="2429" width="20.7109375" bestFit="1" customWidth="1"/>
    <col min="2430" max="2430" width="17.5703125" bestFit="1" customWidth="1"/>
    <col min="2431" max="2431" width="20.7109375" bestFit="1" customWidth="1"/>
    <col min="2432" max="2432" width="17.5703125" bestFit="1" customWidth="1"/>
    <col min="2433" max="2433" width="20.7109375" bestFit="1" customWidth="1"/>
    <col min="2434" max="2434" width="17.5703125" bestFit="1" customWidth="1"/>
    <col min="2435" max="2435" width="20.7109375" bestFit="1" customWidth="1"/>
    <col min="2436" max="2436" width="17.5703125" bestFit="1" customWidth="1"/>
    <col min="2437" max="2437" width="20.7109375" bestFit="1" customWidth="1"/>
    <col min="2438" max="2438" width="17.5703125" bestFit="1" customWidth="1"/>
    <col min="2439" max="2439" width="20.7109375" bestFit="1" customWidth="1"/>
    <col min="2440" max="2440" width="17.5703125" bestFit="1" customWidth="1"/>
    <col min="2441" max="2441" width="20.7109375" bestFit="1" customWidth="1"/>
    <col min="2442" max="2442" width="17.5703125" bestFit="1" customWidth="1"/>
    <col min="2443" max="2443" width="20.7109375" bestFit="1" customWidth="1"/>
    <col min="2444" max="2444" width="17.5703125" bestFit="1" customWidth="1"/>
    <col min="2445" max="2445" width="20.7109375" bestFit="1" customWidth="1"/>
    <col min="2446" max="2446" width="17.5703125" bestFit="1" customWidth="1"/>
    <col min="2447" max="2447" width="20.7109375" bestFit="1" customWidth="1"/>
    <col min="2448" max="2448" width="17.5703125" bestFit="1" customWidth="1"/>
    <col min="2449" max="2449" width="20.7109375" bestFit="1" customWidth="1"/>
    <col min="2450" max="2450" width="17.5703125" bestFit="1" customWidth="1"/>
    <col min="2451" max="2451" width="20.7109375" bestFit="1" customWidth="1"/>
    <col min="2452" max="2452" width="17.5703125" bestFit="1" customWidth="1"/>
    <col min="2453" max="2453" width="20.7109375" bestFit="1" customWidth="1"/>
    <col min="2454" max="2454" width="17.5703125" bestFit="1" customWidth="1"/>
    <col min="2455" max="2455" width="20.7109375" bestFit="1" customWidth="1"/>
    <col min="2456" max="2456" width="17.5703125" bestFit="1" customWidth="1"/>
    <col min="2457" max="2457" width="20.7109375" bestFit="1" customWidth="1"/>
    <col min="2458" max="2458" width="17.5703125" bestFit="1" customWidth="1"/>
    <col min="2459" max="2459" width="20.7109375" bestFit="1" customWidth="1"/>
    <col min="2460" max="2460" width="17.5703125" bestFit="1" customWidth="1"/>
    <col min="2461" max="2461" width="20.7109375" bestFit="1" customWidth="1"/>
    <col min="2462" max="2462" width="17.5703125" bestFit="1" customWidth="1"/>
    <col min="2463" max="2463" width="20.7109375" bestFit="1" customWidth="1"/>
    <col min="2464" max="2464" width="17.5703125" bestFit="1" customWidth="1"/>
    <col min="2465" max="2465" width="20.7109375" bestFit="1" customWidth="1"/>
    <col min="2466" max="2466" width="17.5703125" bestFit="1" customWidth="1"/>
    <col min="2467" max="2467" width="20.7109375" bestFit="1" customWidth="1"/>
    <col min="2468" max="2468" width="17.5703125" bestFit="1" customWidth="1"/>
    <col min="2469" max="2469" width="20.7109375" bestFit="1" customWidth="1"/>
    <col min="2470" max="2470" width="17.5703125" bestFit="1" customWidth="1"/>
    <col min="2471" max="2471" width="20.7109375" bestFit="1" customWidth="1"/>
    <col min="2472" max="2472" width="17.5703125" bestFit="1" customWidth="1"/>
    <col min="2473" max="2473" width="20.7109375" bestFit="1" customWidth="1"/>
    <col min="2474" max="2474" width="17.5703125" bestFit="1" customWidth="1"/>
    <col min="2475" max="2475" width="20.7109375" bestFit="1" customWidth="1"/>
    <col min="2476" max="2476" width="17.5703125" bestFit="1" customWidth="1"/>
    <col min="2477" max="2477" width="20.7109375" bestFit="1" customWidth="1"/>
    <col min="2478" max="2478" width="17.5703125" bestFit="1" customWidth="1"/>
    <col min="2479" max="2479" width="20.7109375" bestFit="1" customWidth="1"/>
    <col min="2480" max="2480" width="17.5703125" bestFit="1" customWidth="1"/>
    <col min="2481" max="2481" width="20.7109375" bestFit="1" customWidth="1"/>
    <col min="2482" max="2482" width="17.5703125" bestFit="1" customWidth="1"/>
    <col min="2483" max="2483" width="20.7109375" bestFit="1" customWidth="1"/>
    <col min="2484" max="2484" width="17.5703125" bestFit="1" customWidth="1"/>
    <col min="2485" max="2485" width="20.7109375" bestFit="1" customWidth="1"/>
    <col min="2486" max="2486" width="17.5703125" bestFit="1" customWidth="1"/>
    <col min="2487" max="2487" width="20.7109375" bestFit="1" customWidth="1"/>
    <col min="2488" max="2488" width="17.5703125" bestFit="1" customWidth="1"/>
    <col min="2489" max="2489" width="20.7109375" bestFit="1" customWidth="1"/>
    <col min="2490" max="2490" width="17.5703125" bestFit="1" customWidth="1"/>
    <col min="2491" max="2491" width="20.7109375" bestFit="1" customWidth="1"/>
    <col min="2492" max="2492" width="17.5703125" bestFit="1" customWidth="1"/>
    <col min="2493" max="2493" width="20.7109375" bestFit="1" customWidth="1"/>
    <col min="2494" max="2494" width="17.5703125" bestFit="1" customWidth="1"/>
    <col min="2495" max="2495" width="20.7109375" bestFit="1" customWidth="1"/>
    <col min="2496" max="2496" width="17.5703125" bestFit="1" customWidth="1"/>
    <col min="2497" max="2497" width="20.7109375" bestFit="1" customWidth="1"/>
    <col min="2498" max="2498" width="17.5703125" bestFit="1" customWidth="1"/>
    <col min="2499" max="2499" width="20.7109375" bestFit="1" customWidth="1"/>
    <col min="2500" max="2500" width="17.5703125" bestFit="1" customWidth="1"/>
    <col min="2501" max="2501" width="20.7109375" bestFit="1" customWidth="1"/>
    <col min="2502" max="2502" width="17.5703125" bestFit="1" customWidth="1"/>
    <col min="2503" max="2503" width="20.7109375" bestFit="1" customWidth="1"/>
    <col min="2504" max="2504" width="17.5703125" bestFit="1" customWidth="1"/>
    <col min="2505" max="2505" width="20.7109375" bestFit="1" customWidth="1"/>
    <col min="2506" max="2506" width="17.5703125" bestFit="1" customWidth="1"/>
    <col min="2507" max="2507" width="20.7109375" bestFit="1" customWidth="1"/>
    <col min="2508" max="2508" width="17.5703125" bestFit="1" customWidth="1"/>
    <col min="2509" max="2509" width="20.7109375" bestFit="1" customWidth="1"/>
    <col min="2510" max="2510" width="17.5703125" bestFit="1" customWidth="1"/>
    <col min="2511" max="2511" width="20.7109375" bestFit="1" customWidth="1"/>
    <col min="2512" max="2512" width="17.5703125" bestFit="1" customWidth="1"/>
    <col min="2513" max="2513" width="20.7109375" bestFit="1" customWidth="1"/>
    <col min="2514" max="2514" width="17.5703125" bestFit="1" customWidth="1"/>
    <col min="2515" max="2515" width="20.7109375" bestFit="1" customWidth="1"/>
    <col min="2516" max="2516" width="17.5703125" bestFit="1" customWidth="1"/>
    <col min="2517" max="2517" width="20.7109375" bestFit="1" customWidth="1"/>
    <col min="2518" max="2518" width="17.5703125" bestFit="1" customWidth="1"/>
    <col min="2519" max="2519" width="20.7109375" bestFit="1" customWidth="1"/>
    <col min="2520" max="2520" width="17.5703125" bestFit="1" customWidth="1"/>
    <col min="2521" max="2521" width="20.7109375" bestFit="1" customWidth="1"/>
    <col min="2522" max="2522" width="17.5703125" bestFit="1" customWidth="1"/>
    <col min="2523" max="2523" width="20.7109375" bestFit="1" customWidth="1"/>
    <col min="2524" max="2524" width="17.5703125" bestFit="1" customWidth="1"/>
    <col min="2525" max="2525" width="20.7109375" bestFit="1" customWidth="1"/>
    <col min="2526" max="2526" width="17.5703125" bestFit="1" customWidth="1"/>
    <col min="2527" max="2527" width="20.7109375" bestFit="1" customWidth="1"/>
    <col min="2528" max="2528" width="17.5703125" bestFit="1" customWidth="1"/>
    <col min="2529" max="2529" width="20.7109375" bestFit="1" customWidth="1"/>
    <col min="2530" max="2530" width="17.5703125" bestFit="1" customWidth="1"/>
    <col min="2531" max="2531" width="20.7109375" bestFit="1" customWidth="1"/>
    <col min="2532" max="2532" width="17.5703125" bestFit="1" customWidth="1"/>
    <col min="2533" max="2533" width="20.7109375" bestFit="1" customWidth="1"/>
    <col min="2534" max="2534" width="17.5703125" bestFit="1" customWidth="1"/>
    <col min="2535" max="2535" width="20.7109375" bestFit="1" customWidth="1"/>
    <col min="2536" max="2536" width="17.5703125" bestFit="1" customWidth="1"/>
    <col min="2537" max="2537" width="20.7109375" bestFit="1" customWidth="1"/>
    <col min="2538" max="2538" width="17.5703125" bestFit="1" customWidth="1"/>
    <col min="2539" max="2539" width="20.7109375" bestFit="1" customWidth="1"/>
    <col min="2540" max="2540" width="17.5703125" bestFit="1" customWidth="1"/>
    <col min="2541" max="2541" width="20.7109375" bestFit="1" customWidth="1"/>
    <col min="2542" max="2542" width="17.5703125" bestFit="1" customWidth="1"/>
    <col min="2543" max="2543" width="20.7109375" bestFit="1" customWidth="1"/>
    <col min="2544" max="2544" width="17.5703125" bestFit="1" customWidth="1"/>
    <col min="2545" max="2545" width="20.7109375" bestFit="1" customWidth="1"/>
    <col min="2546" max="2546" width="17.5703125" bestFit="1" customWidth="1"/>
    <col min="2547" max="2547" width="20.7109375" bestFit="1" customWidth="1"/>
    <col min="2548" max="2548" width="17.5703125" bestFit="1" customWidth="1"/>
    <col min="2549" max="2549" width="20.7109375" bestFit="1" customWidth="1"/>
    <col min="2550" max="2550" width="17.5703125" bestFit="1" customWidth="1"/>
    <col min="2551" max="2551" width="20.7109375" bestFit="1" customWidth="1"/>
    <col min="2552" max="2552" width="17.5703125" bestFit="1" customWidth="1"/>
    <col min="2553" max="2553" width="20.7109375" bestFit="1" customWidth="1"/>
    <col min="2554" max="2554" width="17.5703125" bestFit="1" customWidth="1"/>
    <col min="2555" max="2555" width="20.7109375" bestFit="1" customWidth="1"/>
    <col min="2556" max="2556" width="17.5703125" bestFit="1" customWidth="1"/>
    <col min="2557" max="2557" width="20.7109375" bestFit="1" customWidth="1"/>
    <col min="2558" max="2558" width="17.5703125" bestFit="1" customWidth="1"/>
    <col min="2559" max="2559" width="20.7109375" bestFit="1" customWidth="1"/>
    <col min="2560" max="2560" width="17.5703125" bestFit="1" customWidth="1"/>
    <col min="2561" max="2561" width="20.7109375" bestFit="1" customWidth="1"/>
    <col min="2562" max="2562" width="17.5703125" bestFit="1" customWidth="1"/>
    <col min="2563" max="2563" width="20.7109375" bestFit="1" customWidth="1"/>
    <col min="2564" max="2564" width="17.5703125" bestFit="1" customWidth="1"/>
    <col min="2565" max="2565" width="20.7109375" bestFit="1" customWidth="1"/>
    <col min="2566" max="2566" width="17.5703125" bestFit="1" customWidth="1"/>
    <col min="2567" max="2567" width="20.7109375" bestFit="1" customWidth="1"/>
    <col min="2568" max="2568" width="17.5703125" bestFit="1" customWidth="1"/>
    <col min="2569" max="2569" width="20.7109375" bestFit="1" customWidth="1"/>
    <col min="2570" max="2570" width="17.5703125" bestFit="1" customWidth="1"/>
    <col min="2571" max="2571" width="20.7109375" bestFit="1" customWidth="1"/>
    <col min="2572" max="2572" width="17.5703125" bestFit="1" customWidth="1"/>
    <col min="2573" max="2573" width="20.7109375" bestFit="1" customWidth="1"/>
    <col min="2574" max="2574" width="17.5703125" bestFit="1" customWidth="1"/>
    <col min="2575" max="2575" width="20.7109375" bestFit="1" customWidth="1"/>
    <col min="2576" max="2576" width="17.5703125" bestFit="1" customWidth="1"/>
    <col min="2577" max="2577" width="20.7109375" bestFit="1" customWidth="1"/>
    <col min="2578" max="2578" width="17.5703125" bestFit="1" customWidth="1"/>
    <col min="2579" max="2579" width="20.7109375" bestFit="1" customWidth="1"/>
    <col min="2580" max="2580" width="17.5703125" bestFit="1" customWidth="1"/>
    <col min="2581" max="2581" width="20.7109375" bestFit="1" customWidth="1"/>
    <col min="2582" max="2582" width="17.5703125" bestFit="1" customWidth="1"/>
    <col min="2583" max="2583" width="20.7109375" bestFit="1" customWidth="1"/>
    <col min="2584" max="2584" width="17.5703125" bestFit="1" customWidth="1"/>
    <col min="2585" max="2585" width="20.7109375" bestFit="1" customWidth="1"/>
    <col min="2586" max="2586" width="17.5703125" bestFit="1" customWidth="1"/>
    <col min="2587" max="2587" width="20.7109375" bestFit="1" customWidth="1"/>
    <col min="2588" max="2588" width="17.5703125" bestFit="1" customWidth="1"/>
    <col min="2589" max="2589" width="20.7109375" bestFit="1" customWidth="1"/>
    <col min="2590" max="2590" width="17.5703125" bestFit="1" customWidth="1"/>
    <col min="2591" max="2591" width="20.7109375" bestFit="1" customWidth="1"/>
    <col min="2592" max="2592" width="17.5703125" bestFit="1" customWidth="1"/>
    <col min="2593" max="2593" width="20.7109375" bestFit="1" customWidth="1"/>
    <col min="2594" max="2594" width="17.5703125" bestFit="1" customWidth="1"/>
    <col min="2595" max="2595" width="20.7109375" bestFit="1" customWidth="1"/>
    <col min="2596" max="2596" width="17.5703125" bestFit="1" customWidth="1"/>
    <col min="2597" max="2597" width="20.7109375" bestFit="1" customWidth="1"/>
    <col min="2598" max="2598" width="17.5703125" bestFit="1" customWidth="1"/>
    <col min="2599" max="2599" width="20.7109375" bestFit="1" customWidth="1"/>
    <col min="2600" max="2600" width="17.5703125" bestFit="1" customWidth="1"/>
    <col min="2601" max="2601" width="20.7109375" bestFit="1" customWidth="1"/>
    <col min="2602" max="2602" width="17.5703125" bestFit="1" customWidth="1"/>
    <col min="2603" max="2603" width="20.7109375" bestFit="1" customWidth="1"/>
    <col min="2604" max="2604" width="17.5703125" bestFit="1" customWidth="1"/>
    <col min="2605" max="2605" width="20.7109375" bestFit="1" customWidth="1"/>
    <col min="2606" max="2606" width="17.5703125" bestFit="1" customWidth="1"/>
    <col min="2607" max="2607" width="20.7109375" bestFit="1" customWidth="1"/>
    <col min="2608" max="2608" width="17.5703125" bestFit="1" customWidth="1"/>
    <col min="2609" max="2609" width="20.7109375" bestFit="1" customWidth="1"/>
    <col min="2610" max="2610" width="17.5703125" bestFit="1" customWidth="1"/>
    <col min="2611" max="2611" width="20.7109375" bestFit="1" customWidth="1"/>
    <col min="2612" max="2612" width="17.5703125" bestFit="1" customWidth="1"/>
    <col min="2613" max="2613" width="20.7109375" bestFit="1" customWidth="1"/>
    <col min="2614" max="2614" width="17.5703125" bestFit="1" customWidth="1"/>
    <col min="2615" max="2615" width="20.7109375" bestFit="1" customWidth="1"/>
    <col min="2616" max="2616" width="17.5703125" bestFit="1" customWidth="1"/>
    <col min="2617" max="2617" width="20.7109375" bestFit="1" customWidth="1"/>
    <col min="2618" max="2618" width="17.5703125" bestFit="1" customWidth="1"/>
    <col min="2619" max="2619" width="20.7109375" bestFit="1" customWidth="1"/>
    <col min="2620" max="2620" width="17.5703125" bestFit="1" customWidth="1"/>
    <col min="2621" max="2621" width="20.7109375" bestFit="1" customWidth="1"/>
    <col min="2622" max="2622" width="17.5703125" bestFit="1" customWidth="1"/>
    <col min="2623" max="2623" width="20.7109375" bestFit="1" customWidth="1"/>
    <col min="2624" max="2624" width="17.5703125" bestFit="1" customWidth="1"/>
    <col min="2625" max="2625" width="20.7109375" bestFit="1" customWidth="1"/>
    <col min="2626" max="2626" width="17.5703125" bestFit="1" customWidth="1"/>
    <col min="2627" max="2627" width="20.7109375" bestFit="1" customWidth="1"/>
    <col min="2628" max="2628" width="17.5703125" bestFit="1" customWidth="1"/>
    <col min="2629" max="2629" width="20.7109375" bestFit="1" customWidth="1"/>
    <col min="2630" max="2630" width="17.5703125" bestFit="1" customWidth="1"/>
    <col min="2631" max="2631" width="20.7109375" bestFit="1" customWidth="1"/>
    <col min="2632" max="2632" width="17.5703125" bestFit="1" customWidth="1"/>
    <col min="2633" max="2633" width="20.7109375" bestFit="1" customWidth="1"/>
    <col min="2634" max="2634" width="17.5703125" bestFit="1" customWidth="1"/>
    <col min="2635" max="2635" width="20.7109375" bestFit="1" customWidth="1"/>
    <col min="2636" max="2636" width="17.5703125" bestFit="1" customWidth="1"/>
    <col min="2637" max="2637" width="20.7109375" bestFit="1" customWidth="1"/>
    <col min="2638" max="2638" width="17.5703125" bestFit="1" customWidth="1"/>
    <col min="2639" max="2639" width="20.7109375" bestFit="1" customWidth="1"/>
    <col min="2640" max="2640" width="17.5703125" bestFit="1" customWidth="1"/>
    <col min="2641" max="2641" width="20.7109375" bestFit="1" customWidth="1"/>
    <col min="2642" max="2642" width="17.5703125" bestFit="1" customWidth="1"/>
    <col min="2643" max="2643" width="20.7109375" bestFit="1" customWidth="1"/>
    <col min="2644" max="2644" width="17.5703125" bestFit="1" customWidth="1"/>
    <col min="2645" max="2645" width="20.7109375" bestFit="1" customWidth="1"/>
    <col min="2646" max="2646" width="17.5703125" bestFit="1" customWidth="1"/>
    <col min="2647" max="2647" width="20.7109375" bestFit="1" customWidth="1"/>
    <col min="2648" max="2648" width="17.5703125" bestFit="1" customWidth="1"/>
    <col min="2649" max="2649" width="20.7109375" bestFit="1" customWidth="1"/>
    <col min="2650" max="2650" width="17.5703125" bestFit="1" customWidth="1"/>
    <col min="2651" max="2651" width="20.7109375" bestFit="1" customWidth="1"/>
    <col min="2652" max="2652" width="17.5703125" bestFit="1" customWidth="1"/>
    <col min="2653" max="2653" width="20.7109375" bestFit="1" customWidth="1"/>
    <col min="2654" max="2654" width="17.5703125" bestFit="1" customWidth="1"/>
    <col min="2655" max="2655" width="20.7109375" bestFit="1" customWidth="1"/>
    <col min="2656" max="2656" width="17.5703125" bestFit="1" customWidth="1"/>
    <col min="2657" max="2657" width="20.7109375" bestFit="1" customWidth="1"/>
    <col min="2658" max="2658" width="17.5703125" bestFit="1" customWidth="1"/>
    <col min="2659" max="2659" width="20.7109375" bestFit="1" customWidth="1"/>
    <col min="2660" max="2660" width="17.5703125" bestFit="1" customWidth="1"/>
    <col min="2661" max="2661" width="20.7109375" bestFit="1" customWidth="1"/>
    <col min="2662" max="2662" width="17.5703125" bestFit="1" customWidth="1"/>
    <col min="2663" max="2663" width="20.7109375" bestFit="1" customWidth="1"/>
    <col min="2664" max="2664" width="17.5703125" bestFit="1" customWidth="1"/>
    <col min="2665" max="2665" width="20.7109375" bestFit="1" customWidth="1"/>
    <col min="2666" max="2666" width="17.5703125" bestFit="1" customWidth="1"/>
    <col min="2667" max="2667" width="20.7109375" bestFit="1" customWidth="1"/>
    <col min="2668" max="2668" width="17.5703125" bestFit="1" customWidth="1"/>
    <col min="2669" max="2669" width="20.7109375" bestFit="1" customWidth="1"/>
    <col min="2670" max="2670" width="17.5703125" bestFit="1" customWidth="1"/>
    <col min="2671" max="2671" width="20.7109375" bestFit="1" customWidth="1"/>
    <col min="2672" max="2672" width="17.5703125" bestFit="1" customWidth="1"/>
    <col min="2673" max="2673" width="20.7109375" bestFit="1" customWidth="1"/>
    <col min="2674" max="2674" width="17.5703125" bestFit="1" customWidth="1"/>
    <col min="2675" max="2675" width="20.7109375" bestFit="1" customWidth="1"/>
    <col min="2676" max="2676" width="17.5703125" bestFit="1" customWidth="1"/>
    <col min="2677" max="2677" width="20.7109375" bestFit="1" customWidth="1"/>
    <col min="2678" max="2678" width="17.5703125" bestFit="1" customWidth="1"/>
    <col min="2679" max="2679" width="20.7109375" bestFit="1" customWidth="1"/>
    <col min="2680" max="2680" width="17.5703125" bestFit="1" customWidth="1"/>
    <col min="2681" max="2681" width="20.7109375" bestFit="1" customWidth="1"/>
    <col min="2682" max="2682" width="17.5703125" bestFit="1" customWidth="1"/>
    <col min="2683" max="2683" width="20.7109375" bestFit="1" customWidth="1"/>
    <col min="2684" max="2684" width="17.5703125" bestFit="1" customWidth="1"/>
    <col min="2685" max="2685" width="20.7109375" bestFit="1" customWidth="1"/>
    <col min="2686" max="2686" width="17.5703125" bestFit="1" customWidth="1"/>
    <col min="2687" max="2687" width="20.7109375" bestFit="1" customWidth="1"/>
    <col min="2688" max="2688" width="17.5703125" bestFit="1" customWidth="1"/>
    <col min="2689" max="2689" width="20.7109375" bestFit="1" customWidth="1"/>
    <col min="2690" max="2690" width="17.5703125" bestFit="1" customWidth="1"/>
    <col min="2691" max="2691" width="20.7109375" bestFit="1" customWidth="1"/>
    <col min="2692" max="2692" width="17.5703125" bestFit="1" customWidth="1"/>
    <col min="2693" max="2693" width="20.7109375" bestFit="1" customWidth="1"/>
    <col min="2694" max="2694" width="17.5703125" bestFit="1" customWidth="1"/>
    <col min="2695" max="2695" width="20.7109375" bestFit="1" customWidth="1"/>
    <col min="2696" max="2696" width="17.5703125" bestFit="1" customWidth="1"/>
    <col min="2697" max="2697" width="20.7109375" bestFit="1" customWidth="1"/>
    <col min="2698" max="2698" width="17.5703125" bestFit="1" customWidth="1"/>
    <col min="2699" max="2699" width="20.7109375" bestFit="1" customWidth="1"/>
    <col min="2700" max="2700" width="17.5703125" bestFit="1" customWidth="1"/>
    <col min="2701" max="2701" width="20.7109375" bestFit="1" customWidth="1"/>
    <col min="2702" max="2702" width="17.5703125" bestFit="1" customWidth="1"/>
    <col min="2703" max="2703" width="20.7109375" bestFit="1" customWidth="1"/>
    <col min="2704" max="2704" width="17.5703125" bestFit="1" customWidth="1"/>
    <col min="2705" max="2705" width="20.7109375" bestFit="1" customWidth="1"/>
    <col min="2706" max="2706" width="17.5703125" bestFit="1" customWidth="1"/>
    <col min="2707" max="2707" width="20.7109375" bestFit="1" customWidth="1"/>
    <col min="2708" max="2708" width="17.5703125" bestFit="1" customWidth="1"/>
    <col min="2709" max="2709" width="20.7109375" bestFit="1" customWidth="1"/>
    <col min="2710" max="2710" width="17.5703125" bestFit="1" customWidth="1"/>
    <col min="2711" max="2711" width="20.7109375" bestFit="1" customWidth="1"/>
    <col min="2712" max="2712" width="17.5703125" bestFit="1" customWidth="1"/>
    <col min="2713" max="2713" width="20.7109375" bestFit="1" customWidth="1"/>
    <col min="2714" max="2714" width="17.5703125" bestFit="1" customWidth="1"/>
    <col min="2715" max="2715" width="20.7109375" bestFit="1" customWidth="1"/>
    <col min="2716" max="2716" width="17.5703125" bestFit="1" customWidth="1"/>
    <col min="2717" max="2717" width="20.7109375" bestFit="1" customWidth="1"/>
    <col min="2718" max="2718" width="17.5703125" bestFit="1" customWidth="1"/>
    <col min="2719" max="2719" width="20.7109375" bestFit="1" customWidth="1"/>
    <col min="2720" max="2720" width="17.5703125" bestFit="1" customWidth="1"/>
    <col min="2721" max="2721" width="20.7109375" bestFit="1" customWidth="1"/>
    <col min="2722" max="2722" width="17.5703125" bestFit="1" customWidth="1"/>
    <col min="2723" max="2723" width="20.7109375" bestFit="1" customWidth="1"/>
    <col min="2724" max="2724" width="17.5703125" bestFit="1" customWidth="1"/>
    <col min="2725" max="2725" width="20.7109375" bestFit="1" customWidth="1"/>
    <col min="2726" max="2726" width="17.5703125" bestFit="1" customWidth="1"/>
    <col min="2727" max="2727" width="20.7109375" bestFit="1" customWidth="1"/>
    <col min="2728" max="2728" width="17.5703125" bestFit="1" customWidth="1"/>
    <col min="2729" max="2729" width="20.7109375" bestFit="1" customWidth="1"/>
    <col min="2730" max="2730" width="17.5703125" bestFit="1" customWidth="1"/>
    <col min="2731" max="2731" width="20.7109375" bestFit="1" customWidth="1"/>
    <col min="2732" max="2732" width="17.5703125" bestFit="1" customWidth="1"/>
    <col min="2733" max="2733" width="20.7109375" bestFit="1" customWidth="1"/>
    <col min="2734" max="2734" width="17.5703125" bestFit="1" customWidth="1"/>
    <col min="2735" max="2735" width="20.7109375" bestFit="1" customWidth="1"/>
    <col min="2736" max="2736" width="17.5703125" bestFit="1" customWidth="1"/>
    <col min="2737" max="2737" width="20.7109375" bestFit="1" customWidth="1"/>
    <col min="2738" max="2738" width="17.5703125" bestFit="1" customWidth="1"/>
    <col min="2739" max="2739" width="20.7109375" bestFit="1" customWidth="1"/>
    <col min="2740" max="2740" width="17.5703125" bestFit="1" customWidth="1"/>
    <col min="2741" max="2741" width="20.7109375" bestFit="1" customWidth="1"/>
    <col min="2742" max="2742" width="17.5703125" bestFit="1" customWidth="1"/>
    <col min="2743" max="2743" width="20.7109375" bestFit="1" customWidth="1"/>
    <col min="2744" max="2744" width="17.5703125" bestFit="1" customWidth="1"/>
    <col min="2745" max="2745" width="20.7109375" bestFit="1" customWidth="1"/>
    <col min="2746" max="2746" width="17.5703125" bestFit="1" customWidth="1"/>
    <col min="2747" max="2747" width="20.7109375" bestFit="1" customWidth="1"/>
    <col min="2748" max="2748" width="17.5703125" bestFit="1" customWidth="1"/>
    <col min="2749" max="2749" width="20.7109375" bestFit="1" customWidth="1"/>
    <col min="2750" max="2750" width="17.5703125" bestFit="1" customWidth="1"/>
    <col min="2751" max="2751" width="20.7109375" bestFit="1" customWidth="1"/>
    <col min="2752" max="2752" width="17.5703125" bestFit="1" customWidth="1"/>
    <col min="2753" max="2753" width="20.7109375" bestFit="1" customWidth="1"/>
    <col min="2754" max="2754" width="17.5703125" bestFit="1" customWidth="1"/>
    <col min="2755" max="2755" width="20.7109375" bestFit="1" customWidth="1"/>
    <col min="2756" max="2756" width="17.5703125" bestFit="1" customWidth="1"/>
    <col min="2757" max="2757" width="20.7109375" bestFit="1" customWidth="1"/>
    <col min="2758" max="2758" width="17.5703125" bestFit="1" customWidth="1"/>
    <col min="2759" max="2759" width="20.7109375" bestFit="1" customWidth="1"/>
    <col min="2760" max="2760" width="17.5703125" bestFit="1" customWidth="1"/>
    <col min="2761" max="2761" width="20.7109375" bestFit="1" customWidth="1"/>
    <col min="2762" max="2762" width="17.5703125" bestFit="1" customWidth="1"/>
    <col min="2763" max="2763" width="20.7109375" bestFit="1" customWidth="1"/>
    <col min="2764" max="2764" width="17.5703125" bestFit="1" customWidth="1"/>
    <col min="2765" max="2765" width="20.7109375" bestFit="1" customWidth="1"/>
    <col min="2766" max="2766" width="17.5703125" bestFit="1" customWidth="1"/>
    <col min="2767" max="2767" width="20.7109375" bestFit="1" customWidth="1"/>
    <col min="2768" max="2768" width="17.5703125" bestFit="1" customWidth="1"/>
    <col min="2769" max="2769" width="20.7109375" bestFit="1" customWidth="1"/>
    <col min="2770" max="2770" width="17.5703125" bestFit="1" customWidth="1"/>
    <col min="2771" max="2771" width="20.7109375" bestFit="1" customWidth="1"/>
    <col min="2772" max="2772" width="17.5703125" bestFit="1" customWidth="1"/>
    <col min="2773" max="2773" width="20.7109375" bestFit="1" customWidth="1"/>
    <col min="2774" max="2774" width="17.5703125" bestFit="1" customWidth="1"/>
    <col min="2775" max="2775" width="20.7109375" bestFit="1" customWidth="1"/>
    <col min="2776" max="2776" width="17.5703125" bestFit="1" customWidth="1"/>
    <col min="2777" max="2777" width="20.7109375" bestFit="1" customWidth="1"/>
    <col min="2778" max="2778" width="17.5703125" bestFit="1" customWidth="1"/>
    <col min="2779" max="2779" width="20.7109375" bestFit="1" customWidth="1"/>
    <col min="2780" max="2780" width="17.5703125" bestFit="1" customWidth="1"/>
    <col min="2781" max="2781" width="20.7109375" bestFit="1" customWidth="1"/>
    <col min="2782" max="2782" width="17.5703125" bestFit="1" customWidth="1"/>
    <col min="2783" max="2783" width="20.7109375" bestFit="1" customWidth="1"/>
    <col min="2784" max="2784" width="17.5703125" bestFit="1" customWidth="1"/>
    <col min="2785" max="2785" width="20.7109375" bestFit="1" customWidth="1"/>
    <col min="2786" max="2786" width="17.5703125" bestFit="1" customWidth="1"/>
    <col min="2787" max="2787" width="20.7109375" bestFit="1" customWidth="1"/>
    <col min="2788" max="2788" width="17.5703125" bestFit="1" customWidth="1"/>
    <col min="2789" max="2789" width="20.7109375" bestFit="1" customWidth="1"/>
    <col min="2790" max="2790" width="17.5703125" bestFit="1" customWidth="1"/>
    <col min="2791" max="2791" width="20.7109375" bestFit="1" customWidth="1"/>
    <col min="2792" max="2792" width="17.5703125" bestFit="1" customWidth="1"/>
    <col min="2793" max="2793" width="20.7109375" bestFit="1" customWidth="1"/>
    <col min="2794" max="2794" width="17.5703125" bestFit="1" customWidth="1"/>
    <col min="2795" max="2795" width="20.7109375" bestFit="1" customWidth="1"/>
    <col min="2796" max="2796" width="17.5703125" bestFit="1" customWidth="1"/>
    <col min="2797" max="2797" width="20.7109375" bestFit="1" customWidth="1"/>
    <col min="2798" max="2798" width="17.5703125" bestFit="1" customWidth="1"/>
    <col min="2799" max="2799" width="20.7109375" bestFit="1" customWidth="1"/>
    <col min="2800" max="2800" width="17.5703125" bestFit="1" customWidth="1"/>
    <col min="2801" max="2801" width="20.7109375" bestFit="1" customWidth="1"/>
    <col min="2802" max="2802" width="17.5703125" bestFit="1" customWidth="1"/>
    <col min="2803" max="2803" width="20.7109375" bestFit="1" customWidth="1"/>
    <col min="2804" max="2804" width="17.5703125" bestFit="1" customWidth="1"/>
    <col min="2805" max="2805" width="20.7109375" bestFit="1" customWidth="1"/>
    <col min="2806" max="2806" width="17.5703125" bestFit="1" customWidth="1"/>
    <col min="2807" max="2807" width="20.7109375" bestFit="1" customWidth="1"/>
    <col min="2808" max="2808" width="17.5703125" bestFit="1" customWidth="1"/>
    <col min="2809" max="2809" width="20.7109375" bestFit="1" customWidth="1"/>
    <col min="2810" max="2810" width="17.5703125" bestFit="1" customWidth="1"/>
    <col min="2811" max="2811" width="20.7109375" bestFit="1" customWidth="1"/>
    <col min="2812" max="2812" width="17.5703125" bestFit="1" customWidth="1"/>
    <col min="2813" max="2813" width="20.7109375" bestFit="1" customWidth="1"/>
    <col min="2814" max="2814" width="17.5703125" bestFit="1" customWidth="1"/>
    <col min="2815" max="2815" width="20.7109375" bestFit="1" customWidth="1"/>
    <col min="2816" max="2816" width="17.5703125" bestFit="1" customWidth="1"/>
    <col min="2817" max="2817" width="20.7109375" bestFit="1" customWidth="1"/>
    <col min="2818" max="2818" width="17.5703125" bestFit="1" customWidth="1"/>
    <col min="2819" max="2819" width="20.7109375" bestFit="1" customWidth="1"/>
    <col min="2820" max="2820" width="17.5703125" bestFit="1" customWidth="1"/>
    <col min="2821" max="2821" width="20.7109375" bestFit="1" customWidth="1"/>
    <col min="2822" max="2822" width="17.5703125" bestFit="1" customWidth="1"/>
    <col min="2823" max="2823" width="20.7109375" bestFit="1" customWidth="1"/>
    <col min="2824" max="2824" width="17.5703125" bestFit="1" customWidth="1"/>
    <col min="2825" max="2825" width="20.7109375" bestFit="1" customWidth="1"/>
    <col min="2826" max="2826" width="17.5703125" bestFit="1" customWidth="1"/>
    <col min="2827" max="2827" width="20.7109375" bestFit="1" customWidth="1"/>
    <col min="2828" max="2828" width="17.5703125" bestFit="1" customWidth="1"/>
    <col min="2829" max="2829" width="20.7109375" bestFit="1" customWidth="1"/>
    <col min="2830" max="2830" width="17.5703125" bestFit="1" customWidth="1"/>
    <col min="2831" max="2831" width="20.7109375" bestFit="1" customWidth="1"/>
    <col min="2832" max="2832" width="17.5703125" bestFit="1" customWidth="1"/>
    <col min="2833" max="2833" width="20.7109375" bestFit="1" customWidth="1"/>
    <col min="2834" max="2834" width="17.5703125" bestFit="1" customWidth="1"/>
    <col min="2835" max="2835" width="20.7109375" bestFit="1" customWidth="1"/>
    <col min="2836" max="2836" width="17.5703125" bestFit="1" customWidth="1"/>
    <col min="2837" max="2837" width="20.7109375" bestFit="1" customWidth="1"/>
    <col min="2838" max="2838" width="17.5703125" bestFit="1" customWidth="1"/>
    <col min="2839" max="2839" width="20.7109375" bestFit="1" customWidth="1"/>
    <col min="2840" max="2840" width="17.5703125" bestFit="1" customWidth="1"/>
    <col min="2841" max="2841" width="20.7109375" bestFit="1" customWidth="1"/>
    <col min="2842" max="2842" width="17.5703125" bestFit="1" customWidth="1"/>
    <col min="2843" max="2843" width="20.7109375" bestFit="1" customWidth="1"/>
    <col min="2844" max="2844" width="17.5703125" bestFit="1" customWidth="1"/>
    <col min="2845" max="2845" width="20.7109375" bestFit="1" customWidth="1"/>
    <col min="2846" max="2846" width="17.5703125" bestFit="1" customWidth="1"/>
    <col min="2847" max="2847" width="20.7109375" bestFit="1" customWidth="1"/>
    <col min="2848" max="2848" width="17.5703125" bestFit="1" customWidth="1"/>
    <col min="2849" max="2849" width="20.7109375" bestFit="1" customWidth="1"/>
    <col min="2850" max="2850" width="17.5703125" bestFit="1" customWidth="1"/>
    <col min="2851" max="2851" width="20.7109375" bestFit="1" customWidth="1"/>
    <col min="2852" max="2852" width="17.5703125" bestFit="1" customWidth="1"/>
    <col min="2853" max="2853" width="20.7109375" bestFit="1" customWidth="1"/>
    <col min="2854" max="2854" width="17.5703125" bestFit="1" customWidth="1"/>
    <col min="2855" max="2855" width="20.7109375" bestFit="1" customWidth="1"/>
    <col min="2856" max="2856" width="17.5703125" bestFit="1" customWidth="1"/>
    <col min="2857" max="2857" width="20.7109375" bestFit="1" customWidth="1"/>
    <col min="2858" max="2858" width="17.5703125" bestFit="1" customWidth="1"/>
    <col min="2859" max="2859" width="20.7109375" bestFit="1" customWidth="1"/>
    <col min="2860" max="2860" width="17.5703125" bestFit="1" customWidth="1"/>
    <col min="2861" max="2861" width="20.7109375" bestFit="1" customWidth="1"/>
    <col min="2862" max="2862" width="17.5703125" bestFit="1" customWidth="1"/>
    <col min="2863" max="2863" width="20.7109375" bestFit="1" customWidth="1"/>
    <col min="2864" max="2864" width="17.5703125" bestFit="1" customWidth="1"/>
    <col min="2865" max="2865" width="20.7109375" bestFit="1" customWidth="1"/>
    <col min="2866" max="2866" width="17.5703125" bestFit="1" customWidth="1"/>
    <col min="2867" max="2867" width="20.7109375" bestFit="1" customWidth="1"/>
    <col min="2868" max="2868" width="17.5703125" bestFit="1" customWidth="1"/>
    <col min="2869" max="2869" width="20.7109375" bestFit="1" customWidth="1"/>
    <col min="2870" max="2870" width="17.5703125" bestFit="1" customWidth="1"/>
    <col min="2871" max="2871" width="20.7109375" bestFit="1" customWidth="1"/>
    <col min="2872" max="2872" width="17.5703125" bestFit="1" customWidth="1"/>
    <col min="2873" max="2873" width="20.7109375" bestFit="1" customWidth="1"/>
    <col min="2874" max="2874" width="17.5703125" bestFit="1" customWidth="1"/>
    <col min="2875" max="2875" width="20.7109375" bestFit="1" customWidth="1"/>
    <col min="2876" max="2876" width="17.5703125" bestFit="1" customWidth="1"/>
    <col min="2877" max="2877" width="20.7109375" bestFit="1" customWidth="1"/>
    <col min="2878" max="2878" width="17.5703125" bestFit="1" customWidth="1"/>
    <col min="2879" max="2879" width="20.7109375" bestFit="1" customWidth="1"/>
    <col min="2880" max="2880" width="17.5703125" bestFit="1" customWidth="1"/>
    <col min="2881" max="2881" width="20.7109375" bestFit="1" customWidth="1"/>
    <col min="2882" max="2882" width="17.5703125" bestFit="1" customWidth="1"/>
    <col min="2883" max="2883" width="20.7109375" bestFit="1" customWidth="1"/>
    <col min="2884" max="2884" width="17.5703125" bestFit="1" customWidth="1"/>
    <col min="2885" max="2885" width="20.7109375" bestFit="1" customWidth="1"/>
    <col min="2886" max="2886" width="17.5703125" bestFit="1" customWidth="1"/>
    <col min="2887" max="2887" width="20.7109375" bestFit="1" customWidth="1"/>
    <col min="2888" max="2888" width="17.5703125" bestFit="1" customWidth="1"/>
    <col min="2889" max="2889" width="20.7109375" bestFit="1" customWidth="1"/>
    <col min="2890" max="2890" width="17.5703125" bestFit="1" customWidth="1"/>
    <col min="2891" max="2891" width="20.7109375" bestFit="1" customWidth="1"/>
    <col min="2892" max="2892" width="17.5703125" bestFit="1" customWidth="1"/>
    <col min="2893" max="2893" width="20.7109375" bestFit="1" customWidth="1"/>
    <col min="2894" max="2894" width="17.5703125" bestFit="1" customWidth="1"/>
    <col min="2895" max="2895" width="20.7109375" bestFit="1" customWidth="1"/>
    <col min="2896" max="2896" width="17.5703125" bestFit="1" customWidth="1"/>
    <col min="2897" max="2897" width="20.7109375" bestFit="1" customWidth="1"/>
    <col min="2898" max="2898" width="17.5703125" bestFit="1" customWidth="1"/>
    <col min="2899" max="2899" width="20.7109375" bestFit="1" customWidth="1"/>
    <col min="2900" max="2900" width="17.5703125" bestFit="1" customWidth="1"/>
    <col min="2901" max="2901" width="20.7109375" bestFit="1" customWidth="1"/>
    <col min="2902" max="2902" width="17.5703125" bestFit="1" customWidth="1"/>
    <col min="2903" max="2903" width="20.7109375" bestFit="1" customWidth="1"/>
    <col min="2904" max="2904" width="17.5703125" bestFit="1" customWidth="1"/>
    <col min="2905" max="2905" width="20.7109375" bestFit="1" customWidth="1"/>
    <col min="2906" max="2906" width="17.5703125" bestFit="1" customWidth="1"/>
    <col min="2907" max="2907" width="20.7109375" bestFit="1" customWidth="1"/>
    <col min="2908" max="2908" width="17.5703125" bestFit="1" customWidth="1"/>
    <col min="2909" max="2909" width="20.7109375" bestFit="1" customWidth="1"/>
    <col min="2910" max="2910" width="17.5703125" bestFit="1" customWidth="1"/>
    <col min="2911" max="2911" width="20.7109375" bestFit="1" customWidth="1"/>
    <col min="2912" max="2912" width="17.5703125" bestFit="1" customWidth="1"/>
    <col min="2913" max="2913" width="20.7109375" bestFit="1" customWidth="1"/>
    <col min="2914" max="2914" width="17.5703125" bestFit="1" customWidth="1"/>
    <col min="2915" max="2915" width="20.7109375" bestFit="1" customWidth="1"/>
    <col min="2916" max="2916" width="17.5703125" bestFit="1" customWidth="1"/>
    <col min="2917" max="2917" width="20.7109375" bestFit="1" customWidth="1"/>
    <col min="2918" max="2918" width="17.5703125" bestFit="1" customWidth="1"/>
    <col min="2919" max="2919" width="20.7109375" bestFit="1" customWidth="1"/>
    <col min="2920" max="2920" width="17.5703125" bestFit="1" customWidth="1"/>
    <col min="2921" max="2921" width="20.7109375" bestFit="1" customWidth="1"/>
    <col min="2922" max="2922" width="17.5703125" bestFit="1" customWidth="1"/>
    <col min="2923" max="2923" width="20.7109375" bestFit="1" customWidth="1"/>
    <col min="2924" max="2924" width="17.5703125" bestFit="1" customWidth="1"/>
    <col min="2925" max="2925" width="20.7109375" bestFit="1" customWidth="1"/>
    <col min="2926" max="2926" width="17.5703125" bestFit="1" customWidth="1"/>
    <col min="2927" max="2927" width="20.7109375" bestFit="1" customWidth="1"/>
    <col min="2928" max="2928" width="17.5703125" bestFit="1" customWidth="1"/>
    <col min="2929" max="2929" width="20.7109375" bestFit="1" customWidth="1"/>
    <col min="2930" max="2930" width="17.5703125" bestFit="1" customWidth="1"/>
    <col min="2931" max="2931" width="20.7109375" bestFit="1" customWidth="1"/>
    <col min="2932" max="2932" width="17.5703125" bestFit="1" customWidth="1"/>
    <col min="2933" max="2933" width="20.7109375" bestFit="1" customWidth="1"/>
    <col min="2934" max="2934" width="17.5703125" bestFit="1" customWidth="1"/>
    <col min="2935" max="2935" width="20.7109375" bestFit="1" customWidth="1"/>
    <col min="2936" max="2936" width="17.5703125" bestFit="1" customWidth="1"/>
    <col min="2937" max="2937" width="20.7109375" bestFit="1" customWidth="1"/>
    <col min="2938" max="2938" width="17.5703125" bestFit="1" customWidth="1"/>
    <col min="2939" max="2939" width="20.7109375" bestFit="1" customWidth="1"/>
    <col min="2940" max="2940" width="17.5703125" bestFit="1" customWidth="1"/>
    <col min="2941" max="2941" width="20.7109375" bestFit="1" customWidth="1"/>
    <col min="2942" max="2942" width="17.5703125" bestFit="1" customWidth="1"/>
    <col min="2943" max="2943" width="20.7109375" bestFit="1" customWidth="1"/>
    <col min="2944" max="2944" width="17.5703125" bestFit="1" customWidth="1"/>
    <col min="2945" max="2945" width="20.7109375" bestFit="1" customWidth="1"/>
    <col min="2946" max="2946" width="17.5703125" bestFit="1" customWidth="1"/>
    <col min="2947" max="2947" width="20.7109375" bestFit="1" customWidth="1"/>
    <col min="2948" max="2948" width="17.5703125" bestFit="1" customWidth="1"/>
    <col min="2949" max="2949" width="20.7109375" bestFit="1" customWidth="1"/>
    <col min="2950" max="2950" width="17.5703125" bestFit="1" customWidth="1"/>
    <col min="2951" max="2951" width="20.7109375" bestFit="1" customWidth="1"/>
    <col min="2952" max="2952" width="17.5703125" bestFit="1" customWidth="1"/>
    <col min="2953" max="2953" width="20.7109375" bestFit="1" customWidth="1"/>
    <col min="2954" max="2954" width="17.5703125" bestFit="1" customWidth="1"/>
    <col min="2955" max="2955" width="20.7109375" bestFit="1" customWidth="1"/>
    <col min="2956" max="2956" width="17.5703125" bestFit="1" customWidth="1"/>
    <col min="2957" max="2957" width="20.7109375" bestFit="1" customWidth="1"/>
    <col min="2958" max="2958" width="17.5703125" bestFit="1" customWidth="1"/>
    <col min="2959" max="2959" width="20.7109375" bestFit="1" customWidth="1"/>
    <col min="2960" max="2960" width="17.5703125" bestFit="1" customWidth="1"/>
    <col min="2961" max="2961" width="20.7109375" bestFit="1" customWidth="1"/>
    <col min="2962" max="2962" width="17.5703125" bestFit="1" customWidth="1"/>
    <col min="2963" max="2963" width="20.7109375" bestFit="1" customWidth="1"/>
    <col min="2964" max="2964" width="17.5703125" bestFit="1" customWidth="1"/>
    <col min="2965" max="2965" width="20.7109375" bestFit="1" customWidth="1"/>
    <col min="2966" max="2966" width="17.5703125" bestFit="1" customWidth="1"/>
    <col min="2967" max="2967" width="20.7109375" bestFit="1" customWidth="1"/>
    <col min="2968" max="2968" width="17.5703125" bestFit="1" customWidth="1"/>
    <col min="2969" max="2969" width="20.7109375" bestFit="1" customWidth="1"/>
    <col min="2970" max="2970" width="17.5703125" bestFit="1" customWidth="1"/>
    <col min="2971" max="2971" width="20.7109375" bestFit="1" customWidth="1"/>
    <col min="2972" max="2972" width="17.5703125" bestFit="1" customWidth="1"/>
    <col min="2973" max="2973" width="20.7109375" bestFit="1" customWidth="1"/>
    <col min="2974" max="2974" width="17.5703125" bestFit="1" customWidth="1"/>
    <col min="2975" max="2975" width="20.7109375" bestFit="1" customWidth="1"/>
    <col min="2976" max="2976" width="17.5703125" bestFit="1" customWidth="1"/>
    <col min="2977" max="2977" width="20.7109375" bestFit="1" customWidth="1"/>
    <col min="2978" max="2978" width="17.5703125" bestFit="1" customWidth="1"/>
    <col min="2979" max="2979" width="20.7109375" bestFit="1" customWidth="1"/>
    <col min="2980" max="2980" width="17.5703125" bestFit="1" customWidth="1"/>
    <col min="2981" max="2981" width="20.7109375" bestFit="1" customWidth="1"/>
    <col min="2982" max="2982" width="17.5703125" bestFit="1" customWidth="1"/>
    <col min="2983" max="2983" width="20.7109375" bestFit="1" customWidth="1"/>
    <col min="2984" max="2984" width="17.5703125" bestFit="1" customWidth="1"/>
    <col min="2985" max="2985" width="20.7109375" bestFit="1" customWidth="1"/>
    <col min="2986" max="2986" width="17.5703125" bestFit="1" customWidth="1"/>
    <col min="2987" max="2987" width="20.7109375" bestFit="1" customWidth="1"/>
    <col min="2988" max="2988" width="17.5703125" bestFit="1" customWidth="1"/>
    <col min="2989" max="2989" width="20.7109375" bestFit="1" customWidth="1"/>
    <col min="2990" max="2990" width="17.5703125" bestFit="1" customWidth="1"/>
    <col min="2991" max="2991" width="20.7109375" bestFit="1" customWidth="1"/>
    <col min="2992" max="2992" width="17.5703125" bestFit="1" customWidth="1"/>
    <col min="2993" max="2993" width="20.7109375" bestFit="1" customWidth="1"/>
    <col min="2994" max="2994" width="17.5703125" bestFit="1" customWidth="1"/>
    <col min="2995" max="2995" width="20.7109375" bestFit="1" customWidth="1"/>
    <col min="2996" max="2996" width="17.5703125" bestFit="1" customWidth="1"/>
    <col min="2997" max="2997" width="20.7109375" bestFit="1" customWidth="1"/>
    <col min="2998" max="2998" width="17.5703125" bestFit="1" customWidth="1"/>
    <col min="2999" max="2999" width="20.7109375" bestFit="1" customWidth="1"/>
    <col min="3000" max="3000" width="17.5703125" bestFit="1" customWidth="1"/>
    <col min="3001" max="3001" width="20.7109375" bestFit="1" customWidth="1"/>
    <col min="3002" max="3002" width="17.5703125" bestFit="1" customWidth="1"/>
    <col min="3003" max="3003" width="20.7109375" bestFit="1" customWidth="1"/>
    <col min="3004" max="3004" width="17.5703125" bestFit="1" customWidth="1"/>
    <col min="3005" max="3005" width="20.7109375" bestFit="1" customWidth="1"/>
    <col min="3006" max="3006" width="17.5703125" bestFit="1" customWidth="1"/>
    <col min="3007" max="3007" width="20.7109375" bestFit="1" customWidth="1"/>
    <col min="3008" max="3008" width="17.5703125" bestFit="1" customWidth="1"/>
    <col min="3009" max="3009" width="20.7109375" bestFit="1" customWidth="1"/>
    <col min="3010" max="3010" width="17.5703125" bestFit="1" customWidth="1"/>
    <col min="3011" max="3011" width="20.7109375" bestFit="1" customWidth="1"/>
    <col min="3012" max="3012" width="17.5703125" bestFit="1" customWidth="1"/>
    <col min="3013" max="3013" width="20.7109375" bestFit="1" customWidth="1"/>
    <col min="3014" max="3014" width="17.5703125" bestFit="1" customWidth="1"/>
    <col min="3015" max="3015" width="20.7109375" bestFit="1" customWidth="1"/>
    <col min="3016" max="3016" width="17.5703125" bestFit="1" customWidth="1"/>
    <col min="3017" max="3017" width="20.7109375" bestFit="1" customWidth="1"/>
    <col min="3018" max="3018" width="17.5703125" bestFit="1" customWidth="1"/>
    <col min="3019" max="3019" width="20.7109375" bestFit="1" customWidth="1"/>
    <col min="3020" max="3020" width="17.5703125" bestFit="1" customWidth="1"/>
    <col min="3021" max="3021" width="20.7109375" bestFit="1" customWidth="1"/>
    <col min="3022" max="3022" width="17.5703125" bestFit="1" customWidth="1"/>
    <col min="3023" max="3023" width="20.7109375" bestFit="1" customWidth="1"/>
    <col min="3024" max="3024" width="17.5703125" bestFit="1" customWidth="1"/>
    <col min="3025" max="3025" width="20.7109375" bestFit="1" customWidth="1"/>
    <col min="3026" max="3026" width="17.5703125" bestFit="1" customWidth="1"/>
    <col min="3027" max="3027" width="20.7109375" bestFit="1" customWidth="1"/>
    <col min="3028" max="3028" width="17.5703125" bestFit="1" customWidth="1"/>
    <col min="3029" max="3029" width="20.7109375" bestFit="1" customWidth="1"/>
    <col min="3030" max="3030" width="17.5703125" bestFit="1" customWidth="1"/>
    <col min="3031" max="3031" width="20.7109375" bestFit="1" customWidth="1"/>
    <col min="3032" max="3032" width="17.5703125" bestFit="1" customWidth="1"/>
    <col min="3033" max="3033" width="20.7109375" bestFit="1" customWidth="1"/>
    <col min="3034" max="3034" width="17.5703125" bestFit="1" customWidth="1"/>
    <col min="3035" max="3035" width="20.7109375" bestFit="1" customWidth="1"/>
    <col min="3036" max="3036" width="17.5703125" bestFit="1" customWidth="1"/>
    <col min="3037" max="3037" width="20.7109375" bestFit="1" customWidth="1"/>
    <col min="3038" max="3038" width="17.5703125" bestFit="1" customWidth="1"/>
    <col min="3039" max="3039" width="20.7109375" bestFit="1" customWidth="1"/>
    <col min="3040" max="3040" width="17.5703125" bestFit="1" customWidth="1"/>
    <col min="3041" max="3041" width="20.7109375" bestFit="1" customWidth="1"/>
    <col min="3042" max="3042" width="17.5703125" bestFit="1" customWidth="1"/>
    <col min="3043" max="3043" width="20.7109375" bestFit="1" customWidth="1"/>
    <col min="3044" max="3044" width="17.5703125" bestFit="1" customWidth="1"/>
    <col min="3045" max="3045" width="20.7109375" bestFit="1" customWidth="1"/>
    <col min="3046" max="3046" width="17.5703125" bestFit="1" customWidth="1"/>
    <col min="3047" max="3047" width="20.7109375" bestFit="1" customWidth="1"/>
    <col min="3048" max="3048" width="17.5703125" bestFit="1" customWidth="1"/>
    <col min="3049" max="3049" width="20.7109375" bestFit="1" customWidth="1"/>
    <col min="3050" max="3050" width="17.5703125" bestFit="1" customWidth="1"/>
    <col min="3051" max="3051" width="20.7109375" bestFit="1" customWidth="1"/>
    <col min="3052" max="3052" width="17.5703125" bestFit="1" customWidth="1"/>
    <col min="3053" max="3053" width="20.7109375" bestFit="1" customWidth="1"/>
    <col min="3054" max="3054" width="17.5703125" bestFit="1" customWidth="1"/>
    <col min="3055" max="3055" width="20.7109375" bestFit="1" customWidth="1"/>
    <col min="3056" max="3056" width="17.5703125" bestFit="1" customWidth="1"/>
    <col min="3057" max="3057" width="20.7109375" bestFit="1" customWidth="1"/>
    <col min="3058" max="3058" width="17.5703125" bestFit="1" customWidth="1"/>
    <col min="3059" max="3059" width="20.7109375" bestFit="1" customWidth="1"/>
    <col min="3060" max="3060" width="17.5703125" bestFit="1" customWidth="1"/>
    <col min="3061" max="3061" width="20.7109375" bestFit="1" customWidth="1"/>
    <col min="3062" max="3062" width="17.5703125" bestFit="1" customWidth="1"/>
    <col min="3063" max="3063" width="20.7109375" bestFit="1" customWidth="1"/>
    <col min="3064" max="3064" width="17.5703125" bestFit="1" customWidth="1"/>
    <col min="3065" max="3065" width="20.7109375" bestFit="1" customWidth="1"/>
    <col min="3066" max="3066" width="17.5703125" bestFit="1" customWidth="1"/>
    <col min="3067" max="3067" width="20.7109375" bestFit="1" customWidth="1"/>
    <col min="3068" max="3068" width="17.5703125" bestFit="1" customWidth="1"/>
    <col min="3069" max="3069" width="20.7109375" bestFit="1" customWidth="1"/>
    <col min="3070" max="3070" width="17.5703125" bestFit="1" customWidth="1"/>
    <col min="3071" max="3071" width="20.7109375" bestFit="1" customWidth="1"/>
    <col min="3072" max="3072" width="17.5703125" bestFit="1" customWidth="1"/>
    <col min="3073" max="3073" width="20.7109375" bestFit="1" customWidth="1"/>
    <col min="3074" max="3074" width="17.5703125" bestFit="1" customWidth="1"/>
    <col min="3075" max="3075" width="20.7109375" bestFit="1" customWidth="1"/>
    <col min="3076" max="3076" width="17.5703125" bestFit="1" customWidth="1"/>
    <col min="3077" max="3077" width="20.7109375" bestFit="1" customWidth="1"/>
    <col min="3078" max="3078" width="17.5703125" bestFit="1" customWidth="1"/>
    <col min="3079" max="3079" width="20.7109375" bestFit="1" customWidth="1"/>
    <col min="3080" max="3080" width="17.5703125" bestFit="1" customWidth="1"/>
    <col min="3081" max="3081" width="20.7109375" bestFit="1" customWidth="1"/>
    <col min="3082" max="3082" width="17.5703125" bestFit="1" customWidth="1"/>
    <col min="3083" max="3083" width="20.7109375" bestFit="1" customWidth="1"/>
    <col min="3084" max="3084" width="17.5703125" bestFit="1" customWidth="1"/>
    <col min="3085" max="3085" width="20.7109375" bestFit="1" customWidth="1"/>
    <col min="3086" max="3086" width="17.5703125" bestFit="1" customWidth="1"/>
    <col min="3087" max="3087" width="20.7109375" bestFit="1" customWidth="1"/>
    <col min="3088" max="3088" width="17.5703125" bestFit="1" customWidth="1"/>
    <col min="3089" max="3089" width="20.7109375" bestFit="1" customWidth="1"/>
    <col min="3090" max="3090" width="17.5703125" bestFit="1" customWidth="1"/>
    <col min="3091" max="3091" width="20.7109375" bestFit="1" customWidth="1"/>
    <col min="3092" max="3092" width="17.5703125" bestFit="1" customWidth="1"/>
    <col min="3093" max="3093" width="20.7109375" bestFit="1" customWidth="1"/>
    <col min="3094" max="3094" width="17.5703125" bestFit="1" customWidth="1"/>
    <col min="3095" max="3095" width="20.7109375" bestFit="1" customWidth="1"/>
    <col min="3096" max="3096" width="17.5703125" bestFit="1" customWidth="1"/>
    <col min="3097" max="3097" width="20.7109375" bestFit="1" customWidth="1"/>
    <col min="3098" max="3098" width="17.5703125" bestFit="1" customWidth="1"/>
    <col min="3099" max="3099" width="20.7109375" bestFit="1" customWidth="1"/>
    <col min="3100" max="3100" width="17.5703125" bestFit="1" customWidth="1"/>
    <col min="3101" max="3101" width="20.7109375" bestFit="1" customWidth="1"/>
    <col min="3102" max="3102" width="17.5703125" bestFit="1" customWidth="1"/>
    <col min="3103" max="3103" width="20.7109375" bestFit="1" customWidth="1"/>
    <col min="3104" max="3104" width="17.5703125" bestFit="1" customWidth="1"/>
    <col min="3105" max="3105" width="20.7109375" bestFit="1" customWidth="1"/>
    <col min="3106" max="3106" width="17.5703125" bestFit="1" customWidth="1"/>
    <col min="3107" max="3107" width="20.7109375" bestFit="1" customWidth="1"/>
    <col min="3108" max="3108" width="17.5703125" bestFit="1" customWidth="1"/>
    <col min="3109" max="3109" width="20.7109375" bestFit="1" customWidth="1"/>
    <col min="3110" max="3110" width="17.5703125" bestFit="1" customWidth="1"/>
    <col min="3111" max="3111" width="20.7109375" bestFit="1" customWidth="1"/>
    <col min="3112" max="3112" width="17.5703125" bestFit="1" customWidth="1"/>
    <col min="3113" max="3113" width="20.7109375" bestFit="1" customWidth="1"/>
    <col min="3114" max="3114" width="17.5703125" bestFit="1" customWidth="1"/>
    <col min="3115" max="3115" width="20.7109375" bestFit="1" customWidth="1"/>
    <col min="3116" max="3116" width="17.5703125" bestFit="1" customWidth="1"/>
    <col min="3117" max="3117" width="20.7109375" bestFit="1" customWidth="1"/>
    <col min="3118" max="3118" width="17.5703125" bestFit="1" customWidth="1"/>
    <col min="3119" max="3119" width="20.7109375" bestFit="1" customWidth="1"/>
    <col min="3120" max="3120" width="17.5703125" bestFit="1" customWidth="1"/>
    <col min="3121" max="3121" width="20.7109375" bestFit="1" customWidth="1"/>
    <col min="3122" max="3122" width="17.5703125" bestFit="1" customWidth="1"/>
    <col min="3123" max="3123" width="20.7109375" bestFit="1" customWidth="1"/>
    <col min="3124" max="3124" width="17.5703125" bestFit="1" customWidth="1"/>
    <col min="3125" max="3125" width="20.7109375" bestFit="1" customWidth="1"/>
    <col min="3126" max="3126" width="17.5703125" bestFit="1" customWidth="1"/>
    <col min="3127" max="3127" width="20.7109375" bestFit="1" customWidth="1"/>
    <col min="3128" max="3128" width="17.5703125" bestFit="1" customWidth="1"/>
    <col min="3129" max="3129" width="20.7109375" bestFit="1" customWidth="1"/>
    <col min="3130" max="3130" width="17.5703125" bestFit="1" customWidth="1"/>
    <col min="3131" max="3131" width="20.7109375" bestFit="1" customWidth="1"/>
    <col min="3132" max="3132" width="17.5703125" bestFit="1" customWidth="1"/>
    <col min="3133" max="3133" width="20.7109375" bestFit="1" customWidth="1"/>
    <col min="3134" max="3134" width="17.5703125" bestFit="1" customWidth="1"/>
    <col min="3135" max="3135" width="20.7109375" bestFit="1" customWidth="1"/>
    <col min="3136" max="3136" width="17.5703125" bestFit="1" customWidth="1"/>
    <col min="3137" max="3137" width="20.7109375" bestFit="1" customWidth="1"/>
    <col min="3138" max="3138" width="17.5703125" bestFit="1" customWidth="1"/>
    <col min="3139" max="3139" width="20.7109375" bestFit="1" customWidth="1"/>
    <col min="3140" max="3140" width="17.5703125" bestFit="1" customWidth="1"/>
    <col min="3141" max="3141" width="20.7109375" bestFit="1" customWidth="1"/>
    <col min="3142" max="3142" width="17.5703125" bestFit="1" customWidth="1"/>
    <col min="3143" max="3143" width="20.7109375" bestFit="1" customWidth="1"/>
    <col min="3144" max="3144" width="17.5703125" bestFit="1" customWidth="1"/>
    <col min="3145" max="3145" width="20.7109375" bestFit="1" customWidth="1"/>
    <col min="3146" max="3146" width="17.5703125" bestFit="1" customWidth="1"/>
    <col min="3147" max="3147" width="20.7109375" bestFit="1" customWidth="1"/>
    <col min="3148" max="3148" width="17.5703125" bestFit="1" customWidth="1"/>
    <col min="3149" max="3149" width="20.7109375" bestFit="1" customWidth="1"/>
    <col min="3150" max="3150" width="17.5703125" bestFit="1" customWidth="1"/>
    <col min="3151" max="3151" width="20.7109375" bestFit="1" customWidth="1"/>
    <col min="3152" max="3152" width="17.5703125" bestFit="1" customWidth="1"/>
    <col min="3153" max="3153" width="20.7109375" bestFit="1" customWidth="1"/>
    <col min="3154" max="3154" width="17.5703125" bestFit="1" customWidth="1"/>
    <col min="3155" max="3155" width="20.7109375" bestFit="1" customWidth="1"/>
    <col min="3156" max="3156" width="17.5703125" bestFit="1" customWidth="1"/>
    <col min="3157" max="3157" width="20.7109375" bestFit="1" customWidth="1"/>
    <col min="3158" max="3158" width="17.5703125" bestFit="1" customWidth="1"/>
    <col min="3159" max="3159" width="20.7109375" bestFit="1" customWidth="1"/>
    <col min="3160" max="3160" width="17.5703125" bestFit="1" customWidth="1"/>
    <col min="3161" max="3161" width="20.7109375" bestFit="1" customWidth="1"/>
    <col min="3162" max="3162" width="17.5703125" bestFit="1" customWidth="1"/>
    <col min="3163" max="3163" width="20.7109375" bestFit="1" customWidth="1"/>
    <col min="3164" max="3164" width="17.5703125" bestFit="1" customWidth="1"/>
    <col min="3165" max="3165" width="20.7109375" bestFit="1" customWidth="1"/>
    <col min="3166" max="3166" width="17.5703125" bestFit="1" customWidth="1"/>
    <col min="3167" max="3167" width="20.7109375" bestFit="1" customWidth="1"/>
    <col min="3168" max="3168" width="17.5703125" bestFit="1" customWidth="1"/>
    <col min="3169" max="3169" width="20.7109375" bestFit="1" customWidth="1"/>
    <col min="3170" max="3170" width="17.5703125" bestFit="1" customWidth="1"/>
    <col min="3171" max="3171" width="20.7109375" bestFit="1" customWidth="1"/>
    <col min="3172" max="3172" width="17.5703125" bestFit="1" customWidth="1"/>
    <col min="3173" max="3173" width="20.7109375" bestFit="1" customWidth="1"/>
    <col min="3174" max="3174" width="17.5703125" bestFit="1" customWidth="1"/>
    <col min="3175" max="3175" width="20.7109375" bestFit="1" customWidth="1"/>
    <col min="3176" max="3176" width="17.5703125" bestFit="1" customWidth="1"/>
    <col min="3177" max="3177" width="20.7109375" bestFit="1" customWidth="1"/>
    <col min="3178" max="3178" width="17.5703125" bestFit="1" customWidth="1"/>
    <col min="3179" max="3179" width="20.7109375" bestFit="1" customWidth="1"/>
    <col min="3180" max="3180" width="17.5703125" bestFit="1" customWidth="1"/>
    <col min="3181" max="3181" width="20.7109375" bestFit="1" customWidth="1"/>
    <col min="3182" max="3182" width="17.5703125" bestFit="1" customWidth="1"/>
    <col min="3183" max="3183" width="20.7109375" bestFit="1" customWidth="1"/>
    <col min="3184" max="3184" width="17.5703125" bestFit="1" customWidth="1"/>
    <col min="3185" max="3185" width="20.7109375" bestFit="1" customWidth="1"/>
    <col min="3186" max="3186" width="17.5703125" bestFit="1" customWidth="1"/>
    <col min="3187" max="3187" width="20.7109375" bestFit="1" customWidth="1"/>
    <col min="3188" max="3188" width="17.5703125" bestFit="1" customWidth="1"/>
    <col min="3189" max="3189" width="20.7109375" bestFit="1" customWidth="1"/>
    <col min="3190" max="3190" width="17.5703125" bestFit="1" customWidth="1"/>
    <col min="3191" max="3191" width="20.7109375" bestFit="1" customWidth="1"/>
    <col min="3192" max="3192" width="17.5703125" bestFit="1" customWidth="1"/>
    <col min="3193" max="3193" width="20.7109375" bestFit="1" customWidth="1"/>
    <col min="3194" max="3194" width="17.5703125" bestFit="1" customWidth="1"/>
    <col min="3195" max="3195" width="20.7109375" bestFit="1" customWidth="1"/>
    <col min="3196" max="3196" width="17.5703125" bestFit="1" customWidth="1"/>
    <col min="3197" max="3197" width="20.7109375" bestFit="1" customWidth="1"/>
    <col min="3198" max="3198" width="17.5703125" bestFit="1" customWidth="1"/>
    <col min="3199" max="3199" width="20.7109375" bestFit="1" customWidth="1"/>
    <col min="3200" max="3200" width="17.5703125" bestFit="1" customWidth="1"/>
    <col min="3201" max="3201" width="20.7109375" bestFit="1" customWidth="1"/>
    <col min="3202" max="3202" width="17.5703125" bestFit="1" customWidth="1"/>
    <col min="3203" max="3203" width="20.7109375" bestFit="1" customWidth="1"/>
    <col min="3204" max="3204" width="17.5703125" bestFit="1" customWidth="1"/>
    <col min="3205" max="3205" width="20.7109375" bestFit="1" customWidth="1"/>
    <col min="3206" max="3206" width="17.5703125" bestFit="1" customWidth="1"/>
    <col min="3207" max="3207" width="20.7109375" bestFit="1" customWidth="1"/>
    <col min="3208" max="3208" width="17.5703125" bestFit="1" customWidth="1"/>
    <col min="3209" max="3209" width="20.7109375" bestFit="1" customWidth="1"/>
    <col min="3210" max="3210" width="17.5703125" bestFit="1" customWidth="1"/>
    <col min="3211" max="3211" width="20.7109375" bestFit="1" customWidth="1"/>
    <col min="3212" max="3212" width="17.5703125" bestFit="1" customWidth="1"/>
    <col min="3213" max="3213" width="20.7109375" bestFit="1" customWidth="1"/>
    <col min="3214" max="3214" width="17.5703125" bestFit="1" customWidth="1"/>
    <col min="3215" max="3215" width="20.7109375" bestFit="1" customWidth="1"/>
    <col min="3216" max="3216" width="17.5703125" bestFit="1" customWidth="1"/>
    <col min="3217" max="3217" width="20.7109375" bestFit="1" customWidth="1"/>
    <col min="3218" max="3218" width="17.5703125" bestFit="1" customWidth="1"/>
    <col min="3219" max="3219" width="20.7109375" bestFit="1" customWidth="1"/>
    <col min="3220" max="3220" width="17.5703125" bestFit="1" customWidth="1"/>
    <col min="3221" max="3221" width="20.7109375" bestFit="1" customWidth="1"/>
    <col min="3222" max="3222" width="17.5703125" bestFit="1" customWidth="1"/>
    <col min="3223" max="3223" width="20.7109375" bestFit="1" customWidth="1"/>
    <col min="3224" max="3224" width="17.5703125" bestFit="1" customWidth="1"/>
    <col min="3225" max="3225" width="20.7109375" bestFit="1" customWidth="1"/>
    <col min="3226" max="3226" width="17.5703125" bestFit="1" customWidth="1"/>
    <col min="3227" max="3227" width="20.7109375" bestFit="1" customWidth="1"/>
    <col min="3228" max="3228" width="17.5703125" bestFit="1" customWidth="1"/>
    <col min="3229" max="3229" width="20.7109375" bestFit="1" customWidth="1"/>
    <col min="3230" max="3230" width="17.5703125" bestFit="1" customWidth="1"/>
    <col min="3231" max="3231" width="20.7109375" bestFit="1" customWidth="1"/>
    <col min="3232" max="3232" width="17.5703125" bestFit="1" customWidth="1"/>
    <col min="3233" max="3233" width="20.7109375" bestFit="1" customWidth="1"/>
    <col min="3234" max="3234" width="17.5703125" bestFit="1" customWidth="1"/>
    <col min="3235" max="3235" width="20.7109375" bestFit="1" customWidth="1"/>
    <col min="3236" max="3236" width="17.5703125" bestFit="1" customWidth="1"/>
    <col min="3237" max="3237" width="20.7109375" bestFit="1" customWidth="1"/>
    <col min="3238" max="3238" width="17.5703125" bestFit="1" customWidth="1"/>
    <col min="3239" max="3239" width="20.7109375" bestFit="1" customWidth="1"/>
    <col min="3240" max="3240" width="17.5703125" bestFit="1" customWidth="1"/>
    <col min="3241" max="3241" width="20.7109375" bestFit="1" customWidth="1"/>
    <col min="3242" max="3242" width="17.5703125" bestFit="1" customWidth="1"/>
    <col min="3243" max="3243" width="20.7109375" bestFit="1" customWidth="1"/>
    <col min="3244" max="3244" width="17.5703125" bestFit="1" customWidth="1"/>
    <col min="3245" max="3245" width="20.7109375" bestFit="1" customWidth="1"/>
    <col min="3246" max="3246" width="17.5703125" bestFit="1" customWidth="1"/>
    <col min="3247" max="3247" width="20.7109375" bestFit="1" customWidth="1"/>
    <col min="3248" max="3248" width="17.5703125" bestFit="1" customWidth="1"/>
    <col min="3249" max="3249" width="20.7109375" bestFit="1" customWidth="1"/>
    <col min="3250" max="3250" width="17.5703125" bestFit="1" customWidth="1"/>
    <col min="3251" max="3251" width="20.7109375" bestFit="1" customWidth="1"/>
    <col min="3252" max="3252" width="17.5703125" bestFit="1" customWidth="1"/>
    <col min="3253" max="3253" width="20.7109375" bestFit="1" customWidth="1"/>
    <col min="3254" max="3254" width="17.5703125" bestFit="1" customWidth="1"/>
    <col min="3255" max="3255" width="20.7109375" bestFit="1" customWidth="1"/>
    <col min="3256" max="3256" width="17.5703125" bestFit="1" customWidth="1"/>
    <col min="3257" max="3257" width="20.7109375" bestFit="1" customWidth="1"/>
    <col min="3258" max="3258" width="17.5703125" bestFit="1" customWidth="1"/>
    <col min="3259" max="3259" width="20.7109375" bestFit="1" customWidth="1"/>
    <col min="3260" max="3260" width="17.5703125" bestFit="1" customWidth="1"/>
    <col min="3261" max="3261" width="20.7109375" bestFit="1" customWidth="1"/>
    <col min="3262" max="3262" width="17.5703125" bestFit="1" customWidth="1"/>
    <col min="3263" max="3263" width="20.7109375" bestFit="1" customWidth="1"/>
    <col min="3264" max="3264" width="17.5703125" bestFit="1" customWidth="1"/>
    <col min="3265" max="3265" width="20.7109375" bestFit="1" customWidth="1"/>
    <col min="3266" max="3266" width="17.5703125" bestFit="1" customWidth="1"/>
    <col min="3267" max="3267" width="20.7109375" bestFit="1" customWidth="1"/>
    <col min="3268" max="3268" width="17.5703125" bestFit="1" customWidth="1"/>
    <col min="3269" max="3269" width="20.7109375" bestFit="1" customWidth="1"/>
    <col min="3270" max="3270" width="17.5703125" bestFit="1" customWidth="1"/>
    <col min="3271" max="3271" width="20.7109375" bestFit="1" customWidth="1"/>
    <col min="3272" max="3272" width="17.5703125" bestFit="1" customWidth="1"/>
    <col min="3273" max="3273" width="20.7109375" bestFit="1" customWidth="1"/>
    <col min="3274" max="3274" width="17.5703125" bestFit="1" customWidth="1"/>
    <col min="3275" max="3275" width="20.7109375" bestFit="1" customWidth="1"/>
    <col min="3276" max="3276" width="17.5703125" bestFit="1" customWidth="1"/>
    <col min="3277" max="3277" width="20.7109375" bestFit="1" customWidth="1"/>
    <col min="3278" max="3278" width="17.5703125" bestFit="1" customWidth="1"/>
    <col min="3279" max="3279" width="20.7109375" bestFit="1" customWidth="1"/>
    <col min="3280" max="3280" width="17.5703125" bestFit="1" customWidth="1"/>
    <col min="3281" max="3281" width="20.7109375" bestFit="1" customWidth="1"/>
    <col min="3282" max="3282" width="17.5703125" bestFit="1" customWidth="1"/>
    <col min="3283" max="3283" width="20.7109375" bestFit="1" customWidth="1"/>
    <col min="3284" max="3284" width="17.5703125" bestFit="1" customWidth="1"/>
    <col min="3285" max="3285" width="20.7109375" bestFit="1" customWidth="1"/>
    <col min="3286" max="3286" width="17.5703125" bestFit="1" customWidth="1"/>
    <col min="3287" max="3287" width="20.7109375" bestFit="1" customWidth="1"/>
    <col min="3288" max="3288" width="17.5703125" bestFit="1" customWidth="1"/>
    <col min="3289" max="3289" width="20.7109375" bestFit="1" customWidth="1"/>
    <col min="3290" max="3290" width="17.5703125" bestFit="1" customWidth="1"/>
    <col min="3291" max="3291" width="20.7109375" bestFit="1" customWidth="1"/>
    <col min="3292" max="3292" width="17.5703125" bestFit="1" customWidth="1"/>
    <col min="3293" max="3293" width="20.7109375" bestFit="1" customWidth="1"/>
    <col min="3294" max="3294" width="17.5703125" bestFit="1" customWidth="1"/>
    <col min="3295" max="3295" width="20.7109375" bestFit="1" customWidth="1"/>
    <col min="3296" max="3296" width="17.5703125" bestFit="1" customWidth="1"/>
    <col min="3297" max="3297" width="20.7109375" bestFit="1" customWidth="1"/>
    <col min="3298" max="3298" width="17.5703125" bestFit="1" customWidth="1"/>
    <col min="3299" max="3299" width="20.7109375" bestFit="1" customWidth="1"/>
    <col min="3300" max="3300" width="17.5703125" bestFit="1" customWidth="1"/>
    <col min="3301" max="3301" width="20.7109375" bestFit="1" customWidth="1"/>
    <col min="3302" max="3302" width="17.5703125" bestFit="1" customWidth="1"/>
    <col min="3303" max="3303" width="20.7109375" bestFit="1" customWidth="1"/>
    <col min="3304" max="3304" width="17.5703125" bestFit="1" customWidth="1"/>
    <col min="3305" max="3305" width="20.7109375" bestFit="1" customWidth="1"/>
    <col min="3306" max="3306" width="17.5703125" bestFit="1" customWidth="1"/>
    <col min="3307" max="3307" width="20.7109375" bestFit="1" customWidth="1"/>
    <col min="3308" max="3308" width="17.5703125" bestFit="1" customWidth="1"/>
    <col min="3309" max="3309" width="20.7109375" bestFit="1" customWidth="1"/>
    <col min="3310" max="3310" width="17.5703125" bestFit="1" customWidth="1"/>
    <col min="3311" max="3311" width="20.7109375" bestFit="1" customWidth="1"/>
    <col min="3312" max="3312" width="17.5703125" bestFit="1" customWidth="1"/>
    <col min="3313" max="3313" width="20.7109375" bestFit="1" customWidth="1"/>
    <col min="3314" max="3314" width="17.5703125" bestFit="1" customWidth="1"/>
    <col min="3315" max="3315" width="20.7109375" bestFit="1" customWidth="1"/>
    <col min="3316" max="3316" width="17.5703125" bestFit="1" customWidth="1"/>
    <col min="3317" max="3317" width="20.7109375" bestFit="1" customWidth="1"/>
    <col min="3318" max="3318" width="17.5703125" bestFit="1" customWidth="1"/>
    <col min="3319" max="3319" width="20.7109375" bestFit="1" customWidth="1"/>
    <col min="3320" max="3320" width="17.5703125" bestFit="1" customWidth="1"/>
    <col min="3321" max="3321" width="20.7109375" bestFit="1" customWidth="1"/>
    <col min="3322" max="3322" width="17.5703125" bestFit="1" customWidth="1"/>
    <col min="3323" max="3323" width="20.7109375" bestFit="1" customWidth="1"/>
    <col min="3324" max="3324" width="17.5703125" bestFit="1" customWidth="1"/>
    <col min="3325" max="3325" width="5" customWidth="1"/>
    <col min="3326" max="3326" width="20.7109375" bestFit="1" customWidth="1"/>
    <col min="3327" max="3327" width="17.5703125" bestFit="1" customWidth="1"/>
    <col min="3328" max="3328" width="20.7109375" bestFit="1" customWidth="1"/>
    <col min="3329" max="3329" width="17.5703125" bestFit="1" customWidth="1"/>
    <col min="3330" max="3330" width="20.7109375" bestFit="1" customWidth="1"/>
    <col min="3331" max="3331" width="17.5703125" bestFit="1" customWidth="1"/>
    <col min="3332" max="3332" width="20.7109375" bestFit="1" customWidth="1"/>
    <col min="3333" max="3333" width="17.5703125" bestFit="1" customWidth="1"/>
    <col min="3334" max="3334" width="20.7109375" bestFit="1" customWidth="1"/>
    <col min="3335" max="3335" width="17.5703125" bestFit="1" customWidth="1"/>
    <col min="3336" max="3336" width="20.7109375" bestFit="1" customWidth="1"/>
    <col min="3337" max="3337" width="17.5703125" bestFit="1" customWidth="1"/>
    <col min="3338" max="3338" width="20.7109375" bestFit="1" customWidth="1"/>
    <col min="3339" max="3339" width="17.5703125" bestFit="1" customWidth="1"/>
    <col min="3340" max="3340" width="20.7109375" bestFit="1" customWidth="1"/>
    <col min="3341" max="3341" width="17.5703125" bestFit="1" customWidth="1"/>
    <col min="3342" max="3342" width="20.7109375" bestFit="1" customWidth="1"/>
    <col min="3343" max="3343" width="17.5703125" bestFit="1" customWidth="1"/>
    <col min="3344" max="3344" width="20.7109375" bestFit="1" customWidth="1"/>
    <col min="3345" max="3345" width="17.5703125" bestFit="1" customWidth="1"/>
    <col min="3346" max="3346" width="20.7109375" bestFit="1" customWidth="1"/>
    <col min="3347" max="3347" width="17.5703125" bestFit="1" customWidth="1"/>
    <col min="3348" max="3348" width="20.7109375" bestFit="1" customWidth="1"/>
    <col min="3349" max="3349" width="17.5703125" bestFit="1" customWidth="1"/>
    <col min="3350" max="3350" width="20.7109375" bestFit="1" customWidth="1"/>
    <col min="3351" max="3351" width="17.5703125" bestFit="1" customWidth="1"/>
    <col min="3352" max="3352" width="20.7109375" bestFit="1" customWidth="1"/>
    <col min="3353" max="3353" width="17.5703125" bestFit="1" customWidth="1"/>
    <col min="3354" max="3354" width="20.7109375" bestFit="1" customWidth="1"/>
    <col min="3355" max="3355" width="17.5703125" bestFit="1" customWidth="1"/>
    <col min="3356" max="3356" width="20.7109375" bestFit="1" customWidth="1"/>
    <col min="3357" max="3357" width="17.5703125" bestFit="1" customWidth="1"/>
    <col min="3358" max="3358" width="20.7109375" bestFit="1" customWidth="1"/>
    <col min="3359" max="3359" width="17.5703125" bestFit="1" customWidth="1"/>
    <col min="3360" max="3360" width="20.7109375" bestFit="1" customWidth="1"/>
    <col min="3361" max="3361" width="17.5703125" bestFit="1" customWidth="1"/>
    <col min="3362" max="3362" width="20.7109375" bestFit="1" customWidth="1"/>
    <col min="3363" max="3363" width="17.5703125" bestFit="1" customWidth="1"/>
    <col min="3364" max="3364" width="20.7109375" bestFit="1" customWidth="1"/>
    <col min="3365" max="3365" width="17.5703125" bestFit="1" customWidth="1"/>
    <col min="3366" max="3366" width="20.7109375" bestFit="1" customWidth="1"/>
    <col min="3367" max="3367" width="17.5703125" bestFit="1" customWidth="1"/>
    <col min="3368" max="3368" width="20.7109375" bestFit="1" customWidth="1"/>
    <col min="3369" max="3369" width="17.5703125" bestFit="1" customWidth="1"/>
    <col min="3370" max="3370" width="20.7109375" bestFit="1" customWidth="1"/>
    <col min="3371" max="3371" width="17.5703125" bestFit="1" customWidth="1"/>
    <col min="3372" max="3372" width="20.7109375" bestFit="1" customWidth="1"/>
    <col min="3373" max="3373" width="17.5703125" bestFit="1" customWidth="1"/>
    <col min="3374" max="3374" width="20.7109375" bestFit="1" customWidth="1"/>
    <col min="3375" max="3375" width="17.5703125" bestFit="1" customWidth="1"/>
    <col min="3376" max="3376" width="20.7109375" bestFit="1" customWidth="1"/>
    <col min="3377" max="3377" width="17.5703125" bestFit="1" customWidth="1"/>
    <col min="3378" max="3378" width="20.7109375" bestFit="1" customWidth="1"/>
    <col min="3379" max="3379" width="17.5703125" bestFit="1" customWidth="1"/>
    <col min="3380" max="3380" width="20.7109375" bestFit="1" customWidth="1"/>
    <col min="3381" max="3381" width="17.5703125" bestFit="1" customWidth="1"/>
    <col min="3382" max="3382" width="20.7109375" bestFit="1" customWidth="1"/>
    <col min="3383" max="3383" width="17.5703125" bestFit="1" customWidth="1"/>
    <col min="3384" max="3384" width="20.7109375" bestFit="1" customWidth="1"/>
    <col min="3385" max="3385" width="17.5703125" bestFit="1" customWidth="1"/>
    <col min="3386" max="3386" width="20.7109375" bestFit="1" customWidth="1"/>
    <col min="3387" max="3387" width="17.5703125" bestFit="1" customWidth="1"/>
    <col min="3388" max="3388" width="20.7109375" bestFit="1" customWidth="1"/>
    <col min="3389" max="3389" width="17.5703125" bestFit="1" customWidth="1"/>
    <col min="3390" max="3390" width="20.7109375" bestFit="1" customWidth="1"/>
    <col min="3391" max="3391" width="17.5703125" bestFit="1" customWidth="1"/>
    <col min="3392" max="3392" width="20.7109375" bestFit="1" customWidth="1"/>
    <col min="3393" max="3393" width="17.5703125" bestFit="1" customWidth="1"/>
    <col min="3394" max="3394" width="20.7109375" bestFit="1" customWidth="1"/>
    <col min="3395" max="3395" width="17.5703125" bestFit="1" customWidth="1"/>
    <col min="3396" max="3396" width="20.7109375" bestFit="1" customWidth="1"/>
    <col min="3397" max="3397" width="17.5703125" bestFit="1" customWidth="1"/>
    <col min="3398" max="3398" width="20.7109375" bestFit="1" customWidth="1"/>
    <col min="3399" max="3399" width="17.5703125" bestFit="1" customWidth="1"/>
    <col min="3400" max="3400" width="20.7109375" bestFit="1" customWidth="1"/>
    <col min="3401" max="3401" width="17.5703125" bestFit="1" customWidth="1"/>
    <col min="3402" max="3402" width="20.7109375" bestFit="1" customWidth="1"/>
    <col min="3403" max="3403" width="17.5703125" bestFit="1" customWidth="1"/>
    <col min="3404" max="3404" width="20.7109375" bestFit="1" customWidth="1"/>
    <col min="3405" max="3405" width="17.5703125" bestFit="1" customWidth="1"/>
    <col min="3406" max="3406" width="20.7109375" bestFit="1" customWidth="1"/>
    <col min="3407" max="3407" width="17.5703125" bestFit="1" customWidth="1"/>
    <col min="3408" max="3408" width="20.7109375" bestFit="1" customWidth="1"/>
    <col min="3409" max="3409" width="17.5703125" bestFit="1" customWidth="1"/>
    <col min="3410" max="3410" width="20.7109375" bestFit="1" customWidth="1"/>
    <col min="3411" max="3411" width="17.5703125" bestFit="1" customWidth="1"/>
    <col min="3412" max="3412" width="20.7109375" bestFit="1" customWidth="1"/>
    <col min="3413" max="3413" width="17.5703125" bestFit="1" customWidth="1"/>
    <col min="3414" max="3414" width="20.7109375" bestFit="1" customWidth="1"/>
    <col min="3415" max="3415" width="17.5703125" bestFit="1" customWidth="1"/>
    <col min="3416" max="3416" width="20.7109375" bestFit="1" customWidth="1"/>
    <col min="3417" max="3417" width="17.5703125" bestFit="1" customWidth="1"/>
    <col min="3418" max="3418" width="20.7109375" bestFit="1" customWidth="1"/>
    <col min="3419" max="3419" width="17.5703125" bestFit="1" customWidth="1"/>
    <col min="3420" max="3420" width="20.7109375" bestFit="1" customWidth="1"/>
    <col min="3421" max="3421" width="17.5703125" bestFit="1" customWidth="1"/>
    <col min="3422" max="3422" width="20.7109375" bestFit="1" customWidth="1"/>
    <col min="3423" max="3423" width="17.5703125" bestFit="1" customWidth="1"/>
    <col min="3424" max="3424" width="20.7109375" bestFit="1" customWidth="1"/>
    <col min="3425" max="3425" width="17.5703125" bestFit="1" customWidth="1"/>
    <col min="3426" max="3426" width="20.7109375" bestFit="1" customWidth="1"/>
    <col min="3427" max="3427" width="17.5703125" bestFit="1" customWidth="1"/>
    <col min="3428" max="3428" width="20.7109375" bestFit="1" customWidth="1"/>
    <col min="3429" max="3429" width="17.5703125" bestFit="1" customWidth="1"/>
    <col min="3430" max="3430" width="20.7109375" bestFit="1" customWidth="1"/>
    <col min="3431" max="3431" width="17.5703125" bestFit="1" customWidth="1"/>
    <col min="3432" max="3432" width="20.7109375" bestFit="1" customWidth="1"/>
    <col min="3433" max="3433" width="17.5703125" bestFit="1" customWidth="1"/>
    <col min="3434" max="3434" width="20.7109375" bestFit="1" customWidth="1"/>
    <col min="3435" max="3435" width="17.5703125" bestFit="1" customWidth="1"/>
    <col min="3436" max="3436" width="20.7109375" bestFit="1" customWidth="1"/>
    <col min="3437" max="3437" width="17.5703125" bestFit="1" customWidth="1"/>
    <col min="3438" max="3438" width="20.7109375" bestFit="1" customWidth="1"/>
    <col min="3439" max="3439" width="17.5703125" bestFit="1" customWidth="1"/>
    <col min="3440" max="3440" width="20.7109375" bestFit="1" customWidth="1"/>
    <col min="3441" max="3441" width="17.5703125" bestFit="1" customWidth="1"/>
    <col min="3442" max="3442" width="20.7109375" bestFit="1" customWidth="1"/>
    <col min="3443" max="3443" width="17.5703125" bestFit="1" customWidth="1"/>
    <col min="3444" max="3444" width="20.7109375" bestFit="1" customWidth="1"/>
    <col min="3445" max="3445" width="17.5703125" bestFit="1" customWidth="1"/>
    <col min="3446" max="3446" width="20.7109375" bestFit="1" customWidth="1"/>
    <col min="3447" max="3447" width="17.5703125" bestFit="1" customWidth="1"/>
    <col min="3448" max="3448" width="20.7109375" bestFit="1" customWidth="1"/>
    <col min="3449" max="3449" width="17.5703125" bestFit="1" customWidth="1"/>
    <col min="3450" max="3450" width="20.7109375" bestFit="1" customWidth="1"/>
    <col min="3451" max="3451" width="17.5703125" bestFit="1" customWidth="1"/>
    <col min="3452" max="3452" width="20.7109375" bestFit="1" customWidth="1"/>
    <col min="3453" max="3453" width="17.5703125" bestFit="1" customWidth="1"/>
    <col min="3454" max="3454" width="20.7109375" bestFit="1" customWidth="1"/>
    <col min="3455" max="3455" width="17.5703125" bestFit="1" customWidth="1"/>
    <col min="3456" max="3456" width="20.7109375" bestFit="1" customWidth="1"/>
    <col min="3457" max="3457" width="17.5703125" bestFit="1" customWidth="1"/>
    <col min="3458" max="3458" width="20.7109375" bestFit="1" customWidth="1"/>
    <col min="3459" max="3459" width="17.5703125" bestFit="1" customWidth="1"/>
    <col min="3460" max="3460" width="20.7109375" bestFit="1" customWidth="1"/>
    <col min="3461" max="3461" width="17.5703125" bestFit="1" customWidth="1"/>
    <col min="3462" max="3462" width="20.7109375" bestFit="1" customWidth="1"/>
    <col min="3463" max="3463" width="17.5703125" bestFit="1" customWidth="1"/>
    <col min="3464" max="3464" width="20.7109375" bestFit="1" customWidth="1"/>
    <col min="3465" max="3465" width="17.5703125" bestFit="1" customWidth="1"/>
    <col min="3466" max="3466" width="20.7109375" bestFit="1" customWidth="1"/>
    <col min="3467" max="3467" width="17.5703125" bestFit="1" customWidth="1"/>
    <col min="3468" max="3468" width="20.7109375" bestFit="1" customWidth="1"/>
    <col min="3469" max="3469" width="17.5703125" bestFit="1" customWidth="1"/>
    <col min="3470" max="3470" width="20.7109375" bestFit="1" customWidth="1"/>
    <col min="3471" max="3471" width="17.5703125" bestFit="1" customWidth="1"/>
    <col min="3472" max="3472" width="20.7109375" bestFit="1" customWidth="1"/>
    <col min="3473" max="3473" width="17.5703125" bestFit="1" customWidth="1"/>
    <col min="3474" max="3474" width="20.7109375" bestFit="1" customWidth="1"/>
    <col min="3475" max="3475" width="17.5703125" bestFit="1" customWidth="1"/>
    <col min="3476" max="3476" width="20.7109375" bestFit="1" customWidth="1"/>
    <col min="3477" max="3477" width="17.5703125" bestFit="1" customWidth="1"/>
    <col min="3478" max="3478" width="20.7109375" bestFit="1" customWidth="1"/>
    <col min="3479" max="3479" width="17.5703125" bestFit="1" customWidth="1"/>
    <col min="3480" max="3480" width="20.7109375" bestFit="1" customWidth="1"/>
    <col min="3481" max="3481" width="17.5703125" bestFit="1" customWidth="1"/>
    <col min="3482" max="3482" width="20.7109375" bestFit="1" customWidth="1"/>
    <col min="3483" max="3483" width="17.5703125" bestFit="1" customWidth="1"/>
    <col min="3484" max="3484" width="20.7109375" bestFit="1" customWidth="1"/>
    <col min="3485" max="3485" width="17.5703125" bestFit="1" customWidth="1"/>
    <col min="3486" max="3486" width="20.7109375" bestFit="1" customWidth="1"/>
    <col min="3487" max="3487" width="17.5703125" bestFit="1" customWidth="1"/>
    <col min="3488" max="3488" width="20.7109375" bestFit="1" customWidth="1"/>
    <col min="3489" max="3489" width="17.5703125" bestFit="1" customWidth="1"/>
    <col min="3490" max="3490" width="20.7109375" bestFit="1" customWidth="1"/>
    <col min="3491" max="3491" width="17.5703125" bestFit="1" customWidth="1"/>
    <col min="3492" max="3492" width="20.7109375" bestFit="1" customWidth="1"/>
    <col min="3493" max="3493" width="17.5703125" bestFit="1" customWidth="1"/>
    <col min="3494" max="3494" width="20.7109375" bestFit="1" customWidth="1"/>
    <col min="3495" max="3495" width="17.5703125" bestFit="1" customWidth="1"/>
    <col min="3496" max="3496" width="20.7109375" bestFit="1" customWidth="1"/>
    <col min="3497" max="3497" width="17.5703125" bestFit="1" customWidth="1"/>
    <col min="3498" max="3498" width="20.7109375" bestFit="1" customWidth="1"/>
    <col min="3499" max="3499" width="17.5703125" bestFit="1" customWidth="1"/>
    <col min="3500" max="3500" width="20.7109375" bestFit="1" customWidth="1"/>
    <col min="3501" max="3501" width="17.5703125" bestFit="1" customWidth="1"/>
    <col min="3502" max="3502" width="20.7109375" bestFit="1" customWidth="1"/>
    <col min="3503" max="3503" width="17.5703125" bestFit="1" customWidth="1"/>
    <col min="3504" max="3504" width="20.7109375" bestFit="1" customWidth="1"/>
    <col min="3505" max="3505" width="17.5703125" bestFit="1" customWidth="1"/>
    <col min="3506" max="3506" width="20.7109375" bestFit="1" customWidth="1"/>
    <col min="3507" max="3507" width="17.5703125" bestFit="1" customWidth="1"/>
    <col min="3508" max="3508" width="20.7109375" bestFit="1" customWidth="1"/>
    <col min="3509" max="3509" width="17.5703125" bestFit="1" customWidth="1"/>
    <col min="3510" max="3510" width="20.7109375" bestFit="1" customWidth="1"/>
    <col min="3511" max="3511" width="17.5703125" bestFit="1" customWidth="1"/>
    <col min="3512" max="3512" width="20.7109375" bestFit="1" customWidth="1"/>
    <col min="3513" max="3513" width="17.5703125" bestFit="1" customWidth="1"/>
    <col min="3514" max="3514" width="20.7109375" bestFit="1" customWidth="1"/>
    <col min="3515" max="3515" width="17.5703125" bestFit="1" customWidth="1"/>
    <col min="3516" max="3516" width="20.7109375" bestFit="1" customWidth="1"/>
    <col min="3517" max="3517" width="17.5703125" bestFit="1" customWidth="1"/>
    <col min="3518" max="3518" width="20.7109375" bestFit="1" customWidth="1"/>
    <col min="3519" max="3519" width="17.5703125" bestFit="1" customWidth="1"/>
    <col min="3520" max="3520" width="20.7109375" bestFit="1" customWidth="1"/>
    <col min="3521" max="3521" width="17.5703125" bestFit="1" customWidth="1"/>
    <col min="3522" max="3522" width="20.7109375" bestFit="1" customWidth="1"/>
    <col min="3523" max="3523" width="17.5703125" bestFit="1" customWidth="1"/>
    <col min="3524" max="3524" width="20.7109375" bestFit="1" customWidth="1"/>
    <col min="3525" max="3525" width="17.5703125" bestFit="1" customWidth="1"/>
    <col min="3526" max="3526" width="20.7109375" bestFit="1" customWidth="1"/>
    <col min="3527" max="3527" width="17.5703125" bestFit="1" customWidth="1"/>
    <col min="3528" max="3528" width="20.7109375" bestFit="1" customWidth="1"/>
    <col min="3529" max="3529" width="17.5703125" bestFit="1" customWidth="1"/>
    <col min="3530" max="3530" width="20.7109375" bestFit="1" customWidth="1"/>
    <col min="3531" max="3531" width="17.5703125" bestFit="1" customWidth="1"/>
    <col min="3532" max="3532" width="20.7109375" bestFit="1" customWidth="1"/>
    <col min="3533" max="3533" width="17.5703125" bestFit="1" customWidth="1"/>
    <col min="3534" max="3534" width="20.7109375" bestFit="1" customWidth="1"/>
    <col min="3535" max="3535" width="17.5703125" bestFit="1" customWidth="1"/>
    <col min="3536" max="3536" width="20.7109375" bestFit="1" customWidth="1"/>
    <col min="3537" max="3537" width="17.5703125" bestFit="1" customWidth="1"/>
    <col min="3538" max="3538" width="20.7109375" bestFit="1" customWidth="1"/>
    <col min="3539" max="3539" width="17.5703125" bestFit="1" customWidth="1"/>
    <col min="3540" max="3540" width="20.7109375" bestFit="1" customWidth="1"/>
    <col min="3541" max="3541" width="17.5703125" bestFit="1" customWidth="1"/>
    <col min="3542" max="3542" width="20.7109375" bestFit="1" customWidth="1"/>
    <col min="3543" max="3543" width="17.5703125" bestFit="1" customWidth="1"/>
    <col min="3544" max="3544" width="20.7109375" bestFit="1" customWidth="1"/>
    <col min="3545" max="3545" width="17.5703125" bestFit="1" customWidth="1"/>
    <col min="3546" max="3546" width="20.7109375" bestFit="1" customWidth="1"/>
    <col min="3547" max="3547" width="17.5703125" bestFit="1" customWidth="1"/>
    <col min="3548" max="3548" width="20.7109375" bestFit="1" customWidth="1"/>
    <col min="3549" max="3549" width="17.5703125" bestFit="1" customWidth="1"/>
    <col min="3550" max="3550" width="20.7109375" bestFit="1" customWidth="1"/>
    <col min="3551" max="3551" width="17.5703125" bestFit="1" customWidth="1"/>
    <col min="3552" max="3552" width="20.7109375" bestFit="1" customWidth="1"/>
    <col min="3553" max="3553" width="17.5703125" bestFit="1" customWidth="1"/>
    <col min="3554" max="3554" width="20.7109375" bestFit="1" customWidth="1"/>
    <col min="3555" max="3555" width="17.5703125" bestFit="1" customWidth="1"/>
    <col min="3556" max="3556" width="20.7109375" bestFit="1" customWidth="1"/>
    <col min="3557" max="3557" width="17.5703125" bestFit="1" customWidth="1"/>
    <col min="3558" max="3558" width="20.7109375" bestFit="1" customWidth="1"/>
    <col min="3559" max="3559" width="17.5703125" bestFit="1" customWidth="1"/>
    <col min="3560" max="3560" width="20.7109375" bestFit="1" customWidth="1"/>
    <col min="3561" max="3561" width="17.5703125" bestFit="1" customWidth="1"/>
    <col min="3562" max="3562" width="20.7109375" bestFit="1" customWidth="1"/>
    <col min="3563" max="3563" width="17.5703125" bestFit="1" customWidth="1"/>
    <col min="3564" max="3564" width="20.7109375" bestFit="1" customWidth="1"/>
    <col min="3565" max="3565" width="17.5703125" bestFit="1" customWidth="1"/>
    <col min="3566" max="3566" width="20.7109375" bestFit="1" customWidth="1"/>
    <col min="3567" max="3567" width="17.5703125" bestFit="1" customWidth="1"/>
    <col min="3568" max="3568" width="20.7109375" bestFit="1" customWidth="1"/>
    <col min="3569" max="3569" width="17.5703125" bestFit="1" customWidth="1"/>
    <col min="3570" max="3570" width="20.7109375" bestFit="1" customWidth="1"/>
    <col min="3571" max="3571" width="17.5703125" bestFit="1" customWidth="1"/>
    <col min="3572" max="3572" width="20.7109375" bestFit="1" customWidth="1"/>
    <col min="3573" max="3573" width="17.5703125" bestFit="1" customWidth="1"/>
    <col min="3574" max="3574" width="20.7109375" bestFit="1" customWidth="1"/>
    <col min="3575" max="3575" width="17.5703125" bestFit="1" customWidth="1"/>
    <col min="3576" max="3576" width="20.7109375" bestFit="1" customWidth="1"/>
    <col min="3577" max="3577" width="17.5703125" bestFit="1" customWidth="1"/>
    <col min="3578" max="3578" width="20.7109375" bestFit="1" customWidth="1"/>
    <col min="3579" max="3579" width="17.5703125" bestFit="1" customWidth="1"/>
    <col min="3580" max="3580" width="20.7109375" bestFit="1" customWidth="1"/>
    <col min="3581" max="3581" width="17.5703125" bestFit="1" customWidth="1"/>
    <col min="3582" max="3582" width="20.7109375" bestFit="1" customWidth="1"/>
    <col min="3583" max="3583" width="17.5703125" bestFit="1" customWidth="1"/>
    <col min="3584" max="3584" width="20.7109375" bestFit="1" customWidth="1"/>
    <col min="3585" max="3585" width="17.5703125" bestFit="1" customWidth="1"/>
    <col min="3586" max="3586" width="20.7109375" bestFit="1" customWidth="1"/>
    <col min="3587" max="3587" width="17.5703125" bestFit="1" customWidth="1"/>
    <col min="3588" max="3588" width="20.7109375" bestFit="1" customWidth="1"/>
    <col min="3589" max="3589" width="17.5703125" bestFit="1" customWidth="1"/>
    <col min="3590" max="3590" width="20.7109375" bestFit="1" customWidth="1"/>
    <col min="3591" max="3591" width="17.5703125" bestFit="1" customWidth="1"/>
    <col min="3592" max="3592" width="20.7109375" bestFit="1" customWidth="1"/>
    <col min="3593" max="3593" width="17.5703125" bestFit="1" customWidth="1"/>
    <col min="3594" max="3594" width="20.7109375" bestFit="1" customWidth="1"/>
    <col min="3595" max="3595" width="17.5703125" bestFit="1" customWidth="1"/>
    <col min="3596" max="3596" width="20.7109375" bestFit="1" customWidth="1"/>
    <col min="3597" max="3597" width="17.5703125" bestFit="1" customWidth="1"/>
    <col min="3598" max="3598" width="20.7109375" bestFit="1" customWidth="1"/>
    <col min="3599" max="3599" width="17.5703125" bestFit="1" customWidth="1"/>
    <col min="3600" max="3600" width="20.7109375" bestFit="1" customWidth="1"/>
    <col min="3601" max="3601" width="17.5703125" bestFit="1" customWidth="1"/>
    <col min="3602" max="3602" width="20.7109375" bestFit="1" customWidth="1"/>
    <col min="3603" max="3603" width="17.5703125" bestFit="1" customWidth="1"/>
    <col min="3604" max="3604" width="20.7109375" bestFit="1" customWidth="1"/>
    <col min="3605" max="3605" width="17.5703125" bestFit="1" customWidth="1"/>
    <col min="3606" max="3606" width="20.7109375" bestFit="1" customWidth="1"/>
    <col min="3607" max="3607" width="17.5703125" bestFit="1" customWidth="1"/>
    <col min="3608" max="3608" width="20.7109375" bestFit="1" customWidth="1"/>
    <col min="3609" max="3609" width="17.5703125" bestFit="1" customWidth="1"/>
    <col min="3610" max="3610" width="20.7109375" bestFit="1" customWidth="1"/>
    <col min="3611" max="3611" width="17.5703125" bestFit="1" customWidth="1"/>
    <col min="3612" max="3612" width="20.7109375" bestFit="1" customWidth="1"/>
    <col min="3613" max="3613" width="17.5703125" bestFit="1" customWidth="1"/>
    <col min="3614" max="3614" width="20.7109375" bestFit="1" customWidth="1"/>
    <col min="3615" max="3615" width="17.5703125" bestFit="1" customWidth="1"/>
    <col min="3616" max="3616" width="20.7109375" bestFit="1" customWidth="1"/>
    <col min="3617" max="3617" width="17.5703125" bestFit="1" customWidth="1"/>
    <col min="3618" max="3618" width="20.7109375" bestFit="1" customWidth="1"/>
    <col min="3619" max="3619" width="17.5703125" bestFit="1" customWidth="1"/>
    <col min="3620" max="3620" width="20.7109375" bestFit="1" customWidth="1"/>
    <col min="3621" max="3621" width="17.5703125" bestFit="1" customWidth="1"/>
    <col min="3622" max="3622" width="20.7109375" bestFit="1" customWidth="1"/>
    <col min="3623" max="3623" width="17.5703125" bestFit="1" customWidth="1"/>
    <col min="3624" max="3624" width="20.7109375" bestFit="1" customWidth="1"/>
    <col min="3625" max="3625" width="17.5703125" bestFit="1" customWidth="1"/>
    <col min="3626" max="3626" width="20.7109375" bestFit="1" customWidth="1"/>
    <col min="3627" max="3627" width="17.5703125" bestFit="1" customWidth="1"/>
    <col min="3628" max="3628" width="20.7109375" bestFit="1" customWidth="1"/>
    <col min="3629" max="3629" width="17.5703125" bestFit="1" customWidth="1"/>
    <col min="3630" max="3630" width="20.7109375" bestFit="1" customWidth="1"/>
    <col min="3631" max="3631" width="17.5703125" bestFit="1" customWidth="1"/>
    <col min="3632" max="3632" width="20.7109375" bestFit="1" customWidth="1"/>
    <col min="3633" max="3633" width="17.5703125" bestFit="1" customWidth="1"/>
    <col min="3634" max="3634" width="20.7109375" bestFit="1" customWidth="1"/>
    <col min="3635" max="3635" width="17.5703125" bestFit="1" customWidth="1"/>
    <col min="3636" max="3636" width="20.7109375" bestFit="1" customWidth="1"/>
    <col min="3637" max="3637" width="17.5703125" bestFit="1" customWidth="1"/>
    <col min="3638" max="3638" width="20.7109375" bestFit="1" customWidth="1"/>
    <col min="3639" max="3639" width="17.5703125" bestFit="1" customWidth="1"/>
    <col min="3640" max="3640" width="20.7109375" bestFit="1" customWidth="1"/>
    <col min="3641" max="3641" width="17.5703125" bestFit="1" customWidth="1"/>
    <col min="3642" max="3642" width="20.7109375" bestFit="1" customWidth="1"/>
    <col min="3643" max="3643" width="17.5703125" bestFit="1" customWidth="1"/>
    <col min="3644" max="3644" width="20.7109375" bestFit="1" customWidth="1"/>
    <col min="3645" max="3645" width="17.5703125" bestFit="1" customWidth="1"/>
    <col min="3646" max="3646" width="20.7109375" bestFit="1" customWidth="1"/>
    <col min="3647" max="3647" width="17.5703125" bestFit="1" customWidth="1"/>
    <col min="3648" max="3648" width="20.7109375" bestFit="1" customWidth="1"/>
    <col min="3649" max="3649" width="17.5703125" bestFit="1" customWidth="1"/>
    <col min="3650" max="3650" width="20.7109375" bestFit="1" customWidth="1"/>
    <col min="3651" max="3651" width="17.5703125" bestFit="1" customWidth="1"/>
    <col min="3652" max="3652" width="20.7109375" bestFit="1" customWidth="1"/>
    <col min="3653" max="3653" width="17.5703125" bestFit="1" customWidth="1"/>
    <col min="3654" max="3654" width="20.7109375" bestFit="1" customWidth="1"/>
    <col min="3655" max="3655" width="17.5703125" bestFit="1" customWidth="1"/>
    <col min="3656" max="3656" width="20.7109375" bestFit="1" customWidth="1"/>
    <col min="3657" max="3657" width="17.5703125" bestFit="1" customWidth="1"/>
    <col min="3658" max="3658" width="20.7109375" bestFit="1" customWidth="1"/>
    <col min="3659" max="3659" width="17.5703125" bestFit="1" customWidth="1"/>
    <col min="3660" max="3660" width="20.7109375" bestFit="1" customWidth="1"/>
    <col min="3661" max="3661" width="17.5703125" bestFit="1" customWidth="1"/>
    <col min="3662" max="3662" width="20.7109375" bestFit="1" customWidth="1"/>
    <col min="3663" max="3663" width="17.5703125" bestFit="1" customWidth="1"/>
    <col min="3664" max="3664" width="20.7109375" bestFit="1" customWidth="1"/>
    <col min="3665" max="3665" width="17.5703125" bestFit="1" customWidth="1"/>
    <col min="3666" max="3666" width="20.7109375" bestFit="1" customWidth="1"/>
    <col min="3667" max="3667" width="17.5703125" bestFit="1" customWidth="1"/>
    <col min="3668" max="3668" width="20.7109375" bestFit="1" customWidth="1"/>
    <col min="3669" max="3669" width="17.5703125" bestFit="1" customWidth="1"/>
    <col min="3670" max="3670" width="20.7109375" bestFit="1" customWidth="1"/>
    <col min="3671" max="3671" width="17.5703125" bestFit="1" customWidth="1"/>
    <col min="3672" max="3672" width="20.7109375" bestFit="1" customWidth="1"/>
    <col min="3673" max="3673" width="17.5703125" bestFit="1" customWidth="1"/>
    <col min="3674" max="3674" width="20.7109375" bestFit="1" customWidth="1"/>
    <col min="3675" max="3675" width="17.5703125" bestFit="1" customWidth="1"/>
    <col min="3676" max="3676" width="20.7109375" bestFit="1" customWidth="1"/>
    <col min="3677" max="3677" width="17.5703125" bestFit="1" customWidth="1"/>
    <col min="3678" max="3678" width="20.7109375" bestFit="1" customWidth="1"/>
    <col min="3679" max="3679" width="17.5703125" bestFit="1" customWidth="1"/>
    <col min="3680" max="3680" width="20.7109375" bestFit="1" customWidth="1"/>
    <col min="3681" max="3681" width="17.5703125" bestFit="1" customWidth="1"/>
    <col min="3682" max="3682" width="20.7109375" bestFit="1" customWidth="1"/>
    <col min="3683" max="3683" width="17.5703125" bestFit="1" customWidth="1"/>
    <col min="3684" max="3684" width="20.7109375" bestFit="1" customWidth="1"/>
    <col min="3685" max="3685" width="17.5703125" bestFit="1" customWidth="1"/>
    <col min="3686" max="3686" width="20.7109375" bestFit="1" customWidth="1"/>
    <col min="3687" max="3687" width="17.5703125" bestFit="1" customWidth="1"/>
    <col min="3688" max="3688" width="20.7109375" bestFit="1" customWidth="1"/>
    <col min="3689" max="3689" width="17.5703125" bestFit="1" customWidth="1"/>
    <col min="3690" max="3690" width="20.7109375" bestFit="1" customWidth="1"/>
    <col min="3691" max="3691" width="17.5703125" bestFit="1" customWidth="1"/>
    <col min="3692" max="3692" width="20.7109375" bestFit="1" customWidth="1"/>
    <col min="3693" max="3693" width="17.5703125" bestFit="1" customWidth="1"/>
    <col min="3694" max="3694" width="20.7109375" bestFit="1" customWidth="1"/>
    <col min="3695" max="3695" width="17.5703125" bestFit="1" customWidth="1"/>
    <col min="3696" max="3696" width="20.7109375" bestFit="1" customWidth="1"/>
    <col min="3697" max="3697" width="17.5703125" bestFit="1" customWidth="1"/>
    <col min="3698" max="3698" width="20.7109375" bestFit="1" customWidth="1"/>
    <col min="3699" max="3699" width="17.5703125" bestFit="1" customWidth="1"/>
    <col min="3700" max="3700" width="20.7109375" bestFit="1" customWidth="1"/>
    <col min="3701" max="3701" width="17.5703125" bestFit="1" customWidth="1"/>
    <col min="3702" max="3702" width="20.7109375" bestFit="1" customWidth="1"/>
    <col min="3703" max="3703" width="17.5703125" bestFit="1" customWidth="1"/>
    <col min="3704" max="3704" width="20.7109375" bestFit="1" customWidth="1"/>
    <col min="3705" max="3705" width="17.5703125" bestFit="1" customWidth="1"/>
    <col min="3706" max="3706" width="20.7109375" bestFit="1" customWidth="1"/>
    <col min="3707" max="3707" width="17.5703125" bestFit="1" customWidth="1"/>
    <col min="3708" max="3708" width="20.7109375" bestFit="1" customWidth="1"/>
    <col min="3709" max="3709" width="17.5703125" bestFit="1" customWidth="1"/>
    <col min="3710" max="3710" width="20.7109375" bestFit="1" customWidth="1"/>
    <col min="3711" max="3711" width="17.5703125" bestFit="1" customWidth="1"/>
    <col min="3712" max="3712" width="20.7109375" bestFit="1" customWidth="1"/>
    <col min="3713" max="3713" width="17.5703125" bestFit="1" customWidth="1"/>
    <col min="3714" max="3714" width="20.7109375" bestFit="1" customWidth="1"/>
    <col min="3715" max="3715" width="17.5703125" bestFit="1" customWidth="1"/>
    <col min="3716" max="3716" width="20.7109375" bestFit="1" customWidth="1"/>
    <col min="3717" max="3717" width="17.5703125" bestFit="1" customWidth="1"/>
    <col min="3718" max="3718" width="20.7109375" bestFit="1" customWidth="1"/>
    <col min="3719" max="3719" width="17.5703125" bestFit="1" customWidth="1"/>
    <col min="3720" max="3720" width="20.7109375" bestFit="1" customWidth="1"/>
    <col min="3721" max="3721" width="17.5703125" bestFit="1" customWidth="1"/>
    <col min="3722" max="3722" width="20.7109375" bestFit="1" customWidth="1"/>
    <col min="3723" max="3723" width="17.5703125" bestFit="1" customWidth="1"/>
    <col min="3724" max="3724" width="20.7109375" bestFit="1" customWidth="1"/>
    <col min="3725" max="3725" width="17.5703125" bestFit="1" customWidth="1"/>
    <col min="3726" max="3726" width="20.7109375" bestFit="1" customWidth="1"/>
    <col min="3727" max="3727" width="17.5703125" bestFit="1" customWidth="1"/>
    <col min="3728" max="3728" width="20.7109375" bestFit="1" customWidth="1"/>
    <col min="3729" max="3729" width="17.5703125" bestFit="1" customWidth="1"/>
    <col min="3730" max="3730" width="20.7109375" bestFit="1" customWidth="1"/>
    <col min="3731" max="3731" width="17.5703125" bestFit="1" customWidth="1"/>
    <col min="3732" max="3732" width="20.7109375" bestFit="1" customWidth="1"/>
    <col min="3733" max="3733" width="17.5703125" bestFit="1" customWidth="1"/>
    <col min="3734" max="3734" width="20.7109375" bestFit="1" customWidth="1"/>
    <col min="3735" max="3735" width="17.5703125" bestFit="1" customWidth="1"/>
    <col min="3736" max="3736" width="20.7109375" bestFit="1" customWidth="1"/>
    <col min="3737" max="3737" width="17.5703125" bestFit="1" customWidth="1"/>
    <col min="3738" max="3738" width="20.7109375" bestFit="1" customWidth="1"/>
    <col min="3739" max="3739" width="17.5703125" bestFit="1" customWidth="1"/>
    <col min="3740" max="3740" width="20.7109375" bestFit="1" customWidth="1"/>
    <col min="3741" max="3741" width="17.5703125" bestFit="1" customWidth="1"/>
    <col min="3742" max="3742" width="20.7109375" bestFit="1" customWidth="1"/>
    <col min="3743" max="3743" width="17.5703125" bestFit="1" customWidth="1"/>
    <col min="3744" max="3744" width="20.7109375" bestFit="1" customWidth="1"/>
    <col min="3745" max="3745" width="17.5703125" bestFit="1" customWidth="1"/>
    <col min="3746" max="3746" width="20.7109375" bestFit="1" customWidth="1"/>
    <col min="3747" max="3747" width="17.5703125" bestFit="1" customWidth="1"/>
    <col min="3748" max="3748" width="20.7109375" bestFit="1" customWidth="1"/>
    <col min="3749" max="3749" width="17.5703125" bestFit="1" customWidth="1"/>
    <col min="3750" max="3750" width="20.7109375" bestFit="1" customWidth="1"/>
    <col min="3751" max="3751" width="17.5703125" bestFit="1" customWidth="1"/>
    <col min="3752" max="3752" width="20.7109375" bestFit="1" customWidth="1"/>
    <col min="3753" max="3753" width="17.5703125" bestFit="1" customWidth="1"/>
    <col min="3754" max="3754" width="20.7109375" bestFit="1" customWidth="1"/>
    <col min="3755" max="3755" width="17.5703125" bestFit="1" customWidth="1"/>
    <col min="3756" max="3756" width="20.7109375" bestFit="1" customWidth="1"/>
    <col min="3757" max="3757" width="17.5703125" bestFit="1" customWidth="1"/>
    <col min="3758" max="3758" width="20.7109375" bestFit="1" customWidth="1"/>
    <col min="3759" max="3759" width="17.5703125" bestFit="1" customWidth="1"/>
    <col min="3760" max="3760" width="20.7109375" bestFit="1" customWidth="1"/>
    <col min="3761" max="3761" width="17.5703125" bestFit="1" customWidth="1"/>
    <col min="3762" max="3762" width="20.7109375" bestFit="1" customWidth="1"/>
    <col min="3763" max="3763" width="17.5703125" bestFit="1" customWidth="1"/>
    <col min="3764" max="3764" width="20.7109375" bestFit="1" customWidth="1"/>
    <col min="3765" max="3765" width="17.5703125" bestFit="1" customWidth="1"/>
    <col min="3766" max="3766" width="20.7109375" bestFit="1" customWidth="1"/>
    <col min="3767" max="3767" width="17.5703125" bestFit="1" customWidth="1"/>
    <col min="3768" max="3768" width="20.7109375" bestFit="1" customWidth="1"/>
    <col min="3769" max="3769" width="17.5703125" bestFit="1" customWidth="1"/>
    <col min="3770" max="3770" width="20.7109375" bestFit="1" customWidth="1"/>
    <col min="3771" max="3771" width="17.5703125" bestFit="1" customWidth="1"/>
    <col min="3772" max="3772" width="20.7109375" bestFit="1" customWidth="1"/>
    <col min="3773" max="3773" width="17.5703125" bestFit="1" customWidth="1"/>
    <col min="3774" max="3774" width="20.7109375" bestFit="1" customWidth="1"/>
    <col min="3775" max="3775" width="17.5703125" bestFit="1" customWidth="1"/>
    <col min="3776" max="3776" width="20.7109375" bestFit="1" customWidth="1"/>
    <col min="3777" max="3777" width="17.5703125" bestFit="1" customWidth="1"/>
    <col min="3778" max="3778" width="20.7109375" bestFit="1" customWidth="1"/>
    <col min="3779" max="3779" width="17.5703125" bestFit="1" customWidth="1"/>
    <col min="3780" max="3780" width="20.7109375" bestFit="1" customWidth="1"/>
    <col min="3781" max="3781" width="17.5703125" bestFit="1" customWidth="1"/>
    <col min="3782" max="3782" width="20.7109375" bestFit="1" customWidth="1"/>
    <col min="3783" max="3783" width="17.5703125" bestFit="1" customWidth="1"/>
    <col min="3784" max="3784" width="20.7109375" bestFit="1" customWidth="1"/>
    <col min="3785" max="3785" width="17.5703125" bestFit="1" customWidth="1"/>
    <col min="3786" max="3786" width="20.7109375" bestFit="1" customWidth="1"/>
    <col min="3787" max="3787" width="17.5703125" bestFit="1" customWidth="1"/>
    <col min="3788" max="3788" width="20.7109375" bestFit="1" customWidth="1"/>
    <col min="3789" max="3789" width="17.5703125" bestFit="1" customWidth="1"/>
    <col min="3790" max="3790" width="20.7109375" bestFit="1" customWidth="1"/>
    <col min="3791" max="3791" width="17.5703125" bestFit="1" customWidth="1"/>
    <col min="3792" max="3792" width="20.7109375" bestFit="1" customWidth="1"/>
    <col min="3793" max="3793" width="17.5703125" bestFit="1" customWidth="1"/>
    <col min="3794" max="3794" width="20.7109375" bestFit="1" customWidth="1"/>
    <col min="3795" max="3795" width="17.5703125" bestFit="1" customWidth="1"/>
    <col min="3796" max="3796" width="20.7109375" bestFit="1" customWidth="1"/>
    <col min="3797" max="3797" width="17.5703125" bestFit="1" customWidth="1"/>
    <col min="3798" max="3798" width="20.7109375" bestFit="1" customWidth="1"/>
    <col min="3799" max="3799" width="17.5703125" bestFit="1" customWidth="1"/>
    <col min="3800" max="3800" width="20.7109375" bestFit="1" customWidth="1"/>
    <col min="3801" max="3801" width="17.5703125" bestFit="1" customWidth="1"/>
    <col min="3802" max="3802" width="20.7109375" bestFit="1" customWidth="1"/>
    <col min="3803" max="3803" width="17.5703125" bestFit="1" customWidth="1"/>
    <col min="3804" max="3804" width="20.7109375" bestFit="1" customWidth="1"/>
    <col min="3805" max="3805" width="17.5703125" bestFit="1" customWidth="1"/>
    <col min="3806" max="3806" width="20.7109375" bestFit="1" customWidth="1"/>
    <col min="3807" max="3807" width="17.5703125" bestFit="1" customWidth="1"/>
    <col min="3808" max="3808" width="20.7109375" bestFit="1" customWidth="1"/>
    <col min="3809" max="3809" width="17.5703125" bestFit="1" customWidth="1"/>
    <col min="3810" max="3810" width="20.7109375" bestFit="1" customWidth="1"/>
    <col min="3811" max="3811" width="17.5703125" bestFit="1" customWidth="1"/>
    <col min="3812" max="3812" width="20.7109375" bestFit="1" customWidth="1"/>
    <col min="3813" max="3813" width="17.5703125" bestFit="1" customWidth="1"/>
    <col min="3814" max="3814" width="20.7109375" bestFit="1" customWidth="1"/>
    <col min="3815" max="3815" width="17.5703125" bestFit="1" customWidth="1"/>
    <col min="3816" max="3816" width="20.7109375" bestFit="1" customWidth="1"/>
    <col min="3817" max="3817" width="17.5703125" bestFit="1" customWidth="1"/>
    <col min="3818" max="3818" width="20.7109375" bestFit="1" customWidth="1"/>
    <col min="3819" max="3819" width="17.5703125" bestFit="1" customWidth="1"/>
    <col min="3820" max="3820" width="20.7109375" bestFit="1" customWidth="1"/>
    <col min="3821" max="3821" width="17.5703125" bestFit="1" customWidth="1"/>
    <col min="3822" max="3822" width="20.7109375" bestFit="1" customWidth="1"/>
    <col min="3823" max="3823" width="17.5703125" bestFit="1" customWidth="1"/>
    <col min="3824" max="3824" width="20.7109375" bestFit="1" customWidth="1"/>
    <col min="3825" max="3825" width="17.5703125" bestFit="1" customWidth="1"/>
    <col min="3826" max="3826" width="20.7109375" bestFit="1" customWidth="1"/>
    <col min="3827" max="3827" width="17.5703125" bestFit="1" customWidth="1"/>
    <col min="3828" max="3828" width="20.7109375" bestFit="1" customWidth="1"/>
    <col min="3829" max="3829" width="17.5703125" bestFit="1" customWidth="1"/>
    <col min="3830" max="3830" width="20.7109375" bestFit="1" customWidth="1"/>
    <col min="3831" max="3831" width="17.5703125" bestFit="1" customWidth="1"/>
    <col min="3832" max="3832" width="20.7109375" bestFit="1" customWidth="1"/>
    <col min="3833" max="3833" width="17.5703125" bestFit="1" customWidth="1"/>
    <col min="3834" max="3834" width="20.7109375" bestFit="1" customWidth="1"/>
    <col min="3835" max="3835" width="17.5703125" bestFit="1" customWidth="1"/>
    <col min="3836" max="3836" width="20.7109375" bestFit="1" customWidth="1"/>
    <col min="3837" max="3837" width="17.5703125" bestFit="1" customWidth="1"/>
    <col min="3838" max="3838" width="20.7109375" bestFit="1" customWidth="1"/>
    <col min="3839" max="3839" width="17.5703125" bestFit="1" customWidth="1"/>
    <col min="3840" max="3840" width="20.7109375" bestFit="1" customWidth="1"/>
    <col min="3841" max="3841" width="17.5703125" bestFit="1" customWidth="1"/>
    <col min="3842" max="3842" width="20.7109375" bestFit="1" customWidth="1"/>
    <col min="3843" max="3843" width="17.5703125" bestFit="1" customWidth="1"/>
    <col min="3844" max="3844" width="20.7109375" bestFit="1" customWidth="1"/>
    <col min="3845" max="3845" width="17.5703125" bestFit="1" customWidth="1"/>
    <col min="3846" max="3846" width="20.7109375" bestFit="1" customWidth="1"/>
    <col min="3847" max="3847" width="17.5703125" bestFit="1" customWidth="1"/>
    <col min="3848" max="3848" width="20.7109375" bestFit="1" customWidth="1"/>
    <col min="3849" max="3849" width="17.5703125" bestFit="1" customWidth="1"/>
    <col min="3850" max="3850" width="20.7109375" bestFit="1" customWidth="1"/>
    <col min="3851" max="3851" width="17.5703125" bestFit="1" customWidth="1"/>
    <col min="3852" max="3852" width="20.7109375" bestFit="1" customWidth="1"/>
    <col min="3853" max="3853" width="17.5703125" bestFit="1" customWidth="1"/>
    <col min="3854" max="3854" width="20.7109375" bestFit="1" customWidth="1"/>
    <col min="3855" max="3855" width="17.5703125" bestFit="1" customWidth="1"/>
    <col min="3856" max="3856" width="20.7109375" bestFit="1" customWidth="1"/>
    <col min="3857" max="3857" width="17.5703125" bestFit="1" customWidth="1"/>
    <col min="3858" max="3858" width="20.7109375" bestFit="1" customWidth="1"/>
    <col min="3859" max="3859" width="17.5703125" bestFit="1" customWidth="1"/>
    <col min="3860" max="3860" width="20.7109375" bestFit="1" customWidth="1"/>
    <col min="3861" max="3861" width="17.5703125" bestFit="1" customWidth="1"/>
    <col min="3862" max="3862" width="20.7109375" bestFit="1" customWidth="1"/>
    <col min="3863" max="3863" width="17.5703125" bestFit="1" customWidth="1"/>
    <col min="3864" max="3864" width="20.7109375" bestFit="1" customWidth="1"/>
    <col min="3865" max="3865" width="17.5703125" bestFit="1" customWidth="1"/>
    <col min="3866" max="3866" width="20.7109375" bestFit="1" customWidth="1"/>
    <col min="3867" max="3867" width="17.5703125" bestFit="1" customWidth="1"/>
    <col min="3868" max="3868" width="20.7109375" bestFit="1" customWidth="1"/>
    <col min="3869" max="3869" width="17.5703125" bestFit="1" customWidth="1"/>
    <col min="3870" max="3870" width="20.7109375" bestFit="1" customWidth="1"/>
    <col min="3871" max="3871" width="17.5703125" bestFit="1" customWidth="1"/>
    <col min="3872" max="3872" width="20.7109375" bestFit="1" customWidth="1"/>
    <col min="3873" max="3873" width="17.5703125" bestFit="1" customWidth="1"/>
    <col min="3874" max="3874" width="20.7109375" bestFit="1" customWidth="1"/>
    <col min="3875" max="3875" width="17.5703125" bestFit="1" customWidth="1"/>
    <col min="3876" max="3876" width="20.7109375" bestFit="1" customWidth="1"/>
    <col min="3877" max="3877" width="8.140625" customWidth="1"/>
    <col min="3878" max="3878" width="6.28515625" customWidth="1"/>
    <col min="3879" max="3879" width="11.140625" customWidth="1"/>
    <col min="3880" max="3880" width="12.5703125" bestFit="1" customWidth="1"/>
  </cols>
  <sheetData>
    <row r="3" spans="1:14" x14ac:dyDescent="0.25">
      <c r="C3" s="2"/>
    </row>
    <row r="6" spans="1:14" x14ac:dyDescent="0.25">
      <c r="B6" s="37" t="s">
        <v>21</v>
      </c>
      <c r="C6" s="37" t="s">
        <v>22</v>
      </c>
      <c r="D6" s="37" t="s">
        <v>23</v>
      </c>
      <c r="E6" s="37" t="s">
        <v>24</v>
      </c>
      <c r="F6" s="37" t="s">
        <v>25</v>
      </c>
      <c r="G6" s="37" t="s">
        <v>26</v>
      </c>
      <c r="H6" s="37" t="s">
        <v>27</v>
      </c>
      <c r="I6" s="37" t="s">
        <v>28</v>
      </c>
      <c r="J6" s="37" t="s">
        <v>29</v>
      </c>
      <c r="K6" s="37" t="s">
        <v>30</v>
      </c>
      <c r="L6" s="37" t="s">
        <v>31</v>
      </c>
      <c r="M6" s="37" t="s">
        <v>32</v>
      </c>
      <c r="N6" t="s">
        <v>33</v>
      </c>
    </row>
    <row r="7" spans="1:14" x14ac:dyDescent="0.25">
      <c r="A7">
        <v>2016</v>
      </c>
      <c r="B7" s="37">
        <v>6</v>
      </c>
      <c r="C7" s="37">
        <v>5</v>
      </c>
      <c r="D7" s="37">
        <v>6</v>
      </c>
      <c r="E7" s="37">
        <v>6</v>
      </c>
      <c r="F7" s="37">
        <v>6</v>
      </c>
      <c r="G7" s="37">
        <v>6</v>
      </c>
      <c r="H7" s="37">
        <v>6</v>
      </c>
      <c r="I7" s="37">
        <v>6</v>
      </c>
      <c r="J7" s="37">
        <v>102</v>
      </c>
      <c r="K7" s="37">
        <v>1000</v>
      </c>
      <c r="L7" s="37">
        <v>814</v>
      </c>
      <c r="M7" s="37">
        <v>6</v>
      </c>
      <c r="N7">
        <f>SUM(B7:M7)</f>
        <v>1969</v>
      </c>
    </row>
    <row r="8" spans="1:14" x14ac:dyDescent="0.25">
      <c r="A8">
        <v>2017</v>
      </c>
      <c r="B8" s="37">
        <v>5</v>
      </c>
      <c r="C8" s="37">
        <v>5</v>
      </c>
      <c r="D8" s="37">
        <v>5</v>
      </c>
      <c r="E8" s="37">
        <v>5</v>
      </c>
      <c r="F8" s="37">
        <v>10</v>
      </c>
      <c r="G8" s="37">
        <v>5</v>
      </c>
      <c r="H8" s="37">
        <v>5</v>
      </c>
      <c r="I8" s="37">
        <v>5</v>
      </c>
      <c r="J8" s="37">
        <v>5</v>
      </c>
      <c r="K8" s="37">
        <v>5</v>
      </c>
      <c r="L8" s="37">
        <v>5</v>
      </c>
      <c r="M8" s="37">
        <v>5</v>
      </c>
      <c r="N8">
        <f>SUM(B8:M8)</f>
        <v>65</v>
      </c>
    </row>
    <row r="9" spans="1:14" x14ac:dyDescent="0.25">
      <c r="A9">
        <v>2018</v>
      </c>
      <c r="B9" s="37">
        <v>6</v>
      </c>
      <c r="C9" s="37">
        <v>6</v>
      </c>
      <c r="D9" s="37">
        <v>6</v>
      </c>
      <c r="E9" s="37">
        <v>6</v>
      </c>
      <c r="F9" s="37">
        <v>6</v>
      </c>
      <c r="G9" s="37">
        <v>6</v>
      </c>
      <c r="H9" s="37">
        <v>6</v>
      </c>
      <c r="I9" s="37">
        <v>6</v>
      </c>
      <c r="J9" s="37">
        <v>6</v>
      </c>
      <c r="K9" s="37">
        <v>6</v>
      </c>
      <c r="L9" s="37">
        <v>6</v>
      </c>
      <c r="M9" s="37">
        <v>6</v>
      </c>
      <c r="N9">
        <f>SUM(B9:M9)</f>
        <v>72</v>
      </c>
    </row>
    <row r="10" spans="1:14" x14ac:dyDescent="0.25">
      <c r="A10" s="1" t="s">
        <v>34</v>
      </c>
      <c r="B10">
        <f>SUM(B7:B9)</f>
        <v>17</v>
      </c>
      <c r="C10">
        <f t="shared" ref="C10:M10" si="0">SUM(C7:C9)</f>
        <v>16</v>
      </c>
      <c r="D10">
        <f t="shared" si="0"/>
        <v>17</v>
      </c>
      <c r="E10">
        <f t="shared" si="0"/>
        <v>17</v>
      </c>
      <c r="F10">
        <f t="shared" si="0"/>
        <v>22</v>
      </c>
      <c r="G10">
        <f t="shared" si="0"/>
        <v>17</v>
      </c>
      <c r="H10">
        <f t="shared" si="0"/>
        <v>17</v>
      </c>
      <c r="I10">
        <f t="shared" si="0"/>
        <v>17</v>
      </c>
      <c r="J10">
        <f t="shared" si="0"/>
        <v>113</v>
      </c>
      <c r="K10">
        <f t="shared" si="0"/>
        <v>1011</v>
      </c>
      <c r="L10">
        <f t="shared" si="0"/>
        <v>825</v>
      </c>
      <c r="M10">
        <f t="shared" si="0"/>
        <v>17</v>
      </c>
    </row>
    <row r="12" spans="1:14" x14ac:dyDescent="0.25">
      <c r="B12" s="65" t="s">
        <v>40</v>
      </c>
      <c r="C12" s="65"/>
      <c r="D12" s="65"/>
      <c r="E12" s="65"/>
      <c r="F12" s="65"/>
    </row>
  </sheetData>
  <mergeCells count="1">
    <mergeCell ref="B12:F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arrondt</vt:lpstr>
      <vt:lpstr>mois</vt:lpstr>
      <vt:lpstr>objets</vt:lpstr>
      <vt:lpstr>Data</vt:lpstr>
      <vt:lpstr>arrondt!Zone_d_impression</vt:lpstr>
      <vt:lpstr>mois!Zone_d_impression</vt:lpstr>
      <vt:lpstr>objets!Zone_d_impression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2016-12-19T18:11:32Z</dcterms:modified>
</cp:coreProperties>
</file>