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240" windowHeight="7935"/>
  </bookViews>
  <sheets>
    <sheet name="ESSAI" sheetId="12" r:id="rId1"/>
    <sheet name="SUIVI FACTURES 2016" sheetId="6" r:id="rId2"/>
    <sheet name="BD FOURNISSEURS" sheetId="10" r:id="rId3"/>
    <sheet name="Feuil1" sheetId="11" r:id="rId4"/>
  </sheets>
  <definedNames>
    <definedName name="_xlnm._FilterDatabase" localSheetId="2" hidden="1">'BD FOURNISSEURS'!$A$1:$J$9</definedName>
    <definedName name="_xlnm._FilterDatabase" localSheetId="1" hidden="1">'SUIVI FACTURES 2016'!$A$10:$I$40</definedName>
    <definedName name="BD">'SUIVI FACTURES 2016'!$A$10:$I$40</definedName>
    <definedName name="DATBC">'SUIVI FACTURES 2016'!$G:$G</definedName>
    <definedName name="DATBCD">'SUIVI FACTURES 2016'!$G$10:$G$40</definedName>
    <definedName name="DATFACT">'SUIVI FACTURES 2016'!$C$10:$C$40</definedName>
    <definedName name="DESIGN">'SUIVI FACTURES 2016'!$E$10:$E$40</definedName>
    <definedName name="MONTFACT">'SUIVI FACTURES 2016'!$D$10:$D$40</definedName>
    <definedName name="NBCD">'SUIVI FACTURES 2016'!$F:$F</definedName>
    <definedName name="NFACT">'SUIVI FACTURES 2016'!$B$10:$B$40</definedName>
    <definedName name="NFOURN">'SUIVI FACTURES 2016'!$A$10:$A$40</definedName>
    <definedName name="nom">'BD FOURNISSEURS'!$B$2:$B$9</definedName>
    <definedName name="nomfour">'BD FOURNISSEURS'!#REF!</definedName>
    <definedName name="nomfourn">'BD FOURNISSEURS'!$B$2:$B$9</definedName>
    <definedName name="NUMBCD">'SUIVI FACTURES 2016'!$F$10:$F$40</definedName>
    <definedName name="NUMFACT">'SUIVI FACTURES 2016'!$B:$B</definedName>
  </definedNames>
  <calcPr calcId="124519"/>
</workbook>
</file>

<file path=xl/calcChain.xml><?xml version="1.0" encoding="utf-8"?>
<calcChain xmlns="http://schemas.openxmlformats.org/spreadsheetml/2006/main">
  <c r="K14" i="12"/>
  <c r="K15"/>
  <c r="K16"/>
  <c r="K17"/>
  <c r="K18"/>
  <c r="K19"/>
  <c r="K20"/>
  <c r="K21"/>
  <c r="K22"/>
  <c r="K23"/>
  <c r="J14"/>
  <c r="J15"/>
  <c r="J16"/>
  <c r="J17"/>
  <c r="J18"/>
  <c r="J19"/>
  <c r="J20"/>
  <c r="J21"/>
  <c r="J22"/>
  <c r="J23"/>
  <c r="B14"/>
  <c r="I14" s="1"/>
  <c r="I15"/>
  <c r="I16"/>
  <c r="I17"/>
  <c r="I18"/>
  <c r="I19"/>
  <c r="I20"/>
  <c r="I21"/>
  <c r="I22"/>
  <c r="I23"/>
  <c r="D15"/>
  <c r="D16"/>
  <c r="D17"/>
  <c r="D18"/>
  <c r="D19"/>
  <c r="D20"/>
  <c r="D21"/>
  <c r="D22"/>
  <c r="D23"/>
  <c r="C15"/>
  <c r="C16"/>
  <c r="C17"/>
  <c r="C18"/>
  <c r="C19"/>
  <c r="C20"/>
  <c r="C21"/>
  <c r="C22"/>
  <c r="C23"/>
  <c r="C13"/>
  <c r="B15"/>
  <c r="B16"/>
  <c r="B17"/>
  <c r="B18"/>
  <c r="B19"/>
  <c r="B20"/>
  <c r="B21"/>
  <c r="B22"/>
  <c r="B23"/>
  <c r="K13"/>
  <c r="J13"/>
  <c r="I13"/>
  <c r="D13"/>
  <c r="B13"/>
  <c r="C14" l="1"/>
  <c r="D14"/>
  <c r="P12"/>
  <c r="P14" s="1"/>
  <c r="P15" s="1"/>
  <c r="P16" s="1"/>
  <c r="P17" s="1"/>
  <c r="P18" l="1"/>
  <c r="F8"/>
  <c r="A6"/>
  <c r="G5"/>
  <c r="K4"/>
  <c r="G4"/>
  <c r="K2"/>
  <c r="P19" l="1"/>
  <c r="P20" l="1"/>
  <c r="K41"/>
  <c r="L9" s="1"/>
  <c r="P21" l="1"/>
  <c r="P22" l="1"/>
  <c r="P23" l="1"/>
</calcChain>
</file>

<file path=xl/sharedStrings.xml><?xml version="1.0" encoding="utf-8"?>
<sst xmlns="http://schemas.openxmlformats.org/spreadsheetml/2006/main" count="217" uniqueCount="173">
  <si>
    <t>REPUBLIQUE ALGERIENNE DEMOCRATIQUE ET POPULAIRE</t>
  </si>
  <si>
    <t>MINISTERE DE LA SANTE DE LA POPULATION ET DE LA REFORME HOSPITALIERE</t>
  </si>
  <si>
    <t xml:space="preserve">CENTRE HOSPITALO-UNIVERSITAIRE </t>
  </si>
  <si>
    <r>
      <t xml:space="preserve">     </t>
    </r>
    <r>
      <rPr>
        <b/>
        <i/>
        <u/>
        <sz val="12"/>
        <color theme="1"/>
        <rFont val="Times New Roman"/>
        <family val="1"/>
      </rPr>
      <t>Dr BENBADIS CONSTANTINE</t>
    </r>
  </si>
  <si>
    <r>
      <t xml:space="preserve"> </t>
    </r>
    <r>
      <rPr>
        <b/>
        <i/>
        <sz val="11"/>
        <color theme="1"/>
        <rFont val="Times New Roman"/>
        <family val="1"/>
      </rPr>
      <t xml:space="preserve">       </t>
    </r>
    <r>
      <rPr>
        <b/>
        <i/>
        <u/>
        <sz val="12"/>
        <color theme="1"/>
        <rFont val="Times New Roman"/>
        <family val="1"/>
      </rPr>
      <t>Direction des Moyens Matériels</t>
    </r>
  </si>
  <si>
    <t xml:space="preserve">N° FACTURE </t>
  </si>
  <si>
    <t>BON DE COMMANDE</t>
  </si>
  <si>
    <t>N°</t>
  </si>
  <si>
    <t>N° BON
 COMMANDE</t>
  </si>
  <si>
    <t>MONTANT
 FACTURE</t>
  </si>
  <si>
    <t xml:space="preserve">DATE 
FACTURE </t>
  </si>
  <si>
    <t xml:space="preserve">NOM
 FOURNISSEUR </t>
  </si>
  <si>
    <t>N° BON
 LIVRAISON</t>
  </si>
  <si>
    <t>DATE BON 
COMMANDE</t>
  </si>
  <si>
    <t xml:space="preserve">DATE 
BON LIVRAISON </t>
  </si>
  <si>
    <t>DESIGNATION</t>
  </si>
  <si>
    <t xml:space="preserve">FACTURE </t>
  </si>
  <si>
    <t>001/2016</t>
  </si>
  <si>
    <t>01/2016</t>
  </si>
  <si>
    <t>07/2016</t>
  </si>
  <si>
    <t>415006199</t>
  </si>
  <si>
    <t>18042016</t>
  </si>
  <si>
    <t>012975</t>
  </si>
  <si>
    <t>012856</t>
  </si>
  <si>
    <t>12/2016</t>
  </si>
  <si>
    <t>012930</t>
  </si>
  <si>
    <t>242601</t>
  </si>
  <si>
    <t>012/2016</t>
  </si>
  <si>
    <t>001//2016</t>
  </si>
  <si>
    <t>012962</t>
  </si>
  <si>
    <t>012935</t>
  </si>
  <si>
    <t>03/16</t>
  </si>
  <si>
    <t>408054968</t>
  </si>
  <si>
    <t>012979</t>
  </si>
  <si>
    <t>242602</t>
  </si>
  <si>
    <t>15052016</t>
  </si>
  <si>
    <t>012956</t>
  </si>
  <si>
    <t>379244480</t>
  </si>
  <si>
    <t>012952</t>
  </si>
  <si>
    <t>04/2016</t>
  </si>
  <si>
    <t>012961</t>
  </si>
  <si>
    <t>14/032016</t>
  </si>
  <si>
    <t>23/2016</t>
  </si>
  <si>
    <t>20160510</t>
  </si>
  <si>
    <t>013000</t>
  </si>
  <si>
    <t>012929</t>
  </si>
  <si>
    <t>29/2016</t>
  </si>
  <si>
    <t>68/2016</t>
  </si>
  <si>
    <t>012934</t>
  </si>
  <si>
    <t>41/2016</t>
  </si>
  <si>
    <t>242603</t>
  </si>
  <si>
    <t>59</t>
  </si>
  <si>
    <t>005/2016</t>
  </si>
  <si>
    <t>025/2016</t>
  </si>
  <si>
    <t>10/16</t>
  </si>
  <si>
    <t>012985</t>
  </si>
  <si>
    <t>01/16</t>
  </si>
  <si>
    <t>242604</t>
  </si>
  <si>
    <t>013383</t>
  </si>
  <si>
    <t>046/2016</t>
  </si>
  <si>
    <t>012983</t>
  </si>
  <si>
    <t>CENTRE HOSPITALO UNIVERSITAIRE</t>
  </si>
  <si>
    <t>DR. BENBADIS CONSTANTINE</t>
  </si>
  <si>
    <t xml:space="preserve">DIRECTION DES MOYENS MATERIELS </t>
  </si>
  <si>
    <t>………………………………………………………………………………….</t>
  </si>
  <si>
    <t xml:space="preserve">DATE </t>
  </si>
  <si>
    <t>DATE</t>
  </si>
  <si>
    <t>MONTANT</t>
  </si>
  <si>
    <r>
      <rPr>
        <b/>
        <sz val="11"/>
        <color theme="1"/>
        <rFont val="Calibri"/>
        <family val="2"/>
        <scheme val="minor"/>
      </rPr>
      <t>FICHE N°</t>
    </r>
    <r>
      <rPr>
        <sz val="11"/>
        <color theme="1"/>
        <rFont val="Calibri"/>
        <family val="2"/>
        <scheme val="minor"/>
      </rPr>
      <t>: ………………………….</t>
    </r>
  </si>
  <si>
    <t>N° ORDRE</t>
  </si>
  <si>
    <t>DATE D'ENVOIS DFC</t>
  </si>
  <si>
    <t>NOM DU FOURNISSEUR</t>
  </si>
  <si>
    <t>EXERCICE</t>
  </si>
  <si>
    <t>MARCHE N°</t>
  </si>
  <si>
    <t>DATE MARCHE</t>
  </si>
  <si>
    <t>MONTANT (MARCHE)</t>
  </si>
  <si>
    <t>MONTANT AVENANT</t>
  </si>
  <si>
    <t>ADRESSE</t>
  </si>
  <si>
    <t>TEL</t>
  </si>
  <si>
    <t>FAX</t>
  </si>
  <si>
    <t>RAISON 
SOCIALE</t>
  </si>
  <si>
    <t>SARL</t>
  </si>
  <si>
    <t>OBS</t>
  </si>
  <si>
    <t>MONT FINAL</t>
  </si>
  <si>
    <t>DEP</t>
  </si>
  <si>
    <r>
      <rPr>
        <b/>
        <sz val="11"/>
        <color theme="1"/>
        <rFont val="Calibri"/>
        <family val="2"/>
        <scheme val="minor"/>
      </rPr>
      <t>EXERCICE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</si>
  <si>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 xml:space="preserve">MARCHE N°: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/>
    </r>
  </si>
  <si>
    <t xml:space="preserve">DU: </t>
  </si>
  <si>
    <r>
      <rPr>
        <b/>
        <sz val="11"/>
        <color theme="1"/>
        <rFont val="Calibri"/>
        <family val="2"/>
        <scheme val="minor"/>
      </rPr>
      <t>MONTANT (MARCHE)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</si>
  <si>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MONTANT AVENANT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</si>
  <si>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VISA N°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</si>
  <si>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ADRESSE</t>
    </r>
    <r>
      <rPr>
        <sz val="11"/>
        <color theme="1"/>
        <rFont val="Calibri"/>
        <family val="2"/>
        <scheme val="minor"/>
      </rPr>
      <t>:</t>
    </r>
  </si>
  <si>
    <t>RAISON SOCIALE:</t>
  </si>
  <si>
    <r>
      <rPr>
        <b/>
        <sz val="11"/>
        <color theme="1"/>
        <rFont val="Calibri"/>
        <family val="2"/>
        <scheme val="minor"/>
      </rPr>
      <t>NOM DU FOURNISSEUR</t>
    </r>
    <r>
      <rPr>
        <sz val="11"/>
        <color theme="1"/>
        <rFont val="Calibri"/>
        <family val="2"/>
        <scheme val="minor"/>
      </rPr>
      <t xml:space="preserve">: </t>
    </r>
  </si>
  <si>
    <t>TEL:</t>
  </si>
  <si>
    <r>
      <rPr>
        <b/>
        <sz val="11"/>
        <color theme="1"/>
        <rFont val="Calibri"/>
        <family val="2"/>
        <scheme val="minor"/>
      </rPr>
      <t>FAX</t>
    </r>
    <r>
      <rPr>
        <sz val="11"/>
        <color theme="1"/>
        <rFont val="Calibri"/>
        <family val="2"/>
        <scheme val="minor"/>
      </rPr>
      <t xml:space="preserve">: </t>
    </r>
  </si>
  <si>
    <t>fournisseur3</t>
  </si>
  <si>
    <t>fournisseur1</t>
  </si>
  <si>
    <t>fournisseur2</t>
  </si>
  <si>
    <t>fournisseur4</t>
  </si>
  <si>
    <t>fournisseur5</t>
  </si>
  <si>
    <t>fournisseur6</t>
  </si>
  <si>
    <t>fournisseur7</t>
  </si>
  <si>
    <t>fournisseur8</t>
  </si>
  <si>
    <t>designation 1</t>
  </si>
  <si>
    <t>designation 2</t>
  </si>
  <si>
    <t>designation 3</t>
  </si>
  <si>
    <t>designation 4</t>
  </si>
  <si>
    <t>designation 5</t>
  </si>
  <si>
    <t>designation 6</t>
  </si>
  <si>
    <t>designation 7</t>
  </si>
  <si>
    <t>designation 8</t>
  </si>
  <si>
    <t>designation 9</t>
  </si>
  <si>
    <t>designation 10</t>
  </si>
  <si>
    <t>designation 11</t>
  </si>
  <si>
    <t>designation 12</t>
  </si>
  <si>
    <t>designation 13</t>
  </si>
  <si>
    <t>designation 14</t>
  </si>
  <si>
    <t>designation 15</t>
  </si>
  <si>
    <t>designation 16</t>
  </si>
  <si>
    <t>designation 17</t>
  </si>
  <si>
    <t>designation 18</t>
  </si>
  <si>
    <t>designation 19</t>
  </si>
  <si>
    <t>designation 20</t>
  </si>
  <si>
    <t>designation 21</t>
  </si>
  <si>
    <t>designation 22</t>
  </si>
  <si>
    <t>designation 23</t>
  </si>
  <si>
    <t>designation 24</t>
  </si>
  <si>
    <t>designation 25</t>
  </si>
  <si>
    <t>designation 26</t>
  </si>
  <si>
    <t>designation 27</t>
  </si>
  <si>
    <t>designation 28</t>
  </si>
  <si>
    <t>designation 29</t>
  </si>
  <si>
    <t>designation 30</t>
  </si>
  <si>
    <t>1223</t>
  </si>
  <si>
    <t>2000</t>
  </si>
  <si>
    <t>23</t>
  </si>
  <si>
    <t>66</t>
  </si>
  <si>
    <t>12588</t>
  </si>
  <si>
    <t>45788</t>
  </si>
  <si>
    <t>2548</t>
  </si>
  <si>
    <t>4458</t>
  </si>
  <si>
    <t>013001</t>
  </si>
  <si>
    <t>013002</t>
  </si>
  <si>
    <t>013003</t>
  </si>
  <si>
    <t>013004</t>
  </si>
  <si>
    <t>013005</t>
  </si>
  <si>
    <t>013006</t>
  </si>
  <si>
    <t>1211</t>
  </si>
  <si>
    <t>333</t>
  </si>
  <si>
    <t>EURL</t>
  </si>
  <si>
    <t>ETS</t>
  </si>
  <si>
    <t>ADRESSE4</t>
  </si>
  <si>
    <t>ADRESSE1</t>
  </si>
  <si>
    <t>ADRESSE2</t>
  </si>
  <si>
    <t>ADRESSE3</t>
  </si>
  <si>
    <t>ADRESSE5</t>
  </si>
  <si>
    <t>ADRESSE6</t>
  </si>
  <si>
    <t>ADRESSE7</t>
  </si>
  <si>
    <t>ADRESSE8</t>
  </si>
  <si>
    <t>00123 55 55</t>
  </si>
  <si>
    <t>0124 55 66 88</t>
  </si>
  <si>
    <t>125 55 66 35</t>
  </si>
  <si>
    <t>126 55 66 85</t>
  </si>
  <si>
    <t>127 55 14 88</t>
  </si>
  <si>
    <t>128 12 66 88</t>
  </si>
  <si>
    <t>130 75 66 80</t>
  </si>
  <si>
    <t>129 35 66 25</t>
  </si>
  <si>
    <t>02115 66 77</t>
  </si>
  <si>
    <t>033 52 88 88</t>
  </si>
  <si>
    <t>22 22 22 22</t>
  </si>
  <si>
    <t xml:space="preserve">33 33 333 </t>
  </si>
  <si>
    <t>011 00 00 02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</si>
</sst>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;\-0;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rgb="FFC0000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left"/>
    </xf>
    <xf numFmtId="4" fontId="8" fillId="4" borderId="1" xfId="0" applyNumberFormat="1" applyFont="1" applyFill="1" applyBorder="1" applyAlignment="1">
      <alignment horizontal="left" vertical="center"/>
    </xf>
    <xf numFmtId="4" fontId="8" fillId="4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49" fontId="11" fillId="4" borderId="1" xfId="0" applyNumberFormat="1" applyFont="1" applyFill="1" applyBorder="1" applyAlignment="1">
      <alignment horizontal="left" vertical="center"/>
    </xf>
    <xf numFmtId="14" fontId="11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3" fillId="0" borderId="0" xfId="1" applyAlignment="1" applyProtection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164" fontId="0" fillId="0" borderId="0" xfId="0" applyNumberFormat="1"/>
    <xf numFmtId="164" fontId="0" fillId="6" borderId="0" xfId="0" applyNumberFormat="1" applyFill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1" fontId="15" fillId="0" borderId="0" xfId="0" applyNumberFormat="1" applyFont="1"/>
    <xf numFmtId="0" fontId="16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10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/>
    <xf numFmtId="165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7" borderId="2" xfId="0" applyFill="1" applyBorder="1" applyAlignment="1">
      <alignment horizontal="center"/>
    </xf>
    <xf numFmtId="0" fontId="0" fillId="7" borderId="4" xfId="0" applyFill="1" applyBorder="1"/>
    <xf numFmtId="0" fontId="1" fillId="5" borderId="5" xfId="0" applyFont="1" applyFill="1" applyBorder="1" applyAlignment="1">
      <alignment horizontal="center" vertical="center"/>
    </xf>
    <xf numFmtId="0" fontId="0" fillId="5" borderId="6" xfId="0" applyFill="1" applyBorder="1"/>
    <xf numFmtId="0" fontId="1" fillId="5" borderId="2" xfId="0" applyFont="1" applyFill="1" applyBorder="1" applyAlignment="1">
      <alignment horizontal="center" vertical="center"/>
    </xf>
    <xf numFmtId="0" fontId="0" fillId="5" borderId="3" xfId="0" applyFill="1" applyBorder="1"/>
    <xf numFmtId="0" fontId="0" fillId="5" borderId="4" xfId="0" applyFill="1" applyBorder="1"/>
    <xf numFmtId="0" fontId="1" fillId="5" borderId="11" xfId="0" applyFont="1" applyFill="1" applyBorder="1" applyAlignment="1">
      <alignment horizontal="center" vertical="center"/>
    </xf>
    <xf numFmtId="0" fontId="0" fillId="5" borderId="12" xfId="0" applyFill="1" applyBorder="1"/>
    <xf numFmtId="0" fontId="0" fillId="5" borderId="7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8" xfId="0" applyFill="1" applyBorder="1"/>
    <xf numFmtId="0" fontId="14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1381125</xdr:colOff>
      <xdr:row>3</xdr:row>
      <xdr:rowOff>78921</xdr:rowOff>
    </xdr:to>
    <xdr:pic>
      <xdr:nvPicPr>
        <xdr:cNvPr id="2" name="Image 1" descr="Logo%20Hopi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13811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&#8230;&#8230;&#8230;&#8230;&#8230;&#8230;&#8230;&#8230;&#8230;&#8230;&#8230;&#8230;&#8230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V132"/>
  <sheetViews>
    <sheetView tabSelected="1" zoomScale="83" zoomScaleNormal="83" workbookViewId="0">
      <selection activeCell="B15" sqref="B15"/>
    </sheetView>
  </sheetViews>
  <sheetFormatPr baseColWidth="10" defaultRowHeight="15"/>
  <cols>
    <col min="1" max="1" width="13.5703125" customWidth="1"/>
    <col min="2" max="2" width="15.42578125" customWidth="1"/>
    <col min="3" max="3" width="14" customWidth="1"/>
    <col min="5" max="5" width="13.42578125" customWidth="1"/>
    <col min="6" max="6" width="17.5703125" customWidth="1"/>
    <col min="7" max="7" width="7.28515625" customWidth="1"/>
    <col min="9" max="9" width="10.7109375" customWidth="1"/>
    <col min="10" max="10" width="12.5703125" bestFit="1" customWidth="1"/>
    <col min="11" max="11" width="15.7109375" customWidth="1"/>
    <col min="12" max="12" width="17.140625" customWidth="1"/>
    <col min="13" max="13" width="10.42578125" customWidth="1"/>
    <col min="22" max="22" width="40.85546875" customWidth="1"/>
  </cols>
  <sheetData>
    <row r="1" spans="1:22">
      <c r="A1" s="36" t="s">
        <v>61</v>
      </c>
      <c r="B1" s="36"/>
      <c r="C1" s="36"/>
      <c r="E1" t="s">
        <v>85</v>
      </c>
      <c r="K1" t="s">
        <v>68</v>
      </c>
    </row>
    <row r="2" spans="1:22">
      <c r="A2" s="36" t="s">
        <v>62</v>
      </c>
      <c r="B2" s="36"/>
      <c r="C2" s="36"/>
      <c r="E2" t="s">
        <v>86</v>
      </c>
      <c r="G2" t="s">
        <v>87</v>
      </c>
      <c r="J2" s="35" t="s">
        <v>94</v>
      </c>
      <c r="K2" s="44" t="str">
        <f>INDEX('BD FOURNISSEURS'!A1:J9,MATCH(A8,'BD FOURNISSEURS'!B1:B9,0),9)</f>
        <v>126 55 66 85</v>
      </c>
    </row>
    <row r="3" spans="1:22">
      <c r="A3" s="36" t="s">
        <v>63</v>
      </c>
      <c r="B3" s="36"/>
      <c r="C3" s="36"/>
    </row>
    <row r="4" spans="1:22">
      <c r="E4" t="s">
        <v>88</v>
      </c>
      <c r="G4" s="77" t="e">
        <f>VLOOKUP(A8,'BD FOURNISSEURS'!A1:J9,6,FALSE)</f>
        <v>#N/A</v>
      </c>
      <c r="H4" s="77"/>
      <c r="J4" t="s">
        <v>95</v>
      </c>
      <c r="K4" s="44">
        <f>INDEX('BD FOURNISSEURS'!A1:J9,MATCH(A8,'BD FOURNISSEURS'!B1:B9,0),10)</f>
        <v>1001001</v>
      </c>
    </row>
    <row r="5" spans="1:22">
      <c r="A5" s="36" t="s">
        <v>92</v>
      </c>
      <c r="E5" t="s">
        <v>89</v>
      </c>
      <c r="G5" s="77" t="e">
        <f>VLOOKUP(A9,'BD FOURNISSEURS'!A2:J9,7,FALSE)</f>
        <v>#N/A</v>
      </c>
      <c r="H5" s="77"/>
    </row>
    <row r="6" spans="1:22" ht="23.25" customHeight="1">
      <c r="A6" s="44" t="str">
        <f>INDEX('BD FOURNISSEURS'!A1:J9,MATCH(A8,'BD FOURNISSEURS'!B1:B9,0),1)</f>
        <v>EURL</v>
      </c>
      <c r="E6" t="s">
        <v>83</v>
      </c>
      <c r="F6" s="38">
        <v>8000000</v>
      </c>
    </row>
    <row r="7" spans="1:22" ht="27.75" customHeight="1">
      <c r="A7" t="s">
        <v>93</v>
      </c>
      <c r="E7" t="s">
        <v>90</v>
      </c>
      <c r="L7" s="45"/>
    </row>
    <row r="8" spans="1:22" ht="24" customHeight="1">
      <c r="A8" s="43" t="s">
        <v>99</v>
      </c>
      <c r="B8" s="42"/>
      <c r="E8" t="s">
        <v>91</v>
      </c>
      <c r="F8" s="44" t="str">
        <f>INDEX('BD FOURNISSEURS'!A1:J9,MATCH(A8,'BD FOURNISSEURS'!B1:B9,0),8)</f>
        <v>ADRESSE4</v>
      </c>
    </row>
    <row r="9" spans="1:22" ht="26.25" customHeight="1">
      <c r="E9" t="s">
        <v>64</v>
      </c>
      <c r="K9" t="s">
        <v>84</v>
      </c>
      <c r="L9" s="38" t="e">
        <f>SUM(F6-K41)</f>
        <v>#REF!</v>
      </c>
    </row>
    <row r="10" spans="1:22" ht="20.25" customHeight="1"/>
    <row r="11" spans="1:22" ht="24.75" customHeight="1">
      <c r="A11" s="76" t="s">
        <v>69</v>
      </c>
      <c r="B11" s="67" t="s">
        <v>6</v>
      </c>
      <c r="C11" s="69"/>
      <c r="D11" s="70" t="s">
        <v>15</v>
      </c>
      <c r="E11" s="71"/>
      <c r="F11" s="71"/>
      <c r="G11" s="71"/>
      <c r="H11" s="72"/>
      <c r="I11" s="67" t="s">
        <v>16</v>
      </c>
      <c r="J11" s="68"/>
      <c r="K11" s="69"/>
      <c r="L11" s="70" t="s">
        <v>70</v>
      </c>
      <c r="M11" s="72"/>
      <c r="N11" s="65" t="s">
        <v>82</v>
      </c>
      <c r="V11" s="28"/>
    </row>
    <row r="12" spans="1:22" ht="26.25" customHeight="1">
      <c r="A12" s="66"/>
      <c r="B12" s="47" t="s">
        <v>7</v>
      </c>
      <c r="C12" s="47" t="s">
        <v>65</v>
      </c>
      <c r="D12" s="73"/>
      <c r="E12" s="74"/>
      <c r="F12" s="74"/>
      <c r="G12" s="74"/>
      <c r="H12" s="75"/>
      <c r="I12" s="47" t="s">
        <v>7</v>
      </c>
      <c r="J12" s="47" t="s">
        <v>66</v>
      </c>
      <c r="K12" s="47" t="s">
        <v>67</v>
      </c>
      <c r="L12" s="73"/>
      <c r="M12" s="75"/>
      <c r="N12" s="66"/>
      <c r="P12">
        <f>COUNTIF('SUIVI FACTURES 2016'!A:A,A8)</f>
        <v>3</v>
      </c>
      <c r="Q12" s="46"/>
      <c r="V12" s="28"/>
    </row>
    <row r="13" spans="1:22" ht="37.5" customHeight="1">
      <c r="A13" s="49">
        <v>1</v>
      </c>
      <c r="B13" s="57" t="str">
        <f>IF($P13="","",INDEX('SUIVI FACTURES 2016'!F11:F40,MATCH($A$8,NFOURN,0),+$P13))</f>
        <v>012985</v>
      </c>
      <c r="C13" s="51">
        <f>IF(ISNA(INDEX('SUIVI FACTURES 2016'!A:I,MATCH(B13,'SUIVI FACTURES 2016'!F11:F40,0),7)),"",(INDEX('SUIVI FACTURES 2016'!A:I,MATCH(B13,'SUIVI FACTURES 2016'!F11:F40,0),7)))</f>
        <v>42474</v>
      </c>
      <c r="D13" s="58" t="str">
        <f>IF(ISNA(INDEX(BD,MATCH(B13,'SUIVI FACTURES 2016'!F11:F40,0),5)),"",(INDEX(BD,MATCH(B13,'SUIVI FACTURES 2016'!F11:F40,0),5)))</f>
        <v>designation 21</v>
      </c>
      <c r="E13" s="59"/>
      <c r="F13" s="59"/>
      <c r="G13" s="59"/>
      <c r="H13" s="60"/>
      <c r="I13" s="15" t="str">
        <f>IF(ISNA(INDEX(BD,MATCH(B13,'SUIVI FACTURES 2016'!F11:F40,0),2)),"",(INDEX(BD,MATCH(B13,'SUIVI FACTURES 2016'!F11:F40,0),2)))</f>
        <v>03/16</v>
      </c>
      <c r="J13" s="51">
        <f>IF(ISNA(INDEX(BD,MATCH(I13,'SUIVI FACTURES 2016'!B11:B40,0),3)),"",(INDEX(BD,MATCH(I13,'SUIVI FACTURES 2016'!B11:B40,0),3)))</f>
        <v>42569</v>
      </c>
      <c r="K13" s="52">
        <f>IF(ISNA(INDEX(BD,MATCH(I13,'SUIVI FACTURES 2016'!B11:B40,0),4)),"",(INDEX(BD,MATCH(I13,'SUIVI FACTURES 2016'!B11:B40,0),4)))</f>
        <v>122814.9</v>
      </c>
      <c r="L13" s="61"/>
      <c r="M13" s="62"/>
      <c r="N13" s="22"/>
      <c r="P13">
        <v>0</v>
      </c>
      <c r="Q13" s="46"/>
      <c r="V13" s="30"/>
    </row>
    <row r="14" spans="1:22" ht="37.5" customHeight="1">
      <c r="A14" s="50">
        <v>2</v>
      </c>
      <c r="B14" s="57" t="str">
        <f>IF($P14="","",INDEX('SUIVI FACTURES 2016'!F13:F41,MATCH($A$8,NFOURN,0),+$P14))</f>
        <v>012929</v>
      </c>
      <c r="C14" s="51">
        <f>IF(ISNA(INDEX('SUIVI FACTURES 2016'!A:I,MATCH(B14,'SUIVI FACTURES 2016'!F12:F41,0),7)),"",(INDEX('SUIVI FACTURES 2016'!A:I,MATCH(B14,'SUIVI FACTURES 2016'!F12:F41,0),7)))</f>
        <v>42494</v>
      </c>
      <c r="D14" s="58" t="str">
        <f>IF(ISNA(INDEX(BD,MATCH(B14,'SUIVI FACTURES 2016'!F12:F41,0),5)),"",(INDEX(BD,MATCH(B14,'SUIVI FACTURES 2016'!F12:F41,0),5)))</f>
        <v>designation 22</v>
      </c>
      <c r="E14" s="59"/>
      <c r="F14" s="59"/>
      <c r="G14" s="59"/>
      <c r="H14" s="60"/>
      <c r="I14" s="15" t="str">
        <f>IF(ISNA(INDEX(BD,MATCH(B14,'SUIVI FACTURES 2016'!F12:F41,0),2)),"",(INDEX(BD,MATCH(B14,'SUIVI FACTURES 2016'!F12:F41,0),2)))</f>
        <v>10/16</v>
      </c>
      <c r="J14" s="51">
        <f>IF(ISNA(INDEX(BD,MATCH(I14,'SUIVI FACTURES 2016'!B12:B41,0),3)),"",(INDEX(BD,MATCH(I14,'SUIVI FACTURES 2016'!B12:B41,0),3)))</f>
        <v>42569</v>
      </c>
      <c r="K14" s="52">
        <f>IF(ISNA(INDEX(BD,MATCH(I14,'SUIVI FACTURES 2016'!B12:B41,0),4)),"",(INDEX(BD,MATCH(I14,'SUIVI FACTURES 2016'!B12:B41,0),4)))</f>
        <v>122814.9</v>
      </c>
      <c r="L14" s="63"/>
      <c r="M14" s="64"/>
      <c r="N14" s="48"/>
      <c r="P14">
        <f>IF(P13="","",IF(P13+1&gt;=$P$12,"",P13+1))</f>
        <v>1</v>
      </c>
      <c r="Q14" s="46"/>
      <c r="V14" s="28"/>
    </row>
    <row r="15" spans="1:22" ht="37.5" customHeight="1">
      <c r="A15" s="49">
        <v>3</v>
      </c>
      <c r="B15" s="57" t="e">
        <f>IF($P15="","",INDEX('SUIVI FACTURES 2016'!F13:F42,MATCH($A$8,NFOURN,0),+$P15))</f>
        <v>#REF!</v>
      </c>
      <c r="C15" s="51" t="e">
        <f>IF(ISNA(INDEX('SUIVI FACTURES 2016'!A:I,MATCH(B15,'SUIVI FACTURES 2016'!F13:F42,0),7)),"",(INDEX('SUIVI FACTURES 2016'!A:I,MATCH(B15,'SUIVI FACTURES 2016'!F13:F42,0),7)))</f>
        <v>#REF!</v>
      </c>
      <c r="D15" s="58" t="e">
        <f>IF(ISNA(INDEX(BD,MATCH(B15,'SUIVI FACTURES 2016'!F13:F42,0),5)),"",(INDEX(BD,MATCH(B15,'SUIVI FACTURES 2016'!F13:F42,0),5)))</f>
        <v>#REF!</v>
      </c>
      <c r="E15" s="59"/>
      <c r="F15" s="59"/>
      <c r="G15" s="59"/>
      <c r="H15" s="60"/>
      <c r="I15" s="15" t="e">
        <f>IF(ISNA(INDEX(BD,MATCH(B15,'SUIVI FACTURES 2016'!F13:F42,0),2)),"",(INDEX(BD,MATCH(B15,'SUIVI FACTURES 2016'!F13:F42,0),2)))</f>
        <v>#REF!</v>
      </c>
      <c r="J15" s="51" t="e">
        <f>IF(ISNA(INDEX(BD,MATCH(I15,'SUIVI FACTURES 2016'!B13:B42,0),3)),"",(INDEX(BD,MATCH(I15,'SUIVI FACTURES 2016'!B13:B42,0),3)))</f>
        <v>#REF!</v>
      </c>
      <c r="K15" s="52" t="e">
        <f>IF(ISNA(INDEX(BD,MATCH(I15,'SUIVI FACTURES 2016'!B13:B42,0),4)),"",(INDEX(BD,MATCH(I15,'SUIVI FACTURES 2016'!B13:B42,0),4)))</f>
        <v>#REF!</v>
      </c>
      <c r="L15" s="61"/>
      <c r="M15" s="62"/>
      <c r="N15" s="22"/>
      <c r="P15">
        <f t="shared" ref="P15:P23" si="0">IF(P14="","",IF(P14+1&gt;=$P$12,"",P14+1))</f>
        <v>2</v>
      </c>
      <c r="Q15" s="46"/>
      <c r="V15" s="28"/>
    </row>
    <row r="16" spans="1:22" ht="37.5" customHeight="1">
      <c r="A16" s="50">
        <v>4</v>
      </c>
      <c r="B16" s="57" t="str">
        <f>IF($P16="","",INDEX('SUIVI FACTURES 2016'!F14:F43,MATCH($A$8,NFOURN,0),+$P16))</f>
        <v/>
      </c>
      <c r="C16" s="51" t="str">
        <f>IF(ISNA(INDEX('SUIVI FACTURES 2016'!A:I,MATCH(B16,'SUIVI FACTURES 2016'!F14:F43,0),7)),"",(INDEX('SUIVI FACTURES 2016'!A:I,MATCH(B16,'SUIVI FACTURES 2016'!F14:F43,0),7)))</f>
        <v/>
      </c>
      <c r="D16" s="58" t="str">
        <f>IF(ISNA(INDEX(BD,MATCH(B16,'SUIVI FACTURES 2016'!F14:F43,0),5)),"",(INDEX(BD,MATCH(B16,'SUIVI FACTURES 2016'!F14:F43,0),5)))</f>
        <v/>
      </c>
      <c r="E16" s="59"/>
      <c r="F16" s="59"/>
      <c r="G16" s="59"/>
      <c r="H16" s="60"/>
      <c r="I16" s="15" t="str">
        <f>IF(ISNA(INDEX(BD,MATCH(B16,'SUIVI FACTURES 2016'!F14:F43,0),2)),"",(INDEX(BD,MATCH(B16,'SUIVI FACTURES 2016'!F14:F43,0),2)))</f>
        <v/>
      </c>
      <c r="J16" s="51" t="str">
        <f>IF(ISNA(INDEX(BD,MATCH(I16,'SUIVI FACTURES 2016'!B14:B43,0),3)),"",(INDEX(BD,MATCH(I16,'SUIVI FACTURES 2016'!B14:B43,0),3)))</f>
        <v/>
      </c>
      <c r="K16" s="52" t="str">
        <f>IF(ISNA(INDEX(BD,MATCH(I16,'SUIVI FACTURES 2016'!B14:B43,0),4)),"",(INDEX(BD,MATCH(I16,'SUIVI FACTURES 2016'!B14:B43,0),4)))</f>
        <v/>
      </c>
      <c r="L16" s="63"/>
      <c r="M16" s="64"/>
      <c r="N16" s="48"/>
      <c r="P16" t="str">
        <f t="shared" si="0"/>
        <v/>
      </c>
      <c r="V16" s="28"/>
    </row>
    <row r="17" spans="1:22" ht="37.5" customHeight="1">
      <c r="A17" s="49">
        <v>5</v>
      </c>
      <c r="B17" s="57" t="str">
        <f>IF($P17="","",INDEX('SUIVI FACTURES 2016'!F15:F44,MATCH($A$8,NFOURN,0),+$P17))</f>
        <v/>
      </c>
      <c r="C17" s="51" t="str">
        <f>IF(ISNA(INDEX('SUIVI FACTURES 2016'!A:I,MATCH(B17,'SUIVI FACTURES 2016'!F15:F44,0),7)),"",(INDEX('SUIVI FACTURES 2016'!A:I,MATCH(B17,'SUIVI FACTURES 2016'!F15:F44,0),7)))</f>
        <v/>
      </c>
      <c r="D17" s="58" t="str">
        <f>IF(ISNA(INDEX(BD,MATCH(B17,'SUIVI FACTURES 2016'!F15:F44,0),5)),"",(INDEX(BD,MATCH(B17,'SUIVI FACTURES 2016'!F15:F44,0),5)))</f>
        <v/>
      </c>
      <c r="E17" s="59"/>
      <c r="F17" s="59"/>
      <c r="G17" s="59"/>
      <c r="H17" s="60"/>
      <c r="I17" s="15" t="str">
        <f>IF(ISNA(INDEX(BD,MATCH(B17,'SUIVI FACTURES 2016'!F15:F44,0),2)),"",(INDEX(BD,MATCH(B17,'SUIVI FACTURES 2016'!F15:F44,0),2)))</f>
        <v/>
      </c>
      <c r="J17" s="51" t="str">
        <f>IF(ISNA(INDEX(BD,MATCH(I17,'SUIVI FACTURES 2016'!B15:B44,0),3)),"",(INDEX(BD,MATCH(I17,'SUIVI FACTURES 2016'!B15:B44,0),3)))</f>
        <v/>
      </c>
      <c r="K17" s="52" t="str">
        <f>IF(ISNA(INDEX(BD,MATCH(I17,'SUIVI FACTURES 2016'!B15:B44,0),4)),"",(INDEX(BD,MATCH(I17,'SUIVI FACTURES 2016'!B15:B44,0),4)))</f>
        <v/>
      </c>
      <c r="L17" s="61"/>
      <c r="M17" s="62"/>
      <c r="N17" s="22"/>
      <c r="P17" t="str">
        <f t="shared" si="0"/>
        <v/>
      </c>
      <c r="V17" s="28"/>
    </row>
    <row r="18" spans="1:22" ht="37.5" customHeight="1">
      <c r="A18" s="50">
        <v>7</v>
      </c>
      <c r="B18" s="57" t="str">
        <f>IF($P18="","",INDEX('SUIVI FACTURES 2016'!F16:F45,MATCH($A$8,NFOURN,0),+$P18))</f>
        <v/>
      </c>
      <c r="C18" s="51" t="str">
        <f>IF(ISNA(INDEX('SUIVI FACTURES 2016'!A:I,MATCH(B18,'SUIVI FACTURES 2016'!F16:F45,0),7)),"",(INDEX('SUIVI FACTURES 2016'!A:I,MATCH(B18,'SUIVI FACTURES 2016'!F16:F45,0),7)))</f>
        <v/>
      </c>
      <c r="D18" s="58" t="str">
        <f>IF(ISNA(INDEX(BD,MATCH(B18,'SUIVI FACTURES 2016'!F16:F45,0),5)),"",(INDEX(BD,MATCH(B18,'SUIVI FACTURES 2016'!F16:F45,0),5)))</f>
        <v/>
      </c>
      <c r="E18" s="59"/>
      <c r="F18" s="59"/>
      <c r="G18" s="59"/>
      <c r="H18" s="60"/>
      <c r="I18" s="15" t="str">
        <f>IF(ISNA(INDEX(BD,MATCH(B18,'SUIVI FACTURES 2016'!F16:F45,0),2)),"",(INDEX(BD,MATCH(B18,'SUIVI FACTURES 2016'!F16:F45,0),2)))</f>
        <v/>
      </c>
      <c r="J18" s="51" t="str">
        <f>IF(ISNA(INDEX(BD,MATCH(I18,'SUIVI FACTURES 2016'!B16:B45,0),3)),"",(INDEX(BD,MATCH(I18,'SUIVI FACTURES 2016'!B16:B45,0),3)))</f>
        <v/>
      </c>
      <c r="K18" s="52" t="str">
        <f>IF(ISNA(INDEX(BD,MATCH(I18,'SUIVI FACTURES 2016'!B16:B45,0),4)),"",(INDEX(BD,MATCH(I18,'SUIVI FACTURES 2016'!B16:B45,0),4)))</f>
        <v/>
      </c>
      <c r="L18" s="63"/>
      <c r="M18" s="64"/>
      <c r="N18" s="48"/>
      <c r="P18" t="str">
        <f t="shared" si="0"/>
        <v/>
      </c>
      <c r="V18" s="34"/>
    </row>
    <row r="19" spans="1:22" ht="37.5" customHeight="1">
      <c r="A19" s="49">
        <v>9</v>
      </c>
      <c r="B19" s="57" t="str">
        <f>IF($P19="","",INDEX('SUIVI FACTURES 2016'!F17:F46,MATCH($A$8,NFOURN,0),+$P19))</f>
        <v/>
      </c>
      <c r="C19" s="51" t="str">
        <f>IF(ISNA(INDEX('SUIVI FACTURES 2016'!A:I,MATCH(B19,'SUIVI FACTURES 2016'!F17:F46,0),7)),"",(INDEX('SUIVI FACTURES 2016'!A:I,MATCH(B19,'SUIVI FACTURES 2016'!F17:F46,0),7)))</f>
        <v/>
      </c>
      <c r="D19" s="58" t="str">
        <f>IF(ISNA(INDEX(BD,MATCH(B19,'SUIVI FACTURES 2016'!F17:F46,0),5)),"",(INDEX(BD,MATCH(B19,'SUIVI FACTURES 2016'!F17:F46,0),5)))</f>
        <v/>
      </c>
      <c r="E19" s="59"/>
      <c r="F19" s="59"/>
      <c r="G19" s="59"/>
      <c r="H19" s="60"/>
      <c r="I19" s="15" t="str">
        <f>IF(ISNA(INDEX(BD,MATCH(B19,'SUIVI FACTURES 2016'!F17:F46,0),2)),"",(INDEX(BD,MATCH(B19,'SUIVI FACTURES 2016'!F17:F46,0),2)))</f>
        <v/>
      </c>
      <c r="J19" s="51" t="str">
        <f>IF(ISNA(INDEX(BD,MATCH(I19,'SUIVI FACTURES 2016'!B17:B46,0),3)),"",(INDEX(BD,MATCH(I19,'SUIVI FACTURES 2016'!B17:B46,0),3)))</f>
        <v/>
      </c>
      <c r="K19" s="52" t="str">
        <f>IF(ISNA(INDEX(BD,MATCH(I19,'SUIVI FACTURES 2016'!B17:B46,0),4)),"",(INDEX(BD,MATCH(I19,'SUIVI FACTURES 2016'!B17:B46,0),4)))</f>
        <v/>
      </c>
      <c r="L19" s="61"/>
      <c r="M19" s="62"/>
      <c r="N19" s="22"/>
      <c r="P19" t="str">
        <f t="shared" si="0"/>
        <v/>
      </c>
      <c r="V19" s="28"/>
    </row>
    <row r="20" spans="1:22" ht="37.5" customHeight="1">
      <c r="A20" s="50">
        <v>10</v>
      </c>
      <c r="B20" s="57" t="str">
        <f>IF($P20="","",INDEX('SUIVI FACTURES 2016'!F18:F47,MATCH($A$8,NFOURN,0),+$P20))</f>
        <v/>
      </c>
      <c r="C20" s="51" t="str">
        <f>IF(ISNA(INDEX('SUIVI FACTURES 2016'!A:I,MATCH(B20,'SUIVI FACTURES 2016'!F18:F47,0),7)),"",(INDEX('SUIVI FACTURES 2016'!A:I,MATCH(B20,'SUIVI FACTURES 2016'!F18:F47,0),7)))</f>
        <v/>
      </c>
      <c r="D20" s="58" t="str">
        <f>IF(ISNA(INDEX(BD,MATCH(B20,'SUIVI FACTURES 2016'!F18:F47,0),5)),"",(INDEX(BD,MATCH(B20,'SUIVI FACTURES 2016'!F18:F47,0),5)))</f>
        <v/>
      </c>
      <c r="E20" s="59"/>
      <c r="F20" s="59"/>
      <c r="G20" s="59"/>
      <c r="H20" s="60"/>
      <c r="I20" s="15" t="str">
        <f>IF(ISNA(INDEX(BD,MATCH(B20,'SUIVI FACTURES 2016'!F18:F47,0),2)),"",(INDEX(BD,MATCH(B20,'SUIVI FACTURES 2016'!F18:F47,0),2)))</f>
        <v/>
      </c>
      <c r="J20" s="51" t="str">
        <f>IF(ISNA(INDEX(BD,MATCH(I20,'SUIVI FACTURES 2016'!B18:B47,0),3)),"",(INDEX(BD,MATCH(I20,'SUIVI FACTURES 2016'!B18:B47,0),3)))</f>
        <v/>
      </c>
      <c r="K20" s="52" t="str">
        <f>IF(ISNA(INDEX(BD,MATCH(I20,'SUIVI FACTURES 2016'!B18:B47,0),4)),"",(INDEX(BD,MATCH(I20,'SUIVI FACTURES 2016'!B18:B47,0),4)))</f>
        <v/>
      </c>
      <c r="L20" s="63"/>
      <c r="M20" s="64"/>
      <c r="N20" s="48"/>
      <c r="P20" t="str">
        <f t="shared" si="0"/>
        <v/>
      </c>
      <c r="V20" s="28"/>
    </row>
    <row r="21" spans="1:22" ht="37.5" customHeight="1">
      <c r="A21" s="49">
        <v>11</v>
      </c>
      <c r="B21" s="57" t="str">
        <f>IF($P21="","",INDEX('SUIVI FACTURES 2016'!F19:F48,MATCH($A$8,NFOURN,0),+$P21))</f>
        <v/>
      </c>
      <c r="C21" s="51" t="str">
        <f>IF(ISNA(INDEX('SUIVI FACTURES 2016'!A:I,MATCH(B21,'SUIVI FACTURES 2016'!F19:F48,0),7)),"",(INDEX('SUIVI FACTURES 2016'!A:I,MATCH(B21,'SUIVI FACTURES 2016'!F19:F48,0),7)))</f>
        <v/>
      </c>
      <c r="D21" s="58" t="str">
        <f>IF(ISNA(INDEX(BD,MATCH(B21,'SUIVI FACTURES 2016'!F19:F48,0),5)),"",(INDEX(BD,MATCH(B21,'SUIVI FACTURES 2016'!F19:F48,0),5)))</f>
        <v/>
      </c>
      <c r="E21" s="59"/>
      <c r="F21" s="59"/>
      <c r="G21" s="59"/>
      <c r="H21" s="60"/>
      <c r="I21" s="15" t="str">
        <f>IF(ISNA(INDEX(BD,MATCH(B21,'SUIVI FACTURES 2016'!F19:F48,0),2)),"",(INDEX(BD,MATCH(B21,'SUIVI FACTURES 2016'!F19:F48,0),2)))</f>
        <v/>
      </c>
      <c r="J21" s="51" t="str">
        <f>IF(ISNA(INDEX(BD,MATCH(I21,'SUIVI FACTURES 2016'!B19:B48,0),3)),"",(INDEX(BD,MATCH(I21,'SUIVI FACTURES 2016'!B19:B48,0),3)))</f>
        <v/>
      </c>
      <c r="K21" s="52" t="str">
        <f>IF(ISNA(INDEX(BD,MATCH(I21,'SUIVI FACTURES 2016'!B19:B48,0),4)),"",(INDEX(BD,MATCH(I21,'SUIVI FACTURES 2016'!B19:B48,0),4)))</f>
        <v/>
      </c>
      <c r="L21" s="61"/>
      <c r="M21" s="62"/>
      <c r="N21" s="22"/>
      <c r="P21" t="str">
        <f t="shared" si="0"/>
        <v/>
      </c>
      <c r="V21" s="28"/>
    </row>
    <row r="22" spans="1:22" ht="37.5" customHeight="1">
      <c r="A22" s="50">
        <v>12</v>
      </c>
      <c r="B22" s="57" t="str">
        <f>IF($P22="","",INDEX('SUIVI FACTURES 2016'!F20:F49,MATCH($A$8,NFOURN,0),+$P22))</f>
        <v/>
      </c>
      <c r="C22" s="51" t="str">
        <f>IF(ISNA(INDEX('SUIVI FACTURES 2016'!A:I,MATCH(B22,'SUIVI FACTURES 2016'!F20:F49,0),7)),"",(INDEX('SUIVI FACTURES 2016'!A:I,MATCH(B22,'SUIVI FACTURES 2016'!F20:F49,0),7)))</f>
        <v/>
      </c>
      <c r="D22" s="58" t="str">
        <f>IF(ISNA(INDEX(BD,MATCH(B22,'SUIVI FACTURES 2016'!F20:F49,0),5)),"",(INDEX(BD,MATCH(B22,'SUIVI FACTURES 2016'!F20:F49,0),5)))</f>
        <v/>
      </c>
      <c r="E22" s="59"/>
      <c r="F22" s="59"/>
      <c r="G22" s="59"/>
      <c r="H22" s="60"/>
      <c r="I22" s="15" t="str">
        <f>IF(ISNA(INDEX(BD,MATCH(B22,'SUIVI FACTURES 2016'!F20:F49,0),2)),"",(INDEX(BD,MATCH(B22,'SUIVI FACTURES 2016'!F20:F49,0),2)))</f>
        <v/>
      </c>
      <c r="J22" s="51" t="str">
        <f>IF(ISNA(INDEX(BD,MATCH(I22,'SUIVI FACTURES 2016'!B20:B49,0),3)),"",(INDEX(BD,MATCH(I22,'SUIVI FACTURES 2016'!B20:B49,0),3)))</f>
        <v/>
      </c>
      <c r="K22" s="52" t="str">
        <f>IF(ISNA(INDEX(BD,MATCH(I22,'SUIVI FACTURES 2016'!B20:B49,0),4)),"",(INDEX(BD,MATCH(I22,'SUIVI FACTURES 2016'!B20:B49,0),4)))</f>
        <v/>
      </c>
      <c r="L22" s="63"/>
      <c r="M22" s="64"/>
      <c r="N22" s="48"/>
      <c r="P22" t="str">
        <f t="shared" si="0"/>
        <v/>
      </c>
      <c r="V22" s="28"/>
    </row>
    <row r="23" spans="1:22" ht="37.5" customHeight="1">
      <c r="A23" s="49">
        <v>13</v>
      </c>
      <c r="B23" s="57" t="str">
        <f>IF($P23="","",INDEX('SUIVI FACTURES 2016'!F21:F50,MATCH($A$8,NFOURN,0),+$P23))</f>
        <v/>
      </c>
      <c r="C23" s="51" t="str">
        <f>IF(ISNA(INDEX('SUIVI FACTURES 2016'!A:I,MATCH(B23,'SUIVI FACTURES 2016'!F21:F50,0),7)),"",(INDEX('SUIVI FACTURES 2016'!A:I,MATCH(B23,'SUIVI FACTURES 2016'!F21:F50,0),7)))</f>
        <v/>
      </c>
      <c r="D23" s="58" t="str">
        <f>IF(ISNA(INDEX(BD,MATCH(B23,'SUIVI FACTURES 2016'!F21:F50,0),5)),"",(INDEX(BD,MATCH(B23,'SUIVI FACTURES 2016'!F21:F50,0),5)))</f>
        <v/>
      </c>
      <c r="E23" s="59"/>
      <c r="F23" s="59"/>
      <c r="G23" s="59"/>
      <c r="H23" s="60"/>
      <c r="I23" s="15" t="str">
        <f>IF(ISNA(INDEX(BD,MATCH(B23,'SUIVI FACTURES 2016'!F21:F50,0),2)),"",(INDEX(BD,MATCH(B23,'SUIVI FACTURES 2016'!F21:F50,0),2)))</f>
        <v/>
      </c>
      <c r="J23" s="51" t="str">
        <f>IF(ISNA(INDEX(BD,MATCH(I23,'SUIVI FACTURES 2016'!B21:B50,0),3)),"",(INDEX(BD,MATCH(I23,'SUIVI FACTURES 2016'!B21:B50,0),3)))</f>
        <v/>
      </c>
      <c r="K23" s="52" t="str">
        <f>IF(ISNA(INDEX(BD,MATCH(I23,'SUIVI FACTURES 2016'!B21:B50,0),4)),"",(INDEX(BD,MATCH(I23,'SUIVI FACTURES 2016'!B21:B50,0),4)))</f>
        <v/>
      </c>
      <c r="L23" s="61"/>
      <c r="M23" s="62"/>
      <c r="N23" s="22"/>
      <c r="P23" t="str">
        <f t="shared" si="0"/>
        <v/>
      </c>
      <c r="V23" s="28"/>
    </row>
    <row r="24" spans="1:22" ht="18.75">
      <c r="K24" s="38"/>
      <c r="V24" s="28"/>
    </row>
    <row r="25" spans="1:22" ht="18.75">
      <c r="K25" s="38"/>
      <c r="V25" s="34"/>
    </row>
    <row r="26" spans="1:22" ht="18.75">
      <c r="K26" s="38"/>
      <c r="V26" s="28"/>
    </row>
    <row r="27" spans="1:22" ht="18.75">
      <c r="K27" s="38"/>
      <c r="V27" s="28"/>
    </row>
    <row r="28" spans="1:22" ht="18.75">
      <c r="K28" s="38"/>
      <c r="V28" s="28"/>
    </row>
    <row r="29" spans="1:22" ht="18.75">
      <c r="K29" s="38"/>
      <c r="V29" s="28"/>
    </row>
    <row r="30" spans="1:22" ht="18.75">
      <c r="K30" s="38"/>
      <c r="V30" s="28"/>
    </row>
    <row r="31" spans="1:22" ht="18.75">
      <c r="K31" s="38"/>
      <c r="V31" s="28"/>
    </row>
    <row r="32" spans="1:22" ht="18.75">
      <c r="K32" s="38"/>
      <c r="V32" s="34"/>
    </row>
    <row r="33" spans="11:22" ht="18.75">
      <c r="K33" s="38"/>
      <c r="V33" s="28"/>
    </row>
    <row r="34" spans="11:22" ht="18.75">
      <c r="K34" s="38"/>
      <c r="V34" s="28"/>
    </row>
    <row r="35" spans="11:22" ht="18.75">
      <c r="K35" s="38"/>
      <c r="V35" s="28"/>
    </row>
    <row r="36" spans="11:22" ht="18.75">
      <c r="K36" s="38"/>
      <c r="V36" s="28"/>
    </row>
    <row r="37" spans="11:22" ht="18.75">
      <c r="K37" s="38"/>
      <c r="V37" s="28"/>
    </row>
    <row r="38" spans="11:22" ht="18.75">
      <c r="K38" s="38"/>
      <c r="V38" s="28"/>
    </row>
    <row r="39" spans="11:22" ht="18.75">
      <c r="K39" s="38"/>
      <c r="V39" s="28"/>
    </row>
    <row r="40" spans="11:22" ht="18.75">
      <c r="K40" s="38"/>
      <c r="V40" s="28"/>
    </row>
    <row r="41" spans="11:22" ht="18.75">
      <c r="K41" s="39" t="e">
        <f>SUM(K13:K40)</f>
        <v>#REF!</v>
      </c>
      <c r="V41" s="28"/>
    </row>
    <row r="42" spans="11:22" ht="18.75">
      <c r="V42" s="28"/>
    </row>
    <row r="43" spans="11:22" ht="18.75">
      <c r="V43" s="28"/>
    </row>
    <row r="44" spans="11:22" ht="18.75">
      <c r="V44" s="28"/>
    </row>
    <row r="45" spans="11:22" ht="18.75">
      <c r="V45" s="28"/>
    </row>
    <row r="46" spans="11:22" ht="18.75">
      <c r="V46" s="28"/>
    </row>
    <row r="47" spans="11:22" ht="18.75">
      <c r="V47" s="28"/>
    </row>
    <row r="48" spans="11:22" ht="18.75">
      <c r="V48" s="28"/>
    </row>
    <row r="49" spans="22:22" ht="18.75">
      <c r="V49" s="28"/>
    </row>
    <row r="50" spans="22:22" ht="18.75">
      <c r="V50" s="28"/>
    </row>
    <row r="51" spans="22:22" ht="18.75">
      <c r="V51" s="28"/>
    </row>
    <row r="52" spans="22:22" ht="18.75">
      <c r="V52" s="28"/>
    </row>
    <row r="53" spans="22:22" ht="18.75">
      <c r="V53" s="28"/>
    </row>
    <row r="54" spans="22:22" ht="18.75">
      <c r="V54" s="28"/>
    </row>
    <row r="55" spans="22:22" ht="18.75">
      <c r="V55" s="28"/>
    </row>
    <row r="56" spans="22:22" ht="18.75">
      <c r="V56" s="28"/>
    </row>
    <row r="57" spans="22:22" ht="18.75">
      <c r="V57" s="28"/>
    </row>
    <row r="58" spans="22:22" ht="18.75">
      <c r="V58" s="28"/>
    </row>
    <row r="59" spans="22:22" ht="18.75">
      <c r="V59" s="28"/>
    </row>
    <row r="60" spans="22:22" ht="18.75">
      <c r="V60" s="34"/>
    </row>
    <row r="61" spans="22:22" ht="18.75">
      <c r="V61" s="28"/>
    </row>
    <row r="62" spans="22:22" ht="18.75">
      <c r="V62" s="28"/>
    </row>
    <row r="63" spans="22:22" ht="18.75">
      <c r="V63" s="28"/>
    </row>
    <row r="64" spans="22:22" ht="18.75">
      <c r="V64" s="28"/>
    </row>
    <row r="65" spans="22:22" ht="18.75">
      <c r="V65" s="28"/>
    </row>
    <row r="66" spans="22:22" ht="18.75">
      <c r="V66" s="28"/>
    </row>
    <row r="67" spans="22:22" ht="18.75">
      <c r="V67" s="28"/>
    </row>
    <row r="68" spans="22:22" ht="18.75">
      <c r="V68" s="28"/>
    </row>
    <row r="69" spans="22:22" ht="18.75">
      <c r="V69" s="28"/>
    </row>
    <row r="70" spans="22:22" ht="18.75">
      <c r="V70" s="28"/>
    </row>
    <row r="71" spans="22:22" ht="18.75">
      <c r="V71" s="28"/>
    </row>
    <row r="72" spans="22:22" ht="18.75">
      <c r="V72" s="28"/>
    </row>
    <row r="73" spans="22:22" ht="18.75">
      <c r="V73" s="28"/>
    </row>
    <row r="74" spans="22:22" ht="18.75">
      <c r="V74" s="28"/>
    </row>
    <row r="75" spans="22:22" ht="18.75">
      <c r="V75" s="28"/>
    </row>
    <row r="76" spans="22:22" ht="18.75">
      <c r="V76" s="29"/>
    </row>
    <row r="77" spans="22:22" ht="18.75">
      <c r="V77" s="28"/>
    </row>
    <row r="78" spans="22:22" ht="18.75">
      <c r="V78" s="34"/>
    </row>
    <row r="79" spans="22:22" ht="18.75">
      <c r="V79" s="28"/>
    </row>
    <row r="80" spans="22:22" ht="18.75">
      <c r="V80" s="28"/>
    </row>
    <row r="81" spans="22:22" ht="18.75">
      <c r="V81" s="28"/>
    </row>
    <row r="82" spans="22:22" ht="18.75">
      <c r="V82" s="28"/>
    </row>
    <row r="83" spans="22:22" ht="18.75">
      <c r="V83" s="28"/>
    </row>
    <row r="84" spans="22:22" ht="18.75">
      <c r="V84" s="28"/>
    </row>
    <row r="85" spans="22:22" ht="18.75">
      <c r="V85" s="28"/>
    </row>
    <row r="86" spans="22:22" ht="18.75">
      <c r="V86" s="28"/>
    </row>
    <row r="87" spans="22:22" ht="18.75">
      <c r="V87" s="28"/>
    </row>
    <row r="88" spans="22:22" ht="18.75">
      <c r="V88" s="28"/>
    </row>
    <row r="89" spans="22:22" ht="18.75">
      <c r="V89" s="28"/>
    </row>
    <row r="90" spans="22:22" ht="18.75">
      <c r="V90" s="28"/>
    </row>
    <row r="91" spans="22:22" ht="18.75">
      <c r="V91" s="28"/>
    </row>
    <row r="92" spans="22:22" ht="18.75">
      <c r="V92" s="28"/>
    </row>
    <row r="93" spans="22:22" ht="18.75">
      <c r="V93" s="28"/>
    </row>
    <row r="94" spans="22:22" ht="18.75">
      <c r="V94" s="28"/>
    </row>
    <row r="95" spans="22:22" ht="18.75">
      <c r="V95" s="28"/>
    </row>
    <row r="96" spans="22:22" ht="18.75">
      <c r="V96" s="28"/>
    </row>
    <row r="97" spans="22:22" ht="18.75">
      <c r="V97" s="28"/>
    </row>
    <row r="98" spans="22:22" ht="18.75">
      <c r="V98" s="28"/>
    </row>
    <row r="99" spans="22:22" ht="18.75">
      <c r="V99" s="28"/>
    </row>
    <row r="100" spans="22:22" ht="18.75">
      <c r="V100" s="28"/>
    </row>
    <row r="101" spans="22:22" ht="18.75">
      <c r="V101" s="28"/>
    </row>
    <row r="102" spans="22:22" ht="18.75">
      <c r="V102" s="28"/>
    </row>
    <row r="103" spans="22:22" ht="18.75">
      <c r="V103" s="28"/>
    </row>
    <row r="104" spans="22:22" ht="18.75">
      <c r="V104" s="28"/>
    </row>
    <row r="105" spans="22:22" ht="18.75">
      <c r="V105" s="28"/>
    </row>
    <row r="106" spans="22:22" ht="18.75">
      <c r="V106" s="28"/>
    </row>
    <row r="107" spans="22:22" ht="18.75">
      <c r="V107" s="28"/>
    </row>
    <row r="108" spans="22:22" ht="18.75">
      <c r="V108" s="28"/>
    </row>
    <row r="109" spans="22:22" ht="18.75">
      <c r="V109" s="28"/>
    </row>
    <row r="110" spans="22:22" ht="18.75">
      <c r="V110" s="28"/>
    </row>
    <row r="111" spans="22:22" ht="18.75">
      <c r="V111" s="28"/>
    </row>
    <row r="112" spans="22:22" ht="18.75">
      <c r="V112" s="28"/>
    </row>
    <row r="113" spans="22:22" ht="18.75">
      <c r="V113" s="28"/>
    </row>
    <row r="114" spans="22:22" ht="18.75">
      <c r="V114" s="28"/>
    </row>
    <row r="115" spans="22:22" ht="18.75">
      <c r="V115" s="28"/>
    </row>
    <row r="116" spans="22:22" ht="18.75">
      <c r="V116" s="28"/>
    </row>
    <row r="117" spans="22:22" ht="18.75">
      <c r="V117" s="28"/>
    </row>
    <row r="118" spans="22:22" ht="18.75">
      <c r="V118" s="28"/>
    </row>
    <row r="119" spans="22:22" ht="18.75">
      <c r="V119" s="28"/>
    </row>
    <row r="120" spans="22:22" ht="18.75">
      <c r="V120" s="28"/>
    </row>
    <row r="121" spans="22:22" ht="18.75">
      <c r="V121" s="28"/>
    </row>
    <row r="122" spans="22:22" ht="18.75">
      <c r="V122" s="28"/>
    </row>
    <row r="123" spans="22:22" ht="18.75">
      <c r="V123" s="28"/>
    </row>
    <row r="124" spans="22:22" ht="18.75">
      <c r="V124" s="28"/>
    </row>
    <row r="125" spans="22:22" ht="18.75">
      <c r="V125" s="28"/>
    </row>
    <row r="126" spans="22:22" ht="18.75">
      <c r="V126" s="28"/>
    </row>
    <row r="127" spans="22:22" ht="18.75">
      <c r="V127" s="28"/>
    </row>
    <row r="128" spans="22:22" ht="18.75">
      <c r="V128" s="28"/>
    </row>
    <row r="129" spans="22:22" ht="18.75">
      <c r="V129" s="28"/>
    </row>
    <row r="130" spans="22:22" ht="18.75">
      <c r="V130" s="28"/>
    </row>
    <row r="131" spans="22:22" ht="18.75">
      <c r="V131" s="28"/>
    </row>
    <row r="132" spans="22:22" ht="18.75">
      <c r="V132" s="28"/>
    </row>
  </sheetData>
  <mergeCells count="30">
    <mergeCell ref="B11:C11"/>
    <mergeCell ref="A11:A12"/>
    <mergeCell ref="G4:H4"/>
    <mergeCell ref="G5:H5"/>
    <mergeCell ref="L11:M12"/>
    <mergeCell ref="N11:N12"/>
    <mergeCell ref="D13:H13"/>
    <mergeCell ref="L13:M13"/>
    <mergeCell ref="D14:H14"/>
    <mergeCell ref="L14:M14"/>
    <mergeCell ref="I11:K11"/>
    <mergeCell ref="D11:H12"/>
    <mergeCell ref="D15:H15"/>
    <mergeCell ref="L15:M15"/>
    <mergeCell ref="D16:H16"/>
    <mergeCell ref="L16:M16"/>
    <mergeCell ref="D17:H17"/>
    <mergeCell ref="L17:M17"/>
    <mergeCell ref="D18:H18"/>
    <mergeCell ref="L18:M18"/>
    <mergeCell ref="D19:H19"/>
    <mergeCell ref="L19:M19"/>
    <mergeCell ref="D20:H20"/>
    <mergeCell ref="L20:M20"/>
    <mergeCell ref="D21:H21"/>
    <mergeCell ref="L21:M21"/>
    <mergeCell ref="D22:H22"/>
    <mergeCell ref="L22:M22"/>
    <mergeCell ref="D23:H23"/>
    <mergeCell ref="L23:M23"/>
  </mergeCells>
  <dataValidations disablePrompts="1" count="2">
    <dataValidation type="list" allowBlank="1" showInputMessage="1" showErrorMessage="1" sqref="B8">
      <formula1>nomfourn</formula1>
    </dataValidation>
    <dataValidation type="list" allowBlank="1" showInputMessage="1" showErrorMessage="1" sqref="A8">
      <formula1>nom</formula1>
    </dataValidation>
  </dataValidations>
  <hyperlinks>
    <hyperlink ref="J2" r:id="rId1" display="TEL:…………………………………"/>
  </hyperlinks>
  <pageMargins left="0.7" right="0.7" top="0.75" bottom="0.75" header="0.3" footer="0.3"/>
  <pageSetup paperSize="9" orientation="landscape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I40"/>
  <sheetViews>
    <sheetView topLeftCell="A10" zoomScale="70" zoomScaleNormal="70" workbookViewId="0">
      <pane ySplit="1" topLeftCell="A32" activePane="bottomLeft" state="frozen"/>
      <selection activeCell="A10" sqref="A10"/>
      <selection pane="bottomLeft" activeCell="A32" sqref="A32"/>
    </sheetView>
  </sheetViews>
  <sheetFormatPr baseColWidth="10" defaultRowHeight="41.25" customHeight="1"/>
  <cols>
    <col min="1" max="1" width="38.42578125" customWidth="1"/>
    <col min="2" max="2" width="18.85546875" customWidth="1"/>
    <col min="3" max="3" width="12.85546875" customWidth="1"/>
    <col min="4" max="4" width="22.42578125" customWidth="1"/>
    <col min="5" max="5" width="43.28515625" style="23" customWidth="1"/>
    <col min="6" max="6" width="15" customWidth="1"/>
    <col min="7" max="7" width="14.5703125" customWidth="1"/>
    <col min="8" max="8" width="17.7109375" customWidth="1"/>
    <col min="9" max="9" width="15.5703125" customWidth="1"/>
  </cols>
  <sheetData>
    <row r="1" spans="1:9" ht="41.25" customHeight="1">
      <c r="F1" s="1" t="s">
        <v>0</v>
      </c>
    </row>
    <row r="2" spans="1:9" ht="41.25" customHeight="1">
      <c r="B2" s="2" t="s">
        <v>1</v>
      </c>
    </row>
    <row r="7" spans="1:9" ht="41.25" customHeight="1">
      <c r="A7" s="3" t="s">
        <v>2</v>
      </c>
    </row>
    <row r="8" spans="1:9" ht="41.25" customHeight="1">
      <c r="A8" s="4" t="s">
        <v>3</v>
      </c>
    </row>
    <row r="9" spans="1:9" ht="41.25" customHeight="1">
      <c r="A9" s="5" t="s">
        <v>4</v>
      </c>
    </row>
    <row r="10" spans="1:9" ht="49.5" customHeight="1">
      <c r="A10" s="8" t="s">
        <v>11</v>
      </c>
      <c r="B10" s="7" t="s">
        <v>5</v>
      </c>
      <c r="C10" s="8" t="s">
        <v>10</v>
      </c>
      <c r="D10" s="8" t="s">
        <v>9</v>
      </c>
      <c r="E10" s="8" t="s">
        <v>15</v>
      </c>
      <c r="F10" s="9" t="s">
        <v>8</v>
      </c>
      <c r="G10" s="9" t="s">
        <v>13</v>
      </c>
      <c r="H10" s="10" t="s">
        <v>12</v>
      </c>
      <c r="I10" s="10" t="s">
        <v>14</v>
      </c>
    </row>
    <row r="11" spans="1:9" ht="41.25" customHeight="1">
      <c r="A11" s="14" t="s">
        <v>97</v>
      </c>
      <c r="B11" s="19" t="s">
        <v>17</v>
      </c>
      <c r="C11" s="12">
        <v>42389</v>
      </c>
      <c r="D11" s="13">
        <v>22000</v>
      </c>
      <c r="E11" s="24" t="s">
        <v>104</v>
      </c>
      <c r="F11" s="16" t="s">
        <v>134</v>
      </c>
      <c r="G11" s="17">
        <v>42379</v>
      </c>
      <c r="H11" s="11"/>
      <c r="I11" s="21"/>
    </row>
    <row r="12" spans="1:9" ht="41.25" customHeight="1">
      <c r="A12" s="14" t="s">
        <v>98</v>
      </c>
      <c r="B12" s="19" t="s">
        <v>52</v>
      </c>
      <c r="C12" s="12">
        <v>42422</v>
      </c>
      <c r="D12" s="13">
        <v>28990</v>
      </c>
      <c r="E12" s="25" t="s">
        <v>105</v>
      </c>
      <c r="F12" s="16" t="s">
        <v>135</v>
      </c>
      <c r="G12" s="17">
        <v>42381</v>
      </c>
      <c r="H12" s="11"/>
      <c r="I12" s="21"/>
    </row>
    <row r="13" spans="1:9" ht="41.25" customHeight="1">
      <c r="A13" s="14" t="s">
        <v>96</v>
      </c>
      <c r="B13" s="19" t="s">
        <v>19</v>
      </c>
      <c r="C13" s="12">
        <v>42414</v>
      </c>
      <c r="D13" s="13">
        <v>187.5</v>
      </c>
      <c r="E13" s="25" t="s">
        <v>106</v>
      </c>
      <c r="F13" s="16" t="s">
        <v>136</v>
      </c>
      <c r="G13" s="17">
        <v>42474</v>
      </c>
      <c r="H13" s="11" t="s">
        <v>53</v>
      </c>
      <c r="I13" s="21">
        <v>42404</v>
      </c>
    </row>
    <row r="14" spans="1:9" ht="41.25" customHeight="1">
      <c r="A14" s="14" t="s">
        <v>96</v>
      </c>
      <c r="B14" s="19" t="s">
        <v>20</v>
      </c>
      <c r="C14" s="12">
        <v>42478</v>
      </c>
      <c r="D14" s="13">
        <v>216000</v>
      </c>
      <c r="E14" s="25" t="s">
        <v>107</v>
      </c>
      <c r="F14" s="16" t="s">
        <v>137</v>
      </c>
      <c r="G14" s="17">
        <v>42466</v>
      </c>
      <c r="H14" s="11"/>
      <c r="I14" s="21"/>
    </row>
    <row r="15" spans="1:9" ht="41.25" customHeight="1">
      <c r="A15" s="14" t="s">
        <v>96</v>
      </c>
      <c r="B15" s="19" t="s">
        <v>21</v>
      </c>
      <c r="C15" s="12">
        <v>42478</v>
      </c>
      <c r="D15" s="13">
        <v>78000</v>
      </c>
      <c r="E15" s="25" t="s">
        <v>108</v>
      </c>
      <c r="F15" s="16" t="s">
        <v>22</v>
      </c>
      <c r="G15" s="17">
        <v>42466</v>
      </c>
      <c r="H15" s="11"/>
      <c r="I15" s="21"/>
    </row>
    <row r="16" spans="1:9" ht="41.25" customHeight="1">
      <c r="A16" s="14" t="s">
        <v>96</v>
      </c>
      <c r="B16" s="19" t="s">
        <v>24</v>
      </c>
      <c r="C16" s="12">
        <v>42438</v>
      </c>
      <c r="D16" s="13">
        <v>3375</v>
      </c>
      <c r="E16" s="25" t="s">
        <v>109</v>
      </c>
      <c r="F16" s="16" t="s">
        <v>138</v>
      </c>
      <c r="G16" s="17">
        <v>42467</v>
      </c>
      <c r="H16" s="11"/>
      <c r="I16" s="21"/>
    </row>
    <row r="17" spans="1:9" ht="41.25" customHeight="1">
      <c r="A17" s="14" t="s">
        <v>96</v>
      </c>
      <c r="B17" s="19" t="s">
        <v>26</v>
      </c>
      <c r="C17" s="12">
        <v>42444</v>
      </c>
      <c r="D17" s="13">
        <v>679212.35</v>
      </c>
      <c r="E17" s="25" t="s">
        <v>110</v>
      </c>
      <c r="F17" s="16" t="s">
        <v>139</v>
      </c>
      <c r="G17" s="17">
        <v>42468</v>
      </c>
      <c r="H17" s="11"/>
      <c r="I17" s="21"/>
    </row>
    <row r="18" spans="1:9" ht="41.25" customHeight="1">
      <c r="A18" s="14" t="s">
        <v>96</v>
      </c>
      <c r="B18" s="31" t="s">
        <v>32</v>
      </c>
      <c r="C18" s="32">
        <v>42473</v>
      </c>
      <c r="D18" s="33">
        <v>20000</v>
      </c>
      <c r="E18" s="25" t="s">
        <v>111</v>
      </c>
      <c r="F18" s="16" t="s">
        <v>33</v>
      </c>
      <c r="G18" s="17">
        <v>42471</v>
      </c>
      <c r="H18" s="11"/>
      <c r="I18" s="21"/>
    </row>
    <row r="19" spans="1:9" ht="41.25" customHeight="1">
      <c r="A19" s="14" t="s">
        <v>96</v>
      </c>
      <c r="B19" s="31" t="s">
        <v>34</v>
      </c>
      <c r="C19" s="32">
        <v>42505</v>
      </c>
      <c r="D19" s="33">
        <v>701534.07</v>
      </c>
      <c r="E19" s="25" t="s">
        <v>112</v>
      </c>
      <c r="F19" s="16" t="s">
        <v>140</v>
      </c>
      <c r="G19" s="17"/>
      <c r="H19" s="11"/>
      <c r="I19" s="21"/>
    </row>
    <row r="20" spans="1:9" ht="41.25" customHeight="1">
      <c r="A20" s="14" t="s">
        <v>96</v>
      </c>
      <c r="B20" s="31" t="s">
        <v>35</v>
      </c>
      <c r="C20" s="32">
        <v>42500</v>
      </c>
      <c r="D20" s="33">
        <v>420000</v>
      </c>
      <c r="E20" s="25" t="s">
        <v>113</v>
      </c>
      <c r="F20" s="16" t="s">
        <v>36</v>
      </c>
      <c r="G20" s="17">
        <v>42437</v>
      </c>
      <c r="H20" s="11"/>
      <c r="I20" s="21"/>
    </row>
    <row r="21" spans="1:9" ht="41.25" customHeight="1">
      <c r="A21" s="14" t="s">
        <v>96</v>
      </c>
      <c r="B21" s="31" t="s">
        <v>37</v>
      </c>
      <c r="C21" s="32">
        <v>42436</v>
      </c>
      <c r="D21" s="33">
        <v>10000</v>
      </c>
      <c r="E21" s="25" t="s">
        <v>114</v>
      </c>
      <c r="F21" s="16" t="s">
        <v>38</v>
      </c>
      <c r="G21" s="17">
        <v>42436</v>
      </c>
      <c r="H21" s="11"/>
      <c r="I21" s="21"/>
    </row>
    <row r="22" spans="1:9" ht="41.25" customHeight="1">
      <c r="A22" s="14" t="s">
        <v>96</v>
      </c>
      <c r="B22" s="31" t="s">
        <v>42</v>
      </c>
      <c r="C22" s="32">
        <v>42506</v>
      </c>
      <c r="D22" s="33">
        <v>1697.5</v>
      </c>
      <c r="E22" s="25" t="s">
        <v>115</v>
      </c>
      <c r="F22" s="16" t="s">
        <v>141</v>
      </c>
      <c r="G22" s="17">
        <v>42474</v>
      </c>
      <c r="H22" s="11"/>
      <c r="I22" s="21"/>
    </row>
    <row r="23" spans="1:9" ht="41.25" customHeight="1">
      <c r="A23" s="14" t="s">
        <v>96</v>
      </c>
      <c r="B23" s="31" t="s">
        <v>43</v>
      </c>
      <c r="C23" s="32">
        <v>42507</v>
      </c>
      <c r="D23" s="33">
        <v>1152000</v>
      </c>
      <c r="E23" s="25" t="s">
        <v>116</v>
      </c>
      <c r="F23" s="16" t="s">
        <v>44</v>
      </c>
      <c r="G23" s="17">
        <v>42494</v>
      </c>
      <c r="H23" s="11"/>
      <c r="I23" s="21"/>
    </row>
    <row r="24" spans="1:9" ht="41.25" customHeight="1">
      <c r="A24" s="14" t="s">
        <v>96</v>
      </c>
      <c r="B24" s="31" t="s">
        <v>46</v>
      </c>
      <c r="C24" s="32">
        <v>42534</v>
      </c>
      <c r="D24" s="33">
        <v>2250</v>
      </c>
      <c r="E24" s="25" t="s">
        <v>117</v>
      </c>
      <c r="F24" s="16" t="s">
        <v>142</v>
      </c>
      <c r="G24" s="17">
        <v>42495</v>
      </c>
      <c r="H24" s="11"/>
      <c r="I24" s="21"/>
    </row>
    <row r="25" spans="1:9" ht="41.25" customHeight="1">
      <c r="A25" s="14" t="s">
        <v>96</v>
      </c>
      <c r="B25" s="31" t="s">
        <v>49</v>
      </c>
      <c r="C25" s="32">
        <v>42568</v>
      </c>
      <c r="D25" s="33">
        <v>3937.5</v>
      </c>
      <c r="E25" s="25" t="s">
        <v>118</v>
      </c>
      <c r="F25" s="16" t="s">
        <v>143</v>
      </c>
      <c r="G25" s="17">
        <v>42496</v>
      </c>
      <c r="H25" s="11"/>
      <c r="I25" s="21"/>
    </row>
    <row r="26" spans="1:9" ht="41.25" customHeight="1">
      <c r="A26" s="14" t="s">
        <v>96</v>
      </c>
      <c r="B26" s="31" t="s">
        <v>50</v>
      </c>
      <c r="C26" s="32">
        <v>42510</v>
      </c>
      <c r="D26" s="33">
        <v>156475.48000000001</v>
      </c>
      <c r="E26" s="25" t="s">
        <v>119</v>
      </c>
      <c r="F26" s="16" t="s">
        <v>144</v>
      </c>
      <c r="G26" s="17">
        <v>42497</v>
      </c>
      <c r="H26" s="11"/>
      <c r="I26" s="21"/>
    </row>
    <row r="27" spans="1:9" ht="41.25" customHeight="1">
      <c r="A27" s="14" t="s">
        <v>96</v>
      </c>
      <c r="B27" s="31" t="s">
        <v>51</v>
      </c>
      <c r="C27" s="32">
        <v>42610</v>
      </c>
      <c r="D27" s="33">
        <v>2137.5</v>
      </c>
      <c r="E27" s="25" t="s">
        <v>120</v>
      </c>
      <c r="F27" s="16" t="s">
        <v>145</v>
      </c>
      <c r="G27" s="17">
        <v>42498</v>
      </c>
      <c r="H27" s="11"/>
      <c r="I27" s="21"/>
    </row>
    <row r="28" spans="1:9" ht="41.25" customHeight="1">
      <c r="A28" s="14" t="s">
        <v>96</v>
      </c>
      <c r="B28" s="31" t="s">
        <v>47</v>
      </c>
      <c r="C28" s="32">
        <v>42631</v>
      </c>
      <c r="D28" s="33">
        <v>192.5</v>
      </c>
      <c r="E28" s="25" t="s">
        <v>121</v>
      </c>
      <c r="F28" s="16" t="s">
        <v>146</v>
      </c>
      <c r="G28" s="17">
        <v>42499</v>
      </c>
      <c r="H28" s="11"/>
      <c r="I28" s="21"/>
    </row>
    <row r="29" spans="1:9" ht="41.25" customHeight="1">
      <c r="A29" s="14" t="s">
        <v>96</v>
      </c>
      <c r="B29" s="31" t="s">
        <v>57</v>
      </c>
      <c r="C29" s="32">
        <v>42510</v>
      </c>
      <c r="D29" s="33">
        <v>166662.84</v>
      </c>
      <c r="E29" s="25" t="s">
        <v>122</v>
      </c>
      <c r="F29" s="16" t="s">
        <v>147</v>
      </c>
      <c r="G29" s="17">
        <v>42500</v>
      </c>
      <c r="H29" s="11"/>
      <c r="I29" s="21"/>
    </row>
    <row r="30" spans="1:9" ht="41.25" customHeight="1">
      <c r="A30" s="14" t="s">
        <v>96</v>
      </c>
      <c r="B30" s="31" t="s">
        <v>59</v>
      </c>
      <c r="C30" s="32">
        <v>42569</v>
      </c>
      <c r="D30" s="33">
        <v>122814.9</v>
      </c>
      <c r="E30" s="25" t="s">
        <v>123</v>
      </c>
      <c r="F30" s="16" t="s">
        <v>60</v>
      </c>
      <c r="G30" s="17">
        <v>42478</v>
      </c>
      <c r="H30" s="11"/>
      <c r="I30" s="21"/>
    </row>
    <row r="31" spans="1:9" ht="41.25" customHeight="1">
      <c r="A31" s="20" t="s">
        <v>99</v>
      </c>
      <c r="B31" s="19" t="s">
        <v>31</v>
      </c>
      <c r="C31" s="12">
        <v>42428</v>
      </c>
      <c r="D31" s="13">
        <v>2340</v>
      </c>
      <c r="E31" s="25" t="s">
        <v>124</v>
      </c>
      <c r="F31" s="16" t="s">
        <v>48</v>
      </c>
      <c r="G31" s="17">
        <v>42428</v>
      </c>
      <c r="H31" s="26" t="s">
        <v>31</v>
      </c>
      <c r="I31" s="21">
        <v>42428</v>
      </c>
    </row>
    <row r="32" spans="1:9" ht="41.25" customHeight="1">
      <c r="A32" s="20" t="s">
        <v>99</v>
      </c>
      <c r="B32" s="19" t="s">
        <v>54</v>
      </c>
      <c r="C32" s="12">
        <v>42477</v>
      </c>
      <c r="D32" s="13">
        <v>491400</v>
      </c>
      <c r="E32" s="25" t="s">
        <v>125</v>
      </c>
      <c r="F32" s="16" t="s">
        <v>55</v>
      </c>
      <c r="G32" s="17">
        <v>42477</v>
      </c>
      <c r="H32" s="26" t="s">
        <v>56</v>
      </c>
      <c r="I32" s="21">
        <v>42477</v>
      </c>
    </row>
    <row r="33" spans="1:9" ht="41.25" customHeight="1">
      <c r="A33" s="20" t="s">
        <v>100</v>
      </c>
      <c r="B33" s="19" t="s">
        <v>149</v>
      </c>
      <c r="C33" s="12">
        <v>42480</v>
      </c>
      <c r="D33" s="13">
        <v>10352</v>
      </c>
      <c r="E33" s="25" t="s">
        <v>126</v>
      </c>
      <c r="F33" s="16" t="s">
        <v>148</v>
      </c>
      <c r="G33" s="17">
        <v>42478</v>
      </c>
      <c r="H33" s="11"/>
      <c r="I33" s="11"/>
    </row>
    <row r="34" spans="1:9" ht="41.25" customHeight="1">
      <c r="A34" s="14" t="s">
        <v>101</v>
      </c>
      <c r="B34" s="18">
        <v>355</v>
      </c>
      <c r="C34" s="12">
        <v>42472</v>
      </c>
      <c r="D34" s="13">
        <v>481500</v>
      </c>
      <c r="E34" s="25" t="s">
        <v>127</v>
      </c>
      <c r="F34" s="16" t="s">
        <v>45</v>
      </c>
      <c r="G34" s="17">
        <v>42425</v>
      </c>
      <c r="H34" s="11">
        <v>486</v>
      </c>
      <c r="I34" s="21">
        <v>42472</v>
      </c>
    </row>
    <row r="35" spans="1:9" ht="41.25" customHeight="1">
      <c r="A35" s="14" t="s">
        <v>98</v>
      </c>
      <c r="B35" s="18">
        <v>240</v>
      </c>
      <c r="C35" s="12">
        <v>42445</v>
      </c>
      <c r="D35" s="13">
        <v>321000</v>
      </c>
      <c r="E35" s="25" t="s">
        <v>128</v>
      </c>
      <c r="F35" s="16" t="s">
        <v>25</v>
      </c>
      <c r="G35" s="17">
        <v>42425</v>
      </c>
      <c r="H35" s="11">
        <v>342</v>
      </c>
      <c r="I35" s="21">
        <v>42444</v>
      </c>
    </row>
    <row r="36" spans="1:9" ht="41.25" customHeight="1">
      <c r="A36" s="14" t="s">
        <v>102</v>
      </c>
      <c r="B36" s="18">
        <v>51744</v>
      </c>
      <c r="C36" s="12">
        <v>42551</v>
      </c>
      <c r="D36" s="13">
        <v>21060</v>
      </c>
      <c r="E36" s="25" t="s">
        <v>129</v>
      </c>
      <c r="F36" s="16" t="s">
        <v>58</v>
      </c>
      <c r="G36" s="17">
        <v>42543</v>
      </c>
      <c r="H36" s="11">
        <v>738</v>
      </c>
      <c r="I36" s="21">
        <v>42550</v>
      </c>
    </row>
    <row r="37" spans="1:9" ht="41.25" customHeight="1">
      <c r="A37" s="14" t="s">
        <v>99</v>
      </c>
      <c r="B37" s="18" t="s">
        <v>17</v>
      </c>
      <c r="C37" s="12">
        <v>42464</v>
      </c>
      <c r="D37" s="13">
        <v>999589.5</v>
      </c>
      <c r="E37" s="25" t="s">
        <v>130</v>
      </c>
      <c r="F37" s="16" t="s">
        <v>30</v>
      </c>
      <c r="G37" s="17">
        <v>42428</v>
      </c>
      <c r="H37" s="11" t="s">
        <v>17</v>
      </c>
      <c r="I37" s="21">
        <v>42432</v>
      </c>
    </row>
    <row r="38" spans="1:9" ht="41.25" customHeight="1">
      <c r="A38" s="14" t="s">
        <v>102</v>
      </c>
      <c r="B38" s="18" t="s">
        <v>28</v>
      </c>
      <c r="C38" s="12">
        <v>42466</v>
      </c>
      <c r="D38" s="13">
        <v>999414</v>
      </c>
      <c r="E38" s="25" t="s">
        <v>131</v>
      </c>
      <c r="F38" s="16" t="s">
        <v>29</v>
      </c>
      <c r="G38" s="17">
        <v>42442</v>
      </c>
      <c r="H38" s="11" t="s">
        <v>17</v>
      </c>
      <c r="I38" s="21">
        <v>42445</v>
      </c>
    </row>
    <row r="39" spans="1:9" ht="41.25" customHeight="1">
      <c r="A39" s="14" t="s">
        <v>97</v>
      </c>
      <c r="B39" s="19" t="s">
        <v>39</v>
      </c>
      <c r="C39" s="12">
        <v>42466</v>
      </c>
      <c r="D39" s="13">
        <v>999765</v>
      </c>
      <c r="E39" s="25" t="s">
        <v>132</v>
      </c>
      <c r="F39" s="16" t="s">
        <v>40</v>
      </c>
      <c r="G39" s="17">
        <v>42442</v>
      </c>
      <c r="H39" s="11" t="s">
        <v>27</v>
      </c>
      <c r="I39" s="21" t="s">
        <v>41</v>
      </c>
    </row>
    <row r="40" spans="1:9" ht="41.25" customHeight="1">
      <c r="A40" s="14" t="s">
        <v>103</v>
      </c>
      <c r="B40" s="19" t="s">
        <v>18</v>
      </c>
      <c r="C40" s="12">
        <v>42401</v>
      </c>
      <c r="D40" s="13">
        <v>499595.85</v>
      </c>
      <c r="E40" s="25" t="s">
        <v>133</v>
      </c>
      <c r="F40" s="27" t="s">
        <v>23</v>
      </c>
      <c r="G40" s="17">
        <v>42383</v>
      </c>
      <c r="H40" s="26" t="s">
        <v>18</v>
      </c>
      <c r="I40" s="21">
        <v>42388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="60" zoomScaleNormal="60" workbookViewId="0">
      <pane ySplit="1" topLeftCell="A2" activePane="bottomLeft" state="frozen"/>
      <selection pane="bottomLeft" activeCell="C16" sqref="C16"/>
    </sheetView>
  </sheetViews>
  <sheetFormatPr baseColWidth="10" defaultRowHeight="15"/>
  <cols>
    <col min="1" max="1" width="12.7109375" customWidth="1"/>
    <col min="2" max="2" width="48.140625" customWidth="1"/>
    <col min="3" max="3" width="20.28515625" customWidth="1"/>
    <col min="4" max="4" width="26.7109375" customWidth="1"/>
    <col min="5" max="5" width="23.42578125" customWidth="1"/>
    <col min="6" max="6" width="35.28515625" customWidth="1"/>
    <col min="7" max="7" width="32.140625" customWidth="1"/>
    <col min="8" max="8" width="46.85546875" customWidth="1"/>
    <col min="9" max="9" width="24.28515625" customWidth="1"/>
    <col min="10" max="10" width="23.7109375" customWidth="1"/>
  </cols>
  <sheetData>
    <row r="1" spans="1:10" ht="33" customHeight="1">
      <c r="A1" s="37" t="s">
        <v>80</v>
      </c>
      <c r="B1" s="6" t="s">
        <v>71</v>
      </c>
      <c r="C1" s="6" t="s">
        <v>72</v>
      </c>
      <c r="D1" s="6" t="s">
        <v>73</v>
      </c>
      <c r="E1" s="6" t="s">
        <v>74</v>
      </c>
      <c r="F1" s="6" t="s">
        <v>75</v>
      </c>
      <c r="G1" s="6" t="s">
        <v>76</v>
      </c>
      <c r="H1" s="6" t="s">
        <v>77</v>
      </c>
      <c r="I1" s="41" t="s">
        <v>78</v>
      </c>
      <c r="J1" s="6" t="s">
        <v>79</v>
      </c>
    </row>
    <row r="2" spans="1:10" ht="30" customHeight="1">
      <c r="A2" s="22" t="s">
        <v>150</v>
      </c>
      <c r="B2" s="28" t="s">
        <v>97</v>
      </c>
      <c r="C2" s="22"/>
      <c r="D2" s="53">
        <v>100</v>
      </c>
      <c r="E2" s="55">
        <v>42391</v>
      </c>
      <c r="F2" s="54">
        <v>1000000</v>
      </c>
      <c r="G2" s="54">
        <v>50000</v>
      </c>
      <c r="H2" s="22" t="s">
        <v>153</v>
      </c>
      <c r="I2" s="22" t="s">
        <v>160</v>
      </c>
      <c r="J2" s="22" t="s">
        <v>160</v>
      </c>
    </row>
    <row r="3" spans="1:10" ht="30" customHeight="1">
      <c r="A3" s="22" t="s">
        <v>81</v>
      </c>
      <c r="B3" s="28" t="s">
        <v>98</v>
      </c>
      <c r="C3" s="22"/>
      <c r="D3" s="53">
        <v>200</v>
      </c>
      <c r="E3" s="55">
        <v>42441</v>
      </c>
      <c r="F3" s="54">
        <v>150000</v>
      </c>
      <c r="G3" s="54">
        <v>25000</v>
      </c>
      <c r="H3" s="22" t="s">
        <v>154</v>
      </c>
      <c r="I3" s="22" t="s">
        <v>161</v>
      </c>
      <c r="J3" s="22" t="s">
        <v>168</v>
      </c>
    </row>
    <row r="4" spans="1:10" ht="37.5" customHeight="1">
      <c r="A4" s="22" t="s">
        <v>151</v>
      </c>
      <c r="B4" s="28" t="s">
        <v>96</v>
      </c>
      <c r="C4" s="22"/>
      <c r="D4" s="53">
        <v>201</v>
      </c>
      <c r="E4" s="55">
        <v>42510</v>
      </c>
      <c r="F4" s="54">
        <v>2100000</v>
      </c>
      <c r="G4" s="53"/>
      <c r="H4" s="22" t="s">
        <v>155</v>
      </c>
      <c r="I4" s="22" t="s">
        <v>162</v>
      </c>
      <c r="J4" s="22" t="s">
        <v>169</v>
      </c>
    </row>
    <row r="5" spans="1:10" ht="30" customHeight="1">
      <c r="A5" s="22" t="s">
        <v>150</v>
      </c>
      <c r="B5" s="28" t="s">
        <v>99</v>
      </c>
      <c r="C5" s="22"/>
      <c r="D5" s="53">
        <v>202</v>
      </c>
      <c r="E5" s="55">
        <v>42543</v>
      </c>
      <c r="F5" s="54">
        <v>210000000</v>
      </c>
      <c r="G5" s="53"/>
      <c r="H5" s="22" t="s">
        <v>152</v>
      </c>
      <c r="I5" s="22" t="s">
        <v>163</v>
      </c>
      <c r="J5" s="56">
        <v>1001001</v>
      </c>
    </row>
    <row r="6" spans="1:10" ht="30" customHeight="1">
      <c r="A6" s="22" t="s">
        <v>81</v>
      </c>
      <c r="B6" s="28" t="s">
        <v>100</v>
      </c>
      <c r="C6" s="22"/>
      <c r="D6" s="53">
        <v>203</v>
      </c>
      <c r="E6" s="55">
        <v>42552</v>
      </c>
      <c r="F6" s="54">
        <v>10000000</v>
      </c>
      <c r="G6" s="53"/>
      <c r="H6" s="22" t="s">
        <v>156</v>
      </c>
      <c r="I6" s="22" t="s">
        <v>164</v>
      </c>
      <c r="J6" s="22" t="s">
        <v>170</v>
      </c>
    </row>
    <row r="7" spans="1:10" ht="39" customHeight="1">
      <c r="A7" s="22" t="s">
        <v>150</v>
      </c>
      <c r="B7" s="28" t="s">
        <v>101</v>
      </c>
      <c r="C7" s="22"/>
      <c r="D7" s="53">
        <v>204</v>
      </c>
      <c r="E7" s="55">
        <v>42566</v>
      </c>
      <c r="F7" s="54">
        <v>11000000</v>
      </c>
      <c r="G7" s="53"/>
      <c r="H7" s="22" t="s">
        <v>157</v>
      </c>
      <c r="I7" s="22" t="s">
        <v>165</v>
      </c>
      <c r="J7" s="22" t="s">
        <v>171</v>
      </c>
    </row>
    <row r="8" spans="1:10" ht="30" customHeight="1">
      <c r="A8" s="22" t="s">
        <v>150</v>
      </c>
      <c r="B8" s="28" t="s">
        <v>102</v>
      </c>
      <c r="C8" s="22"/>
      <c r="D8" s="53">
        <v>205</v>
      </c>
      <c r="E8" s="55">
        <v>42594</v>
      </c>
      <c r="F8" s="54">
        <v>1000000</v>
      </c>
      <c r="G8" s="53"/>
      <c r="H8" s="22" t="s">
        <v>158</v>
      </c>
      <c r="I8" s="22" t="s">
        <v>167</v>
      </c>
      <c r="J8" s="56">
        <v>1111111111</v>
      </c>
    </row>
    <row r="9" spans="1:10" ht="59.25" customHeight="1">
      <c r="A9" s="22" t="s">
        <v>81</v>
      </c>
      <c r="B9" s="28" t="s">
        <v>103</v>
      </c>
      <c r="C9" s="22"/>
      <c r="D9" s="53">
        <v>206</v>
      </c>
      <c r="E9" s="55">
        <v>42614</v>
      </c>
      <c r="F9" s="54">
        <v>175000</v>
      </c>
      <c r="G9" s="53"/>
      <c r="H9" s="22" t="s">
        <v>159</v>
      </c>
      <c r="I9" s="22" t="s">
        <v>166</v>
      </c>
      <c r="J9" s="40" t="s">
        <v>172</v>
      </c>
    </row>
  </sheetData>
  <sortState ref="B3:B124">
    <sortCondition ref="B3"/>
  </sortState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13</vt:i4>
      </vt:variant>
    </vt:vector>
  </HeadingPairs>
  <TitlesOfParts>
    <vt:vector size="17" baseType="lpstr">
      <vt:lpstr>ESSAI</vt:lpstr>
      <vt:lpstr>SUIVI FACTURES 2016</vt:lpstr>
      <vt:lpstr>BD FOURNISSEURS</vt:lpstr>
      <vt:lpstr>Feuil1</vt:lpstr>
      <vt:lpstr>BD</vt:lpstr>
      <vt:lpstr>DATBC</vt:lpstr>
      <vt:lpstr>DATBCD</vt:lpstr>
      <vt:lpstr>DATFACT</vt:lpstr>
      <vt:lpstr>DESIGN</vt:lpstr>
      <vt:lpstr>MONTFACT</vt:lpstr>
      <vt:lpstr>NBCD</vt:lpstr>
      <vt:lpstr>NFACT</vt:lpstr>
      <vt:lpstr>NFOURN</vt:lpstr>
      <vt:lpstr>nom</vt:lpstr>
      <vt:lpstr>nomfourn</vt:lpstr>
      <vt:lpstr>NUMBCD</vt:lpstr>
      <vt:lpstr>NUMFACT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SIC</cp:lastModifiedBy>
  <cp:lastPrinted>2016-11-28T20:41:38Z</cp:lastPrinted>
  <dcterms:created xsi:type="dcterms:W3CDTF">2015-04-01T12:42:45Z</dcterms:created>
  <dcterms:modified xsi:type="dcterms:W3CDTF">2016-12-13T16:01:36Z</dcterms:modified>
</cp:coreProperties>
</file>