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23250" windowHeight="12465" activeTab="3"/>
  </bookViews>
  <sheets>
    <sheet name="Données" sheetId="4" r:id="rId1"/>
    <sheet name="Janvier CAS 1" sheetId="16" r:id="rId2"/>
    <sheet name="Janvier CAS 2" sheetId="1" r:id="rId3"/>
    <sheet name="Janvier CAS 3" sheetId="17" r:id="rId4"/>
    <sheet name="Février" sheetId="5" r:id="rId5"/>
    <sheet name="Mars" sheetId="6" r:id="rId6"/>
    <sheet name="AVRIL" sheetId="7" r:id="rId7"/>
    <sheet name="MAI" sheetId="8" r:id="rId8"/>
    <sheet name="JUIN" sheetId="9" r:id="rId9"/>
    <sheet name="JUILLET" sheetId="10" r:id="rId10"/>
    <sheet name="AOUT" sheetId="11" r:id="rId11"/>
    <sheet name="SEPTEMBRE" sheetId="12" r:id="rId12"/>
    <sheet name="OCTOBRE" sheetId="13" r:id="rId13"/>
    <sheet name="NOVEMBRE" sheetId="14" r:id="rId14"/>
    <sheet name="DECEMBRE" sheetId="15" r:id="rId15"/>
  </sheets>
  <calcPr calcId="145621"/>
</workbook>
</file>

<file path=xl/calcChain.xml><?xml version="1.0" encoding="utf-8"?>
<calcChain xmlns="http://schemas.openxmlformats.org/spreadsheetml/2006/main">
  <c r="B12" i="17" l="1"/>
  <c r="B7" i="17"/>
  <c r="B3" i="17"/>
  <c r="B6" i="17"/>
  <c r="B11" i="17" s="1"/>
  <c r="B18" i="17" s="1"/>
  <c r="B6" i="16"/>
  <c r="B11" i="16" s="1"/>
  <c r="B3" i="16"/>
  <c r="B13" i="16" s="1"/>
  <c r="B12" i="16" s="1"/>
  <c r="B20" i="17" l="1"/>
  <c r="B19" i="17" s="1"/>
  <c r="B8" i="17"/>
  <c r="B13" i="17" s="1"/>
  <c r="B20" i="16"/>
  <c r="B19" i="16" s="1"/>
  <c r="B18" i="16"/>
  <c r="B8" i="16"/>
  <c r="B23" i="17" l="1"/>
  <c r="B23" i="16"/>
  <c r="B7" i="16"/>
  <c r="B2" i="10" l="1"/>
  <c r="B6" i="1" l="1"/>
  <c r="B11" i="1" s="1"/>
  <c r="B18" i="1" s="1"/>
  <c r="F2" i="5"/>
  <c r="B6" i="5" s="1"/>
  <c r="B11" i="5" s="1"/>
  <c r="B18" i="5" s="1"/>
  <c r="F2" i="6" l="1"/>
  <c r="F2" i="7" s="1"/>
  <c r="B3" i="1"/>
  <c r="F2" i="8" l="1"/>
  <c r="B6" i="7"/>
  <c r="B11" i="7" s="1"/>
  <c r="B18" i="7" s="1"/>
  <c r="B20" i="1"/>
  <c r="B13" i="1"/>
  <c r="B8" i="1"/>
  <c r="B7" i="1" s="1"/>
  <c r="B6" i="6"/>
  <c r="B11" i="6" s="1"/>
  <c r="B18" i="6" s="1"/>
  <c r="B3" i="5"/>
  <c r="F2" i="9" l="1"/>
  <c r="B6" i="8"/>
  <c r="B11" i="8" s="1"/>
  <c r="B18" i="8" s="1"/>
  <c r="B3" i="6"/>
  <c r="B3" i="7" s="1"/>
  <c r="B20" i="5"/>
  <c r="B8" i="5"/>
  <c r="B13" i="5" s="1"/>
  <c r="B12" i="1"/>
  <c r="B3" i="8" l="1"/>
  <c r="B13" i="7"/>
  <c r="B20" i="7"/>
  <c r="B8" i="7"/>
  <c r="F2" i="10"/>
  <c r="B6" i="9"/>
  <c r="B11" i="9" s="1"/>
  <c r="B18" i="9" s="1"/>
  <c r="B20" i="6"/>
  <c r="B8" i="6"/>
  <c r="B23" i="5"/>
  <c r="B7" i="5"/>
  <c r="B19" i="1"/>
  <c r="B12" i="5"/>
  <c r="B7" i="7" l="1"/>
  <c r="B23" i="7"/>
  <c r="F2" i="11"/>
  <c r="B6" i="10"/>
  <c r="B11" i="10" s="1"/>
  <c r="B18" i="10" s="1"/>
  <c r="B3" i="9"/>
  <c r="B20" i="8"/>
  <c r="B13" i="8"/>
  <c r="B8" i="8"/>
  <c r="B13" i="6"/>
  <c r="B23" i="6" s="1"/>
  <c r="B7" i="6"/>
  <c r="B19" i="5"/>
  <c r="B19" i="6" s="1"/>
  <c r="B19" i="7" s="1"/>
  <c r="B23" i="1"/>
  <c r="B3" i="10" l="1"/>
  <c r="B8" i="9"/>
  <c r="B13" i="9" s="1"/>
  <c r="B20" i="9"/>
  <c r="B7" i="8"/>
  <c r="B23" i="8"/>
  <c r="B19" i="8"/>
  <c r="F2" i="12"/>
  <c r="B6" i="11"/>
  <c r="B11" i="11" s="1"/>
  <c r="B18" i="11" s="1"/>
  <c r="B12" i="6"/>
  <c r="B12" i="7" s="1"/>
  <c r="B12" i="8" s="1"/>
  <c r="B12" i="9" l="1"/>
  <c r="B19" i="9"/>
  <c r="F2" i="13"/>
  <c r="B6" i="12"/>
  <c r="B11" i="12" s="1"/>
  <c r="B18" i="12" s="1"/>
  <c r="B7" i="9"/>
  <c r="B23" i="9"/>
  <c r="B3" i="11"/>
  <c r="B8" i="10"/>
  <c r="B20" i="10"/>
  <c r="B19" i="10" s="1"/>
  <c r="B3" i="12" l="1"/>
  <c r="B8" i="11"/>
  <c r="B20" i="11"/>
  <c r="B19" i="11" s="1"/>
  <c r="B13" i="10"/>
  <c r="B12" i="10" s="1"/>
  <c r="B7" i="10"/>
  <c r="B23" i="10"/>
  <c r="F2" i="14"/>
  <c r="B6" i="13"/>
  <c r="B11" i="13" s="1"/>
  <c r="B18" i="13" s="1"/>
  <c r="F2" i="15" l="1"/>
  <c r="B6" i="15" s="1"/>
  <c r="B11" i="15" s="1"/>
  <c r="B18" i="15" s="1"/>
  <c r="B6" i="14"/>
  <c r="B11" i="14" s="1"/>
  <c r="B18" i="14" s="1"/>
  <c r="B3" i="13"/>
  <c r="B20" i="12"/>
  <c r="B19" i="12" s="1"/>
  <c r="B8" i="12"/>
  <c r="B13" i="12"/>
  <c r="B13" i="11"/>
  <c r="B12" i="11" s="1"/>
  <c r="B7" i="11"/>
  <c r="B23" i="11"/>
  <c r="B7" i="12" l="1"/>
  <c r="B23" i="12"/>
  <c r="B3" i="14"/>
  <c r="B20" i="13"/>
  <c r="B19" i="13" s="1"/>
  <c r="B8" i="13"/>
  <c r="B12" i="12"/>
  <c r="B13" i="13" l="1"/>
  <c r="B12" i="13" s="1"/>
  <c r="B7" i="13"/>
  <c r="B23" i="13"/>
  <c r="B3" i="15"/>
  <c r="B8" i="14"/>
  <c r="B20" i="14"/>
  <c r="B19" i="14" s="1"/>
  <c r="B13" i="14"/>
  <c r="B12" i="14" l="1"/>
  <c r="B7" i="14"/>
  <c r="B23" i="14"/>
  <c r="B20" i="15"/>
  <c r="B19" i="15" s="1"/>
  <c r="B8" i="15"/>
  <c r="B13" i="15" l="1"/>
  <c r="B12" i="15" s="1"/>
  <c r="B7" i="15"/>
  <c r="B23" i="15"/>
</calcChain>
</file>

<file path=xl/sharedStrings.xml><?xml version="1.0" encoding="utf-8"?>
<sst xmlns="http://schemas.openxmlformats.org/spreadsheetml/2006/main" count="368" uniqueCount="37">
  <si>
    <t>Le plafond sécurité sociale (PSS) s'élève à :</t>
  </si>
  <si>
    <t>Chaque mois, la tranche A s'élève à une fois le PSS. Ce qui n'est pas utilisé sur le mois en cours est conservé pour les mois suivants si besoin et ce qui excède 3218 glisse en tranche B.</t>
  </si>
  <si>
    <t>Chaque mois, la tranche B s'élève à 4 fois le PSS. Ce qui n'est pas utilisé sur le mois en cours est conservé pour les mois suivants si besoin et ce qui excède 4 PSS glisse en tranche C.</t>
  </si>
  <si>
    <t>Chaque mois, la tranche C s'élève à 8 fois le PSS. La tranche C est plafonnée à 8 PSS même si les salaires sont plus élevés.</t>
  </si>
  <si>
    <t>D'un mois sur l'autre, il peut y avoir glissement d'une tranche à l'autre en fonction des plafonds théoriques cumulés.</t>
  </si>
  <si>
    <t>SALAIRE</t>
  </si>
  <si>
    <t>mois</t>
  </si>
  <si>
    <t>cumul année</t>
  </si>
  <si>
    <t>TRANCHE A</t>
  </si>
  <si>
    <t>plafond cumulé</t>
  </si>
  <si>
    <t>Utilisé mois</t>
  </si>
  <si>
    <t>TRANCHE B</t>
  </si>
  <si>
    <t>TRANCHE C</t>
  </si>
  <si>
    <t>J'essaie de mettre au point un système de calcul par onglet (un onglet par mois et une colonne par agent), cf onglets suivants</t>
  </si>
  <si>
    <t>PSS :</t>
  </si>
  <si>
    <t>CONTRÔLE</t>
  </si>
  <si>
    <t>Comment avoir zéro et non un chiffre négatif ?</t>
  </si>
  <si>
    <t>Comment calculer la régularisation progressive des tranches sur les salaires (base des cotisations) sachant que :</t>
  </si>
  <si>
    <t>ça devrait être zéro</t>
  </si>
  <si>
    <t>Pouvez-vous m'aider à rédiger les formules ? Merci</t>
  </si>
  <si>
    <t>Attention : ton ancien cumul était faux !</t>
  </si>
  <si>
    <t>« $ » : utiles seulement en cas de recopie formule et ligne / colonne fixes =&gt; F1 au lieu de $F$1</t>
  </si>
  <si>
    <t>idem : F1 au lieu de $F$1</t>
  </si>
  <si>
    <t>avec la fonction MIN() : minimum : c'est encore mieux que mon ancienne formule !</t>
  </si>
  <si>
    <t>idem : avec MIN()</t>
  </si>
  <si>
    <t>NB MOIS :</t>
  </si>
  <si>
    <t xml:space="preserve">  &lt;--- à un seul endroit par feuille ! inutile de répéter !!!</t>
  </si>
  <si>
    <t>idem</t>
  </si>
  <si>
    <t>4 × B6</t>
  </si>
  <si>
    <t>2 × B11, car 2 × (4 × B6) = (2 × 4) × B6 = 8 × B6</t>
  </si>
  <si>
    <t>si B3&lt;=B6 : 0 ; sinon : B3 &gt; B6 =&gt; minimum entre B3 et B11 ; à vérifier !</t>
  </si>
  <si>
    <t>ce devrait être zéro</t>
  </si>
  <si>
    <t>La formule en b12 fait référence à celle du mois précédent à partir de février (b12 mois en cours - b12 mois précédent). Or, du fait du signe moins, quand le montant en b12 est négatif le mois précédent, il devient positif le mois en cours (cf onglets JUILLET / AOUT). Comment puis-je éviter ça ? Merci</t>
  </si>
  <si>
    <t>Idem b12</t>
  </si>
  <si>
    <t>Le montant devrait être de 3614 (6832-3218)</t>
  </si>
  <si>
    <t>ce devrait être 12872 (plafond de la tranche B)</t>
  </si>
  <si>
    <t>ce devrait être 7779 (23869-3218-12872) (salaire-tranche A-tranche B)</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</si>
</sst>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rgb="FFFFCCFF"/>
        <bgColor indexed="64"/>
      </patternFill>
    </fill>
    <fill>
      <patternFill patternType="solid">
        <fgColor theme="4" tint="0.59999389629810485"/>
        <bgColor indexed="64"/>
      </patternFill>
    </fill>
    <fill>
      <patternFill patternType="solid">
        <fgColor theme="6" tint="0.59999389629810485"/>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3" fontId="0" fillId="0" borderId="0" xfId="0" applyNumberFormat="1"/>
    <xf numFmtId="0" fontId="2" fillId="0" borderId="0" xfId="0" applyFont="1"/>
    <xf numFmtId="0" fontId="2" fillId="0" borderId="0" xfId="0" applyFont="1" applyAlignment="1"/>
    <xf numFmtId="3" fontId="0" fillId="2" borderId="0" xfId="0" applyNumberFormat="1" applyFill="1"/>
    <xf numFmtId="0" fontId="0" fillId="2" borderId="0" xfId="0" applyFill="1"/>
    <xf numFmtId="0" fontId="0" fillId="2" borderId="0" xfId="0" applyFill="1" applyAlignment="1">
      <alignment wrapText="1"/>
    </xf>
    <xf numFmtId="3" fontId="0" fillId="0" borderId="0" xfId="0" applyNumberFormat="1" applyFill="1"/>
    <xf numFmtId="0" fontId="0" fillId="0" borderId="0" xfId="0" applyFill="1"/>
    <xf numFmtId="0" fontId="0" fillId="3" borderId="0" xfId="0" applyFill="1" applyAlignment="1">
      <alignment wrapText="1"/>
    </xf>
    <xf numFmtId="3" fontId="0" fillId="3" borderId="0" xfId="0" applyNumberFormat="1" applyFill="1"/>
    <xf numFmtId="3" fontId="0" fillId="4" borderId="0" xfId="0" applyNumberFormat="1" applyFill="1"/>
    <xf numFmtId="0" fontId="0" fillId="4" borderId="0" xfId="0" applyFill="1"/>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9" workbookViewId="0">
      <selection activeCell="A31" sqref="A31"/>
    </sheetView>
  </sheetViews>
  <sheetFormatPr baseColWidth="10" defaultRowHeight="15" x14ac:dyDescent="0.25"/>
  <cols>
    <col min="1" max="1" width="116.42578125" customWidth="1"/>
  </cols>
  <sheetData>
    <row r="1" spans="1:5" x14ac:dyDescent="0.25">
      <c r="A1" t="s">
        <v>17</v>
      </c>
    </row>
    <row r="4" spans="1:5" x14ac:dyDescent="0.25">
      <c r="A4" t="s">
        <v>0</v>
      </c>
      <c r="E4">
        <v>3218</v>
      </c>
    </row>
    <row r="6" spans="1:5" x14ac:dyDescent="0.25">
      <c r="A6" t="s">
        <v>1</v>
      </c>
    </row>
    <row r="8" spans="1:5" x14ac:dyDescent="0.25">
      <c r="A8" t="s">
        <v>2</v>
      </c>
    </row>
    <row r="10" spans="1:5" x14ac:dyDescent="0.25">
      <c r="A10" t="s">
        <v>3</v>
      </c>
    </row>
    <row r="13" spans="1:5" x14ac:dyDescent="0.25">
      <c r="A13" t="s">
        <v>4</v>
      </c>
    </row>
    <row r="16" spans="1:5" x14ac:dyDescent="0.25">
      <c r="A16" t="s">
        <v>13</v>
      </c>
    </row>
    <row r="19" spans="1:1" x14ac:dyDescent="0.25">
      <c r="A19"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2" sqref="E32"/>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f>2769.61+5.89</f>
        <v>2775.5</v>
      </c>
      <c r="E2" t="s">
        <v>25</v>
      </c>
      <c r="F2">
        <f>JUIN!F2+1</f>
        <v>7</v>
      </c>
    </row>
    <row r="3" spans="1:6" x14ac:dyDescent="0.25">
      <c r="A3" t="s">
        <v>7</v>
      </c>
      <c r="B3" s="2">
        <f>JUIN!B3+B2</f>
        <v>22313.3</v>
      </c>
      <c r="D3" s="3" t="s">
        <v>20</v>
      </c>
    </row>
    <row r="5" spans="1:6" x14ac:dyDescent="0.25">
      <c r="A5" s="1" t="s">
        <v>8</v>
      </c>
    </row>
    <row r="6" spans="1:6" x14ac:dyDescent="0.25">
      <c r="A6" t="s">
        <v>9</v>
      </c>
      <c r="B6" s="2">
        <f>F2*F1</f>
        <v>22526</v>
      </c>
      <c r="D6" s="3" t="s">
        <v>22</v>
      </c>
    </row>
    <row r="7" spans="1:6" x14ac:dyDescent="0.25">
      <c r="A7" t="s">
        <v>10</v>
      </c>
      <c r="B7" s="2">
        <f>B8-JUIN!B8</f>
        <v>3005.2999999999993</v>
      </c>
    </row>
    <row r="8" spans="1:6" x14ac:dyDescent="0.25">
      <c r="A8" t="s">
        <v>7</v>
      </c>
      <c r="B8" s="2">
        <f>MIN(B3,B6)</f>
        <v>22313.3</v>
      </c>
      <c r="D8" s="3" t="s">
        <v>24</v>
      </c>
    </row>
    <row r="10" spans="1:6" x14ac:dyDescent="0.25">
      <c r="A10" s="1" t="s">
        <v>11</v>
      </c>
    </row>
    <row r="11" spans="1:6" x14ac:dyDescent="0.25">
      <c r="A11" t="s">
        <v>9</v>
      </c>
      <c r="B11" s="2">
        <f>4*B6</f>
        <v>90104</v>
      </c>
      <c r="D11" s="3" t="s">
        <v>27</v>
      </c>
    </row>
    <row r="12" spans="1:6" x14ac:dyDescent="0.25">
      <c r="A12" t="s">
        <v>10</v>
      </c>
      <c r="B12" s="5">
        <f>B13-JUIN!B12</f>
        <v>-229.79999999999927</v>
      </c>
    </row>
    <row r="13" spans="1:6" x14ac:dyDescent="0.25">
      <c r="A13" t="s">
        <v>7</v>
      </c>
      <c r="B13" s="2">
        <f>IF(B3&gt;B6,MIN(B3,B11)-B8,0)</f>
        <v>0</v>
      </c>
      <c r="D13" s="3" t="s">
        <v>27</v>
      </c>
    </row>
    <row r="17" spans="1:4" x14ac:dyDescent="0.25">
      <c r="A17" s="1" t="s">
        <v>12</v>
      </c>
    </row>
    <row r="18" spans="1:4" x14ac:dyDescent="0.25">
      <c r="A18" t="s">
        <v>9</v>
      </c>
      <c r="B18" s="2">
        <f>2*B11</f>
        <v>180208</v>
      </c>
      <c r="D18" s="3" t="s">
        <v>27</v>
      </c>
    </row>
    <row r="19" spans="1:4" x14ac:dyDescent="0.25">
      <c r="A19" t="s">
        <v>10</v>
      </c>
      <c r="B19" s="2">
        <f>B20-JUIN!B19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D25" sqref="D25"/>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2769.61</v>
      </c>
      <c r="E2" t="s">
        <v>25</v>
      </c>
      <c r="F2">
        <f>JUILLET!F2+1</f>
        <v>8</v>
      </c>
    </row>
    <row r="3" spans="1:6" x14ac:dyDescent="0.25">
      <c r="A3" t="s">
        <v>7</v>
      </c>
      <c r="B3" s="2">
        <f>JUILLET!B3+B2</f>
        <v>25082.91</v>
      </c>
      <c r="D3" s="3" t="s">
        <v>20</v>
      </c>
    </row>
    <row r="5" spans="1:6" x14ac:dyDescent="0.25">
      <c r="A5" s="1" t="s">
        <v>8</v>
      </c>
    </row>
    <row r="6" spans="1:6" x14ac:dyDescent="0.25">
      <c r="A6" t="s">
        <v>9</v>
      </c>
      <c r="B6" s="2">
        <f>F2*F1</f>
        <v>25744</v>
      </c>
      <c r="D6" s="3" t="s">
        <v>22</v>
      </c>
    </row>
    <row r="7" spans="1:6" x14ac:dyDescent="0.25">
      <c r="A7" t="s">
        <v>10</v>
      </c>
      <c r="B7" s="2">
        <f>B8-JUILLET!B8</f>
        <v>2769.6100000000006</v>
      </c>
    </row>
    <row r="8" spans="1:6" x14ac:dyDescent="0.25">
      <c r="A8" t="s">
        <v>7</v>
      </c>
      <c r="B8" s="2">
        <f>MIN(B3,B6)</f>
        <v>25082.91</v>
      </c>
      <c r="D8" s="3" t="s">
        <v>24</v>
      </c>
    </row>
    <row r="10" spans="1:6" x14ac:dyDescent="0.25">
      <c r="A10" s="1" t="s">
        <v>11</v>
      </c>
    </row>
    <row r="11" spans="1:6" x14ac:dyDescent="0.25">
      <c r="A11" t="s">
        <v>9</v>
      </c>
      <c r="B11" s="2">
        <f>4*B6</f>
        <v>102976</v>
      </c>
      <c r="D11" s="3" t="s">
        <v>27</v>
      </c>
    </row>
    <row r="12" spans="1:6" x14ac:dyDescent="0.25">
      <c r="A12" t="s">
        <v>10</v>
      </c>
      <c r="B12" s="5">
        <f>B13-JUILLET!B12</f>
        <v>229.79999999999927</v>
      </c>
      <c r="D12" s="6" t="s">
        <v>31</v>
      </c>
      <c r="E12" s="6"/>
    </row>
    <row r="13" spans="1:6" x14ac:dyDescent="0.25">
      <c r="A13" t="s">
        <v>7</v>
      </c>
      <c r="B13" s="2">
        <f>IF(B3&gt;B6,MIN(B3,B11)-B8,0)</f>
        <v>0</v>
      </c>
      <c r="D13" s="3" t="s">
        <v>27</v>
      </c>
    </row>
    <row r="17" spans="1:4" x14ac:dyDescent="0.25">
      <c r="A17" s="1" t="s">
        <v>12</v>
      </c>
    </row>
    <row r="18" spans="1:4" x14ac:dyDescent="0.25">
      <c r="A18" t="s">
        <v>9</v>
      </c>
      <c r="B18" s="2">
        <f>2*B11</f>
        <v>205952</v>
      </c>
      <c r="D18" s="3" t="s">
        <v>27</v>
      </c>
    </row>
    <row r="19" spans="1:4" x14ac:dyDescent="0.25">
      <c r="A19" t="s">
        <v>10</v>
      </c>
      <c r="B19" s="2">
        <f>B20-JUILLET!B19</f>
        <v>0</v>
      </c>
    </row>
    <row r="20" spans="1:4" x14ac:dyDescent="0.25">
      <c r="A20" t="s">
        <v>7</v>
      </c>
      <c r="B20" s="2">
        <f>IF(B3&gt;B11,MIN(B3,B18),0)</f>
        <v>0</v>
      </c>
    </row>
    <row r="23" spans="1:4" x14ac:dyDescent="0.25">
      <c r="A23" t="s">
        <v>15</v>
      </c>
      <c r="B23" t="str">
        <f>IF(B8+B13+B20=B3,"OK","ERREUR")</f>
        <v>OK</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L33" sqref="L3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3371.7</v>
      </c>
      <c r="E2" t="s">
        <v>25</v>
      </c>
      <c r="F2">
        <f>AOUT!F2+1</f>
        <v>9</v>
      </c>
    </row>
    <row r="3" spans="1:6" x14ac:dyDescent="0.25">
      <c r="A3" t="s">
        <v>7</v>
      </c>
      <c r="B3" s="2">
        <f>AOUT!B3+B2</f>
        <v>28454.61</v>
      </c>
      <c r="D3" s="3" t="s">
        <v>20</v>
      </c>
    </row>
    <row r="5" spans="1:6" x14ac:dyDescent="0.25">
      <c r="A5" s="1" t="s">
        <v>8</v>
      </c>
    </row>
    <row r="6" spans="1:6" x14ac:dyDescent="0.25">
      <c r="A6" t="s">
        <v>9</v>
      </c>
      <c r="B6" s="2">
        <f>F2*F1</f>
        <v>28962</v>
      </c>
      <c r="D6" s="3" t="s">
        <v>22</v>
      </c>
    </row>
    <row r="7" spans="1:6" x14ac:dyDescent="0.25">
      <c r="A7" t="s">
        <v>10</v>
      </c>
      <c r="B7" s="2">
        <f>B8-AOUT!B8</f>
        <v>3371.7000000000007</v>
      </c>
    </row>
    <row r="8" spans="1:6" x14ac:dyDescent="0.25">
      <c r="A8" t="s">
        <v>7</v>
      </c>
      <c r="B8" s="2">
        <f>MIN(B3,B6)</f>
        <v>28454.61</v>
      </c>
      <c r="D8" s="3" t="s">
        <v>24</v>
      </c>
    </row>
    <row r="10" spans="1:6" x14ac:dyDescent="0.25">
      <c r="A10" s="1" t="s">
        <v>11</v>
      </c>
    </row>
    <row r="11" spans="1:6" x14ac:dyDescent="0.25">
      <c r="A11" t="s">
        <v>9</v>
      </c>
      <c r="B11" s="2">
        <f>4*B6</f>
        <v>115848</v>
      </c>
      <c r="D11" s="3" t="s">
        <v>27</v>
      </c>
    </row>
    <row r="12" spans="1:6" x14ac:dyDescent="0.25">
      <c r="A12" t="s">
        <v>10</v>
      </c>
      <c r="B12" s="2">
        <f>B13-AOUT!B12</f>
        <v>-229.79999999999927</v>
      </c>
    </row>
    <row r="13" spans="1:6" x14ac:dyDescent="0.25">
      <c r="A13" t="s">
        <v>7</v>
      </c>
      <c r="B13" s="2">
        <f>IF(B3&gt;B6,MIN(B3,B11)-B8,0)</f>
        <v>0</v>
      </c>
      <c r="D13" s="3" t="s">
        <v>27</v>
      </c>
    </row>
    <row r="17" spans="1:4" x14ac:dyDescent="0.25">
      <c r="A17" s="1" t="s">
        <v>12</v>
      </c>
    </row>
    <row r="18" spans="1:4" x14ac:dyDescent="0.25">
      <c r="A18" t="s">
        <v>9</v>
      </c>
      <c r="B18" s="2">
        <f>2*B11</f>
        <v>231696</v>
      </c>
      <c r="D18" s="3" t="s">
        <v>27</v>
      </c>
    </row>
    <row r="19" spans="1:4" x14ac:dyDescent="0.25">
      <c r="A19" t="s">
        <v>10</v>
      </c>
      <c r="B19" s="2">
        <f>B20-AOUT!B19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K31" sqref="K31"/>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3371.7</v>
      </c>
      <c r="E2" t="s">
        <v>25</v>
      </c>
      <c r="F2">
        <f>SEPTEMBRE!F2+1</f>
        <v>10</v>
      </c>
    </row>
    <row r="3" spans="1:6" x14ac:dyDescent="0.25">
      <c r="A3" t="s">
        <v>7</v>
      </c>
      <c r="B3" s="2">
        <f>SEPTEMBRE!B3+B2</f>
        <v>31826.31</v>
      </c>
      <c r="D3" s="3" t="s">
        <v>20</v>
      </c>
    </row>
    <row r="5" spans="1:6" x14ac:dyDescent="0.25">
      <c r="A5" s="1" t="s">
        <v>8</v>
      </c>
    </row>
    <row r="6" spans="1:6" x14ac:dyDescent="0.25">
      <c r="A6" t="s">
        <v>9</v>
      </c>
      <c r="B6" s="2">
        <f>F2*F1</f>
        <v>32180</v>
      </c>
      <c r="D6" s="3" t="s">
        <v>22</v>
      </c>
    </row>
    <row r="7" spans="1:6" x14ac:dyDescent="0.25">
      <c r="A7" t="s">
        <v>10</v>
      </c>
      <c r="B7" s="2">
        <f>B8-SEPTEMBRE!B8</f>
        <v>3371.7000000000007</v>
      </c>
    </row>
    <row r="8" spans="1:6" x14ac:dyDescent="0.25">
      <c r="A8" t="s">
        <v>7</v>
      </c>
      <c r="B8" s="2">
        <f>MIN(B3,B6)</f>
        <v>31826.31</v>
      </c>
      <c r="D8" s="3" t="s">
        <v>24</v>
      </c>
    </row>
    <row r="10" spans="1:6" x14ac:dyDescent="0.25">
      <c r="A10" s="1" t="s">
        <v>11</v>
      </c>
    </row>
    <row r="11" spans="1:6" x14ac:dyDescent="0.25">
      <c r="A11" t="s">
        <v>9</v>
      </c>
      <c r="B11" s="2">
        <f>4*B6</f>
        <v>128720</v>
      </c>
      <c r="D11" s="3" t="s">
        <v>27</v>
      </c>
    </row>
    <row r="12" spans="1:6" x14ac:dyDescent="0.25">
      <c r="A12" t="s">
        <v>10</v>
      </c>
      <c r="B12" s="2">
        <f>B13-SEPTEMBRE!B12</f>
        <v>229.79999999999927</v>
      </c>
    </row>
    <row r="13" spans="1:6" x14ac:dyDescent="0.25">
      <c r="A13" t="s">
        <v>7</v>
      </c>
      <c r="B13" s="2">
        <f>IF(B3&gt;B6,MIN(B3,B11)-B8,0)</f>
        <v>0</v>
      </c>
      <c r="D13" s="3" t="s">
        <v>27</v>
      </c>
    </row>
    <row r="17" spans="1:4" x14ac:dyDescent="0.25">
      <c r="A17" s="1" t="s">
        <v>12</v>
      </c>
    </row>
    <row r="18" spans="1:4" x14ac:dyDescent="0.25">
      <c r="A18" t="s">
        <v>9</v>
      </c>
      <c r="B18" s="2">
        <f>2*B11</f>
        <v>257440</v>
      </c>
      <c r="D18" s="3" t="s">
        <v>27</v>
      </c>
    </row>
    <row r="19" spans="1:4" x14ac:dyDescent="0.25">
      <c r="A19" t="s">
        <v>10</v>
      </c>
      <c r="B19" s="2">
        <f>B20-SEPTEMBRE!B19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L27" sqref="L27"/>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3371.7</v>
      </c>
      <c r="E2" t="s">
        <v>25</v>
      </c>
      <c r="F2">
        <f>OCTOBRE!F2+1</f>
        <v>11</v>
      </c>
    </row>
    <row r="3" spans="1:6" x14ac:dyDescent="0.25">
      <c r="A3" t="s">
        <v>7</v>
      </c>
      <c r="B3" s="2">
        <f>OCTOBRE!B3+B2</f>
        <v>35198.01</v>
      </c>
      <c r="D3" s="3" t="s">
        <v>20</v>
      </c>
    </row>
    <row r="5" spans="1:6" x14ac:dyDescent="0.25">
      <c r="A5" s="1" t="s">
        <v>8</v>
      </c>
    </row>
    <row r="6" spans="1:6" x14ac:dyDescent="0.25">
      <c r="A6" t="s">
        <v>9</v>
      </c>
      <c r="B6" s="2">
        <f>F2*F1</f>
        <v>35398</v>
      </c>
      <c r="D6" s="3" t="s">
        <v>22</v>
      </c>
    </row>
    <row r="7" spans="1:6" x14ac:dyDescent="0.25">
      <c r="A7" t="s">
        <v>10</v>
      </c>
      <c r="B7" s="2">
        <f>B8-OCTOBRE!B8</f>
        <v>3371.7000000000007</v>
      </c>
    </row>
    <row r="8" spans="1:6" x14ac:dyDescent="0.25">
      <c r="A8" t="s">
        <v>7</v>
      </c>
      <c r="B8" s="2">
        <f>MIN(B3,B6)</f>
        <v>35198.01</v>
      </c>
      <c r="D8" s="3" t="s">
        <v>24</v>
      </c>
    </row>
    <row r="10" spans="1:6" x14ac:dyDescent="0.25">
      <c r="A10" s="1" t="s">
        <v>11</v>
      </c>
    </row>
    <row r="11" spans="1:6" x14ac:dyDescent="0.25">
      <c r="A11" t="s">
        <v>9</v>
      </c>
      <c r="B11" s="2">
        <f>4*B6</f>
        <v>141592</v>
      </c>
      <c r="D11" s="3" t="s">
        <v>27</v>
      </c>
    </row>
    <row r="12" spans="1:6" x14ac:dyDescent="0.25">
      <c r="A12" t="s">
        <v>10</v>
      </c>
      <c r="B12" s="2">
        <f>B13-OCTOBRE!B12</f>
        <v>-229.79999999999927</v>
      </c>
    </row>
    <row r="13" spans="1:6" x14ac:dyDescent="0.25">
      <c r="A13" t="s">
        <v>7</v>
      </c>
      <c r="B13" s="2">
        <f>IF(B3&gt;B6,MIN(B3,B11)-B8,0)</f>
        <v>0</v>
      </c>
      <c r="D13" s="3" t="s">
        <v>27</v>
      </c>
    </row>
    <row r="17" spans="1:4" x14ac:dyDescent="0.25">
      <c r="A17" s="1" t="s">
        <v>12</v>
      </c>
    </row>
    <row r="18" spans="1:4" x14ac:dyDescent="0.25">
      <c r="A18" t="s">
        <v>9</v>
      </c>
      <c r="B18" s="2">
        <f>2*B11</f>
        <v>283184</v>
      </c>
      <c r="D18" s="3" t="s">
        <v>27</v>
      </c>
    </row>
    <row r="19" spans="1:4" x14ac:dyDescent="0.25">
      <c r="A19" t="s">
        <v>10</v>
      </c>
      <c r="B19" s="2">
        <f>B20-OCTOBRE!B19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K26" sqref="K26"/>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3371.7</v>
      </c>
      <c r="E2" t="s">
        <v>25</v>
      </c>
      <c r="F2">
        <f>NOVEMBRE!F2+1</f>
        <v>12</v>
      </c>
    </row>
    <row r="3" spans="1:6" x14ac:dyDescent="0.25">
      <c r="A3" t="s">
        <v>7</v>
      </c>
      <c r="B3" s="2">
        <f>NOVEMBRE!B3+B2</f>
        <v>38569.71</v>
      </c>
      <c r="D3" s="3" t="s">
        <v>20</v>
      </c>
    </row>
    <row r="5" spans="1:6" x14ac:dyDescent="0.25">
      <c r="A5" s="1" t="s">
        <v>8</v>
      </c>
    </row>
    <row r="6" spans="1:6" x14ac:dyDescent="0.25">
      <c r="A6" t="s">
        <v>9</v>
      </c>
      <c r="B6" s="2">
        <f>F2*F1</f>
        <v>38616</v>
      </c>
      <c r="D6" s="3" t="s">
        <v>22</v>
      </c>
    </row>
    <row r="7" spans="1:6" x14ac:dyDescent="0.25">
      <c r="A7" t="s">
        <v>10</v>
      </c>
      <c r="B7" s="2">
        <f>B8-NOVEMBRE!B8</f>
        <v>3371.6999999999971</v>
      </c>
    </row>
    <row r="8" spans="1:6" x14ac:dyDescent="0.25">
      <c r="A8" t="s">
        <v>7</v>
      </c>
      <c r="B8" s="2">
        <f>MIN(B3,B6)</f>
        <v>38569.71</v>
      </c>
      <c r="D8" s="3" t="s">
        <v>24</v>
      </c>
    </row>
    <row r="10" spans="1:6" x14ac:dyDescent="0.25">
      <c r="A10" s="1" t="s">
        <v>11</v>
      </c>
    </row>
    <row r="11" spans="1:6" x14ac:dyDescent="0.25">
      <c r="A11" t="s">
        <v>9</v>
      </c>
      <c r="B11" s="2">
        <f>4*B6</f>
        <v>154464</v>
      </c>
      <c r="D11" s="3" t="s">
        <v>27</v>
      </c>
    </row>
    <row r="12" spans="1:6" x14ac:dyDescent="0.25">
      <c r="A12" t="s">
        <v>10</v>
      </c>
      <c r="B12" s="2">
        <f>B13-NOVEMBRE!B12</f>
        <v>229.79999999999927</v>
      </c>
    </row>
    <row r="13" spans="1:6" x14ac:dyDescent="0.25">
      <c r="A13" t="s">
        <v>7</v>
      </c>
      <c r="B13" s="2">
        <f>IF(B3&gt;B6,MIN(B3,B11)-B8,0)</f>
        <v>0</v>
      </c>
      <c r="D13" s="3" t="s">
        <v>27</v>
      </c>
    </row>
    <row r="17" spans="1:4" x14ac:dyDescent="0.25">
      <c r="A17" s="1" t="s">
        <v>12</v>
      </c>
    </row>
    <row r="18" spans="1:4" x14ac:dyDescent="0.25">
      <c r="A18" t="s">
        <v>9</v>
      </c>
      <c r="B18" s="2">
        <f>2*B11</f>
        <v>308928</v>
      </c>
      <c r="D18" s="3" t="s">
        <v>27</v>
      </c>
    </row>
    <row r="19" spans="1:4" x14ac:dyDescent="0.25">
      <c r="A19" t="s">
        <v>10</v>
      </c>
      <c r="B19" s="2">
        <f>B20-NOVEMBRE!B19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K29" sqref="K29"/>
    </sheetView>
  </sheetViews>
  <sheetFormatPr baseColWidth="10" defaultRowHeight="15" x14ac:dyDescent="0.25"/>
  <cols>
    <col min="1" max="1" width="18" customWidth="1"/>
    <col min="4" max="4" width="9.28515625" customWidth="1"/>
    <col min="11" max="11" width="139.42578125" customWidth="1"/>
  </cols>
  <sheetData>
    <row r="1" spans="1:11" x14ac:dyDescent="0.25">
      <c r="A1" s="1" t="s">
        <v>5</v>
      </c>
      <c r="E1" t="s">
        <v>14</v>
      </c>
      <c r="F1" s="2">
        <v>3218</v>
      </c>
    </row>
    <row r="2" spans="1:11" x14ac:dyDescent="0.25">
      <c r="A2" t="s">
        <v>6</v>
      </c>
      <c r="B2" s="2">
        <v>6832</v>
      </c>
      <c r="E2" t="s">
        <v>25</v>
      </c>
      <c r="F2">
        <v>1</v>
      </c>
      <c r="G2" s="4" t="s">
        <v>26</v>
      </c>
    </row>
    <row r="3" spans="1:11" x14ac:dyDescent="0.25">
      <c r="A3" t="s">
        <v>7</v>
      </c>
      <c r="B3" s="2">
        <f>B2</f>
        <v>6832</v>
      </c>
    </row>
    <row r="5" spans="1:11" x14ac:dyDescent="0.25">
      <c r="A5" s="1" t="s">
        <v>8</v>
      </c>
    </row>
    <row r="6" spans="1:11" x14ac:dyDescent="0.25">
      <c r="A6" t="s">
        <v>9</v>
      </c>
      <c r="B6" s="2">
        <f>F1</f>
        <v>3218</v>
      </c>
      <c r="D6" s="3" t="s">
        <v>21</v>
      </c>
    </row>
    <row r="7" spans="1:11" x14ac:dyDescent="0.25">
      <c r="A7" t="s">
        <v>10</v>
      </c>
      <c r="B7" s="2">
        <f>B8</f>
        <v>3218</v>
      </c>
    </row>
    <row r="8" spans="1:11" x14ac:dyDescent="0.25">
      <c r="A8" t="s">
        <v>7</v>
      </c>
      <c r="B8" s="2">
        <f>MIN(B3:B6)</f>
        <v>3218</v>
      </c>
      <c r="D8" s="3" t="s">
        <v>23</v>
      </c>
    </row>
    <row r="10" spans="1:11" x14ac:dyDescent="0.25">
      <c r="A10" s="1" t="s">
        <v>11</v>
      </c>
    </row>
    <row r="11" spans="1:11" x14ac:dyDescent="0.25">
      <c r="A11" t="s">
        <v>9</v>
      </c>
      <c r="B11" s="2">
        <f>4*B6</f>
        <v>12872</v>
      </c>
      <c r="D11" s="3" t="s">
        <v>28</v>
      </c>
    </row>
    <row r="12" spans="1:11" x14ac:dyDescent="0.25">
      <c r="A12" t="s">
        <v>10</v>
      </c>
      <c r="B12" s="11">
        <f>B13</f>
        <v>6832</v>
      </c>
      <c r="C12" s="9"/>
      <c r="K12" s="10"/>
    </row>
    <row r="13" spans="1:11" x14ac:dyDescent="0.25">
      <c r="A13" t="s">
        <v>7</v>
      </c>
      <c r="B13" s="11">
        <f>IF(B3&gt;B6,MIN(B3,B11),0)</f>
        <v>6832</v>
      </c>
      <c r="D13" s="3" t="s">
        <v>30</v>
      </c>
      <c r="K13" s="10" t="s">
        <v>34</v>
      </c>
    </row>
    <row r="17" spans="1:4" x14ac:dyDescent="0.25">
      <c r="A17" s="1" t="s">
        <v>12</v>
      </c>
    </row>
    <row r="18" spans="1:4" x14ac:dyDescent="0.25">
      <c r="A18" t="s">
        <v>9</v>
      </c>
      <c r="B18" s="2">
        <f>2*B11</f>
        <v>25744</v>
      </c>
      <c r="D18" s="3" t="s">
        <v>29</v>
      </c>
    </row>
    <row r="19" spans="1:4" x14ac:dyDescent="0.25">
      <c r="A19" t="s">
        <v>10</v>
      </c>
      <c r="B19" s="2">
        <f>B20</f>
        <v>0</v>
      </c>
    </row>
    <row r="20" spans="1:4" x14ac:dyDescent="0.25">
      <c r="A20" t="s">
        <v>7</v>
      </c>
      <c r="B20" s="2">
        <f>IF(B3&gt;B11,MIN(B3,B18),0)</f>
        <v>0</v>
      </c>
    </row>
    <row r="23" spans="1:4" x14ac:dyDescent="0.25">
      <c r="A23" t="s">
        <v>15</v>
      </c>
      <c r="B23" t="str">
        <f>IF(B8+B13+B20=B3,"OK","ERREUR")</f>
        <v>ERREUR</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E28" sqref="E28"/>
    </sheetView>
  </sheetViews>
  <sheetFormatPr baseColWidth="10" defaultRowHeight="15" x14ac:dyDescent="0.25"/>
  <cols>
    <col min="1" max="1" width="18" customWidth="1"/>
    <col min="4" max="4" width="9.28515625" customWidth="1"/>
    <col min="11" max="11" width="139.42578125" customWidth="1"/>
  </cols>
  <sheetData>
    <row r="1" spans="1:11" x14ac:dyDescent="0.25">
      <c r="A1" s="1" t="s">
        <v>5</v>
      </c>
      <c r="E1" t="s">
        <v>14</v>
      </c>
      <c r="F1" s="2">
        <v>3218</v>
      </c>
    </row>
    <row r="2" spans="1:11" x14ac:dyDescent="0.25">
      <c r="A2" t="s">
        <v>6</v>
      </c>
      <c r="B2" s="2">
        <v>2755.19</v>
      </c>
      <c r="E2" t="s">
        <v>25</v>
      </c>
      <c r="F2">
        <v>1</v>
      </c>
      <c r="G2" s="4" t="s">
        <v>26</v>
      </c>
    </row>
    <row r="3" spans="1:11" x14ac:dyDescent="0.25">
      <c r="A3" t="s">
        <v>7</v>
      </c>
      <c r="B3" s="2">
        <f>B2</f>
        <v>2755.19</v>
      </c>
    </row>
    <row r="5" spans="1:11" x14ac:dyDescent="0.25">
      <c r="A5" s="1" t="s">
        <v>8</v>
      </c>
    </row>
    <row r="6" spans="1:11" x14ac:dyDescent="0.25">
      <c r="A6" t="s">
        <v>9</v>
      </c>
      <c r="B6" s="2">
        <f>F1</f>
        <v>3218</v>
      </c>
      <c r="D6" s="3" t="s">
        <v>21</v>
      </c>
    </row>
    <row r="7" spans="1:11" x14ac:dyDescent="0.25">
      <c r="A7" t="s">
        <v>10</v>
      </c>
      <c r="B7" s="2">
        <f>B8</f>
        <v>2755.19</v>
      </c>
    </row>
    <row r="8" spans="1:11" x14ac:dyDescent="0.25">
      <c r="A8" t="s">
        <v>7</v>
      </c>
      <c r="B8" s="2">
        <f>MIN(B3:B6)</f>
        <v>2755.19</v>
      </c>
      <c r="D8" s="3" t="s">
        <v>23</v>
      </c>
    </row>
    <row r="10" spans="1:11" x14ac:dyDescent="0.25">
      <c r="A10" s="1" t="s">
        <v>11</v>
      </c>
    </row>
    <row r="11" spans="1:11" x14ac:dyDescent="0.25">
      <c r="A11" t="s">
        <v>9</v>
      </c>
      <c r="B11" s="2">
        <f>4*B6</f>
        <v>12872</v>
      </c>
      <c r="D11" s="3" t="s">
        <v>28</v>
      </c>
    </row>
    <row r="12" spans="1:11" ht="30" x14ac:dyDescent="0.25">
      <c r="A12" t="s">
        <v>10</v>
      </c>
      <c r="B12" s="8">
        <f>B13</f>
        <v>0</v>
      </c>
      <c r="C12" s="9"/>
      <c r="K12" s="7" t="s">
        <v>32</v>
      </c>
    </row>
    <row r="13" spans="1:11" x14ac:dyDescent="0.25">
      <c r="A13" t="s">
        <v>7</v>
      </c>
      <c r="B13" s="2">
        <f>IF(B3&gt;B6,MIN(B3,B11),0)</f>
        <v>0</v>
      </c>
      <c r="D13" s="3" t="s">
        <v>30</v>
      </c>
    </row>
    <row r="17" spans="1:11" x14ac:dyDescent="0.25">
      <c r="A17" s="1" t="s">
        <v>12</v>
      </c>
    </row>
    <row r="18" spans="1:11" x14ac:dyDescent="0.25">
      <c r="A18" t="s">
        <v>9</v>
      </c>
      <c r="B18" s="2">
        <f>2*B11</f>
        <v>25744</v>
      </c>
      <c r="D18" s="3" t="s">
        <v>29</v>
      </c>
    </row>
    <row r="19" spans="1:11" x14ac:dyDescent="0.25">
      <c r="A19" t="s">
        <v>10</v>
      </c>
      <c r="B19" s="2">
        <f>B20</f>
        <v>0</v>
      </c>
      <c r="K19" s="6" t="s">
        <v>33</v>
      </c>
    </row>
    <row r="20" spans="1:11" x14ac:dyDescent="0.25">
      <c r="A20" t="s">
        <v>7</v>
      </c>
      <c r="B20" s="2">
        <f>IF(B3&gt;B11,MIN(B3,B18),0)</f>
        <v>0</v>
      </c>
    </row>
    <row r="23" spans="1:11" x14ac:dyDescent="0.25">
      <c r="A23" t="s">
        <v>15</v>
      </c>
      <c r="B23" t="str">
        <f>IF(B8+B13+B20=B3,"OK","ERREUR")</f>
        <v>OK</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I20" sqref="I20:J20"/>
    </sheetView>
  </sheetViews>
  <sheetFormatPr baseColWidth="10" defaultRowHeight="15" x14ac:dyDescent="0.25"/>
  <cols>
    <col min="1" max="1" width="18" customWidth="1"/>
  </cols>
  <sheetData>
    <row r="1" spans="1:8" x14ac:dyDescent="0.25">
      <c r="A1" s="1" t="s">
        <v>5</v>
      </c>
      <c r="E1" t="s">
        <v>14</v>
      </c>
      <c r="F1" s="2">
        <v>3218</v>
      </c>
    </row>
    <row r="2" spans="1:8" x14ac:dyDescent="0.25">
      <c r="A2" t="s">
        <v>6</v>
      </c>
      <c r="B2" s="2">
        <v>23869.21</v>
      </c>
      <c r="E2" t="s">
        <v>25</v>
      </c>
      <c r="F2">
        <v>1</v>
      </c>
    </row>
    <row r="3" spans="1:8" x14ac:dyDescent="0.25">
      <c r="A3" t="s">
        <v>7</v>
      </c>
      <c r="B3" s="2">
        <f>B2</f>
        <v>23869.21</v>
      </c>
    </row>
    <row r="5" spans="1:8" x14ac:dyDescent="0.25">
      <c r="A5" s="1" t="s">
        <v>8</v>
      </c>
    </row>
    <row r="6" spans="1:8" x14ac:dyDescent="0.25">
      <c r="A6" t="s">
        <v>9</v>
      </c>
      <c r="B6" s="2">
        <f>F2*F1</f>
        <v>3218</v>
      </c>
      <c r="D6" s="3" t="s">
        <v>22</v>
      </c>
    </row>
    <row r="7" spans="1:8" x14ac:dyDescent="0.25">
      <c r="A7" t="s">
        <v>10</v>
      </c>
      <c r="B7" s="2">
        <f>B8</f>
        <v>3218</v>
      </c>
    </row>
    <row r="8" spans="1:8" x14ac:dyDescent="0.25">
      <c r="A8" t="s">
        <v>7</v>
      </c>
      <c r="B8" s="2">
        <f>MIN(B3,B6)</f>
        <v>3218</v>
      </c>
      <c r="D8" s="3" t="s">
        <v>24</v>
      </c>
    </row>
    <row r="10" spans="1:8" x14ac:dyDescent="0.25">
      <c r="A10" s="1" t="s">
        <v>11</v>
      </c>
    </row>
    <row r="11" spans="1:8" x14ac:dyDescent="0.25">
      <c r="A11" t="s">
        <v>9</v>
      </c>
      <c r="B11" s="2">
        <f>4*B6</f>
        <v>12872</v>
      </c>
      <c r="D11" s="3" t="s">
        <v>27</v>
      </c>
    </row>
    <row r="12" spans="1:8" x14ac:dyDescent="0.25">
      <c r="A12" t="s">
        <v>10</v>
      </c>
      <c r="B12" s="12">
        <f>B13</f>
        <v>9654</v>
      </c>
    </row>
    <row r="13" spans="1:8" x14ac:dyDescent="0.25">
      <c r="A13" t="s">
        <v>7</v>
      </c>
      <c r="B13" s="12">
        <f>IF(B3&gt;B6,MIN(B3,B11)-B8,0)</f>
        <v>9654</v>
      </c>
      <c r="D13" s="3" t="s">
        <v>27</v>
      </c>
      <c r="E13" s="13" t="s">
        <v>35</v>
      </c>
      <c r="F13" s="13"/>
      <c r="G13" s="13"/>
      <c r="H13" s="13"/>
    </row>
    <row r="17" spans="1:10" x14ac:dyDescent="0.25">
      <c r="A17" s="1" t="s">
        <v>12</v>
      </c>
    </row>
    <row r="18" spans="1:10" x14ac:dyDescent="0.25">
      <c r="A18" t="s">
        <v>9</v>
      </c>
      <c r="B18" s="2">
        <f>2*B11</f>
        <v>25744</v>
      </c>
      <c r="D18" s="3" t="s">
        <v>27</v>
      </c>
    </row>
    <row r="19" spans="1:10" x14ac:dyDescent="0.25">
      <c r="A19" t="s">
        <v>10</v>
      </c>
      <c r="B19" s="12">
        <f>B20-'Janvier CAS 2'!B19</f>
        <v>23869.21</v>
      </c>
    </row>
    <row r="20" spans="1:10" x14ac:dyDescent="0.25">
      <c r="A20" t="s">
        <v>7</v>
      </c>
      <c r="B20" s="12">
        <f>IF(B3&gt;B11,MIN(B3,B18),0)</f>
        <v>23869.21</v>
      </c>
      <c r="E20" s="13" t="s">
        <v>36</v>
      </c>
      <c r="F20" s="13"/>
      <c r="G20" s="13"/>
      <c r="H20" s="13"/>
      <c r="I20" s="13"/>
      <c r="J20" s="13"/>
    </row>
    <row r="23" spans="1:10" x14ac:dyDescent="0.25">
      <c r="A23" t="s">
        <v>15</v>
      </c>
      <c r="B23" t="str">
        <f>IF(B8+B13+B20=B3,"OK","ERREUR")</f>
        <v>ERREUR</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33" sqref="E3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2755.19</v>
      </c>
      <c r="E2" t="s">
        <v>25</v>
      </c>
      <c r="F2">
        <f>'Janvier CAS 2'!F2+1</f>
        <v>2</v>
      </c>
    </row>
    <row r="3" spans="1:6" x14ac:dyDescent="0.25">
      <c r="A3" t="s">
        <v>7</v>
      </c>
      <c r="B3" s="2">
        <f>'Janvier CAS 2'!B3+B2</f>
        <v>5510.38</v>
      </c>
    </row>
    <row r="5" spans="1:6" x14ac:dyDescent="0.25">
      <c r="A5" s="1" t="s">
        <v>8</v>
      </c>
    </row>
    <row r="6" spans="1:6" x14ac:dyDescent="0.25">
      <c r="A6" t="s">
        <v>9</v>
      </c>
      <c r="B6" s="2">
        <f>F2*F1</f>
        <v>6436</v>
      </c>
      <c r="D6" s="3" t="s">
        <v>22</v>
      </c>
    </row>
    <row r="7" spans="1:6" x14ac:dyDescent="0.25">
      <c r="A7" t="s">
        <v>10</v>
      </c>
      <c r="B7" s="2">
        <f>B8-'Janvier CAS 2'!B8</f>
        <v>2755.19</v>
      </c>
    </row>
    <row r="8" spans="1:6" x14ac:dyDescent="0.25">
      <c r="A8" t="s">
        <v>7</v>
      </c>
      <c r="B8" s="2">
        <f>MIN(B3,B6)</f>
        <v>5510.38</v>
      </c>
      <c r="D8" s="3" t="s">
        <v>24</v>
      </c>
    </row>
    <row r="10" spans="1:6" x14ac:dyDescent="0.25">
      <c r="A10" s="1" t="s">
        <v>11</v>
      </c>
    </row>
    <row r="11" spans="1:6" x14ac:dyDescent="0.25">
      <c r="A11" t="s">
        <v>9</v>
      </c>
      <c r="B11" s="2">
        <f>4*B6</f>
        <v>25744</v>
      </c>
      <c r="D11" s="3" t="s">
        <v>27</v>
      </c>
    </row>
    <row r="12" spans="1:6" x14ac:dyDescent="0.25">
      <c r="A12" t="s">
        <v>10</v>
      </c>
      <c r="B12" s="2">
        <f>B13-'Janvier CAS 2'!B12</f>
        <v>0</v>
      </c>
    </row>
    <row r="13" spans="1:6" x14ac:dyDescent="0.25">
      <c r="A13" t="s">
        <v>7</v>
      </c>
      <c r="B13" s="2">
        <f>IF(B3&gt;B6,MIN(B3,B11)-B8,0)</f>
        <v>0</v>
      </c>
      <c r="D13" s="3" t="s">
        <v>27</v>
      </c>
    </row>
    <row r="17" spans="1:4" x14ac:dyDescent="0.25">
      <c r="A17" s="1" t="s">
        <v>12</v>
      </c>
    </row>
    <row r="18" spans="1:4" x14ac:dyDescent="0.25">
      <c r="A18" t="s">
        <v>9</v>
      </c>
      <c r="B18" s="2">
        <f>2*B11</f>
        <v>51488</v>
      </c>
      <c r="D18" s="3" t="s">
        <v>27</v>
      </c>
    </row>
    <row r="19" spans="1:4" x14ac:dyDescent="0.25">
      <c r="A19" t="s">
        <v>10</v>
      </c>
      <c r="B19" s="2">
        <f>B20-'Janvier CAS 2'!B19</f>
        <v>0</v>
      </c>
      <c r="D19" t="s">
        <v>18</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D36" sqref="D36"/>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3371.7</v>
      </c>
      <c r="E2" t="s">
        <v>25</v>
      </c>
      <c r="F2">
        <f>Février!F2+1</f>
        <v>3</v>
      </c>
    </row>
    <row r="3" spans="1:6" x14ac:dyDescent="0.25">
      <c r="A3" t="s">
        <v>7</v>
      </c>
      <c r="B3" s="2">
        <f>Février!B3+B2</f>
        <v>8882.08</v>
      </c>
      <c r="D3" s="3" t="s">
        <v>20</v>
      </c>
    </row>
    <row r="5" spans="1:6" x14ac:dyDescent="0.25">
      <c r="A5" s="1" t="s">
        <v>8</v>
      </c>
    </row>
    <row r="6" spans="1:6" x14ac:dyDescent="0.25">
      <c r="A6" t="s">
        <v>9</v>
      </c>
      <c r="B6" s="2">
        <f>F2*F1</f>
        <v>9654</v>
      </c>
      <c r="D6" s="3" t="s">
        <v>22</v>
      </c>
    </row>
    <row r="7" spans="1:6" x14ac:dyDescent="0.25">
      <c r="A7" t="s">
        <v>10</v>
      </c>
      <c r="B7" s="2">
        <f>B8-Février!B8</f>
        <v>3371.7</v>
      </c>
    </row>
    <row r="8" spans="1:6" x14ac:dyDescent="0.25">
      <c r="A8" t="s">
        <v>7</v>
      </c>
      <c r="B8" s="2">
        <f>MIN(B3,B6)</f>
        <v>8882.08</v>
      </c>
      <c r="D8" s="3" t="s">
        <v>24</v>
      </c>
    </row>
    <row r="10" spans="1:6" x14ac:dyDescent="0.25">
      <c r="A10" s="1" t="s">
        <v>11</v>
      </c>
    </row>
    <row r="11" spans="1:6" x14ac:dyDescent="0.25">
      <c r="A11" t="s">
        <v>9</v>
      </c>
      <c r="B11" s="2">
        <f>4*B6</f>
        <v>38616</v>
      </c>
      <c r="D11" s="3" t="s">
        <v>27</v>
      </c>
    </row>
    <row r="12" spans="1:6" x14ac:dyDescent="0.25">
      <c r="A12" t="s">
        <v>10</v>
      </c>
      <c r="B12" s="2">
        <f>B13-Février!B12</f>
        <v>0</v>
      </c>
    </row>
    <row r="13" spans="1:6" x14ac:dyDescent="0.25">
      <c r="A13" t="s">
        <v>7</v>
      </c>
      <c r="B13" s="2">
        <f>IF(B3&gt;B6,MIN(B3,B11)-B8,0)</f>
        <v>0</v>
      </c>
      <c r="D13" s="3" t="s">
        <v>27</v>
      </c>
    </row>
    <row r="17" spans="1:4" x14ac:dyDescent="0.25">
      <c r="A17" s="1" t="s">
        <v>12</v>
      </c>
    </row>
    <row r="18" spans="1:4" x14ac:dyDescent="0.25">
      <c r="A18" t="s">
        <v>9</v>
      </c>
      <c r="B18" s="2">
        <f>2*B11</f>
        <v>77232</v>
      </c>
      <c r="D18" s="3" t="s">
        <v>27</v>
      </c>
    </row>
    <row r="19" spans="1:4" x14ac:dyDescent="0.25">
      <c r="A19" t="s">
        <v>10</v>
      </c>
      <c r="B19" s="2">
        <f>B20-Février!B19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H34" sqref="H34"/>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2769.61</v>
      </c>
      <c r="E2" t="s">
        <v>25</v>
      </c>
      <c r="F2">
        <f>Mars!F2+1</f>
        <v>4</v>
      </c>
    </row>
    <row r="3" spans="1:6" x14ac:dyDescent="0.25">
      <c r="A3" t="s">
        <v>7</v>
      </c>
      <c r="B3" s="2">
        <f>Mars!B3+B2</f>
        <v>11651.69</v>
      </c>
      <c r="D3" s="3" t="s">
        <v>20</v>
      </c>
    </row>
    <row r="5" spans="1:6" x14ac:dyDescent="0.25">
      <c r="A5" s="1" t="s">
        <v>8</v>
      </c>
    </row>
    <row r="6" spans="1:6" x14ac:dyDescent="0.25">
      <c r="A6" t="s">
        <v>9</v>
      </c>
      <c r="B6" s="2">
        <f>F2*F1</f>
        <v>12872</v>
      </c>
      <c r="D6" s="3" t="s">
        <v>22</v>
      </c>
    </row>
    <row r="7" spans="1:6" x14ac:dyDescent="0.25">
      <c r="A7" t="s">
        <v>10</v>
      </c>
      <c r="B7" s="2">
        <f>B8-Mars!B8</f>
        <v>2769.6100000000006</v>
      </c>
    </row>
    <row r="8" spans="1:6" x14ac:dyDescent="0.25">
      <c r="A8" t="s">
        <v>7</v>
      </c>
      <c r="B8" s="2">
        <f>MIN(B3,B6)</f>
        <v>11651.69</v>
      </c>
      <c r="D8" s="3" t="s">
        <v>24</v>
      </c>
    </row>
    <row r="10" spans="1:6" x14ac:dyDescent="0.25">
      <c r="A10" s="1" t="s">
        <v>11</v>
      </c>
    </row>
    <row r="11" spans="1:6" x14ac:dyDescent="0.25">
      <c r="A11" t="s">
        <v>9</v>
      </c>
      <c r="B11" s="2">
        <f>4*B6</f>
        <v>51488</v>
      </c>
      <c r="D11" s="3" t="s">
        <v>27</v>
      </c>
    </row>
    <row r="12" spans="1:6" x14ac:dyDescent="0.25">
      <c r="A12" t="s">
        <v>10</v>
      </c>
      <c r="B12" s="2">
        <f>B13-Mars!B12</f>
        <v>0</v>
      </c>
    </row>
    <row r="13" spans="1:6" x14ac:dyDescent="0.25">
      <c r="A13" t="s">
        <v>7</v>
      </c>
      <c r="B13" s="2">
        <f>IF(B3&gt;B6,MIN(B3,B11)-B8,0)</f>
        <v>0</v>
      </c>
      <c r="D13" s="3" t="s">
        <v>27</v>
      </c>
    </row>
    <row r="17" spans="1:4" x14ac:dyDescent="0.25">
      <c r="A17" s="1" t="s">
        <v>12</v>
      </c>
    </row>
    <row r="18" spans="1:4" x14ac:dyDescent="0.25">
      <c r="A18" t="s">
        <v>9</v>
      </c>
      <c r="B18" s="2">
        <f>2*B11</f>
        <v>102976</v>
      </c>
      <c r="D18" s="3" t="s">
        <v>27</v>
      </c>
    </row>
    <row r="19" spans="1:4" x14ac:dyDescent="0.25">
      <c r="A19" t="s">
        <v>10</v>
      </c>
      <c r="B19" s="2">
        <f>B20-Mars!B19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D8" sqref="D8"/>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4146</v>
      </c>
      <c r="E2" t="s">
        <v>25</v>
      </c>
      <c r="F2">
        <f>AVRIL!F2+1</f>
        <v>5</v>
      </c>
    </row>
    <row r="3" spans="1:6" x14ac:dyDescent="0.25">
      <c r="A3" t="s">
        <v>7</v>
      </c>
      <c r="B3" s="2">
        <f>AVRIL!B3+B2</f>
        <v>15797.69</v>
      </c>
      <c r="D3" s="3" t="s">
        <v>20</v>
      </c>
    </row>
    <row r="5" spans="1:6" x14ac:dyDescent="0.25">
      <c r="A5" s="1" t="s">
        <v>8</v>
      </c>
    </row>
    <row r="6" spans="1:6" x14ac:dyDescent="0.25">
      <c r="A6" t="s">
        <v>9</v>
      </c>
      <c r="B6" s="2">
        <f>F2*F1</f>
        <v>16090</v>
      </c>
      <c r="D6" s="3" t="s">
        <v>22</v>
      </c>
    </row>
    <row r="7" spans="1:6" x14ac:dyDescent="0.25">
      <c r="A7" t="s">
        <v>10</v>
      </c>
      <c r="B7" s="2">
        <f>B8-AVRIL!B8</f>
        <v>4146</v>
      </c>
    </row>
    <row r="8" spans="1:6" x14ac:dyDescent="0.25">
      <c r="A8" t="s">
        <v>7</v>
      </c>
      <c r="B8" s="2">
        <f>MIN(B3,B6)</f>
        <v>15797.69</v>
      </c>
      <c r="D8" s="3" t="s">
        <v>24</v>
      </c>
    </row>
    <row r="10" spans="1:6" x14ac:dyDescent="0.25">
      <c r="A10" s="1" t="s">
        <v>11</v>
      </c>
    </row>
    <row r="11" spans="1:6" x14ac:dyDescent="0.25">
      <c r="A11" t="s">
        <v>9</v>
      </c>
      <c r="B11" s="2">
        <f>4*B6</f>
        <v>64360</v>
      </c>
      <c r="D11" s="3" t="s">
        <v>27</v>
      </c>
    </row>
    <row r="12" spans="1:6" x14ac:dyDescent="0.25">
      <c r="A12" t="s">
        <v>10</v>
      </c>
      <c r="B12" s="2">
        <f>B13-AVRIL!B12</f>
        <v>0</v>
      </c>
    </row>
    <row r="13" spans="1:6" x14ac:dyDescent="0.25">
      <c r="A13" t="s">
        <v>7</v>
      </c>
      <c r="B13" s="2">
        <f>IF(B3&gt;B6,MIN(B3,B11)-B8,0)</f>
        <v>0</v>
      </c>
      <c r="D13" s="3" t="s">
        <v>27</v>
      </c>
    </row>
    <row r="17" spans="1:4" x14ac:dyDescent="0.25">
      <c r="A17" s="1" t="s">
        <v>12</v>
      </c>
    </row>
    <row r="18" spans="1:4" x14ac:dyDescent="0.25">
      <c r="A18" t="s">
        <v>9</v>
      </c>
      <c r="B18" s="2">
        <f>2*B11</f>
        <v>128720</v>
      </c>
      <c r="D18" s="3" t="s">
        <v>27</v>
      </c>
    </row>
    <row r="19" spans="1:4" x14ac:dyDescent="0.25">
      <c r="A19" t="s">
        <v>10</v>
      </c>
      <c r="B19" s="2">
        <f>B20-AVRIL!B19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B3" sqref="B3"/>
    </sheetView>
  </sheetViews>
  <sheetFormatPr baseColWidth="10" defaultRowHeight="15" x14ac:dyDescent="0.25"/>
  <cols>
    <col min="1" max="1" width="18" customWidth="1"/>
  </cols>
  <sheetData>
    <row r="1" spans="1:6" x14ac:dyDescent="0.25">
      <c r="A1" s="1" t="s">
        <v>5</v>
      </c>
      <c r="E1" t="s">
        <v>14</v>
      </c>
      <c r="F1" s="2">
        <v>3218</v>
      </c>
    </row>
    <row r="2" spans="1:6" x14ac:dyDescent="0.25">
      <c r="A2" t="s">
        <v>6</v>
      </c>
      <c r="B2" s="2">
        <v>3740.11</v>
      </c>
      <c r="E2" t="s">
        <v>25</v>
      </c>
      <c r="F2">
        <f>MAI!F2+1</f>
        <v>6</v>
      </c>
    </row>
    <row r="3" spans="1:6" x14ac:dyDescent="0.25">
      <c r="A3" t="s">
        <v>7</v>
      </c>
      <c r="B3" s="2">
        <f>MAI!B3+B2</f>
        <v>19537.8</v>
      </c>
      <c r="D3" s="3" t="s">
        <v>20</v>
      </c>
    </row>
    <row r="5" spans="1:6" x14ac:dyDescent="0.25">
      <c r="A5" s="1" t="s">
        <v>8</v>
      </c>
    </row>
    <row r="6" spans="1:6" x14ac:dyDescent="0.25">
      <c r="A6" t="s">
        <v>9</v>
      </c>
      <c r="B6" s="2">
        <f>F2*F1</f>
        <v>19308</v>
      </c>
      <c r="D6" s="3" t="s">
        <v>22</v>
      </c>
    </row>
    <row r="7" spans="1:6" x14ac:dyDescent="0.25">
      <c r="A7" t="s">
        <v>10</v>
      </c>
      <c r="B7" s="2">
        <f>B8-MAI!B8</f>
        <v>3510.3099999999995</v>
      </c>
    </row>
    <row r="8" spans="1:6" x14ac:dyDescent="0.25">
      <c r="A8" t="s">
        <v>7</v>
      </c>
      <c r="B8" s="2">
        <f>MIN(B3,B6)</f>
        <v>19308</v>
      </c>
      <c r="D8" s="3" t="s">
        <v>24</v>
      </c>
    </row>
    <row r="10" spans="1:6" x14ac:dyDescent="0.25">
      <c r="A10" s="1" t="s">
        <v>11</v>
      </c>
    </row>
    <row r="11" spans="1:6" x14ac:dyDescent="0.25">
      <c r="A11" t="s">
        <v>9</v>
      </c>
      <c r="B11" s="2">
        <f>4*B6</f>
        <v>77232</v>
      </c>
      <c r="D11" s="3" t="s">
        <v>27</v>
      </c>
    </row>
    <row r="12" spans="1:6" x14ac:dyDescent="0.25">
      <c r="A12" t="s">
        <v>10</v>
      </c>
      <c r="B12" s="2">
        <f>B13-MAI!B12</f>
        <v>229.79999999999927</v>
      </c>
    </row>
    <row r="13" spans="1:6" x14ac:dyDescent="0.25">
      <c r="A13" t="s">
        <v>7</v>
      </c>
      <c r="B13" s="2">
        <f>IF(B3&gt;B6,MIN(B3,B11)-B8,0)</f>
        <v>229.79999999999927</v>
      </c>
      <c r="D13" s="3" t="s">
        <v>27</v>
      </c>
    </row>
    <row r="17" spans="1:4" x14ac:dyDescent="0.25">
      <c r="A17" s="1" t="s">
        <v>12</v>
      </c>
    </row>
    <row r="18" spans="1:4" x14ac:dyDescent="0.25">
      <c r="A18" t="s">
        <v>9</v>
      </c>
      <c r="B18" s="2">
        <f>2*B11</f>
        <v>154464</v>
      </c>
      <c r="D18" s="3" t="s">
        <v>27</v>
      </c>
    </row>
    <row r="19" spans="1:4" x14ac:dyDescent="0.25">
      <c r="A19" t="s">
        <v>10</v>
      </c>
      <c r="B19" s="2">
        <f>B20-MAI!B19</f>
        <v>0</v>
      </c>
      <c r="D19" t="s">
        <v>16</v>
      </c>
    </row>
    <row r="20" spans="1:4" x14ac:dyDescent="0.25">
      <c r="A20" t="s">
        <v>7</v>
      </c>
      <c r="B20" s="2">
        <f>IF(B3&gt;B11,MIN(B3,B18),0)</f>
        <v>0</v>
      </c>
      <c r="D20" t="s">
        <v>16</v>
      </c>
    </row>
    <row r="23" spans="1:4" x14ac:dyDescent="0.25">
      <c r="A23" t="s">
        <v>15</v>
      </c>
      <c r="B23" t="str">
        <f>IF(B8+B13+B20=B3,"OK","ERREUR")</f>
        <v>OK</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15</vt:i4>
      </vt:variant>
    </vt:vector>
  </HeadingPairs>
  <TitlesOfParts>
    <vt:vector size="15" baseType="lpstr">
      <vt:lpstr>Données</vt:lpstr>
      <vt:lpstr>Janvier CAS 1</vt:lpstr>
      <vt:lpstr>Janvier CAS 2</vt:lpstr>
      <vt:lpstr>Janvier CAS 3</vt:lpstr>
      <vt:lpstr>Février</vt:lpstr>
      <vt:lpstr>Mars</vt:lpstr>
      <vt:lpstr>AVRIL</vt:lpstr>
      <vt:lpstr>MAI</vt:lpstr>
      <vt:lpstr>JUIN</vt:lpstr>
      <vt:lpstr>JUILLET</vt:lpstr>
      <vt:lpstr>AOUT</vt:lpstr>
      <vt:lpstr>SEPTEMBRE</vt:lpstr>
      <vt:lpstr>OCTOBRE</vt:lpstr>
      <vt:lpstr>NOVEMBRE</vt:lpstr>
      <vt:lpstr>DECEMBRE</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igardien</dc:creator>
  <cp:lastModifiedBy>igardien</cp:lastModifiedBy>
  <dcterms:created xsi:type="dcterms:W3CDTF">2016-12-05T14:49:17Z</dcterms:created>
  <dcterms:modified xsi:type="dcterms:W3CDTF">2016-12-08T15:18:06Z</dcterms:modified>
</cp:coreProperties>
</file>