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2.xml" ContentType="application/vnd.openxmlformats-officedocument.drawing+xml"/>
  <Override PartName="/xl/chartsheets/sheet13.xml" ContentType="application/vnd.openxmlformats-officedocument.spreadsheetml.chartsheet+xml"/>
  <Override PartName="/xl/drawings/drawing23.xml" ContentType="application/vnd.openxmlformats-officedocument.drawing+xml"/>
  <Override PartName="/xl/chartsheets/sheet14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5" firstSheet="3" activeTab="3"/>
  </bookViews>
  <sheets>
    <sheet name="NOTE gaz Relevé données" sheetId="1" state="hidden" r:id="rId1"/>
    <sheet name="Sibelga m³-PCS" sheetId="2" state="hidden" r:id="rId2"/>
    <sheet name="UCCLE DJ1515" sheetId="3" state="hidden" r:id="rId3"/>
    <sheet name="Donnees clients" sheetId="4" r:id="rId4"/>
    <sheet name="EIS_data" sheetId="5" state="hidden" r:id="rId5"/>
    <sheet name="UTILISE conso_histor" sheetId="6" state="hidden" r:id="rId6"/>
    <sheet name="PULSE Valeurs par mois" sheetId="7" state="hidden" r:id="rId7"/>
    <sheet name="PULSE PEB GRAPHE CHAUD PEB" sheetId="8" r:id="rId8"/>
    <sheet name="PULSE PEB GRAPHE GPE PEB &amp;EP" sheetId="9" state="hidden" r:id="rId9"/>
    <sheet name="PULSE PEB GRAPHE ClimatisatiPEB" sheetId="10" state="hidden" r:id="rId10"/>
    <sheet name="PULSE Compt princ Eau gaz elect" sheetId="11" state="hidden" r:id="rId11"/>
    <sheet name="consommation gaz" sheetId="12" state="hidden" r:id="rId12"/>
    <sheet name="Conso Gaz vs degré jours b15" sheetId="13" state="hidden" r:id="rId13"/>
    <sheet name="compt HT générale" sheetId="14" state="hidden" r:id="rId14"/>
    <sheet name="production froid CTI" sheetId="15" state="hidden" r:id="rId15"/>
    <sheet name="production chaud CTI" sheetId="16" state="hidden" r:id="rId16"/>
    <sheet name="BT phase I-II" sheetId="17" state="hidden" r:id="rId17"/>
    <sheet name="compt CIAT" sheetId="18" state="hidden" r:id="rId18"/>
    <sheet name="phase I-II rue du Boulet22" sheetId="19" state="hidden" r:id="rId19"/>
    <sheet name="compt BT phase III" sheetId="20" state="hidden" r:id="rId20"/>
    <sheet name="chauffage Polyclinique" sheetId="21" state="hidden" r:id="rId21"/>
    <sheet name="compt CMS-N" sheetId="22" state="hidden" r:id="rId22"/>
    <sheet name="compt CMS-N_S" sheetId="23" state="hidden" r:id="rId23"/>
    <sheet name="compt CMS_NoBr" sheetId="24" state="hidden" r:id="rId24"/>
    <sheet name="transfo_1phase_4" sheetId="25" state="hidden" r:id="rId25"/>
    <sheet name="transfo_2_phase_4" sheetId="26" state="hidden" r:id="rId26"/>
  </sheets>
  <externalReferences>
    <externalReference r:id="rId29"/>
    <externalReference r:id="rId30"/>
  </externalReferences>
  <definedNames>
    <definedName name="created_on">'EIS_data'!$AJ$8:$AJ$8</definedName>
    <definedName name="créé_le">'EIS_data'!$AJ$8:$AJ$8</definedName>
    <definedName name="data">'EIS_data'!$A$2:$AG$33</definedName>
    <definedName name="date_au">'EIS_data'!$AJ$7:$AJ$7</definedName>
    <definedName name="date_du">'EIS_data'!$AJ$6:$AJ$6</definedName>
    <definedName name="date_from">'EIS_data'!$AJ$6:$AJ$6</definedName>
    <definedName name="date_to">'EIS_data'!$AJ$7:$AJ$7</definedName>
    <definedName name="données">'EIS_data'!$A$2:$AG$33</definedName>
    <definedName name="dossier">'EIS_data'!$AJ$3:$AJ$3</definedName>
    <definedName name="en-tête">'EIS_data'!$A$1:$AG$1</definedName>
    <definedName name="folder">'EIS_data'!$AJ$3:$AJ$3</definedName>
    <definedName name="header">'EIS_data'!$A$1:$AG$1</definedName>
    <definedName name="identifiant_du_compteur">'EIS_data'!$AJ$4:$AJ$4</definedName>
    <definedName name="info">'EIS_data'!$AI$2:$AJ$8</definedName>
    <definedName name="informations">'EIS_data'!$AI$2:$AJ$8</definedName>
    <definedName name="meter_id">'EIS_data'!$AJ$4:$AJ$4</definedName>
    <definedName name="meter_name">'EIS_data'!$AJ$5:$AJ$5</definedName>
    <definedName name="mpt_chn1">'EIS_data'!$B$2:$B$2977</definedName>
    <definedName name="mpt_chn10">'EIS_data'!$K$2:$K$2977</definedName>
    <definedName name="mpt_chn11">'EIS_data'!$L$2:$L$2977</definedName>
    <definedName name="mpt_chn12">'EIS_data'!$M$2:$M$2977</definedName>
    <definedName name="mpt_chn13">'EIS_data'!$N$2:$N$2977</definedName>
    <definedName name="mpt_chn14">'EIS_data'!$O$2:$O$2977</definedName>
    <definedName name="mpt_chn15">'EIS_data'!$P$2:$P$2977</definedName>
    <definedName name="mpt_chn16">'EIS_data'!$Q$2:$Q$2977</definedName>
    <definedName name="mpt_chn17">'EIS_data'!$R$2:$R$2977</definedName>
    <definedName name="mpt_chn18">'EIS_data'!$S$2:$S$2977</definedName>
    <definedName name="mpt_chn19">'EIS_data'!$T$2:$T$2977</definedName>
    <definedName name="mpt_chn2">'EIS_data'!$C$2:$C$2977</definedName>
    <definedName name="mpt_chn20">'EIS_data'!$U$2:$U$2977</definedName>
    <definedName name="mpt_chn21">'EIS_data'!$V$2:$V$2977</definedName>
    <definedName name="mpt_chn22">'EIS_data'!$W$2:$W$2977</definedName>
    <definedName name="mpt_chn23">'EIS_data'!$X$2:$X$2977</definedName>
    <definedName name="mpt_chn24">'EIS_data'!$Y$2:$Y$2977</definedName>
    <definedName name="mpt_chn25">'EIS_data'!$Z$2:$Z$2977</definedName>
    <definedName name="mpt_chn26">'EIS_data'!$AA$2:$AA$2977</definedName>
    <definedName name="mpt_chn27">'EIS_data'!$AB$2:$AB$2977</definedName>
    <definedName name="mpt_chn28">'EIS_data'!$AC$2:$AC$2977</definedName>
    <definedName name="mpt_chn29">'EIS_data'!$AD$2:$AD$2977</definedName>
    <definedName name="mpt_chn3">'EIS_data'!$D$2:$D$2977</definedName>
    <definedName name="mpt_chn30">'EIS_data'!$AE$2:$AE$2977</definedName>
    <definedName name="mpt_chn31">'EIS_data'!$AF$2:$AF$2977</definedName>
    <definedName name="mpt_chn32">'EIS_data'!$AG$2:$AG$2977</definedName>
    <definedName name="mpt_chn4">'EIS_data'!$E$2:$E$2977</definedName>
    <definedName name="mpt_chn5">'EIS_data'!$F$2:$F$2977</definedName>
    <definedName name="mpt_chn6">'EIS_data'!$G$2:$G$2977</definedName>
    <definedName name="mpt_chn7">'EIS_data'!$H$2:$H$2977</definedName>
    <definedName name="mpt_chn8">'EIS_data'!$I$2:$I$2977</definedName>
    <definedName name="mpt_chn9">'EIS_data'!$J$2:$J$2977</definedName>
    <definedName name="mpt_code">'EIS_data'!$AH$2:$AH$2977</definedName>
    <definedName name="mpt_date">'EIS_data'!$A$2:$A$1058</definedName>
    <definedName name="mpt_interval_flags">'EIS_data'!$AI$2:$AI$2977</definedName>
    <definedName name="mpt_last_modification">'EIS_data'!$AJ$2:$AJ$2977</definedName>
    <definedName name="mpt_mois">'EIS_data'!$A$2:$A$33</definedName>
    <definedName name="mpt_month">'EIS_data'!$A$2:$A$33</definedName>
    <definedName name="mpt_sum_chn1">'EIS_data'!$B$2:$B$33</definedName>
    <definedName name="mpt_sum_chn10">'EIS_data'!$K$2:$K$33</definedName>
    <definedName name="mpt_sum_chn11">'EIS_data'!$L$2:$L$33</definedName>
    <definedName name="mpt_sum_chn12">'EIS_data'!$M$2:$M$33</definedName>
    <definedName name="mpt_sum_chn13">'EIS_data'!$N$2:$N$33</definedName>
    <definedName name="mpt_sum_chn14">'EIS_data'!$O$2:$O$33</definedName>
    <definedName name="mpt_sum_chn15">'EIS_data'!$P$2:$P$33</definedName>
    <definedName name="mpt_sum_chn16">'EIS_data'!$Q$2:$Q$33</definedName>
    <definedName name="mpt_sum_chn17">'EIS_data'!$R$2:$R$33</definedName>
    <definedName name="mpt_sum_chn18">'EIS_data'!$S$2:$S$33</definedName>
    <definedName name="mpt_sum_chn19">'EIS_data'!$T$2:$T$33</definedName>
    <definedName name="mpt_sum_chn2">'EIS_data'!$C$2:$C$33</definedName>
    <definedName name="mpt_sum_chn20">'EIS_data'!$U$2:$U$33</definedName>
    <definedName name="mpt_sum_chn21">'EIS_data'!$V$2:$V$33</definedName>
    <definedName name="mpt_sum_chn22">'EIS_data'!$W$2:$W$33</definedName>
    <definedName name="mpt_sum_chn23">'EIS_data'!$X$2:$X$33</definedName>
    <definedName name="mpt_sum_chn24">'EIS_data'!$Y$2:$Y$33</definedName>
    <definedName name="mpt_sum_chn25">'EIS_data'!$Z$2:$Z$33</definedName>
    <definedName name="mpt_sum_chn26">'EIS_data'!$AA$2:$AA$33</definedName>
    <definedName name="mpt_sum_chn27">'EIS_data'!$AB$2:$AB$33</definedName>
    <definedName name="mpt_sum_chn28">'EIS_data'!$AC$2:$AC$33</definedName>
    <definedName name="mpt_sum_chn29">'EIS_data'!$AD$2:$AD$33</definedName>
    <definedName name="mpt_sum_chn3">'EIS_data'!$D$2:$D$33</definedName>
    <definedName name="mpt_sum_chn30">'EIS_data'!$AE$2:$AE$33</definedName>
    <definedName name="mpt_sum_chn31">'EIS_data'!$AF$2:$AF$33</definedName>
    <definedName name="mpt_sum_chn32">'EIS_data'!$AG$2:$AG$33</definedName>
    <definedName name="mpt_sum_chn4">'EIS_data'!$E$2:$E$33</definedName>
    <definedName name="mpt_sum_chn5">'EIS_data'!$F$2:$F$33</definedName>
    <definedName name="mpt_sum_chn6">'EIS_data'!$G$2:$G$33</definedName>
    <definedName name="mpt_sum_chn7">'EIS_data'!$H$2:$H$33</definedName>
    <definedName name="mpt_sum_chn8">'EIS_data'!$I$2:$I$33</definedName>
    <definedName name="mpt_sum_chn9">'EIS_data'!$J$2:$J$33</definedName>
    <definedName name="nom_du_compteur">'EIS_data'!$AJ$5:$AJ$5</definedName>
    <definedName name="rapport">'EIS_data'!$AJ$2:$AJ$2</definedName>
    <definedName name="report">'EIS_data'!$AJ$2:$AJ$2</definedName>
    <definedName name="_xlnm.Print_Area" localSheetId="10">'PULSE Compt princ Eau gaz elect'!$A$1:$Q$36</definedName>
    <definedName name="_xlnm.Print_Area" localSheetId="7">'PULSE PEB GRAPHE CHAUD PEB'!$A$1:$N$37</definedName>
    <definedName name="_xlnm.Print_Area" localSheetId="9">'PULSE PEB GRAPHE ClimatisatiPEB'!$A$1:$N$37</definedName>
    <definedName name="_xlnm.Print_Area" localSheetId="8">'PULSE PEB GRAPHE GPE PEB &amp;EP'!$A$1:$N$37</definedName>
  </definedNames>
  <calcPr fullCalcOnLoad="1"/>
</workbook>
</file>

<file path=xl/comments7.xml><?xml version="1.0" encoding="utf-8"?>
<comments xmlns="http://schemas.openxmlformats.org/spreadsheetml/2006/main">
  <authors>
    <author>Sander Gabrielle</author>
  </authors>
  <commentList>
    <comment ref="G6" authorId="0">
      <text>
        <r>
          <rPr>
            <b/>
            <sz val="9"/>
            <rFont val="Tahoma"/>
            <family val="2"/>
          </rPr>
          <t>Sander Gabrielle:</t>
        </r>
        <r>
          <rPr>
            <sz val="9"/>
            <rFont val="Tahoma"/>
            <family val="2"/>
          </rPr>
          <t xml:space="preserve">
Pouvoir Calorifique supérieur : …
</t>
        </r>
      </text>
    </comment>
    <comment ref="H6" authorId="0">
      <text>
        <r>
          <rPr>
            <b/>
            <sz val="9"/>
            <rFont val="Tahoma"/>
            <family val="2"/>
          </rPr>
          <t>Sander Gabrielle:</t>
        </r>
        <r>
          <rPr>
            <sz val="9"/>
            <rFont val="Tahoma"/>
            <family val="2"/>
          </rPr>
          <t xml:space="preserve">
Pouvoir Calorifique Inférieur : </t>
        </r>
      </text>
    </comment>
    <comment ref="L6" authorId="0">
      <text>
        <r>
          <rPr>
            <b/>
            <sz val="9"/>
            <rFont val="Tahoma"/>
            <family val="2"/>
          </rPr>
          <t>Sander Gabrielle:</t>
        </r>
        <r>
          <rPr>
            <sz val="9"/>
            <rFont val="Tahoma"/>
            <family val="2"/>
          </rPr>
          <t xml:space="preserve">
Selon arrêté 24/07/2008 déterminant les hypothèses énergétqiues à prendre en considération lors des études de faisabilité technico-économique</t>
        </r>
      </text>
    </comment>
    <comment ref="AH6" authorId="0">
      <text>
        <r>
          <rPr>
            <b/>
            <sz val="9"/>
            <rFont val="Tahoma"/>
            <family val="0"/>
          </rPr>
          <t>Sander Gabrielle:</t>
        </r>
        <r>
          <rPr>
            <sz val="9"/>
            <rFont val="Tahoma"/>
            <family val="0"/>
          </rPr>
          <t xml:space="preserve">
1  gaz / fioul
2,58 électricité</t>
        </r>
      </text>
    </comment>
    <comment ref="W6" authorId="0">
      <text>
        <r>
          <rPr>
            <b/>
            <sz val="9"/>
            <rFont val="Tahoma"/>
            <family val="2"/>
          </rPr>
          <t>Sander Gabrielle:</t>
        </r>
        <r>
          <rPr>
            <sz val="9"/>
            <rFont val="Tahoma"/>
            <family val="2"/>
          </rPr>
          <t xml:space="preserve">
Selon arrêté 24/07/2008 déterminant les hypothèses énergétqiues à prendre en considération lors des études de faisabilité technico-économique</t>
        </r>
      </text>
    </comment>
  </commentList>
</comments>
</file>

<file path=xl/sharedStrings.xml><?xml version="1.0" encoding="utf-8"?>
<sst xmlns="http://schemas.openxmlformats.org/spreadsheetml/2006/main" count="1763" uniqueCount="375">
  <si>
    <t/>
  </si>
  <si>
    <t>/01 - Energy data management system (EDMS)/Cofely BE/PARTA/PARTA/02 - Meters/02.00 - Other</t>
  </si>
  <si>
    <t>1423</t>
  </si>
  <si>
    <t>Rapport mensuel Partena</t>
  </si>
  <si>
    <t>consom.</t>
  </si>
  <si>
    <t>total</t>
  </si>
  <si>
    <t>sum_chn1</t>
  </si>
  <si>
    <t>compteur gaz (m³)</t>
  </si>
  <si>
    <t>DATE</t>
  </si>
  <si>
    <t>1/1/</t>
  </si>
  <si>
    <t>janvier</t>
  </si>
  <si>
    <t>1/2/</t>
  </si>
  <si>
    <t>février</t>
  </si>
  <si>
    <t>1/3/</t>
  </si>
  <si>
    <t>mars</t>
  </si>
  <si>
    <t>1/4/</t>
  </si>
  <si>
    <t>avril</t>
  </si>
  <si>
    <t>1/5/</t>
  </si>
  <si>
    <t>mai</t>
  </si>
  <si>
    <t>1/6/</t>
  </si>
  <si>
    <t>juin</t>
  </si>
  <si>
    <t>1/7/</t>
  </si>
  <si>
    <t>juillet</t>
  </si>
  <si>
    <t>1/8/</t>
  </si>
  <si>
    <t>août</t>
  </si>
  <si>
    <t>1/9/</t>
  </si>
  <si>
    <t>septembre</t>
  </si>
  <si>
    <t>1/10/</t>
  </si>
  <si>
    <t>octobre</t>
  </si>
  <si>
    <t>1/11/</t>
  </si>
  <si>
    <t>novembre</t>
  </si>
  <si>
    <t>1/12/</t>
  </si>
  <si>
    <t>décembre</t>
  </si>
  <si>
    <t>sum_chn2</t>
  </si>
  <si>
    <t>compteur HT_général (kWh)</t>
  </si>
  <si>
    <t>sum_chn3</t>
  </si>
  <si>
    <t>production froid CTI (kWh)</t>
  </si>
  <si>
    <t>sum_chn4</t>
  </si>
  <si>
    <t>product chaud CTI (kWh)</t>
  </si>
  <si>
    <t>sum_chn5</t>
  </si>
  <si>
    <t>compt BT phase I-II (kWh)</t>
  </si>
  <si>
    <t>sum_chn6</t>
  </si>
  <si>
    <t>compt CIAT  (kWh)</t>
  </si>
  <si>
    <t>sum_chn7</t>
  </si>
  <si>
    <t>compt BT Phase I-II rue du boulet 22 (kWh)</t>
  </si>
  <si>
    <t>sum_chn8</t>
  </si>
  <si>
    <t>compt BT phase III  (kWh)</t>
  </si>
  <si>
    <t>sum_chn9</t>
  </si>
  <si>
    <t>compt chauffage poly (kWh)</t>
  </si>
  <si>
    <t>sum_chn10</t>
  </si>
  <si>
    <t>compt CMS-N (kWh)</t>
  </si>
  <si>
    <t>sum_chn11</t>
  </si>
  <si>
    <t>compt CMS-N/S (kWh)</t>
  </si>
  <si>
    <t>sum_chn12</t>
  </si>
  <si>
    <t>compt CMS NoBr (kWh)</t>
  </si>
  <si>
    <t>sum_chn13</t>
  </si>
  <si>
    <t>transfo_1_phase4 (kWh)</t>
  </si>
  <si>
    <t>sum_chn14</t>
  </si>
  <si>
    <t>transfo_2_phase4 (kWh)</t>
  </si>
  <si>
    <t>production chaud CTI (kWh)</t>
  </si>
  <si>
    <t>compt BT Phase I-II rue du Boulet 22 (kWh)</t>
  </si>
  <si>
    <t>transfo 1 phase 4 (kWh)</t>
  </si>
  <si>
    <t>transfo 2 phase 4 (kWh)</t>
  </si>
  <si>
    <t>sum_chn15</t>
  </si>
  <si>
    <t>sum_chn16</t>
  </si>
  <si>
    <t>sum_chn17</t>
  </si>
  <si>
    <t>sum_chn18</t>
  </si>
  <si>
    <t>sum_chn19</t>
  </si>
  <si>
    <t>sum_chn20</t>
  </si>
  <si>
    <t>sum_chn21</t>
  </si>
  <si>
    <t>sum_chn22</t>
  </si>
  <si>
    <t>sum_chn23</t>
  </si>
  <si>
    <t>sum_chn24</t>
  </si>
  <si>
    <t>sum_chn25</t>
  </si>
  <si>
    <t>sum_chn26</t>
  </si>
  <si>
    <t>sum_chn27</t>
  </si>
  <si>
    <t>sum_chn28</t>
  </si>
  <si>
    <t>sum_chn29</t>
  </si>
  <si>
    <t>sum_chn30</t>
  </si>
  <si>
    <t>sum_chn31</t>
  </si>
  <si>
    <t>sum_chn32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</si>
  <si>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</si>
  <si>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</si>
  <si>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</si>
  <si>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</si>
  <si>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</si>
  <si>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</si>
  <si>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</si>
  <si>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</si>
  <si>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</si>
  <si>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</si>
  <si>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</si>
  <si>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</si>
  <si>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</si>
  <si>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</si>
  <si>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</si>
  <si>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</si>
  <si>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</si>
  <si>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</si>
  <si>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</si>
  <si>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</si>
  <si>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</si>
  <si>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</si>
  <si>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</si>
  <si>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</si>
  <si>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</si>
  <si>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</si>
  <si>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</si>
  <si>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</si>
  <si>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</si>
  <si>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</si>
  <si>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</si>
  <si>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</si>
  <si>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</si>
  <si>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</si>
  <si>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</si>
  <si>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</si>
  <si>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</si>
  <si>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</si>
  <si>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</si>
  <si>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</si>
  <si>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</si>
  <si>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</si>
  <si>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</si>
  <si>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</si>
  <si>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Rapport Partena</t>
  </si>
  <si>
    <t>Degrés jour</t>
  </si>
  <si>
    <t>month</t>
  </si>
  <si>
    <t>report:</t>
  </si>
  <si>
    <t>folder:</t>
  </si>
  <si>
    <t>meter id:</t>
  </si>
  <si>
    <t>meter name:</t>
  </si>
  <si>
    <t>date from:</t>
  </si>
  <si>
    <t>date to:</t>
  </si>
  <si>
    <t>created on:</t>
  </si>
  <si>
    <t>COMPTABILITE ENERGETIQUE CONFORME A LA REGLEMENTATION PEB EN REGION DE BRUXELLES CAPITALE</t>
  </si>
  <si>
    <t>Comptabilité énergétique détaillée</t>
  </si>
  <si>
    <t>Relevé mensuel, à date fixe</t>
  </si>
  <si>
    <t>Rapport annuel</t>
  </si>
  <si>
    <t>signature énergétique</t>
  </si>
  <si>
    <t>consommation chauffage annuelle normalisée</t>
  </si>
  <si>
    <t>consommation chauffage annuelle sur la superficie</t>
  </si>
  <si>
    <t>calcul des émissions de co2</t>
  </si>
  <si>
    <t>rendement annuel de chauffage</t>
  </si>
  <si>
    <t>comparaison avec l'année précédente</t>
  </si>
  <si>
    <t>gaz chaudière chauffage</t>
  </si>
  <si>
    <t>gaz chaudière mixte</t>
  </si>
  <si>
    <t>gaz chaudière chauffage et chaudière ECS</t>
  </si>
  <si>
    <t>compteur somme des énergies par bâtiment</t>
  </si>
  <si>
    <t>compteur énergie électrique</t>
  </si>
  <si>
    <t>Région - Ville</t>
  </si>
  <si>
    <t>Bruxelles</t>
  </si>
  <si>
    <t xml:space="preserve">Type de gaz </t>
  </si>
  <si>
    <t>RELEVE COMPTEUR</t>
  </si>
  <si>
    <t>Gaz pauvre L</t>
  </si>
  <si>
    <t>Gaz riche H</t>
  </si>
  <si>
    <t>G</t>
  </si>
  <si>
    <t>Distribué à mmbar</t>
  </si>
  <si>
    <t xml:space="preserve">Réseau venant </t>
  </si>
  <si>
    <t xml:space="preserve">Pays-Bas </t>
  </si>
  <si>
    <t>Fuel</t>
  </si>
  <si>
    <t>Propane</t>
  </si>
  <si>
    <t>Divers</t>
  </si>
  <si>
    <t>PCS (kWh/m³ ou l)</t>
  </si>
  <si>
    <t>PCI (kWh/m³ ou l)</t>
  </si>
  <si>
    <t>Prix 2015 €/kWhPCS</t>
  </si>
  <si>
    <t>Autres…</t>
  </si>
  <si>
    <t>Electricité</t>
  </si>
  <si>
    <t>CBW / PCS Values per GOS / SRA for Sibelga</t>
  </si>
  <si>
    <t>CBW = [NL] Calorische Bovenwaarde (kWh/Nm³)</t>
  </si>
  <si>
    <t>GOS = [NL] Geaggregeerd Ontvangst Station</t>
  </si>
  <si>
    <t>PCS = [FR] Pouvoir Calorifique Supérieur (kWh/Nm³)</t>
  </si>
  <si>
    <t>SRA = [FR] Station de Réception Agrégée</t>
  </si>
  <si>
    <t>SIBELGA - BRUSSEL/BRUXELLES</t>
  </si>
  <si>
    <t>SIBELGA - KAAI/QUAI</t>
  </si>
  <si>
    <t>GOS / SRA Name</t>
  </si>
  <si>
    <t>Year</t>
  </si>
  <si>
    <t>Month</t>
  </si>
  <si>
    <t>541454827809000018</t>
  </si>
  <si>
    <t>541454827809000025</t>
  </si>
  <si>
    <t>GOS / SRA EAN</t>
  </si>
  <si>
    <t>DONNEES - UNITES</t>
  </si>
  <si>
    <t>gaz m³</t>
  </si>
  <si>
    <t>coefficient sibelga</t>
  </si>
  <si>
    <t>m³</t>
  </si>
  <si>
    <t>kWh PCS</t>
  </si>
  <si>
    <t>kWh/Nm³</t>
  </si>
  <si>
    <t>Déterminé par station de réception agréé</t>
  </si>
  <si>
    <t>Energie facturée</t>
  </si>
  <si>
    <t xml:space="preserve">Pression atmosphérique standard </t>
  </si>
  <si>
    <t xml:space="preserve">1,01325 bar </t>
  </si>
  <si>
    <t>Température initiale du mélange combustible - air et la température finale des produits de combustion sont</t>
  </si>
  <si>
    <t>25° centigrades</t>
  </si>
  <si>
    <t>G25 bruxelles</t>
  </si>
  <si>
    <t>Coût</t>
  </si>
  <si>
    <t>Mois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</si>
  <si>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</si>
  <si>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</si>
  <si>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</si>
  <si>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</si>
  <si>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</si>
  <si>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</si>
  <si>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</si>
  <si>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</si>
  <si>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</si>
  <si>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</si>
  <si>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</si>
  <si>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</si>
  <si>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Unité</t>
  </si>
  <si>
    <t>Relevé gaz chaudières</t>
  </si>
  <si>
    <t xml:space="preserve">Facteur de conversion 
(sibelga) </t>
  </si>
  <si>
    <t>Energie Facturée</t>
  </si>
  <si>
    <t>kWhPCS</t>
  </si>
  <si>
    <t xml:space="preserve">Compteur </t>
  </si>
  <si>
    <t>Facture</t>
  </si>
  <si>
    <t>Données reprises sur</t>
  </si>
  <si>
    <t>IRM</t>
  </si>
  <si>
    <t>Année</t>
  </si>
  <si>
    <t>Facteur climat</t>
  </si>
  <si>
    <t>DJ 15-15</t>
  </si>
  <si>
    <t xml:space="preserve">Nombre de  degré jour </t>
  </si>
  <si>
    <t>nombre de jours de chauffe x (T°int-T°ext)</t>
  </si>
  <si>
    <t>15/</t>
  </si>
  <si>
    <t xml:space="preserve"> **/15</t>
  </si>
  <si>
    <t>15° température moyenne de confort sur 24h sur l'ensemble du bâtiment</t>
  </si>
  <si>
    <t>T°ext en deç de laquelle on a besoin de chauffer pour limiter la période de chauffe</t>
  </si>
  <si>
    <t>18°int -3 = 15 -&gt; T° moyenne de la chaleur apportée par le soleilet gains internes…</t>
  </si>
  <si>
    <t>Février</t>
  </si>
  <si>
    <t>Pulse</t>
  </si>
  <si>
    <t>Fixe</t>
  </si>
  <si>
    <t>Exterieure</t>
  </si>
  <si>
    <t>Température moyenne du mois
(Uccle)</t>
  </si>
  <si>
    <t>°C</t>
  </si>
  <si>
    <t>Informatif</t>
  </si>
  <si>
    <t>Consommation en kWhPCI</t>
  </si>
  <si>
    <t>Consommation kWhEP energie primaire</t>
  </si>
  <si>
    <t>M²</t>
  </si>
  <si>
    <t>*1 combustible gaz fioul</t>
  </si>
  <si>
    <t>*2,58 electricité</t>
  </si>
  <si>
    <t>maximal théorique de la chaluer lors de lacombustion y compris la condensation (vapeur)</t>
  </si>
  <si>
    <t>exclut la chaleur dégagée de la condensation issue de la combustion</t>
  </si>
  <si>
    <t>kWhPCI</t>
  </si>
  <si>
    <t xml:space="preserve">Arrivée au compteur </t>
  </si>
  <si>
    <t>distribuée au système</t>
  </si>
  <si>
    <t>DJ 15-15 du mois observé
(Uccle)</t>
  </si>
  <si>
    <t>DJ 15-15 du mois noralisé (moyenne sur 30 ans)
(Uccle)</t>
  </si>
  <si>
    <t>Consommation normaliséePCI ou PCS…</t>
  </si>
  <si>
    <t xml:space="preserve"> = gaz (m³)*
facteur de conversion sibelga (kWh/Nm³)</t>
  </si>
  <si>
    <t xml:space="preserve">VISIBLE CLIENT </t>
  </si>
  <si>
    <t xml:space="preserve">BASE DE DONNEES - NON VISIBLE PAR LE CLIENT </t>
  </si>
  <si>
    <t>Pour Calculs</t>
  </si>
  <si>
    <t>Graphe</t>
  </si>
  <si>
    <t xml:space="preserve">Utilisé : </t>
  </si>
  <si>
    <t>Sibelga</t>
  </si>
  <si>
    <t>Origine:</t>
  </si>
  <si>
    <t>Consommation Facturée en kWhPCS</t>
  </si>
  <si>
    <t>Consommation "distribuée" en kWhPCI</t>
  </si>
  <si>
    <t xml:space="preserve"> =kWhPCS / 1,111</t>
  </si>
  <si>
    <t xml:space="preserve"> = kWhPCI *DJ normal / DJ observé
= D*G /E</t>
  </si>
  <si>
    <t xml:space="preserve"> = 0,217 kgCO2/kWhPCI * kWhPCI</t>
  </si>
  <si>
    <t>GAZ</t>
  </si>
  <si>
    <t>Superficie Chauffée en m²</t>
  </si>
  <si>
    <t>Consommation normalisée par m² en kWhPCI/m²</t>
  </si>
  <si>
    <t>donnée fixe</t>
  </si>
  <si>
    <t xml:space="preserve"> =kWhPCI normalisé (H) /superficie (J)</t>
  </si>
  <si>
    <t>Comparable</t>
  </si>
  <si>
    <t xml:space="preserve"> = Compteur chaud kWh (L+M)/Consommation kWhPCI (D)</t>
  </si>
  <si>
    <t>Consommation Normalisée en kWhPCI</t>
  </si>
  <si>
    <t>Consommation Energie Primaire en kWhEP</t>
  </si>
  <si>
    <t>ENERGIE PRIMAIRE</t>
  </si>
  <si>
    <t xml:space="preserve">Rendement frigo </t>
  </si>
  <si>
    <t>Ecart en %</t>
  </si>
  <si>
    <t>Rendement annuel de la production de chauffage</t>
  </si>
  <si>
    <t>Rendement annuel de la production de chauffage en %</t>
  </si>
  <si>
    <t>elect</t>
  </si>
  <si>
    <t>Consommation électrique</t>
  </si>
  <si>
    <t>energie</t>
  </si>
  <si>
    <t>frigo</t>
  </si>
  <si>
    <t>Climatisation,</t>
  </si>
  <si>
    <t>Emissions de CO2 en kg</t>
  </si>
  <si>
    <t>Somme kWh électricité climatisation</t>
  </si>
  <si>
    <t>Rendement annuel de la production de climatisation</t>
  </si>
  <si>
    <t xml:space="preserve"> ventilo +10000m³/h</t>
  </si>
  <si>
    <t>Données de référence</t>
  </si>
  <si>
    <t>Types de batiment</t>
  </si>
  <si>
    <t>&lt; 1000m²</t>
  </si>
  <si>
    <t>&lt;10,000 m²</t>
  </si>
  <si>
    <t>&lt;100,000 m²</t>
  </si>
  <si>
    <t>Conso/m² chaud</t>
  </si>
  <si>
    <t>Conso/m² froid</t>
  </si>
  <si>
    <t>Autre</t>
  </si>
  <si>
    <t>Type</t>
  </si>
  <si>
    <t>DJ</t>
  </si>
  <si>
    <t>Norm</t>
  </si>
  <si>
    <t>jour/mois</t>
  </si>
  <si>
    <t>*</t>
  </si>
  <si>
    <t>dec. 1</t>
  </si>
  <si>
    <t>dec. 2</t>
  </si>
  <si>
    <t>dec. 3</t>
  </si>
  <si>
    <t>mois</t>
  </si>
  <si>
    <t>norm.</t>
  </si>
  <si>
    <t>∆ norm.</t>
  </si>
  <si>
    <t>max.</t>
  </si>
  <si>
    <t>dat.</t>
  </si>
  <si>
    <t>Site</t>
  </si>
  <si>
    <t>Coordonnées</t>
  </si>
  <si>
    <t>Rue</t>
  </si>
  <si>
    <t xml:space="preserve">code Postal </t>
  </si>
  <si>
    <t>Parta</t>
  </si>
  <si>
    <t>Contact</t>
  </si>
  <si>
    <t>Chef d'équipe</t>
  </si>
  <si>
    <t xml:space="preserve">Rapport transmis à </t>
  </si>
  <si>
    <t>Caractéristique bâtiment</t>
  </si>
  <si>
    <t>Nombre m² chauffée</t>
  </si>
  <si>
    <t>Type de bâtiment</t>
  </si>
  <si>
    <t>Système Chauffage</t>
  </si>
  <si>
    <t xml:space="preserve">Production ECS </t>
  </si>
  <si>
    <t>Compteur gaz</t>
  </si>
  <si>
    <t>ECS</t>
  </si>
  <si>
    <t>Compteur gaz reprend</t>
  </si>
  <si>
    <t>Puissance chaudière</t>
  </si>
  <si>
    <t>Chaudières</t>
  </si>
  <si>
    <t>Cuisine</t>
  </si>
  <si>
    <t>oui</t>
  </si>
  <si>
    <t>non</t>
  </si>
  <si>
    <t>Colonne1</t>
  </si>
  <si>
    <t>Colonne2</t>
  </si>
  <si>
    <t>rue des Chartreux</t>
  </si>
  <si>
    <t xml:space="preserve">Occupation </t>
  </si>
  <si>
    <t xml:space="preserve">Bureaux </t>
  </si>
  <si>
    <t>Non</t>
  </si>
  <si>
    <t>&gt;500 kW</t>
  </si>
  <si>
    <t>Système Climtaisation</t>
  </si>
  <si>
    <t>Compteur gaz cuisine</t>
  </si>
  <si>
    <t>Compteur gaz ECS</t>
  </si>
  <si>
    <t>Compteur gaz chaudière</t>
  </si>
  <si>
    <t xml:space="preserve">Chaudière </t>
  </si>
  <si>
    <t>Fuel (litre)</t>
  </si>
  <si>
    <t>Prix client</t>
  </si>
  <si>
    <t>Compteur électricité</t>
  </si>
  <si>
    <t>Compteur fuel</t>
  </si>
  <si>
    <t>Energie</t>
  </si>
  <si>
    <t>Cogénération</t>
  </si>
  <si>
    <t>Panneaux solaires</t>
  </si>
  <si>
    <t>Panneaux pholtovoltaiques</t>
  </si>
  <si>
    <t>Eolienne</t>
  </si>
  <si>
    <t xml:space="preserve">Compteur eau </t>
  </si>
  <si>
    <t>ANALYSE DES CONSOMMATIONS CHAUD</t>
  </si>
  <si>
    <t>En kWhPCI</t>
  </si>
  <si>
    <t>Consommation Normalisée Annuelle</t>
  </si>
  <si>
    <t>En %</t>
  </si>
  <si>
    <t>En kg</t>
  </si>
  <si>
    <t>Consommation CO2 Annuelle</t>
  </si>
  <si>
    <t>Consommation Normalisée Annuelle/Superficie chauffée</t>
  </si>
  <si>
    <t>En kWhPCI / m²</t>
  </si>
  <si>
    <t>Commentaires:</t>
  </si>
  <si>
    <t>Ecart par rapport à la consommation moyenne à Bruxelles</t>
  </si>
  <si>
    <t>Reference</t>
  </si>
  <si>
    <t>En kWh</t>
  </si>
  <si>
    <t>En rapport à la consommation électrique globale du bâtiment</t>
  </si>
  <si>
    <t>ANALYSE DES CONSOMMATIONS GP / E</t>
  </si>
  <si>
    <t>Consommation Annuelle GP / E</t>
  </si>
  <si>
    <t>Consommation électrique GPE</t>
  </si>
  <si>
    <t>Consommation électrique GPE par m²</t>
  </si>
  <si>
    <t>Consommation Annuelle</t>
  </si>
  <si>
    <t>En kWh / m²</t>
  </si>
  <si>
    <t xml:space="preserve">Commentaires: </t>
  </si>
  <si>
    <t>ANALYSE DES CONSOMMATIONS TOTALES</t>
  </si>
  <si>
    <t>ANALYSE DES CONSOMMATIONS FROID</t>
  </si>
  <si>
    <t>Consommation gaz</t>
  </si>
  <si>
    <t>En kWhPCS</t>
  </si>
  <si>
    <t>Consommation en eau</t>
  </si>
  <si>
    <t>En m³</t>
  </si>
  <si>
    <t>Consommation en Energie Primaire</t>
  </si>
  <si>
    <t>En kWhEP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</si>
</sst>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###############"/>
    <numFmt numFmtId="181" formatCode="dd/mm/yyyy\ hh:mm:ss"/>
    <numFmt numFmtId="182" formatCode="dd/mmm/yyyy"/>
    <numFmt numFmtId="183" formatCode="mm"/>
    <numFmt numFmtId="184" formatCode="[$-809]dd\ mmmm\ yyyy"/>
    <numFmt numFmtId="185" formatCode="mmmm/yyyy"/>
    <numFmt numFmtId="186" formatCode="mm/yyyy"/>
    <numFmt numFmtId="187" formatCode="dd/mm/yyyy"/>
    <numFmt numFmtId="188" formatCode="dd/mm/yyyy\ hh:mm"/>
    <numFmt numFmtId="189" formatCode="#,##0.0000"/>
    <numFmt numFmtId="190" formatCode="[$-40C]dddd\ d\ mmmm\ yyyy"/>
    <numFmt numFmtId="191" formatCode="[$-40C]mmmmm;@"/>
    <numFmt numFmtId="192" formatCode="dddd/mm"/>
    <numFmt numFmtId="193" formatCode="[$-40C]d\-mmm;@"/>
    <numFmt numFmtId="194" formatCode="[$-40C]yyyy"/>
    <numFmt numFmtId="195" formatCode="0.0%"/>
    <numFmt numFmtId="196" formatCode="#\ &quot;m³&quot;"/>
    <numFmt numFmtId="197" formatCode="#0"/>
    <numFmt numFmtId="198" formatCode="mmm\ yy"/>
    <numFmt numFmtId="199" formatCode="d/m;@"/>
    <numFmt numFmtId="200" formatCode="[$-40C]mmm\-yy;@"/>
  </numFmts>
  <fonts count="79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8"/>
      <color indexed="48"/>
      <name val="Arial"/>
      <family val="2"/>
    </font>
    <font>
      <sz val="10"/>
      <color indexed="56"/>
      <name val="Arial"/>
      <family val="2"/>
    </font>
    <font>
      <sz val="18"/>
      <color indexed="18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ahoma"/>
      <family val="2"/>
    </font>
    <font>
      <b/>
      <sz val="10"/>
      <color indexed="30"/>
      <name val="Tahoma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9"/>
      </right>
      <top style="thin">
        <color indexed="55"/>
      </top>
      <bottom/>
    </border>
    <border>
      <left style="thin">
        <color indexed="9"/>
      </left>
      <right style="thin">
        <color indexed="9"/>
      </right>
      <top style="thin">
        <color indexed="55"/>
      </top>
      <bottom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55"/>
      </right>
      <top/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thin"/>
      <top/>
      <bottom style="thin"/>
    </border>
    <border>
      <left style="thin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>
        <color indexed="63"/>
      </right>
      <top style="thin">
        <color indexed="55"/>
      </top>
      <bottom style="thin">
        <color indexed="9"/>
      </bottom>
    </border>
    <border>
      <left style="thin">
        <color indexed="9"/>
      </left>
      <right>
        <color indexed="63"/>
      </right>
      <top/>
      <bottom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60">
    <xf numFmtId="0" fontId="0" fillId="0" borderId="0" xfId="0" applyAlignment="1">
      <alignment/>
    </xf>
    <xf numFmtId="183" fontId="1" fillId="0" borderId="10" xfId="0" applyNumberFormat="1" applyFont="1" applyBorder="1" applyAlignment="1">
      <alignment/>
    </xf>
    <xf numFmtId="183" fontId="0" fillId="0" borderId="11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3" fontId="1" fillId="0" borderId="13" xfId="0" applyNumberFormat="1" applyFont="1" applyBorder="1" applyAlignment="1">
      <alignment/>
    </xf>
    <xf numFmtId="18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83" fontId="3" fillId="0" borderId="10" xfId="0" applyNumberFormat="1" applyFont="1" applyBorder="1" applyAlignment="1">
      <alignment/>
    </xf>
    <xf numFmtId="183" fontId="0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Font="1" applyBorder="1" applyAlignment="1">
      <alignment vertical="center"/>
    </xf>
    <xf numFmtId="183" fontId="1" fillId="0" borderId="1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8" xfId="0" applyFont="1" applyBorder="1" applyAlignment="1">
      <alignment vertical="center"/>
    </xf>
    <xf numFmtId="4" fontId="2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1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/>
    </xf>
    <xf numFmtId="49" fontId="0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185" fontId="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49" fontId="12" fillId="34" borderId="29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1" fontId="1" fillId="34" borderId="31" xfId="0" applyNumberFormat="1" applyFont="1" applyFill="1" applyBorder="1" applyAlignment="1" quotePrefix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89" fontId="15" fillId="35" borderId="34" xfId="0" applyNumberFormat="1" applyFont="1" applyFill="1" applyBorder="1" applyAlignment="1">
      <alignment horizontal="right" vertical="center" indent="5"/>
    </xf>
    <xf numFmtId="189" fontId="15" fillId="35" borderId="35" xfId="0" applyNumberFormat="1" applyFont="1" applyFill="1" applyBorder="1" applyAlignment="1">
      <alignment horizontal="right" vertical="center" indent="5"/>
    </xf>
    <xf numFmtId="0" fontId="15" fillId="35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89" fontId="15" fillId="35" borderId="37" xfId="0" applyNumberFormat="1" applyFont="1" applyFill="1" applyBorder="1" applyAlignment="1">
      <alignment horizontal="right" vertical="center" indent="5"/>
    </xf>
    <xf numFmtId="189" fontId="15" fillId="35" borderId="38" xfId="0" applyNumberFormat="1" applyFont="1" applyFill="1" applyBorder="1" applyAlignment="1">
      <alignment horizontal="right" vertical="center" indent="5"/>
    </xf>
    <xf numFmtId="0" fontId="15" fillId="35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89" fontId="15" fillId="35" borderId="40" xfId="0" applyNumberFormat="1" applyFont="1" applyFill="1" applyBorder="1" applyAlignment="1">
      <alignment horizontal="right" vertical="center" indent="5"/>
    </xf>
    <xf numFmtId="189" fontId="15" fillId="35" borderId="41" xfId="0" applyNumberFormat="1" applyFont="1" applyFill="1" applyBorder="1" applyAlignment="1">
      <alignment horizontal="right" vertical="center" indent="5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89" fontId="15" fillId="0" borderId="38" xfId="0" applyNumberFormat="1" applyFont="1" applyBorder="1" applyAlignment="1">
      <alignment horizontal="right" vertical="center" indent="5"/>
    </xf>
    <xf numFmtId="0" fontId="15" fillId="0" borderId="39" xfId="0" applyFont="1" applyBorder="1" applyAlignment="1">
      <alignment horizontal="center" vertical="center"/>
    </xf>
    <xf numFmtId="189" fontId="15" fillId="0" borderId="41" xfId="0" applyNumberFormat="1" applyFont="1" applyBorder="1" applyAlignment="1">
      <alignment horizontal="right" vertical="center" indent="5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89" fontId="15" fillId="35" borderId="43" xfId="0" applyNumberFormat="1" applyFont="1" applyFill="1" applyBorder="1" applyAlignment="1">
      <alignment horizontal="right" vertical="center" indent="5"/>
    </xf>
    <xf numFmtId="189" fontId="15" fillId="35" borderId="44" xfId="0" applyNumberFormat="1" applyFont="1" applyFill="1" applyBorder="1" applyAlignment="1">
      <alignment horizontal="right" vertical="center" indent="5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89" fontId="15" fillId="35" borderId="46" xfId="0" applyNumberFormat="1" applyFont="1" applyFill="1" applyBorder="1" applyAlignment="1">
      <alignment horizontal="right" vertical="center" indent="5"/>
    </xf>
    <xf numFmtId="189" fontId="15" fillId="35" borderId="47" xfId="0" applyNumberFormat="1" applyFont="1" applyFill="1" applyBorder="1" applyAlignment="1">
      <alignment horizontal="right" vertical="center" indent="5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89" fontId="15" fillId="35" borderId="49" xfId="0" applyNumberFormat="1" applyFont="1" applyFill="1" applyBorder="1" applyAlignment="1">
      <alignment horizontal="right" vertical="center" indent="5"/>
    </xf>
    <xf numFmtId="189" fontId="15" fillId="35" borderId="50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0" fontId="0" fillId="36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" fontId="71" fillId="0" borderId="19" xfId="0" applyNumberFormat="1" applyFont="1" applyBorder="1" applyAlignment="1">
      <alignment horizontal="center" vertical="center" wrapText="1"/>
    </xf>
    <xf numFmtId="4" fontId="72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74" fillId="0" borderId="21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4" fontId="73" fillId="0" borderId="21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75" fillId="0" borderId="23" xfId="0" applyNumberFormat="1" applyFont="1" applyBorder="1" applyAlignment="1">
      <alignment horizontal="center" vertical="center"/>
    </xf>
    <xf numFmtId="4" fontId="76" fillId="0" borderId="23" xfId="0" applyNumberFormat="1" applyFont="1" applyBorder="1" applyAlignment="1">
      <alignment horizontal="center" vertical="center"/>
    </xf>
    <xf numFmtId="4" fontId="1" fillId="0" borderId="52" xfId="0" applyNumberFormat="1" applyFont="1" applyBorder="1" applyAlignment="1">
      <alignment horizontal="center" vertical="center"/>
    </xf>
    <xf numFmtId="4" fontId="1" fillId="0" borderId="53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13" fillId="0" borderId="0" xfId="0" applyNumberFormat="1" applyFont="1" applyAlignment="1">
      <alignment horizontal="left" vertical="center" indent="1"/>
    </xf>
    <xf numFmtId="2" fontId="8" fillId="33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2" fillId="34" borderId="54" xfId="0" applyNumberFormat="1" applyFont="1" applyFill="1" applyBorder="1" applyAlignment="1">
      <alignment horizontal="center" vertical="center"/>
    </xf>
    <xf numFmtId="2" fontId="1" fillId="34" borderId="55" xfId="0" applyNumberFormat="1" applyFont="1" applyFill="1" applyBorder="1" applyAlignment="1" quotePrefix="1">
      <alignment horizontal="center" vertical="center"/>
    </xf>
    <xf numFmtId="2" fontId="15" fillId="35" borderId="56" xfId="0" applyNumberFormat="1" applyFont="1" applyFill="1" applyBorder="1" applyAlignment="1">
      <alignment horizontal="right" vertical="center" indent="5"/>
    </xf>
    <xf numFmtId="2" fontId="15" fillId="35" borderId="57" xfId="0" applyNumberFormat="1" applyFont="1" applyFill="1" applyBorder="1" applyAlignment="1">
      <alignment horizontal="right" vertical="center" indent="5"/>
    </xf>
    <xf numFmtId="2" fontId="15" fillId="35" borderId="58" xfId="0" applyNumberFormat="1" applyFont="1" applyFill="1" applyBorder="1" applyAlignment="1">
      <alignment horizontal="right" vertical="center" indent="5"/>
    </xf>
    <xf numFmtId="0" fontId="1" fillId="0" borderId="59" xfId="0" applyFont="1" applyBorder="1" applyAlignment="1">
      <alignment horizontal="center" vertical="center"/>
    </xf>
    <xf numFmtId="14" fontId="1" fillId="0" borderId="60" xfId="0" applyNumberFormat="1" applyFont="1" applyBorder="1" applyAlignment="1">
      <alignment horizontal="center" vertical="center"/>
    </xf>
    <xf numFmtId="14" fontId="1" fillId="0" borderId="6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83" fontId="1" fillId="0" borderId="60" xfId="0" applyNumberFormat="1" applyFont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" fontId="2" fillId="0" borderId="64" xfId="0" applyNumberFormat="1" applyFont="1" applyBorder="1" applyAlignment="1">
      <alignment horizontal="center" vertical="center" wrapText="1"/>
    </xf>
    <xf numFmtId="4" fontId="72" fillId="0" borderId="64" xfId="0" applyNumberFormat="1" applyFont="1" applyBorder="1" applyAlignment="1">
      <alignment horizontal="center" vertical="center" wrapText="1"/>
    </xf>
    <xf numFmtId="4" fontId="71" fillId="0" borderId="64" xfId="0" applyNumberFormat="1" applyFont="1" applyBorder="1" applyAlignment="1">
      <alignment horizontal="center" vertical="center" wrapText="1"/>
    </xf>
    <xf numFmtId="4" fontId="2" fillId="0" borderId="6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21" xfId="0" applyNumberFormat="1" applyFont="1" applyBorder="1" applyAlignment="1">
      <alignment horizontal="center" vertical="center"/>
    </xf>
    <xf numFmtId="4" fontId="77" fillId="0" borderId="64" xfId="0" applyNumberFormat="1" applyFont="1" applyBorder="1" applyAlignment="1">
      <alignment horizontal="center" vertical="center" wrapText="1"/>
    </xf>
    <xf numFmtId="4" fontId="78" fillId="0" borderId="64" xfId="0" applyNumberFormat="1" applyFont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center" vertical="center" wrapText="1"/>
    </xf>
    <xf numFmtId="4" fontId="0" fillId="37" borderId="21" xfId="0" applyNumberFormat="1" applyFill="1" applyBorder="1" applyAlignment="1">
      <alignment horizontal="center" vertical="center"/>
    </xf>
    <xf numFmtId="4" fontId="77" fillId="37" borderId="64" xfId="0" applyNumberFormat="1" applyFont="1" applyFill="1" applyBorder="1" applyAlignment="1">
      <alignment horizontal="center" vertical="center" wrapText="1"/>
    </xf>
    <xf numFmtId="4" fontId="78" fillId="37" borderId="64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" fontId="1" fillId="0" borderId="67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21" fillId="0" borderId="0" xfId="0" applyFont="1" applyAlignment="1">
      <alignment wrapText="1"/>
    </xf>
    <xf numFmtId="185" fontId="6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0" xfId="0" applyBorder="1" applyAlignment="1">
      <alignment horizontal="center"/>
    </xf>
    <xf numFmtId="0" fontId="50" fillId="0" borderId="70" xfId="0" applyFont="1" applyBorder="1" applyAlignment="1">
      <alignment horizontal="center"/>
    </xf>
    <xf numFmtId="0" fontId="50" fillId="0" borderId="74" xfId="0" applyFont="1" applyBorder="1" applyAlignment="1">
      <alignment horizontal="center"/>
    </xf>
    <xf numFmtId="0" fontId="50" fillId="0" borderId="75" xfId="0" applyFont="1" applyBorder="1" applyAlignment="1">
      <alignment/>
    </xf>
    <xf numFmtId="0" fontId="50" fillId="0" borderId="71" xfId="0" applyFont="1" applyBorder="1" applyAlignment="1">
      <alignment/>
    </xf>
    <xf numFmtId="0" fontId="50" fillId="0" borderId="70" xfId="0" applyFont="1" applyBorder="1" applyAlignment="1">
      <alignment/>
    </xf>
    <xf numFmtId="0" fontId="50" fillId="0" borderId="72" xfId="0" applyFont="1" applyBorder="1" applyAlignment="1">
      <alignment/>
    </xf>
    <xf numFmtId="9" fontId="50" fillId="0" borderId="70" xfId="0" applyNumberFormat="1" applyFont="1" applyBorder="1" applyAlignment="1">
      <alignment horizontal="center"/>
    </xf>
    <xf numFmtId="0" fontId="50" fillId="0" borderId="69" xfId="0" applyFont="1" applyBorder="1" applyAlignment="1">
      <alignment horizontal="left"/>
    </xf>
    <xf numFmtId="3" fontId="50" fillId="0" borderId="70" xfId="0" applyNumberFormat="1" applyFont="1" applyBorder="1" applyAlignment="1">
      <alignment/>
    </xf>
    <xf numFmtId="3" fontId="50" fillId="0" borderId="70" xfId="0" applyNumberFormat="1" applyFont="1" applyBorder="1" applyAlignment="1">
      <alignment horizontal="center"/>
    </xf>
    <xf numFmtId="10" fontId="50" fillId="0" borderId="70" xfId="0" applyNumberFormat="1" applyFont="1" applyBorder="1" applyAlignment="1">
      <alignment/>
    </xf>
    <xf numFmtId="0" fontId="51" fillId="0" borderId="69" xfId="0" applyFont="1" applyBorder="1" applyAlignment="1">
      <alignment horizontal="left"/>
    </xf>
    <xf numFmtId="9" fontId="78" fillId="0" borderId="6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" fontId="50" fillId="0" borderId="69" xfId="0" applyNumberFormat="1" applyFont="1" applyBorder="1" applyAlignment="1">
      <alignment horizontal="left"/>
    </xf>
    <xf numFmtId="1" fontId="51" fillId="0" borderId="69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4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76" xfId="0" applyFont="1" applyBorder="1" applyAlignment="1">
      <alignment horizontal="left"/>
    </xf>
    <xf numFmtId="0" fontId="0" fillId="0" borderId="69" xfId="0" applyBorder="1" applyAlignment="1">
      <alignment horizontal="left"/>
    </xf>
    <xf numFmtId="0" fontId="50" fillId="0" borderId="7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51" fillId="0" borderId="70" xfId="0" applyFont="1" applyBorder="1" applyAlignment="1">
      <alignment horizontal="left"/>
    </xf>
    <xf numFmtId="1" fontId="50" fillId="0" borderId="70" xfId="0" applyNumberFormat="1" applyFont="1" applyBorder="1" applyAlignment="1">
      <alignment horizontal="left"/>
    </xf>
    <xf numFmtId="1" fontId="51" fillId="0" borderId="70" xfId="0" applyNumberFormat="1" applyFont="1" applyBorder="1" applyAlignment="1">
      <alignment horizontal="left"/>
    </xf>
    <xf numFmtId="0" fontId="50" fillId="0" borderId="70" xfId="0" applyFont="1" applyBorder="1" applyAlignment="1">
      <alignment horizontal="left"/>
    </xf>
    <xf numFmtId="0" fontId="50" fillId="0" borderId="7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" fontId="77" fillId="0" borderId="0" xfId="0" applyNumberFormat="1" applyFont="1" applyBorder="1" applyAlignment="1">
      <alignment horizontal="right" vertical="center" wrapText="1"/>
    </xf>
    <xf numFmtId="4" fontId="77" fillId="0" borderId="0" xfId="0" applyNumberFormat="1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7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74" fillId="0" borderId="17" xfId="0" applyFont="1" applyBorder="1" applyAlignment="1">
      <alignment/>
    </xf>
    <xf numFmtId="0" fontId="3" fillId="41" borderId="78" xfId="0" applyFont="1" applyFill="1" applyBorder="1" applyAlignment="1">
      <alignment horizontal="center"/>
    </xf>
    <xf numFmtId="0" fontId="1" fillId="42" borderId="78" xfId="0" applyFont="1" applyFill="1" applyBorder="1" applyAlignment="1">
      <alignment horizontal="center"/>
    </xf>
    <xf numFmtId="0" fontId="0" fillId="42" borderId="78" xfId="0" applyFill="1" applyBorder="1" applyAlignment="1">
      <alignment horizontal="center"/>
    </xf>
    <xf numFmtId="0" fontId="0" fillId="42" borderId="79" xfId="0" applyFill="1" applyBorder="1" applyAlignment="1">
      <alignment horizontal="center"/>
    </xf>
    <xf numFmtId="0" fontId="1" fillId="43" borderId="78" xfId="0" applyFont="1" applyFill="1" applyBorder="1" applyAlignment="1">
      <alignment horizontal="center"/>
    </xf>
    <xf numFmtId="0" fontId="0" fillId="43" borderId="78" xfId="0" applyFill="1" applyBorder="1" applyAlignment="1">
      <alignment horizontal="center"/>
    </xf>
    <xf numFmtId="0" fontId="1" fillId="44" borderId="78" xfId="0" applyFont="1" applyFill="1" applyBorder="1" applyAlignment="1">
      <alignment horizontal="center"/>
    </xf>
    <xf numFmtId="0" fontId="0" fillId="44" borderId="78" xfId="0" applyFill="1" applyBorder="1" applyAlignment="1">
      <alignment horizontal="center"/>
    </xf>
    <xf numFmtId="0" fontId="1" fillId="45" borderId="78" xfId="0" applyFont="1" applyFill="1" applyBorder="1" applyAlignment="1">
      <alignment horizontal="center"/>
    </xf>
    <xf numFmtId="0" fontId="0" fillId="45" borderId="78" xfId="0" applyFill="1" applyBorder="1" applyAlignment="1">
      <alignment horizontal="center"/>
    </xf>
    <xf numFmtId="0" fontId="1" fillId="46" borderId="78" xfId="0" applyFont="1" applyFill="1" applyBorder="1" applyAlignment="1">
      <alignment horizontal="center"/>
    </xf>
    <xf numFmtId="0" fontId="0" fillId="46" borderId="78" xfId="0" applyFill="1" applyBorder="1" applyAlignment="1">
      <alignment horizontal="center"/>
    </xf>
    <xf numFmtId="0" fontId="1" fillId="47" borderId="78" xfId="0" applyFont="1" applyFill="1" applyBorder="1" applyAlignment="1">
      <alignment horizontal="center"/>
    </xf>
    <xf numFmtId="0" fontId="0" fillId="47" borderId="78" xfId="0" applyFill="1" applyBorder="1" applyAlignment="1">
      <alignment horizontal="center"/>
    </xf>
    <xf numFmtId="0" fontId="1" fillId="48" borderId="78" xfId="0" applyFont="1" applyFill="1" applyBorder="1" applyAlignment="1">
      <alignment horizontal="center"/>
    </xf>
    <xf numFmtId="0" fontId="0" fillId="48" borderId="78" xfId="0" applyFill="1" applyBorder="1" applyAlignment="1">
      <alignment horizontal="center"/>
    </xf>
    <xf numFmtId="0" fontId="1" fillId="49" borderId="78" xfId="0" applyFont="1" applyFill="1" applyBorder="1" applyAlignment="1">
      <alignment horizontal="center"/>
    </xf>
    <xf numFmtId="0" fontId="0" fillId="49" borderId="78" xfId="0" applyFill="1" applyBorder="1" applyAlignment="1">
      <alignment horizontal="center"/>
    </xf>
    <xf numFmtId="0" fontId="1" fillId="50" borderId="78" xfId="0" applyFont="1" applyFill="1" applyBorder="1" applyAlignment="1">
      <alignment horizontal="center"/>
    </xf>
    <xf numFmtId="0" fontId="0" fillId="50" borderId="78" xfId="0" applyFill="1" applyBorder="1" applyAlignment="1">
      <alignment horizontal="center"/>
    </xf>
    <xf numFmtId="0" fontId="1" fillId="51" borderId="78" xfId="0" applyFont="1" applyFill="1" applyBorder="1" applyAlignment="1">
      <alignment horizontal="center"/>
    </xf>
    <xf numFmtId="0" fontId="0" fillId="51" borderId="78" xfId="0" applyFill="1" applyBorder="1" applyAlignment="1">
      <alignment horizontal="center"/>
    </xf>
    <xf numFmtId="0" fontId="1" fillId="52" borderId="78" xfId="0" applyFont="1" applyFill="1" applyBorder="1" applyAlignment="1">
      <alignment horizontal="center"/>
    </xf>
    <xf numFmtId="0" fontId="0" fillId="52" borderId="78" xfId="0" applyFill="1" applyBorder="1" applyAlignment="1">
      <alignment horizontal="center"/>
    </xf>
    <xf numFmtId="0" fontId="1" fillId="53" borderId="78" xfId="0" applyFont="1" applyFill="1" applyBorder="1" applyAlignment="1">
      <alignment horizontal="center"/>
    </xf>
    <xf numFmtId="0" fontId="0" fillId="53" borderId="78" xfId="0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3" fillId="41" borderId="80" xfId="0" applyFont="1" applyFill="1" applyBorder="1" applyAlignment="1">
      <alignment horizontal="center" vertical="center" wrapText="1"/>
    </xf>
    <xf numFmtId="0" fontId="1" fillId="42" borderId="80" xfId="0" applyFont="1" applyFill="1" applyBorder="1" applyAlignment="1">
      <alignment horizontal="center" vertical="center" wrapText="1"/>
    </xf>
    <xf numFmtId="0" fontId="1" fillId="42" borderId="81" xfId="0" applyFont="1" applyFill="1" applyBorder="1" applyAlignment="1">
      <alignment horizontal="center" vertical="center" wrapText="1"/>
    </xf>
    <xf numFmtId="0" fontId="1" fillId="43" borderId="80" xfId="0" applyFont="1" applyFill="1" applyBorder="1" applyAlignment="1">
      <alignment horizontal="center" vertical="center" wrapText="1"/>
    </xf>
    <xf numFmtId="0" fontId="1" fillId="44" borderId="80" xfId="0" applyFont="1" applyFill="1" applyBorder="1" applyAlignment="1">
      <alignment horizontal="center" vertical="center" wrapText="1"/>
    </xf>
    <xf numFmtId="0" fontId="1" fillId="45" borderId="80" xfId="0" applyFont="1" applyFill="1" applyBorder="1" applyAlignment="1">
      <alignment horizontal="center" vertical="center" wrapText="1"/>
    </xf>
    <xf numFmtId="0" fontId="1" fillId="46" borderId="80" xfId="0" applyFont="1" applyFill="1" applyBorder="1" applyAlignment="1">
      <alignment horizontal="center" vertical="center" wrapText="1"/>
    </xf>
    <xf numFmtId="0" fontId="1" fillId="47" borderId="80" xfId="0" applyFont="1" applyFill="1" applyBorder="1" applyAlignment="1">
      <alignment horizontal="center" vertical="center" wrapText="1"/>
    </xf>
    <xf numFmtId="0" fontId="1" fillId="48" borderId="80" xfId="0" applyFont="1" applyFill="1" applyBorder="1" applyAlignment="1">
      <alignment horizontal="center" vertical="center" wrapText="1"/>
    </xf>
    <xf numFmtId="0" fontId="1" fillId="49" borderId="80" xfId="0" applyFont="1" applyFill="1" applyBorder="1" applyAlignment="1">
      <alignment horizontal="center" vertical="center" wrapText="1"/>
    </xf>
    <xf numFmtId="0" fontId="1" fillId="50" borderId="80" xfId="0" applyFont="1" applyFill="1" applyBorder="1" applyAlignment="1">
      <alignment horizontal="center" vertical="center" wrapText="1"/>
    </xf>
    <xf numFmtId="0" fontId="1" fillId="51" borderId="80" xfId="0" applyFont="1" applyFill="1" applyBorder="1" applyAlignment="1">
      <alignment horizontal="center" vertical="center" wrapText="1"/>
    </xf>
    <xf numFmtId="0" fontId="1" fillId="52" borderId="80" xfId="0" applyFont="1" applyFill="1" applyBorder="1" applyAlignment="1">
      <alignment horizontal="center" vertical="center" wrapText="1"/>
    </xf>
    <xf numFmtId="0" fontId="1" fillId="53" borderId="80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/>
    </xf>
    <xf numFmtId="0" fontId="3" fillId="41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center" wrapText="1"/>
    </xf>
    <xf numFmtId="0" fontId="0" fillId="42" borderId="82" xfId="0" applyFill="1" applyBorder="1" applyAlignment="1">
      <alignment horizontal="center" wrapText="1"/>
    </xf>
    <xf numFmtId="0" fontId="0" fillId="43" borderId="0" xfId="0" applyFill="1" applyAlignment="1">
      <alignment horizontal="center" wrapText="1"/>
    </xf>
    <xf numFmtId="0" fontId="0" fillId="43" borderId="0" xfId="0" applyFill="1" applyAlignment="1">
      <alignment horizontal="center"/>
    </xf>
    <xf numFmtId="0" fontId="0" fillId="44" borderId="0" xfId="0" applyFill="1" applyAlignment="1">
      <alignment horizontal="center"/>
    </xf>
    <xf numFmtId="0" fontId="0" fillId="45" borderId="0" xfId="0" applyFill="1" applyAlignment="1">
      <alignment horizontal="center"/>
    </xf>
    <xf numFmtId="0" fontId="0" fillId="46" borderId="0" xfId="0" applyFill="1" applyAlignment="1">
      <alignment horizontal="center"/>
    </xf>
    <xf numFmtId="0" fontId="0" fillId="47" borderId="0" xfId="0" applyFill="1" applyAlignment="1">
      <alignment horizontal="center"/>
    </xf>
    <xf numFmtId="0" fontId="0" fillId="4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54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3" fillId="41" borderId="78" xfId="0" applyFont="1" applyFill="1" applyBorder="1" applyAlignment="1">
      <alignment horizontal="center" vertical="center" wrapText="1"/>
    </xf>
    <xf numFmtId="0" fontId="0" fillId="42" borderId="78" xfId="0" applyFont="1" applyFill="1" applyBorder="1" applyAlignment="1">
      <alignment horizontal="center" wrapText="1"/>
    </xf>
    <xf numFmtId="0" fontId="0" fillId="42" borderId="79" xfId="0" applyFill="1" applyBorder="1" applyAlignment="1">
      <alignment horizontal="center" wrapText="1"/>
    </xf>
    <xf numFmtId="0" fontId="0" fillId="43" borderId="78" xfId="0" applyFill="1" applyBorder="1" applyAlignment="1">
      <alignment horizontal="center" wrapText="1"/>
    </xf>
    <xf numFmtId="0" fontId="0" fillId="36" borderId="78" xfId="0" applyFill="1" applyBorder="1" applyAlignment="1">
      <alignment horizontal="center"/>
    </xf>
    <xf numFmtId="0" fontId="0" fillId="39" borderId="78" xfId="0" applyFill="1" applyBorder="1" applyAlignment="1">
      <alignment horizontal="center"/>
    </xf>
    <xf numFmtId="0" fontId="0" fillId="15" borderId="78" xfId="0" applyFill="1" applyBorder="1" applyAlignment="1">
      <alignment horizontal="center"/>
    </xf>
    <xf numFmtId="0" fontId="0" fillId="54" borderId="78" xfId="0" applyFill="1" applyBorder="1" applyAlignment="1">
      <alignment horizontal="center"/>
    </xf>
    <xf numFmtId="0" fontId="0" fillId="19" borderId="78" xfId="0" applyFill="1" applyBorder="1" applyAlignment="1">
      <alignment horizontal="center"/>
    </xf>
    <xf numFmtId="0" fontId="0" fillId="49" borderId="0" xfId="0" applyFill="1" applyAlignment="1">
      <alignment horizontal="center"/>
    </xf>
    <xf numFmtId="0" fontId="0" fillId="50" borderId="0" xfId="0" applyFill="1" applyAlignment="1">
      <alignment horizontal="center"/>
    </xf>
    <xf numFmtId="0" fontId="0" fillId="51" borderId="0" xfId="0" applyFill="1" applyAlignment="1">
      <alignment horizontal="center"/>
    </xf>
    <xf numFmtId="0" fontId="0" fillId="52" borderId="0" xfId="0" applyFill="1" applyAlignment="1">
      <alignment horizontal="center"/>
    </xf>
    <xf numFmtId="0" fontId="0" fillId="53" borderId="0" xfId="0" applyFill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6" borderId="0" xfId="0" applyFont="1" applyFill="1" applyAlignment="1">
      <alignment horizontal="center" wrapText="1"/>
    </xf>
    <xf numFmtId="0" fontId="0" fillId="56" borderId="82" xfId="0" applyFill="1" applyBorder="1" applyAlignment="1">
      <alignment horizontal="center" wrapText="1"/>
    </xf>
    <xf numFmtId="0" fontId="0" fillId="57" borderId="0" xfId="0" applyFill="1" applyAlignment="1">
      <alignment horizontal="center" wrapText="1"/>
    </xf>
    <xf numFmtId="0" fontId="0" fillId="57" borderId="0" xfId="0" applyFill="1" applyAlignment="1">
      <alignment horizontal="center"/>
    </xf>
    <xf numFmtId="0" fontId="0" fillId="58" borderId="0" xfId="0" applyFill="1" applyAlignment="1">
      <alignment horizontal="center"/>
    </xf>
    <xf numFmtId="0" fontId="0" fillId="59" borderId="0" xfId="0" applyFill="1" applyAlignment="1">
      <alignment horizontal="center"/>
    </xf>
    <xf numFmtId="0" fontId="0" fillId="60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3" fillId="61" borderId="0" xfId="0" applyFont="1" applyFill="1" applyAlignment="1">
      <alignment horizontal="center" vertical="center" wrapText="1"/>
    </xf>
    <xf numFmtId="0" fontId="0" fillId="62" borderId="0" xfId="0" applyFont="1" applyFill="1" applyAlignment="1">
      <alignment horizontal="center" wrapText="1"/>
    </xf>
    <xf numFmtId="0" fontId="0" fillId="62" borderId="82" xfId="0" applyFill="1" applyBorder="1" applyAlignment="1">
      <alignment horizontal="center" wrapText="1"/>
    </xf>
    <xf numFmtId="0" fontId="0" fillId="63" borderId="0" xfId="0" applyFill="1" applyAlignment="1">
      <alignment horizontal="center" wrapText="1"/>
    </xf>
    <xf numFmtId="0" fontId="0" fillId="63" borderId="0" xfId="0" applyFill="1" applyAlignment="1">
      <alignment horizontal="center"/>
    </xf>
    <xf numFmtId="0" fontId="0" fillId="64" borderId="0" xfId="0" applyFill="1" applyAlignment="1">
      <alignment horizontal="center"/>
    </xf>
    <xf numFmtId="0" fontId="0" fillId="65" borderId="0" xfId="0" applyFill="1" applyAlignment="1">
      <alignment horizontal="center"/>
    </xf>
    <xf numFmtId="0" fontId="0" fillId="66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3" fillId="41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42" borderId="82" xfId="0" applyFill="1" applyBorder="1" applyAlignment="1">
      <alignment horizontal="center"/>
    </xf>
    <xf numFmtId="0" fontId="0" fillId="67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37" borderId="64" xfId="0" applyNumberFormat="1" applyFill="1" applyBorder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4" fontId="1" fillId="36" borderId="22" xfId="0" applyNumberFormat="1" applyFont="1" applyFill="1" applyBorder="1" applyAlignment="1">
      <alignment horizontal="center" vertical="center"/>
    </xf>
    <xf numFmtId="14" fontId="1" fillId="36" borderId="61" xfId="0" applyNumberFormat="1" applyFont="1" applyFill="1" applyBorder="1" applyAlignment="1">
      <alignment horizontal="center" vertical="center"/>
    </xf>
    <xf numFmtId="4" fontId="1" fillId="36" borderId="23" xfId="0" applyNumberFormat="1" applyFont="1" applyFill="1" applyBorder="1" applyAlignment="1">
      <alignment horizontal="center" vertical="center"/>
    </xf>
    <xf numFmtId="4" fontId="75" fillId="36" borderId="23" xfId="0" applyNumberFormat="1" applyFont="1" applyFill="1" applyBorder="1" applyAlignment="1">
      <alignment horizontal="center" vertical="center"/>
    </xf>
    <xf numFmtId="4" fontId="76" fillId="36" borderId="23" xfId="0" applyNumberFormat="1" applyFont="1" applyFill="1" applyBorder="1" applyAlignment="1">
      <alignment horizontal="center" vertical="center"/>
    </xf>
    <xf numFmtId="4" fontId="74" fillId="36" borderId="23" xfId="0" applyNumberFormat="1" applyFont="1" applyFill="1" applyBorder="1" applyAlignment="1">
      <alignment horizontal="center" vertical="center"/>
    </xf>
    <xf numFmtId="4" fontId="1" fillId="36" borderId="52" xfId="0" applyNumberFormat="1" applyFont="1" applyFill="1" applyBorder="1" applyAlignment="1">
      <alignment horizontal="center" vertical="center"/>
    </xf>
    <xf numFmtId="4" fontId="1" fillId="36" borderId="53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183" fontId="1" fillId="0" borderId="65" xfId="0" applyNumberFormat="1" applyFont="1" applyBorder="1" applyAlignment="1">
      <alignment horizontal="center" vertical="center"/>
    </xf>
    <xf numFmtId="4" fontId="0" fillId="37" borderId="23" xfId="0" applyNumberFormat="1" applyFill="1" applyBorder="1" applyAlignment="1">
      <alignment horizontal="center" vertical="center"/>
    </xf>
    <xf numFmtId="4" fontId="0" fillId="0" borderId="64" xfId="0" applyNumberFormat="1" applyFont="1" applyBorder="1" applyAlignment="1">
      <alignment horizontal="center" vertical="center"/>
    </xf>
    <xf numFmtId="4" fontId="73" fillId="0" borderId="64" xfId="0" applyNumberFormat="1" applyFont="1" applyBorder="1" applyAlignment="1">
      <alignment horizontal="center" vertical="center"/>
    </xf>
    <xf numFmtId="183" fontId="1" fillId="0" borderId="6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" fontId="77" fillId="37" borderId="23" xfId="0" applyNumberFormat="1" applyFont="1" applyFill="1" applyBorder="1" applyAlignment="1">
      <alignment horizontal="center" vertical="center" wrapText="1"/>
    </xf>
    <xf numFmtId="4" fontId="78" fillId="37" borderId="23" xfId="0" applyNumberFormat="1" applyFont="1" applyFill="1" applyBorder="1" applyAlignment="1">
      <alignment horizontal="center" vertical="center" wrapText="1"/>
    </xf>
    <xf numFmtId="4" fontId="72" fillId="0" borderId="23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4" fontId="77" fillId="0" borderId="23" xfId="0" applyNumberFormat="1" applyFont="1" applyBorder="1" applyAlignment="1">
      <alignment horizontal="center" vertical="center" wrapText="1"/>
    </xf>
    <xf numFmtId="4" fontId="71" fillId="0" borderId="2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1" fillId="0" borderId="70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0" fillId="0" borderId="83" xfId="0" applyFont="1" applyBorder="1" applyAlignment="1">
      <alignment horizontal="left"/>
    </xf>
    <xf numFmtId="0" fontId="50" fillId="0" borderId="83" xfId="0" applyFont="1" applyBorder="1" applyAlignment="1">
      <alignment/>
    </xf>
    <xf numFmtId="0" fontId="50" fillId="0" borderId="84" xfId="0" applyFont="1" applyBorder="1" applyAlignment="1">
      <alignment/>
    </xf>
    <xf numFmtId="0" fontId="22" fillId="0" borderId="0" xfId="0" applyFont="1" applyAlignment="1">
      <alignment/>
    </xf>
    <xf numFmtId="0" fontId="50" fillId="37" borderId="70" xfId="0" applyFont="1" applyFill="1" applyBorder="1" applyAlignment="1">
      <alignment horizontal="center"/>
    </xf>
    <xf numFmtId="0" fontId="50" fillId="37" borderId="71" xfId="0" applyFont="1" applyFill="1" applyBorder="1" applyAlignment="1">
      <alignment/>
    </xf>
    <xf numFmtId="0" fontId="56" fillId="68" borderId="72" xfId="0" applyFont="1" applyFill="1" applyBorder="1" applyAlignment="1">
      <alignment/>
    </xf>
    <xf numFmtId="0" fontId="50" fillId="25" borderId="72" xfId="0" applyFont="1" applyFill="1" applyBorder="1" applyAlignment="1">
      <alignment/>
    </xf>
    <xf numFmtId="0" fontId="50" fillId="39" borderId="73" xfId="0" applyFont="1" applyFill="1" applyBorder="1" applyAlignment="1">
      <alignment/>
    </xf>
    <xf numFmtId="0" fontId="50" fillId="37" borderId="72" xfId="0" applyFont="1" applyFill="1" applyBorder="1" applyAlignment="1">
      <alignment/>
    </xf>
    <xf numFmtId="0" fontId="56" fillId="37" borderId="72" xfId="0" applyFont="1" applyFill="1" applyBorder="1" applyAlignment="1">
      <alignment/>
    </xf>
    <xf numFmtId="0" fontId="50" fillId="37" borderId="73" xfId="0" applyFont="1" applyFill="1" applyBorder="1" applyAlignment="1">
      <alignment/>
    </xf>
    <xf numFmtId="0" fontId="0" fillId="0" borderId="75" xfId="0" applyBorder="1" applyAlignment="1">
      <alignment horizontal="center"/>
    </xf>
    <xf numFmtId="17" fontId="16" fillId="0" borderId="85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0" xfId="0" applyAlignment="1">
      <alignment horizontal="center"/>
    </xf>
    <xf numFmtId="0" fontId="1" fillId="36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74" fillId="0" borderId="62" xfId="0" applyNumberFormat="1" applyFont="1" applyBorder="1" applyAlignment="1">
      <alignment horizontal="center" vertical="center" textRotation="90" wrapText="1"/>
    </xf>
    <xf numFmtId="4" fontId="74" fillId="0" borderId="63" xfId="0" applyNumberFormat="1" applyFont="1" applyBorder="1" applyAlignment="1">
      <alignment horizontal="center" vertical="center" textRotation="90" wrapText="1"/>
    </xf>
    <xf numFmtId="4" fontId="74" fillId="0" borderId="64" xfId="0" applyNumberFormat="1" applyFont="1" applyBorder="1" applyAlignment="1">
      <alignment horizontal="center" vertical="center" textRotation="90" wrapText="1"/>
    </xf>
    <xf numFmtId="4" fontId="73" fillId="0" borderId="62" xfId="0" applyNumberFormat="1" applyFont="1" applyBorder="1" applyAlignment="1">
      <alignment horizontal="center" vertical="center" textRotation="90" wrapText="1"/>
    </xf>
    <xf numFmtId="4" fontId="73" fillId="0" borderId="63" xfId="0" applyNumberFormat="1" applyFont="1" applyBorder="1" applyAlignment="1">
      <alignment horizontal="center" vertical="center" textRotation="90" wrapText="1"/>
    </xf>
    <xf numFmtId="4" fontId="73" fillId="0" borderId="64" xfId="0" applyNumberFormat="1" applyFont="1" applyBorder="1" applyAlignment="1">
      <alignment horizontal="center" vertical="center" textRotation="90" wrapText="1"/>
    </xf>
    <xf numFmtId="200" fontId="16" fillId="0" borderId="86" xfId="0" applyNumberFormat="1" applyFont="1" applyBorder="1" applyAlignment="1">
      <alignment horizontal="center" vertical="center"/>
    </xf>
    <xf numFmtId="200" fontId="16" fillId="0" borderId="87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chartsheet" Target="chartsheets/sheet7.xml" /><Relationship Id="rId20" Type="http://schemas.openxmlformats.org/officeDocument/2006/relationships/chartsheet" Target="chartsheets/sheet8.xml" /><Relationship Id="rId21" Type="http://schemas.openxmlformats.org/officeDocument/2006/relationships/chartsheet" Target="chartsheets/sheet9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chartsheet" Target="chartsheets/sheet12.xml" /><Relationship Id="rId25" Type="http://schemas.openxmlformats.org/officeDocument/2006/relationships/chartsheet" Target="chartsheets/sheet13.xml" /><Relationship Id="rId26" Type="http://schemas.openxmlformats.org/officeDocument/2006/relationships/chartsheet" Target="chartsheets/sheet14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Cons. An / Superficie</a:t>
            </a:r>
          </a:p>
        </c:rich>
      </c:tx>
      <c:layout>
        <c:manualLayout>
          <c:xMode val="factor"/>
          <c:yMode val="factor"/>
          <c:x val="-0.004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425"/>
          <c:w val="0.63025"/>
          <c:h val="0.86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'PULSE Valeurs par mois'!$A$18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strRef>
              <c:f>'PULSE Valeurs par mois'!$A$30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0"/>
          <c:order val="2"/>
          <c:tx>
            <c:strRef>
              <c:f>'PULSE Valeurs par mois'!$A$42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Autres bâtiments en RBC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0"/>
        </c:ser>
        <c:axId val="23046505"/>
        <c:axId val="6091954"/>
      </c:scatterChart>
      <c:valAx>
        <c:axId val="23046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91954"/>
        <c:crosses val="autoZero"/>
        <c:crossBetween val="midCat"/>
        <c:dispUnits/>
      </c:valAx>
      <c:valAx>
        <c:axId val="6091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465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75"/>
          <c:y val="0.137"/>
          <c:w val="0.672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Cons. Annuelle</a:t>
            </a:r>
          </a:p>
        </c:rich>
      </c:tx>
      <c:layout>
        <c:manualLayout>
          <c:xMode val="factor"/>
          <c:yMode val="factor"/>
          <c:x val="0.02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425"/>
          <c:w val="0.78025"/>
          <c:h val="0.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'PULSE Valeurs par mois'!$A$18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('PULSE Valeurs par mois'!$A$18,'PULSE Valeurs par mois'!$A$30,'PULSE Valeurs par mois'!$A$42)</c:f>
              <c:numCache>
                <c:ptCount val="1"/>
                <c:pt idx="0">
                  <c:v>2014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'PULSE Valeurs par mois'!$A$30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('PULSE Valeurs par mois'!$A$18,'PULSE Valeurs par mois'!$A$30,'PULSE Valeurs par mois'!$A$42)</c:f>
              <c:numCache>
                <c:ptCount val="1"/>
                <c:pt idx="0">
                  <c:v>2014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strRef>
              <c:f>'PULSE Valeurs par mois'!$A$42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('PULSE Valeurs par mois'!$A$18,'PULSE Valeurs par mois'!$A$30,'PULSE Valeurs par mois'!$A$42)</c:f>
              <c:numCache>
                <c:ptCount val="1"/>
                <c:pt idx="0">
                  <c:v>2014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Cons.Norm. kWhPCI</a:t>
                </a:r>
              </a:p>
            </c:rich>
          </c:tx>
          <c:layout>
            <c:manualLayout>
              <c:xMode val="factor"/>
              <c:yMode val="factor"/>
              <c:x val="-0.008"/>
              <c:y val="-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4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1355"/>
          <c:w val="0.309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Conso Eau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6775"/>
          <c:w val="0.68175"/>
          <c:h val="0.838"/>
        </c:manualLayout>
      </c:layout>
      <c:lineChart>
        <c:grouping val="standard"/>
        <c:varyColors val="0"/>
        <c:ser>
          <c:idx val="0"/>
          <c:order val="0"/>
          <c:tx>
            <c:v>Conso Gros Consommateurs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'[1]V2'!$D$125:$AM$125</c:f>
              <c:numCache>
                <c:ptCount val="36"/>
                <c:pt idx="0">
                  <c:v>2863</c:v>
                </c:pt>
                <c:pt idx="1">
                  <c:v>5175</c:v>
                </c:pt>
                <c:pt idx="2">
                  <c:v>4774</c:v>
                </c:pt>
                <c:pt idx="3">
                  <c:v>4198</c:v>
                </c:pt>
                <c:pt idx="4">
                  <c:v>4120</c:v>
                </c:pt>
                <c:pt idx="5">
                  <c:v>5224</c:v>
                </c:pt>
                <c:pt idx="6">
                  <c:v>4620</c:v>
                </c:pt>
                <c:pt idx="7">
                  <c:v>4524</c:v>
                </c:pt>
                <c:pt idx="8">
                  <c:v>4554</c:v>
                </c:pt>
                <c:pt idx="9">
                  <c:v>4974.28</c:v>
                </c:pt>
                <c:pt idx="10">
                  <c:v>4562.68</c:v>
                </c:pt>
                <c:pt idx="11">
                  <c:v>4680</c:v>
                </c:pt>
                <c:pt idx="12">
                  <c:v>1950</c:v>
                </c:pt>
                <c:pt idx="13">
                  <c:v>4712</c:v>
                </c:pt>
                <c:pt idx="14">
                  <c:v>4486</c:v>
                </c:pt>
                <c:pt idx="15">
                  <c:v>3826</c:v>
                </c:pt>
                <c:pt idx="16">
                  <c:v>3116</c:v>
                </c:pt>
                <c:pt idx="17">
                  <c:v>3830</c:v>
                </c:pt>
                <c:pt idx="18">
                  <c:v>5579</c:v>
                </c:pt>
                <c:pt idx="19">
                  <c:v>4746</c:v>
                </c:pt>
                <c:pt idx="20">
                  <c:v>3731</c:v>
                </c:pt>
                <c:pt idx="21">
                  <c:v>3054</c:v>
                </c:pt>
                <c:pt idx="22">
                  <c:v>4807</c:v>
                </c:pt>
                <c:pt idx="23">
                  <c:v>3944</c:v>
                </c:pt>
                <c:pt idx="24">
                  <c:v>2985</c:v>
                </c:pt>
                <c:pt idx="25">
                  <c:v>4550</c:v>
                </c:pt>
                <c:pt idx="26">
                  <c:v>3356</c:v>
                </c:pt>
                <c:pt idx="27">
                  <c:v>3419</c:v>
                </c:pt>
                <c:pt idx="28">
                  <c:v>3471</c:v>
                </c:pt>
                <c:pt idx="29">
                  <c:v>3268</c:v>
                </c:pt>
                <c:pt idx="30">
                  <c:v>3805</c:v>
                </c:pt>
                <c:pt idx="31">
                  <c:v>3690</c:v>
                </c:pt>
                <c:pt idx="32">
                  <c:v>3945</c:v>
                </c:pt>
                <c:pt idx="33">
                  <c:v>4300</c:v>
                </c:pt>
                <c:pt idx="34">
                  <c:v>4414</c:v>
                </c:pt>
                <c:pt idx="35">
                  <c:v>3656</c:v>
                </c:pt>
              </c:numCache>
            </c:numRef>
          </c:val>
          <c:smooth val="0"/>
        </c:ser>
        <c:ser>
          <c:idx val="1"/>
          <c:order val="1"/>
          <c:tx>
            <c:v>Compteurs Fournisseur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'[1]V2'!$D$130:$AM$130</c:f>
              <c:numCache>
                <c:ptCount val="36"/>
                <c:pt idx="0">
                  <c:v>2863</c:v>
                </c:pt>
                <c:pt idx="1">
                  <c:v>5175</c:v>
                </c:pt>
                <c:pt idx="2">
                  <c:v>4774</c:v>
                </c:pt>
                <c:pt idx="3">
                  <c:v>4198</c:v>
                </c:pt>
                <c:pt idx="4">
                  <c:v>4120</c:v>
                </c:pt>
                <c:pt idx="5">
                  <c:v>5224</c:v>
                </c:pt>
                <c:pt idx="6">
                  <c:v>4620</c:v>
                </c:pt>
                <c:pt idx="7">
                  <c:v>4524</c:v>
                </c:pt>
                <c:pt idx="8">
                  <c:v>4554</c:v>
                </c:pt>
                <c:pt idx="9">
                  <c:v>4974.28</c:v>
                </c:pt>
                <c:pt idx="10">
                  <c:v>4562.68</c:v>
                </c:pt>
                <c:pt idx="11">
                  <c:v>4680</c:v>
                </c:pt>
                <c:pt idx="12">
                  <c:v>1950</c:v>
                </c:pt>
                <c:pt idx="13">
                  <c:v>4712</c:v>
                </c:pt>
                <c:pt idx="14">
                  <c:v>4486</c:v>
                </c:pt>
                <c:pt idx="15">
                  <c:v>3826</c:v>
                </c:pt>
                <c:pt idx="16">
                  <c:v>3116</c:v>
                </c:pt>
                <c:pt idx="17">
                  <c:v>3830</c:v>
                </c:pt>
                <c:pt idx="18">
                  <c:v>5579</c:v>
                </c:pt>
                <c:pt idx="19">
                  <c:v>4746</c:v>
                </c:pt>
                <c:pt idx="20">
                  <c:v>3731</c:v>
                </c:pt>
                <c:pt idx="21">
                  <c:v>3054</c:v>
                </c:pt>
                <c:pt idx="22">
                  <c:v>4807</c:v>
                </c:pt>
                <c:pt idx="23">
                  <c:v>3944</c:v>
                </c:pt>
                <c:pt idx="24">
                  <c:v>2985</c:v>
                </c:pt>
                <c:pt idx="25">
                  <c:v>4550</c:v>
                </c:pt>
                <c:pt idx="26">
                  <c:v>3356</c:v>
                </c:pt>
                <c:pt idx="27">
                  <c:v>3419</c:v>
                </c:pt>
                <c:pt idx="28">
                  <c:v>3471</c:v>
                </c:pt>
                <c:pt idx="29">
                  <c:v>3268</c:v>
                </c:pt>
                <c:pt idx="30">
                  <c:v>3805</c:v>
                </c:pt>
                <c:pt idx="31">
                  <c:v>3690</c:v>
                </c:pt>
                <c:pt idx="32">
                  <c:v>3945</c:v>
                </c:pt>
                <c:pt idx="33">
                  <c:v>4300</c:v>
                </c:pt>
                <c:pt idx="34">
                  <c:v>4414</c:v>
                </c:pt>
                <c:pt idx="35">
                  <c:v>3656</c:v>
                </c:pt>
              </c:numCache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mmm\ 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18678"/>
        <c:crosses val="autoZero"/>
        <c:auto val="1"/>
        <c:lblOffset val="100"/>
        <c:tickLblSkip val="4"/>
        <c:tickMarkSkip val="2"/>
        <c:noMultiLvlLbl val="0"/>
      </c:catAx>
      <c:valAx>
        <c:axId val="40818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99194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925"/>
          <c:y val="0.91175"/>
          <c:w val="0.87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Conso Gaz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75"/>
          <c:y val="0.17475"/>
          <c:w val="0.68575"/>
          <c:h val="0.83125"/>
        </c:manualLayout>
      </c:layout>
      <c:lineChart>
        <c:grouping val="standard"/>
        <c:varyColors val="0"/>
        <c:ser>
          <c:idx val="0"/>
          <c:order val="0"/>
          <c:tx>
            <c:v>Gaz Chaudières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'[1]V2'!$D$134:$AM$134</c:f>
              <c:numCache>
                <c:ptCount val="36"/>
                <c:pt idx="0">
                  <c:v>6954.5</c:v>
                </c:pt>
                <c:pt idx="1">
                  <c:v>30730.79</c:v>
                </c:pt>
                <c:pt idx="2">
                  <c:v>30303.5</c:v>
                </c:pt>
                <c:pt idx="3">
                  <c:v>51846</c:v>
                </c:pt>
                <c:pt idx="4">
                  <c:v>47495.2</c:v>
                </c:pt>
                <c:pt idx="5">
                  <c:v>58889.69</c:v>
                </c:pt>
                <c:pt idx="6">
                  <c:v>42889</c:v>
                </c:pt>
                <c:pt idx="7">
                  <c:v>28094.1</c:v>
                </c:pt>
                <c:pt idx="8">
                  <c:v>21221.2</c:v>
                </c:pt>
                <c:pt idx="9">
                  <c:v>11493.29</c:v>
                </c:pt>
                <c:pt idx="10">
                  <c:v>12997.3</c:v>
                </c:pt>
                <c:pt idx="11">
                  <c:v>9001.79</c:v>
                </c:pt>
                <c:pt idx="12">
                  <c:v>5844.79</c:v>
                </c:pt>
                <c:pt idx="13">
                  <c:v>14260.7</c:v>
                </c:pt>
                <c:pt idx="14">
                  <c:v>13326</c:v>
                </c:pt>
                <c:pt idx="15">
                  <c:v>20159.59</c:v>
                </c:pt>
                <c:pt idx="16">
                  <c:v>40030.3</c:v>
                </c:pt>
                <c:pt idx="17">
                  <c:v>24484.5</c:v>
                </c:pt>
                <c:pt idx="18">
                  <c:v>6146.5</c:v>
                </c:pt>
                <c:pt idx="19">
                  <c:v>1248.19</c:v>
                </c:pt>
                <c:pt idx="20">
                  <c:v>3030.5</c:v>
                </c:pt>
                <c:pt idx="21">
                  <c:v>3299.4</c:v>
                </c:pt>
                <c:pt idx="22">
                  <c:v>2064.2</c:v>
                </c:pt>
                <c:pt idx="23">
                  <c:v>2689.2999999998137</c:v>
                </c:pt>
                <c:pt idx="24">
                  <c:v>0</c:v>
                </c:pt>
                <c:pt idx="25">
                  <c:v>20464.9</c:v>
                </c:pt>
                <c:pt idx="26">
                  <c:v>23176.4</c:v>
                </c:pt>
                <c:pt idx="27">
                  <c:v>37248.6</c:v>
                </c:pt>
                <c:pt idx="28">
                  <c:v>62876.7</c:v>
                </c:pt>
                <c:pt idx="29">
                  <c:v>80781.71</c:v>
                </c:pt>
                <c:pt idx="30">
                  <c:v>73365.3</c:v>
                </c:pt>
                <c:pt idx="31">
                  <c:v>74683.39</c:v>
                </c:pt>
                <c:pt idx="32">
                  <c:v>44916.8</c:v>
                </c:pt>
                <c:pt idx="33">
                  <c:v>29671.11</c:v>
                </c:pt>
                <c:pt idx="34">
                  <c:v>19707.9</c:v>
                </c:pt>
                <c:pt idx="35">
                  <c:v>16497.9</c:v>
                </c:pt>
              </c:numCache>
            </c:numRef>
          </c:val>
          <c:smooth val="0"/>
        </c:ser>
        <c:ser>
          <c:idx val="1"/>
          <c:order val="1"/>
          <c:tx>
            <c:v>Gaz Fournisseur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'[1]V2'!$D$133:$AM$133</c:f>
              <c:numCache>
                <c:ptCount val="36"/>
                <c:pt idx="0">
                  <c:v>8899</c:v>
                </c:pt>
                <c:pt idx="1">
                  <c:v>53707</c:v>
                </c:pt>
                <c:pt idx="2">
                  <c:v>58203.18</c:v>
                </c:pt>
                <c:pt idx="3">
                  <c:v>142982.7</c:v>
                </c:pt>
                <c:pt idx="4">
                  <c:v>146957.2</c:v>
                </c:pt>
                <c:pt idx="5">
                  <c:v>172181.2</c:v>
                </c:pt>
                <c:pt idx="6">
                  <c:v>152821.5</c:v>
                </c:pt>
                <c:pt idx="7">
                  <c:v>113312.1</c:v>
                </c:pt>
                <c:pt idx="8">
                  <c:v>69204.7</c:v>
                </c:pt>
                <c:pt idx="9">
                  <c:v>42750.4</c:v>
                </c:pt>
                <c:pt idx="10">
                  <c:v>26529.79</c:v>
                </c:pt>
                <c:pt idx="11">
                  <c:v>16528.79</c:v>
                </c:pt>
                <c:pt idx="12">
                  <c:v>15852</c:v>
                </c:pt>
                <c:pt idx="13">
                  <c:v>27779.4</c:v>
                </c:pt>
                <c:pt idx="14">
                  <c:v>67539.19</c:v>
                </c:pt>
                <c:pt idx="15">
                  <c:v>120262.6</c:v>
                </c:pt>
                <c:pt idx="16">
                  <c:v>225162</c:v>
                </c:pt>
                <c:pt idx="17">
                  <c:v>175146.7</c:v>
                </c:pt>
                <c:pt idx="18">
                  <c:v>164468.6</c:v>
                </c:pt>
                <c:pt idx="19">
                  <c:v>129632.1</c:v>
                </c:pt>
                <c:pt idx="20">
                  <c:v>68981.2</c:v>
                </c:pt>
                <c:pt idx="21">
                  <c:v>39375.29</c:v>
                </c:pt>
                <c:pt idx="22">
                  <c:v>36986.2</c:v>
                </c:pt>
                <c:pt idx="23">
                  <c:v>14712.2</c:v>
                </c:pt>
                <c:pt idx="24">
                  <c:v>10210.2</c:v>
                </c:pt>
                <c:pt idx="25">
                  <c:v>47282.8</c:v>
                </c:pt>
                <c:pt idx="26">
                  <c:v>93755.5</c:v>
                </c:pt>
                <c:pt idx="27">
                  <c:v>95505.7</c:v>
                </c:pt>
                <c:pt idx="28">
                  <c:v>77435.3</c:v>
                </c:pt>
                <c:pt idx="29">
                  <c:v>133542.4</c:v>
                </c:pt>
                <c:pt idx="30">
                  <c:v>142940.4</c:v>
                </c:pt>
                <c:pt idx="31">
                  <c:v>139646.2</c:v>
                </c:pt>
                <c:pt idx="32">
                  <c:v>89034.6</c:v>
                </c:pt>
                <c:pt idx="33">
                  <c:v>58228.4</c:v>
                </c:pt>
                <c:pt idx="34">
                  <c:v>42548.4</c:v>
                </c:pt>
                <c:pt idx="35">
                  <c:v>15684.6</c:v>
                </c:pt>
              </c:numCache>
            </c:numRef>
          </c:val>
          <c:smooth val="0"/>
        </c:ser>
        <c:ser>
          <c:idx val="2"/>
          <c:order val="2"/>
          <c:tx>
            <c:v>Gaz Cogen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'[1]V2'!$D$136:$AM$136</c:f>
              <c:numCache>
                <c:ptCount val="36"/>
                <c:pt idx="0">
                  <c:v>0</c:v>
                </c:pt>
                <c:pt idx="1">
                  <c:v>7232.1</c:v>
                </c:pt>
                <c:pt idx="2">
                  <c:v>41675.39</c:v>
                </c:pt>
                <c:pt idx="3">
                  <c:v>88907.6</c:v>
                </c:pt>
                <c:pt idx="4">
                  <c:v>83976.5</c:v>
                </c:pt>
                <c:pt idx="5">
                  <c:v>90433.39</c:v>
                </c:pt>
                <c:pt idx="6">
                  <c:v>91703.5</c:v>
                </c:pt>
                <c:pt idx="7">
                  <c:v>73802.9</c:v>
                </c:pt>
                <c:pt idx="8">
                  <c:v>48466.79</c:v>
                </c:pt>
                <c:pt idx="9">
                  <c:v>10239.1</c:v>
                </c:pt>
                <c:pt idx="10">
                  <c:v>3621.8</c:v>
                </c:pt>
                <c:pt idx="11">
                  <c:v>0</c:v>
                </c:pt>
                <c:pt idx="12">
                  <c:v>21.69</c:v>
                </c:pt>
                <c:pt idx="13">
                  <c:v>17</c:v>
                </c:pt>
                <c:pt idx="14">
                  <c:v>43280.2</c:v>
                </c:pt>
                <c:pt idx="15">
                  <c:v>94747.6</c:v>
                </c:pt>
                <c:pt idx="16">
                  <c:v>148881.4</c:v>
                </c:pt>
                <c:pt idx="17">
                  <c:v>118977.7</c:v>
                </c:pt>
                <c:pt idx="18">
                  <c:v>94395.5</c:v>
                </c:pt>
                <c:pt idx="19">
                  <c:v>73741.6</c:v>
                </c:pt>
                <c:pt idx="20">
                  <c:v>41112</c:v>
                </c:pt>
                <c:pt idx="21">
                  <c:v>15639.7</c:v>
                </c:pt>
                <c:pt idx="22">
                  <c:v>22145.39</c:v>
                </c:pt>
                <c:pt idx="23">
                  <c:v>0</c:v>
                </c:pt>
                <c:pt idx="24">
                  <c:v>0</c:v>
                </c:pt>
                <c:pt idx="25">
                  <c:v>28425</c:v>
                </c:pt>
                <c:pt idx="26">
                  <c:v>73733.9</c:v>
                </c:pt>
                <c:pt idx="27">
                  <c:v>61938.5</c:v>
                </c:pt>
                <c:pt idx="28">
                  <c:v>16789</c:v>
                </c:pt>
                <c:pt idx="29">
                  <c:v>56720.5</c:v>
                </c:pt>
                <c:pt idx="30">
                  <c:v>75211</c:v>
                </c:pt>
                <c:pt idx="31">
                  <c:v>70867.7</c:v>
                </c:pt>
                <c:pt idx="32">
                  <c:v>47815</c:v>
                </c:pt>
                <c:pt idx="33">
                  <c:v>31015.1</c:v>
                </c:pt>
                <c:pt idx="34">
                  <c:v>24706.5</c:v>
                </c:pt>
                <c:pt idx="35">
                  <c:v>26.7</c:v>
                </c:pt>
              </c:numCache>
            </c:numRef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delete val="0"/>
        <c:numFmt formatCode="mmm\ 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 val="autoZero"/>
        <c:auto val="1"/>
        <c:lblOffset val="100"/>
        <c:tickLblSkip val="4"/>
        <c:tickMarkSkip val="2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2378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75"/>
          <c:y val="0.89075"/>
          <c:w val="0.8322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Conso Electricité 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7475"/>
          <c:w val="0.795"/>
          <c:h val="0.83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'[1]V2'!$D$134:$AM$134</c:f>
              <c:numCache>
                <c:ptCount val="36"/>
                <c:pt idx="0">
                  <c:v>6954.5</c:v>
                </c:pt>
                <c:pt idx="1">
                  <c:v>30730.79</c:v>
                </c:pt>
                <c:pt idx="2">
                  <c:v>30303.5</c:v>
                </c:pt>
                <c:pt idx="3">
                  <c:v>51846</c:v>
                </c:pt>
                <c:pt idx="4">
                  <c:v>47495.2</c:v>
                </c:pt>
                <c:pt idx="5">
                  <c:v>58889.69</c:v>
                </c:pt>
                <c:pt idx="6">
                  <c:v>42889</c:v>
                </c:pt>
                <c:pt idx="7">
                  <c:v>28094.1</c:v>
                </c:pt>
                <c:pt idx="8">
                  <c:v>21221.2</c:v>
                </c:pt>
                <c:pt idx="9">
                  <c:v>11493.29</c:v>
                </c:pt>
                <c:pt idx="10">
                  <c:v>12997.3</c:v>
                </c:pt>
                <c:pt idx="11">
                  <c:v>9001.79</c:v>
                </c:pt>
                <c:pt idx="12">
                  <c:v>5844.79</c:v>
                </c:pt>
                <c:pt idx="13">
                  <c:v>14260.7</c:v>
                </c:pt>
                <c:pt idx="14">
                  <c:v>13326</c:v>
                </c:pt>
                <c:pt idx="15">
                  <c:v>20159.59</c:v>
                </c:pt>
                <c:pt idx="16">
                  <c:v>40030.3</c:v>
                </c:pt>
                <c:pt idx="17">
                  <c:v>24484.5</c:v>
                </c:pt>
                <c:pt idx="18">
                  <c:v>6146.5</c:v>
                </c:pt>
                <c:pt idx="19">
                  <c:v>1248.19</c:v>
                </c:pt>
                <c:pt idx="20">
                  <c:v>3030.5</c:v>
                </c:pt>
                <c:pt idx="21">
                  <c:v>3299.4</c:v>
                </c:pt>
                <c:pt idx="22">
                  <c:v>2064.2</c:v>
                </c:pt>
                <c:pt idx="23">
                  <c:v>2689.2999999998137</c:v>
                </c:pt>
                <c:pt idx="24">
                  <c:v>0</c:v>
                </c:pt>
                <c:pt idx="25">
                  <c:v>20464.9</c:v>
                </c:pt>
                <c:pt idx="26">
                  <c:v>23176.4</c:v>
                </c:pt>
                <c:pt idx="27">
                  <c:v>37248.6</c:v>
                </c:pt>
                <c:pt idx="28">
                  <c:v>62876.7</c:v>
                </c:pt>
                <c:pt idx="29">
                  <c:v>80781.71</c:v>
                </c:pt>
                <c:pt idx="30">
                  <c:v>73365.3</c:v>
                </c:pt>
                <c:pt idx="31">
                  <c:v>74683.39</c:v>
                </c:pt>
                <c:pt idx="32">
                  <c:v>44916.8</c:v>
                </c:pt>
                <c:pt idx="33">
                  <c:v>29671.11</c:v>
                </c:pt>
                <c:pt idx="34">
                  <c:v>19707.9</c:v>
                </c:pt>
                <c:pt idx="35">
                  <c:v>16497.9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'[1]V2'!$D$133:$AM$133</c:f>
              <c:numCache>
                <c:ptCount val="36"/>
                <c:pt idx="0">
                  <c:v>8899</c:v>
                </c:pt>
                <c:pt idx="1">
                  <c:v>53707</c:v>
                </c:pt>
                <c:pt idx="2">
                  <c:v>58203.18</c:v>
                </c:pt>
                <c:pt idx="3">
                  <c:v>142982.7</c:v>
                </c:pt>
                <c:pt idx="4">
                  <c:v>146957.2</c:v>
                </c:pt>
                <c:pt idx="5">
                  <c:v>172181.2</c:v>
                </c:pt>
                <c:pt idx="6">
                  <c:v>152821.5</c:v>
                </c:pt>
                <c:pt idx="7">
                  <c:v>113312.1</c:v>
                </c:pt>
                <c:pt idx="8">
                  <c:v>69204.7</c:v>
                </c:pt>
                <c:pt idx="9">
                  <c:v>42750.4</c:v>
                </c:pt>
                <c:pt idx="10">
                  <c:v>26529.79</c:v>
                </c:pt>
                <c:pt idx="11">
                  <c:v>16528.79</c:v>
                </c:pt>
                <c:pt idx="12">
                  <c:v>15852</c:v>
                </c:pt>
                <c:pt idx="13">
                  <c:v>27779.4</c:v>
                </c:pt>
                <c:pt idx="14">
                  <c:v>67539.19</c:v>
                </c:pt>
                <c:pt idx="15">
                  <c:v>120262.6</c:v>
                </c:pt>
                <c:pt idx="16">
                  <c:v>225162</c:v>
                </c:pt>
                <c:pt idx="17">
                  <c:v>175146.7</c:v>
                </c:pt>
                <c:pt idx="18">
                  <c:v>164468.6</c:v>
                </c:pt>
                <c:pt idx="19">
                  <c:v>129632.1</c:v>
                </c:pt>
                <c:pt idx="20">
                  <c:v>68981.2</c:v>
                </c:pt>
                <c:pt idx="21">
                  <c:v>39375.29</c:v>
                </c:pt>
                <c:pt idx="22">
                  <c:v>36986.2</c:v>
                </c:pt>
                <c:pt idx="23">
                  <c:v>14712.2</c:v>
                </c:pt>
                <c:pt idx="24">
                  <c:v>10210.2</c:v>
                </c:pt>
                <c:pt idx="25">
                  <c:v>47282.8</c:v>
                </c:pt>
                <c:pt idx="26">
                  <c:v>93755.5</c:v>
                </c:pt>
                <c:pt idx="27">
                  <c:v>95505.7</c:v>
                </c:pt>
                <c:pt idx="28">
                  <c:v>77435.3</c:v>
                </c:pt>
                <c:pt idx="29">
                  <c:v>133542.4</c:v>
                </c:pt>
                <c:pt idx="30">
                  <c:v>142940.4</c:v>
                </c:pt>
                <c:pt idx="31">
                  <c:v>139646.2</c:v>
                </c:pt>
                <c:pt idx="32">
                  <c:v>89034.6</c:v>
                </c:pt>
                <c:pt idx="33">
                  <c:v>58228.4</c:v>
                </c:pt>
                <c:pt idx="34">
                  <c:v>42548.4</c:v>
                </c:pt>
                <c:pt idx="35">
                  <c:v>15684.6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'[1]V2'!$D$3:$AM$3</c:f>
              <c:numCache>
                <c:ptCount val="36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  <c:pt idx="13">
                  <c:v>41883</c:v>
                </c:pt>
                <c:pt idx="14">
                  <c:v>41913</c:v>
                </c:pt>
                <c:pt idx="15">
                  <c:v>41944</c:v>
                </c:pt>
                <c:pt idx="16">
                  <c:v>41974</c:v>
                </c:pt>
                <c:pt idx="17">
                  <c:v>42005</c:v>
                </c:pt>
                <c:pt idx="18">
                  <c:v>42036</c:v>
                </c:pt>
                <c:pt idx="19">
                  <c:v>42064</c:v>
                </c:pt>
                <c:pt idx="20">
                  <c:v>42095</c:v>
                </c:pt>
                <c:pt idx="21">
                  <c:v>42125</c:v>
                </c:pt>
                <c:pt idx="22">
                  <c:v>42156</c:v>
                </c:pt>
                <c:pt idx="23">
                  <c:v>42186</c:v>
                </c:pt>
                <c:pt idx="24">
                  <c:v>42217</c:v>
                </c:pt>
                <c:pt idx="25">
                  <c:v>42248</c:v>
                </c:pt>
                <c:pt idx="26">
                  <c:v>42278</c:v>
                </c:pt>
                <c:pt idx="27">
                  <c:v>42309</c:v>
                </c:pt>
                <c:pt idx="28">
                  <c:v>42339</c:v>
                </c:pt>
                <c:pt idx="29">
                  <c:v>42370</c:v>
                </c:pt>
                <c:pt idx="30">
                  <c:v>42401</c:v>
                </c:pt>
                <c:pt idx="31">
                  <c:v>42430</c:v>
                </c:pt>
                <c:pt idx="32">
                  <c:v>42461</c:v>
                </c:pt>
                <c:pt idx="33">
                  <c:v>42491</c:v>
                </c:pt>
                <c:pt idx="34">
                  <c:v>42522</c:v>
                </c:pt>
                <c:pt idx="35">
                  <c:v>42552</c:v>
                </c:pt>
              </c:numCache>
            </c:numRef>
          </c:cat>
          <c:val>
            <c:numRef>
              <c:f>'[1]V2'!$D$136:$AM$136</c:f>
              <c:numCache>
                <c:ptCount val="36"/>
                <c:pt idx="0">
                  <c:v>0</c:v>
                </c:pt>
                <c:pt idx="1">
                  <c:v>7232.1</c:v>
                </c:pt>
                <c:pt idx="2">
                  <c:v>41675.39</c:v>
                </c:pt>
                <c:pt idx="3">
                  <c:v>88907.6</c:v>
                </c:pt>
                <c:pt idx="4">
                  <c:v>83976.5</c:v>
                </c:pt>
                <c:pt idx="5">
                  <c:v>90433.39</c:v>
                </c:pt>
                <c:pt idx="6">
                  <c:v>91703.5</c:v>
                </c:pt>
                <c:pt idx="7">
                  <c:v>73802.9</c:v>
                </c:pt>
                <c:pt idx="8">
                  <c:v>48466.79</c:v>
                </c:pt>
                <c:pt idx="9">
                  <c:v>10239.1</c:v>
                </c:pt>
                <c:pt idx="10">
                  <c:v>3621.8</c:v>
                </c:pt>
                <c:pt idx="11">
                  <c:v>0</c:v>
                </c:pt>
                <c:pt idx="12">
                  <c:v>21.69</c:v>
                </c:pt>
                <c:pt idx="13">
                  <c:v>17</c:v>
                </c:pt>
                <c:pt idx="14">
                  <c:v>43280.2</c:v>
                </c:pt>
                <c:pt idx="15">
                  <c:v>94747.6</c:v>
                </c:pt>
                <c:pt idx="16">
                  <c:v>148881.4</c:v>
                </c:pt>
                <c:pt idx="17">
                  <c:v>118977.7</c:v>
                </c:pt>
                <c:pt idx="18">
                  <c:v>94395.5</c:v>
                </c:pt>
                <c:pt idx="19">
                  <c:v>73741.6</c:v>
                </c:pt>
                <c:pt idx="20">
                  <c:v>41112</c:v>
                </c:pt>
                <c:pt idx="21">
                  <c:v>15639.7</c:v>
                </c:pt>
                <c:pt idx="22">
                  <c:v>22145.39</c:v>
                </c:pt>
                <c:pt idx="23">
                  <c:v>0</c:v>
                </c:pt>
                <c:pt idx="24">
                  <c:v>0</c:v>
                </c:pt>
                <c:pt idx="25">
                  <c:v>28425</c:v>
                </c:pt>
                <c:pt idx="26">
                  <c:v>73733.9</c:v>
                </c:pt>
                <c:pt idx="27">
                  <c:v>61938.5</c:v>
                </c:pt>
                <c:pt idx="28">
                  <c:v>16789</c:v>
                </c:pt>
                <c:pt idx="29">
                  <c:v>56720.5</c:v>
                </c:pt>
                <c:pt idx="30">
                  <c:v>75211</c:v>
                </c:pt>
                <c:pt idx="31">
                  <c:v>70867.7</c:v>
                </c:pt>
                <c:pt idx="32">
                  <c:v>47815</c:v>
                </c:pt>
                <c:pt idx="33">
                  <c:v>31015.1</c:v>
                </c:pt>
                <c:pt idx="34">
                  <c:v>24706.5</c:v>
                </c:pt>
                <c:pt idx="35">
                  <c:v>26.7</c:v>
                </c:pt>
              </c:numCache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delete val="0"/>
        <c:numFmt formatCode="mmm\ 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9818"/>
        <c:crosses val="autoZero"/>
        <c:auto val="1"/>
        <c:lblOffset val="100"/>
        <c:tickLblSkip val="3"/>
        <c:tickMarkSkip val="2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8960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25"/>
          <c:y val="0.89075"/>
          <c:w val="0.838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Suivi des consommations GAZ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conso_histor'!$K$4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conso_histor'!$J$5:$J$16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conso_histor'!$K$5:$K$16</c:f>
              <c:numCache>
                <c:ptCount val="12"/>
                <c:pt idx="0">
                  <c:v>200.5</c:v>
                </c:pt>
                <c:pt idx="1">
                  <c:v>269.5</c:v>
                </c:pt>
                <c:pt idx="2">
                  <c:v>206.5</c:v>
                </c:pt>
                <c:pt idx="3">
                  <c:v>129.5</c:v>
                </c:pt>
                <c:pt idx="4">
                  <c:v>59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25.5</c:v>
                </c:pt>
                <c:pt idx="11">
                  <c:v>87</c:v>
                </c:pt>
              </c:numCache>
            </c:numRef>
          </c:val>
        </c:ser>
        <c:axId val="20165179"/>
        <c:axId val="47268884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conso_histor'!$L$4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conso_histor'!$J$5:$J$16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conso_histor'!$L$5:$L$16</c:f>
              <c:numCache>
                <c:ptCount val="12"/>
                <c:pt idx="0">
                  <c:v>105</c:v>
                </c:pt>
                <c:pt idx="1">
                  <c:v>125</c:v>
                </c:pt>
                <c:pt idx="2">
                  <c:v>127</c:v>
                </c:pt>
                <c:pt idx="3">
                  <c:v>94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conso_histor'!$O$4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conso_histor'!$J$5:$J$16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conso_histor'!$O$5:$O$16</c:f>
              <c:numCache>
                <c:ptCount val="12"/>
                <c:pt idx="0">
                  <c:v>339</c:v>
                </c:pt>
                <c:pt idx="1">
                  <c:v>412</c:v>
                </c:pt>
                <c:pt idx="2">
                  <c:v>362</c:v>
                </c:pt>
                <c:pt idx="3">
                  <c:v>255</c:v>
                </c:pt>
                <c:pt idx="4">
                  <c:v>108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gaz m³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10125"/>
          <c:w val="0.493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Consommation Gaz en fonction des degrés jours 15/15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0575"/>
          <c:w val="0.802"/>
          <c:h val="0.797"/>
        </c:manualLayout>
      </c:layout>
      <c:lineChart>
        <c:grouping val="standard"/>
        <c:varyColors val="0"/>
        <c:ser>
          <c:idx val="3"/>
          <c:order val="0"/>
          <c:tx>
            <c:v>Conso Gaz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'PULSE Valeurs par mois'!$A$31:$A$42</c:f>
              <c:numCache>
                <c:ptCount val="12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</c:numCache>
            </c:numRef>
          </c:cat>
          <c:val>
            <c:numRef>
              <c:f>'PULSE Valeurs par mois'!$C$31:$C$42</c:f>
              <c:numCache>
                <c:ptCount val="12"/>
                <c:pt idx="0">
                  <c:v>105</c:v>
                </c:pt>
                <c:pt idx="1">
                  <c:v>125</c:v>
                </c:pt>
                <c:pt idx="2">
                  <c:v>127</c:v>
                </c:pt>
                <c:pt idx="3">
                  <c:v>94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766773"/>
        <c:axId val="3574366"/>
      </c:lineChart>
      <c:lineChart>
        <c:grouping val="standard"/>
        <c:varyColors val="0"/>
        <c:ser>
          <c:idx val="13"/>
          <c:order val="1"/>
          <c:tx>
            <c:v>Degrés Jours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'PULSE Valeurs par mois'!$A$31:$A$42</c:f>
              <c:numCache>
                <c:ptCount val="12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</c:numCache>
            </c:numRef>
          </c:cat>
          <c:val>
            <c:numRef>
              <c:f>'UTILISE conso_histor'!$L$229:$L$240</c:f>
              <c:numCache>
                <c:ptCount val="12"/>
                <c:pt idx="0">
                  <c:v>318</c:v>
                </c:pt>
                <c:pt idx="1">
                  <c:v>302</c:v>
                </c:pt>
                <c:pt idx="2">
                  <c:v>305</c:v>
                </c:pt>
                <c:pt idx="3">
                  <c:v>192</c:v>
                </c:pt>
                <c:pt idx="4">
                  <c:v>59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169295"/>
        <c:axId val="21088200"/>
      </c:lineChart>
      <c:catAx>
        <c:axId val="22766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Mois de l'année en cours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7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773"/>
        <c:crossesAt val="1"/>
        <c:crossBetween val="between"/>
        <c:dispUnits/>
      </c:valAx>
      <c:catAx>
        <c:axId val="321692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DJ 15/15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92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48675"/>
          <c:w val="0.109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HT générale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425"/>
          <c:h val="0.9267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conso_histor'!$K$20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conso_histor'!$J$21:$J$32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Consommation en Energie Primaire</c:v>
                </c:pt>
              </c:strCache>
            </c:strRef>
          </c:cat>
          <c:val>
            <c:numRef>
              <c:f>'UTILISE conso_histor'!$K$21:$K$32</c:f>
              <c:numCache>
                <c:ptCount val="12"/>
                <c:pt idx="0">
                  <c:v>2022</c:v>
                </c:pt>
                <c:pt idx="1">
                  <c:v>1913</c:v>
                </c:pt>
                <c:pt idx="2">
                  <c:v>2109</c:v>
                </c:pt>
                <c:pt idx="3">
                  <c:v>2226.5</c:v>
                </c:pt>
                <c:pt idx="4">
                  <c:v>2259</c:v>
                </c:pt>
                <c:pt idx="5">
                  <c:v>2351.5</c:v>
                </c:pt>
                <c:pt idx="6">
                  <c:v>1055</c:v>
                </c:pt>
                <c:pt idx="7">
                  <c:v>945.5</c:v>
                </c:pt>
                <c:pt idx="8">
                  <c:v>921.5</c:v>
                </c:pt>
                <c:pt idx="9">
                  <c:v>878.5</c:v>
                </c:pt>
                <c:pt idx="10">
                  <c:v>908</c:v>
                </c:pt>
                <c:pt idx="11">
                  <c:v>1265</c:v>
                </c:pt>
              </c:numCache>
            </c:numRef>
          </c:val>
        </c:ser>
        <c:axId val="55576073"/>
        <c:axId val="30422610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conso_histor'!$L$20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conso_histor'!$J$21:$J$32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Consommation en Energie Primaire</c:v>
                </c:pt>
              </c:strCache>
            </c:strRef>
          </c:cat>
          <c:val>
            <c:numRef>
              <c:f>'UTILISE conso_histor'!$L$21:$L$32</c:f>
              <c:numCache>
                <c:ptCount val="12"/>
                <c:pt idx="0">
                  <c:v>1964</c:v>
                </c:pt>
                <c:pt idx="1">
                  <c:v>1863</c:v>
                </c:pt>
                <c:pt idx="2">
                  <c:v>2003</c:v>
                </c:pt>
                <c:pt idx="3">
                  <c:v>1968</c:v>
                </c:pt>
                <c:pt idx="4">
                  <c:v>2146</c:v>
                </c:pt>
                <c:pt idx="5">
                  <c:v>2119</c:v>
                </c:pt>
                <c:pt idx="6">
                  <c:v>2257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conso_histor'!$O$20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conso_histor'!$J$21:$J$32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Consommation en Energie Primaire</c:v>
                </c:pt>
              </c:strCache>
            </c:strRef>
          </c:cat>
          <c:val>
            <c:numRef>
              <c:f>'UTILISE conso_histor'!$O$21:$O$32</c:f>
              <c:numCache>
                <c:ptCount val="12"/>
                <c:pt idx="0">
                  <c:v>2208</c:v>
                </c:pt>
                <c:pt idx="1">
                  <c:v>2173</c:v>
                </c:pt>
                <c:pt idx="2">
                  <c:v>2410</c:v>
                </c:pt>
                <c:pt idx="3">
                  <c:v>2687</c:v>
                </c:pt>
                <c:pt idx="4">
                  <c:v>2660</c:v>
                </c:pt>
                <c:pt idx="5">
                  <c:v>2861</c:v>
                </c:pt>
                <c:pt idx="6">
                  <c:v>121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563</c:v>
                </c:pt>
              </c:numCache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kWh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46225"/>
          <c:w val="0.154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Production froid CTI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4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conso_histor'!$K$36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conso_histor'!$J$37:$J$48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conso_histor'!$K$37:$K$48</c:f>
              <c:numCache>
                <c:ptCount val="12"/>
                <c:pt idx="0">
                  <c:v>740</c:v>
                </c:pt>
                <c:pt idx="1">
                  <c:v>683.5</c:v>
                </c:pt>
                <c:pt idx="2">
                  <c:v>707</c:v>
                </c:pt>
                <c:pt idx="3">
                  <c:v>797.5</c:v>
                </c:pt>
                <c:pt idx="4">
                  <c:v>861</c:v>
                </c:pt>
                <c:pt idx="5">
                  <c:v>840</c:v>
                </c:pt>
                <c:pt idx="6">
                  <c:v>496.5</c:v>
                </c:pt>
                <c:pt idx="7">
                  <c:v>441.5</c:v>
                </c:pt>
                <c:pt idx="8">
                  <c:v>458</c:v>
                </c:pt>
                <c:pt idx="9">
                  <c:v>399.5</c:v>
                </c:pt>
                <c:pt idx="10">
                  <c:v>355.5</c:v>
                </c:pt>
                <c:pt idx="11">
                  <c:v>496.5</c:v>
                </c:pt>
              </c:numCache>
            </c:numRef>
          </c:val>
        </c:ser>
        <c:axId val="5368035"/>
        <c:axId val="48312316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conso_histor'!$L$36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conso_histor'!$J$37:$J$48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conso_histor'!$L$37:$L$48</c:f>
              <c:numCache>
                <c:ptCount val="12"/>
                <c:pt idx="0">
                  <c:v>783</c:v>
                </c:pt>
                <c:pt idx="1">
                  <c:v>731</c:v>
                </c:pt>
                <c:pt idx="2">
                  <c:v>896</c:v>
                </c:pt>
                <c:pt idx="3">
                  <c:v>942</c:v>
                </c:pt>
                <c:pt idx="4">
                  <c:v>1087</c:v>
                </c:pt>
                <c:pt idx="5">
                  <c:v>1143</c:v>
                </c:pt>
                <c:pt idx="6">
                  <c:v>1052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conso_histor'!$O$36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conso_histor'!$J$37:$J$48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conso_histor'!$O$37:$O$48</c:f>
              <c:numCache>
                <c:ptCount val="12"/>
                <c:pt idx="0">
                  <c:v>683</c:v>
                </c:pt>
                <c:pt idx="1">
                  <c:v>614</c:v>
                </c:pt>
                <c:pt idx="2">
                  <c:v>641</c:v>
                </c:pt>
                <c:pt idx="3">
                  <c:v>756</c:v>
                </c:pt>
                <c:pt idx="4">
                  <c:v>858</c:v>
                </c:pt>
                <c:pt idx="5">
                  <c:v>828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256</c:v>
                </c:pt>
              </c:numCache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12316"/>
        <c:crosses val="autoZero"/>
        <c:auto val="1"/>
        <c:lblOffset val="100"/>
        <c:tickLblSkip val="1"/>
        <c:noMultiLvlLbl val="0"/>
      </c:catAx>
      <c:valAx>
        <c:axId val="483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Production chaud CTI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conso_histor'!$K$52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conso_histor'!$J$53:$J$64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conso_histor'!$K$53:$K$64</c:f>
              <c:numCache>
                <c:ptCount val="12"/>
                <c:pt idx="0">
                  <c:v>181.5</c:v>
                </c:pt>
                <c:pt idx="1">
                  <c:v>241</c:v>
                </c:pt>
                <c:pt idx="2">
                  <c:v>194</c:v>
                </c:pt>
                <c:pt idx="3">
                  <c:v>146</c:v>
                </c:pt>
                <c:pt idx="4">
                  <c:v>41</c:v>
                </c:pt>
                <c:pt idx="5">
                  <c:v>21.5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axId val="32157661"/>
        <c:axId val="20983494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conso_histor'!$L$52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conso_histor'!$J$53:$J$64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conso_histor'!$L$53:$L$64</c:f>
              <c:numCache>
                <c:ptCount val="12"/>
                <c:pt idx="0">
                  <c:v>160</c:v>
                </c:pt>
                <c:pt idx="1">
                  <c:v>258</c:v>
                </c:pt>
                <c:pt idx="2">
                  <c:v>236</c:v>
                </c:pt>
                <c:pt idx="3">
                  <c:v>155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conso_histor'!$O$52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conso_histor'!$J$53:$J$64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conso_histor'!$O$53:$O$64</c:f>
              <c:numCache>
                <c:ptCount val="12"/>
                <c:pt idx="0">
                  <c:v>203</c:v>
                </c:pt>
                <c:pt idx="1">
                  <c:v>224</c:v>
                </c:pt>
                <c:pt idx="2">
                  <c:v>152</c:v>
                </c:pt>
                <c:pt idx="3">
                  <c:v>137</c:v>
                </c:pt>
                <c:pt idx="4">
                  <c:v>56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</c:ser>
        <c:axId val="32157661"/>
        <c:axId val="20983494"/>
      </c:bar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83494"/>
        <c:crosses val="autoZero"/>
        <c:auto val="1"/>
        <c:lblOffset val="100"/>
        <c:tickLblSkip val="1"/>
        <c:noMultiLvlLbl val="0"/>
      </c:catAx>
      <c:valAx>
        <c:axId val="2098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57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compt BT phase I-II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conso_histor'!$K$68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conso_histor'!$J$69:$J$80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conso_histor'!$K$69:$K$80</c:f>
              <c:numCache>
                <c:ptCount val="12"/>
                <c:pt idx="0">
                  <c:v>170</c:v>
                </c:pt>
                <c:pt idx="1">
                  <c:v>230</c:v>
                </c:pt>
                <c:pt idx="2">
                  <c:v>240</c:v>
                </c:pt>
                <c:pt idx="3">
                  <c:v>285</c:v>
                </c:pt>
                <c:pt idx="4">
                  <c:v>235</c:v>
                </c:pt>
                <c:pt idx="5">
                  <c:v>320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</c:numCache>
            </c:numRef>
          </c:val>
        </c:ser>
        <c:axId val="54633719"/>
        <c:axId val="21941424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conso_histor'!$L$68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conso_histor'!$J$69:$J$80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conso_histor'!$L$69:$L$80</c:f>
              <c:numCache>
                <c:ptCount val="12"/>
                <c:pt idx="0">
                  <c:v>100</c:v>
                </c:pt>
                <c:pt idx="1">
                  <c:v>110</c:v>
                </c:pt>
                <c:pt idx="2">
                  <c:v>130</c:v>
                </c:pt>
                <c:pt idx="3">
                  <c:v>110</c:v>
                </c:pt>
                <c:pt idx="4">
                  <c:v>100</c:v>
                </c:pt>
                <c:pt idx="5">
                  <c:v>140</c:v>
                </c:pt>
                <c:pt idx="6">
                  <c:v>140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conso_histor'!$O$68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conso_histor'!$J$69:$J$80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conso_histor'!$O$69:$O$80</c:f>
              <c:numCache>
                <c:ptCount val="12"/>
                <c:pt idx="0">
                  <c:v>240</c:v>
                </c:pt>
                <c:pt idx="1">
                  <c:v>350</c:v>
                </c:pt>
                <c:pt idx="2">
                  <c:v>350</c:v>
                </c:pt>
                <c:pt idx="3">
                  <c:v>460</c:v>
                </c:pt>
                <c:pt idx="4">
                  <c:v>370</c:v>
                </c:pt>
                <c:pt idx="5">
                  <c:v>500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</c:v>
                </c:pt>
              </c:numCache>
            </c:numRef>
          </c:val>
        </c:ser>
        <c:axId val="54633719"/>
        <c:axId val="21941424"/>
      </c:bar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41424"/>
        <c:crosses val="autoZero"/>
        <c:auto val="1"/>
        <c:lblOffset val="100"/>
        <c:tickLblSkip val="1"/>
        <c:noMultiLvlLbl val="0"/>
      </c:catAx>
      <c:valAx>
        <c:axId val="2194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Consommations Mensuelles </a:t>
            </a:r>
          </a:p>
        </c:rich>
      </c:tx>
      <c:layout>
        <c:manualLayout>
          <c:xMode val="factor"/>
          <c:yMode val="factor"/>
          <c:x val="-0.057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4575"/>
          <c:w val="0.78025"/>
          <c:h val="0.8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'PULSE Valeurs par mois'!$A$7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'PULSE Valeurs par mois'!$B$7:$B$18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'PULSE Valeurs par mois'!$G$7:$G$18</c:f>
              <c:numCache>
                <c:ptCount val="12"/>
                <c:pt idx="0">
                  <c:v>606.9523527428977</c:v>
                </c:pt>
                <c:pt idx="1">
                  <c:v>1243.2733677152903</c:v>
                </c:pt>
                <c:pt idx="2">
                  <c:v>499.26725790141586</c:v>
                </c:pt>
                <c:pt idx="3">
                  <c:v>39.1582163059934</c:v>
                </c:pt>
                <c:pt idx="4">
                  <c:v>97.8955407649835</c:v>
                </c:pt>
                <c:pt idx="5">
                  <c:v>58.7373244589901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499.26725790141586</c:v>
                </c:pt>
                <c:pt idx="11">
                  <c:v>1634.8555307752245</c:v>
                </c:pt>
              </c:numCache>
            </c:numRef>
          </c:val>
        </c:ser>
        <c:ser>
          <c:idx val="1"/>
          <c:order val="1"/>
          <c:tx>
            <c:strRef>
              <c:f>'PULSE Valeurs par mois'!$A$19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'PULSE Valeurs par mois'!$B$7:$B$18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'PULSE Valeurs par mois'!$G$19:$G$30</c:f>
              <c:numCache>
                <c:ptCount val="12"/>
                <c:pt idx="0">
                  <c:v>3464.2520123120353</c:v>
                </c:pt>
                <c:pt idx="1">
                  <c:v>4210.241383694863</c:v>
                </c:pt>
                <c:pt idx="2">
                  <c:v>3699.2897594600495</c:v>
                </c:pt>
                <c:pt idx="3">
                  <c:v>2605.853283597549</c:v>
                </c:pt>
                <c:pt idx="4">
                  <c:v>1103.6555083471972</c:v>
                </c:pt>
                <c:pt idx="5">
                  <c:v>817.5225987757016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71.53322739287388</c:v>
                </c:pt>
              </c:numCache>
            </c:numRef>
          </c:val>
        </c:ser>
        <c:ser>
          <c:idx val="0"/>
          <c:order val="2"/>
          <c:tx>
            <c:strRef>
              <c:f>'PULSE Valeurs par mois'!$A$31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'PULSE Valeurs par mois'!$B$7:$B$18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'PULSE Valeurs par mois'!$G$31:$G$42</c:f>
              <c:numCache>
                <c:ptCount val="12"/>
                <c:pt idx="0">
                  <c:v>1072.9984108931083</c:v>
                </c:pt>
                <c:pt idx="1">
                  <c:v>1277.3790605870336</c:v>
                </c:pt>
                <c:pt idx="2">
                  <c:v>1297.8171255564262</c:v>
                </c:pt>
                <c:pt idx="3">
                  <c:v>960.5890535614493</c:v>
                </c:pt>
                <c:pt idx="4">
                  <c:v>91.97129236226642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Con. Chaud kWhPCS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27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1385"/>
          <c:w val="0.309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compt CIAT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conso_histor'!$K$84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conso_histor'!$J$85:$J$96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conso_histor'!$K$85:$K$96</c:f>
              <c:numCache>
                <c:ptCount val="12"/>
                <c:pt idx="0">
                  <c:v>115</c:v>
                </c:pt>
                <c:pt idx="1">
                  <c:v>125</c:v>
                </c:pt>
                <c:pt idx="2">
                  <c:v>95</c:v>
                </c:pt>
                <c:pt idx="3">
                  <c:v>45</c:v>
                </c:pt>
                <c:pt idx="4">
                  <c:v>85</c:v>
                </c:pt>
                <c:pt idx="5">
                  <c:v>85</c:v>
                </c:pt>
                <c:pt idx="6">
                  <c:v>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</c:numCache>
            </c:numRef>
          </c:val>
        </c:ser>
        <c:axId val="63255089"/>
        <c:axId val="32424890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conso_histor'!$L$84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conso_histor'!$J$85:$J$96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conso_histor'!$L$85:$L$96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10</c:v>
                </c:pt>
                <c:pt idx="3">
                  <c:v>0</c:v>
                </c:pt>
                <c:pt idx="4">
                  <c:v>40</c:v>
                </c:pt>
                <c:pt idx="5">
                  <c:v>30</c:v>
                </c:pt>
                <c:pt idx="6">
                  <c:v>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conso_histor'!$O$84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conso_histor'!$J$85:$J$96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conso_histor'!$O$85:$O$96</c:f>
              <c:numCache>
                <c:ptCount val="12"/>
                <c:pt idx="0">
                  <c:v>130</c:v>
                </c:pt>
                <c:pt idx="1">
                  <c:v>150</c:v>
                </c:pt>
                <c:pt idx="2">
                  <c:v>180</c:v>
                </c:pt>
                <c:pt idx="3">
                  <c:v>90</c:v>
                </c:pt>
                <c:pt idx="4">
                  <c:v>130</c:v>
                </c:pt>
                <c:pt idx="5">
                  <c:v>140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</c:v>
                </c:pt>
              </c:numCache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5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compt BT phase I-II rue du Boulet22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conso_histor'!$K$100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conso_histor'!$J$101:$J$112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conso_histor'!$K$101:$K$112</c:f>
              <c:numCache>
                <c:ptCount val="12"/>
                <c:pt idx="0">
                  <c:v>25</c:v>
                </c:pt>
                <c:pt idx="1">
                  <c:v>25</c:v>
                </c:pt>
                <c:pt idx="2">
                  <c:v>15</c:v>
                </c:pt>
                <c:pt idx="3">
                  <c:v>5</c:v>
                </c:pt>
                <c:pt idx="4">
                  <c:v>15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388555"/>
        <c:axId val="9170404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conso_histor'!$L$100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conso_histor'!$J$101:$J$112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conso_histor'!$L$101:$L$112</c:f>
              <c:numCache>
                <c:ptCount val="12"/>
                <c:pt idx="0">
                  <c:v>40</c:v>
                </c:pt>
                <c:pt idx="1">
                  <c:v>10</c:v>
                </c:pt>
                <c:pt idx="2">
                  <c:v>30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conso_histor'!$O$100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conso_histor'!$J$101:$J$112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conso_histor'!$O$101:$O$112</c:f>
              <c:numCache>
                <c:ptCount val="12"/>
                <c:pt idx="0">
                  <c:v>10</c:v>
                </c:pt>
                <c:pt idx="1">
                  <c:v>40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compt BT phase III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conso_histor'!$K$116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conso_histor'!$J$117:$J$128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conso_histor'!$K$117:$K$128</c:f>
              <c:numCache>
                <c:ptCount val="12"/>
                <c:pt idx="0">
                  <c:v>235</c:v>
                </c:pt>
                <c:pt idx="1">
                  <c:v>260</c:v>
                </c:pt>
                <c:pt idx="2">
                  <c:v>260</c:v>
                </c:pt>
                <c:pt idx="3">
                  <c:v>305</c:v>
                </c:pt>
                <c:pt idx="4">
                  <c:v>330</c:v>
                </c:pt>
                <c:pt idx="5">
                  <c:v>320</c:v>
                </c:pt>
                <c:pt idx="6">
                  <c:v>125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</c:v>
                </c:pt>
              </c:numCache>
            </c:numRef>
          </c:val>
        </c:ser>
        <c:axId val="15424773"/>
        <c:axId val="4605230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conso_histor'!$L$116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conso_histor'!$J$117:$J$128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conso_histor'!$L$117:$L$128</c:f>
              <c:numCache>
                <c:ptCount val="12"/>
                <c:pt idx="0">
                  <c:v>210</c:v>
                </c:pt>
                <c:pt idx="1">
                  <c:v>190</c:v>
                </c:pt>
                <c:pt idx="2">
                  <c:v>200</c:v>
                </c:pt>
                <c:pt idx="3">
                  <c:v>170</c:v>
                </c:pt>
                <c:pt idx="4">
                  <c:v>240</c:v>
                </c:pt>
                <c:pt idx="5">
                  <c:v>180</c:v>
                </c:pt>
                <c:pt idx="6">
                  <c:v>230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conso_histor'!$O$116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conso_histor'!$J$117:$J$128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conso_histor'!$O$117:$O$128</c:f>
              <c:numCache>
                <c:ptCount val="12"/>
                <c:pt idx="0">
                  <c:v>260</c:v>
                </c:pt>
                <c:pt idx="1">
                  <c:v>330</c:v>
                </c:pt>
                <c:pt idx="2">
                  <c:v>320</c:v>
                </c:pt>
                <c:pt idx="3">
                  <c:v>440</c:v>
                </c:pt>
                <c:pt idx="4">
                  <c:v>420</c:v>
                </c:pt>
                <c:pt idx="5">
                  <c:v>460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70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chauffage Polyclinique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conso_histor'!$K$132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conso_histor'!$J$133:$J$144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conso_histor'!$K$133:$K$144</c:f>
              <c:numCache>
                <c:ptCount val="12"/>
                <c:pt idx="0">
                  <c:v>78.5</c:v>
                </c:pt>
                <c:pt idx="1">
                  <c:v>75.5</c:v>
                </c:pt>
                <c:pt idx="2">
                  <c:v>80.5</c:v>
                </c:pt>
                <c:pt idx="3">
                  <c:v>63.5</c:v>
                </c:pt>
                <c:pt idx="4">
                  <c:v>18</c:v>
                </c:pt>
                <c:pt idx="5">
                  <c:v>15.5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</c:ser>
        <c:axId val="41447071"/>
        <c:axId val="37479320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conso_histor'!$L$132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conso_histor'!$J$133:$J$144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conso_histor'!$L$133:$L$144</c:f>
              <c:numCache>
                <c:ptCount val="12"/>
                <c:pt idx="0">
                  <c:v>74</c:v>
                </c:pt>
                <c:pt idx="1">
                  <c:v>82</c:v>
                </c:pt>
                <c:pt idx="2">
                  <c:v>92</c:v>
                </c:pt>
                <c:pt idx="3">
                  <c:v>63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conso_histor'!$O$132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conso_histor'!$J$133:$J$144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conso_histor'!$O$133:$O$144</c:f>
              <c:numCache>
                <c:ptCount val="12"/>
                <c:pt idx="0">
                  <c:v>83</c:v>
                </c:pt>
                <c:pt idx="1">
                  <c:v>69</c:v>
                </c:pt>
                <c:pt idx="2">
                  <c:v>69</c:v>
                </c:pt>
                <c:pt idx="3">
                  <c:v>64</c:v>
                </c:pt>
                <c:pt idx="4">
                  <c:v>27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</c:numCache>
            </c:numRef>
          </c:val>
        </c:ser>
        <c:axId val="41447071"/>
        <c:axId val="37479320"/>
      </c:bar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compt CMS-N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conso_histor'!$K$148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conso_histor'!$J$149:$J$160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conso_histor'!$K$149:$K$160</c:f>
              <c:numCache>
                <c:ptCount val="12"/>
                <c:pt idx="0">
                  <c:v>15</c:v>
                </c:pt>
                <c:pt idx="1">
                  <c:v>35</c:v>
                </c:pt>
                <c:pt idx="2">
                  <c:v>30</c:v>
                </c:pt>
                <c:pt idx="3">
                  <c:v>20</c:v>
                </c:pt>
                <c:pt idx="4">
                  <c:v>50</c:v>
                </c:pt>
                <c:pt idx="5">
                  <c:v>50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69561"/>
        <c:axId val="15926050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conso_histor'!$L$148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conso_histor'!$J$149:$J$160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conso_histor'!$L$149:$L$160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conso_histor'!$O$148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conso_histor'!$J$149:$J$160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conso_histor'!$O$149:$O$160</c:f>
              <c:numCache>
                <c:ptCount val="12"/>
                <c:pt idx="0">
                  <c:v>20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70</c:v>
                </c:pt>
                <c:pt idx="5">
                  <c:v>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69561"/>
        <c:axId val="15926050"/>
      </c:barChart>
      <c:catAx>
        <c:axId val="1769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26050"/>
        <c:crosses val="autoZero"/>
        <c:auto val="1"/>
        <c:lblOffset val="100"/>
        <c:tickLblSkip val="1"/>
        <c:noMultiLvlLbl val="0"/>
      </c:catAx>
      <c:valAx>
        <c:axId val="1592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compt CMS-N/S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4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conso_histor'!$K$164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conso_histor'!$J$165:$J$176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conso_histor'!$K$165:$K$176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116723"/>
        <c:axId val="14941644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conso_histor'!$L$164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conso_histor'!$J$165:$J$176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conso_histor'!$L$165:$L$176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conso_histor'!$O$164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conso_histor'!$J$165:$J$176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conso_histor'!$O$165:$O$176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116723"/>
        <c:axId val="14941644"/>
      </c:barChart>
      <c:catAx>
        <c:axId val="9116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16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compt CMS_NoBr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conso_histor'!$K$180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conso_histor'!$J$181:$J$192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conso_histor'!$K$181:$K$192</c:f>
              <c:numCache>
                <c:ptCount val="12"/>
                <c:pt idx="0">
                  <c:v>25</c:v>
                </c:pt>
                <c:pt idx="1">
                  <c:v>20</c:v>
                </c:pt>
                <c:pt idx="2">
                  <c:v>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7069"/>
        <c:axId val="2313622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conso_histor'!$L$180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conso_histor'!$J$181:$J$192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conso_histor'!$L$181:$L$192</c:f>
              <c:numCache>
                <c:ptCount val="12"/>
                <c:pt idx="0">
                  <c:v>40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20</c:v>
                </c:pt>
                <c:pt idx="5">
                  <c:v>30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conso_histor'!$O$180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conso_histor'!$J$181:$J$192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conso_histor'!$O$181:$O$192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7069"/>
        <c:axId val="2313622"/>
      </c:barChart>
      <c:catAx>
        <c:axId val="25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transfo_1_phase_4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6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conso_histor'!$K$196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conso_histor'!$J$197:$J$208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conso_histor'!$K$197:$K$208</c:f>
              <c:numCache>
                <c:ptCount val="12"/>
                <c:pt idx="0">
                  <c:v>310</c:v>
                </c:pt>
                <c:pt idx="1">
                  <c:v>290</c:v>
                </c:pt>
                <c:pt idx="2">
                  <c:v>310</c:v>
                </c:pt>
                <c:pt idx="3">
                  <c:v>350</c:v>
                </c:pt>
                <c:pt idx="4">
                  <c:v>370</c:v>
                </c:pt>
                <c:pt idx="5">
                  <c:v>345</c:v>
                </c:pt>
                <c:pt idx="6">
                  <c:v>180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</c:v>
                </c:pt>
              </c:numCache>
            </c:numRef>
          </c:val>
        </c:ser>
        <c:axId val="20822599"/>
        <c:axId val="53185664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conso_histor'!$L$196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conso_histor'!$J$197:$J$208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conso_histor'!$L$197:$L$208</c:f>
              <c:numCache>
                <c:ptCount val="12"/>
                <c:pt idx="0">
                  <c:v>310</c:v>
                </c:pt>
                <c:pt idx="1">
                  <c:v>290</c:v>
                </c:pt>
                <c:pt idx="2">
                  <c:v>350</c:v>
                </c:pt>
                <c:pt idx="3">
                  <c:v>360</c:v>
                </c:pt>
                <c:pt idx="4">
                  <c:v>400</c:v>
                </c:pt>
                <c:pt idx="5">
                  <c:v>360</c:v>
                </c:pt>
                <c:pt idx="6">
                  <c:v>340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conso_histor'!$O$196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conso_histor'!$J$197:$J$208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conso_histor'!$O$197:$O$208</c:f>
              <c:numCache>
                <c:ptCount val="12"/>
                <c:pt idx="0">
                  <c:v>310</c:v>
                </c:pt>
                <c:pt idx="1">
                  <c:v>290</c:v>
                </c:pt>
                <c:pt idx="2">
                  <c:v>270</c:v>
                </c:pt>
                <c:pt idx="3">
                  <c:v>340</c:v>
                </c:pt>
                <c:pt idx="4">
                  <c:v>340</c:v>
                </c:pt>
                <c:pt idx="5">
                  <c:v>330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130</c:v>
                </c:pt>
              </c:numCache>
            </c:numRef>
          </c:val>
        </c:ser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22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transfo_2_phase_4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05"/>
          <c:w val="0.80425"/>
          <c:h val="0.9235"/>
        </c:manualLayout>
      </c:layout>
      <c:areaChart>
        <c:grouping val="standard"/>
        <c:varyColors val="0"/>
        <c:ser>
          <c:idx val="0"/>
          <c:order val="0"/>
          <c:tx>
            <c:strRef>
              <c:f>'UTILISE conso_histor'!$K$212</c:f>
              <c:strCache>
                <c:ptCount val="1"/>
                <c:pt idx="0">
                  <c:v>moyenne   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conso_histor'!$J$213:$J$224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conso_histor'!$K$213:$K$224</c:f>
              <c:numCache>
                <c:ptCount val="12"/>
                <c:pt idx="0">
                  <c:v>795</c:v>
                </c:pt>
                <c:pt idx="1">
                  <c:v>735</c:v>
                </c:pt>
                <c:pt idx="2">
                  <c:v>785</c:v>
                </c:pt>
                <c:pt idx="3">
                  <c:v>785</c:v>
                </c:pt>
                <c:pt idx="4">
                  <c:v>905</c:v>
                </c:pt>
                <c:pt idx="5">
                  <c:v>810</c:v>
                </c:pt>
                <c:pt idx="6">
                  <c:v>485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95</c:v>
                </c:pt>
              </c:numCache>
            </c:numRef>
          </c:val>
        </c:ser>
        <c:axId val="8908929"/>
        <c:axId val="13071498"/>
      </c:areaChart>
      <c:barChart>
        <c:barDir val="col"/>
        <c:grouping val="clustered"/>
        <c:varyColors val="0"/>
        <c:ser>
          <c:idx val="1"/>
          <c:order val="1"/>
          <c:tx>
            <c:strRef>
              <c:f>'UTILISE conso_histor'!$L$212</c:f>
              <c:strCache>
                <c:ptCount val="1"/>
                <c:pt idx="0">
                  <c:v>consom.2016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conso_histor'!$J$213:$J$224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conso_histor'!$L$213:$L$224</c:f>
              <c:numCache>
                <c:ptCount val="12"/>
                <c:pt idx="0">
                  <c:v>760</c:v>
                </c:pt>
                <c:pt idx="1">
                  <c:v>870</c:v>
                </c:pt>
                <c:pt idx="2">
                  <c:v>780</c:v>
                </c:pt>
                <c:pt idx="3">
                  <c:v>800</c:v>
                </c:pt>
                <c:pt idx="4">
                  <c:v>940</c:v>
                </c:pt>
                <c:pt idx="5">
                  <c:v>770</c:v>
                </c:pt>
                <c:pt idx="6">
                  <c:v>940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'UTILISE conso_histor'!$O$212</c:f>
              <c:strCache>
                <c:ptCount val="1"/>
                <c:pt idx="0">
                  <c:v>consom.2015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'UTILISE conso_histor'!$J$213:$J$224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'UTILISE conso_histor'!$O$213:$O$224</c:f>
              <c:numCache>
                <c:ptCount val="12"/>
                <c:pt idx="0">
                  <c:v>830</c:v>
                </c:pt>
                <c:pt idx="1">
                  <c:v>600</c:v>
                </c:pt>
                <c:pt idx="2">
                  <c:v>790</c:v>
                </c:pt>
                <c:pt idx="3">
                  <c:v>770</c:v>
                </c:pt>
                <c:pt idx="4">
                  <c:v>870</c:v>
                </c:pt>
                <c:pt idx="5">
                  <c:v>850</c:v>
                </c:pt>
                <c:pt idx="6">
                  <c:v>30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190</c:v>
                </c:pt>
              </c:numCache>
            </c:numRef>
          </c:val>
        </c:ser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"/>
          <c:y val="0.11425"/>
          <c:w val="0.4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Signature Energétique</a:t>
            </a:r>
          </a:p>
        </c:rich>
      </c:tx>
      <c:layout>
        <c:manualLayout>
          <c:xMode val="factor"/>
          <c:yMode val="factor"/>
          <c:x val="-0.019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4525"/>
          <c:w val="0.7085"/>
          <c:h val="0.750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'PULSE Valeurs par mois'!$A$7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'PULSE Valeurs par mois'!$I$7:$I$18</c:f>
              <c:numCache>
                <c:ptCount val="12"/>
                <c:pt idx="0">
                  <c:v>274</c:v>
                </c:pt>
                <c:pt idx="1">
                  <c:v>234</c:v>
                </c:pt>
                <c:pt idx="2">
                  <c:v>184</c:v>
                </c:pt>
                <c:pt idx="3">
                  <c:v>83</c:v>
                </c:pt>
                <c:pt idx="4">
                  <c:v>62</c:v>
                </c:pt>
                <c:pt idx="5">
                  <c:v>7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50</c:v>
                </c:pt>
                <c:pt idx="10">
                  <c:v>171</c:v>
                </c:pt>
                <c:pt idx="11">
                  <c:v>333</c:v>
                </c:pt>
              </c:numCache>
            </c:numRef>
          </c:xVal>
          <c:yVal>
            <c:numRef>
              <c:f>'PULSE Valeurs par mois'!$H$7:$H$18</c:f>
              <c:numCache>
                <c:ptCount val="12"/>
                <c:pt idx="0">
                  <c:v>674.3240638973593</c:v>
                </c:pt>
                <c:pt idx="1">
                  <c:v>1381.2767115316876</c:v>
                </c:pt>
                <c:pt idx="2">
                  <c:v>554.685923528473</c:v>
                </c:pt>
                <c:pt idx="3">
                  <c:v>43.50477831595867</c:v>
                </c:pt>
                <c:pt idx="4">
                  <c:v>108.76194578989666</c:v>
                </c:pt>
                <c:pt idx="5">
                  <c:v>65.257167473938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554.685923528473</c:v>
                </c:pt>
                <c:pt idx="11">
                  <c:v>1816.3244946912744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'UTILISE conso_histor'!$O$1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numRef>
              <c:f>'PULSE Valeurs par mois'!$I$19:$I$30</c:f>
              <c:numCache>
                <c:ptCount val="12"/>
                <c:pt idx="0">
                  <c:v>353</c:v>
                </c:pt>
                <c:pt idx="1">
                  <c:v>333</c:v>
                </c:pt>
                <c:pt idx="2">
                  <c:v>265</c:v>
                </c:pt>
                <c:pt idx="3">
                  <c:v>141</c:v>
                </c:pt>
                <c:pt idx="4">
                  <c:v>68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43</c:v>
                </c:pt>
              </c:numCache>
            </c:numRef>
          </c:xVal>
          <c:yVal>
            <c:numRef>
              <c:f>'PULSE Valeurs par mois'!$H$19:$H$30</c:f>
              <c:numCache>
                <c:ptCount val="12"/>
                <c:pt idx="0">
                  <c:v>3848.7839856786713</c:v>
                </c:pt>
                <c:pt idx="1">
                  <c:v>4677.578177284992</c:v>
                </c:pt>
                <c:pt idx="2">
                  <c:v>4109.910922760115</c:v>
                </c:pt>
                <c:pt idx="3">
                  <c:v>2895.1029980768767</c:v>
                </c:pt>
                <c:pt idx="4">
                  <c:v>1226.161269773736</c:v>
                </c:pt>
                <c:pt idx="5">
                  <c:v>908.2676072398044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79.47341563348289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'UTILISE conso_histor'!$L$1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numRef>
              <c:f>'PULSE Valeurs par mois'!$I$31:$I$42</c:f>
              <c:numCache>
                <c:ptCount val="12"/>
                <c:pt idx="0">
                  <c:v>318</c:v>
                </c:pt>
                <c:pt idx="1">
                  <c:v>302</c:v>
                </c:pt>
                <c:pt idx="2">
                  <c:v>305</c:v>
                </c:pt>
                <c:pt idx="3">
                  <c:v>192</c:v>
                </c:pt>
                <c:pt idx="4">
                  <c:v>59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'PULSE Valeurs par mois'!$H$31:$H$42</c:f>
              <c:numCache>
                <c:ptCount val="12"/>
                <c:pt idx="0">
                  <c:v>1192.1012345022432</c:v>
                </c:pt>
                <c:pt idx="1">
                  <c:v>1419.1681363121943</c:v>
                </c:pt>
                <c:pt idx="2">
                  <c:v>1441.8748264931894</c:v>
                </c:pt>
                <c:pt idx="3">
                  <c:v>1067.2144385067702</c:v>
                </c:pt>
                <c:pt idx="4">
                  <c:v>102.180105814478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Mois actuel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'PULSE Valeurs par mois'!$I$39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'PULSE Valeurs par mois'!$H$39</c:f>
              <c:numCache>
                <c:ptCount val="1"/>
              </c:numCache>
            </c:numRef>
          </c:yVal>
          <c:smooth val="0"/>
        </c:ser>
        <c:axId val="11849533"/>
        <c:axId val="39536934"/>
      </c:scatterChart>
      <c:valAx>
        <c:axId val="118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Degres jours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 val="autoZero"/>
        <c:crossBetween val="midCat"/>
        <c:dispUnits/>
      </c:valAx>
      <c:valAx>
        <c:axId val="39536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Cons. Chaud kWhPCI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49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3925"/>
          <c:y val="0.13425"/>
          <c:w val="0.5282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Cons. Norm. Annuelle</a:t>
            </a:r>
          </a:p>
        </c:rich>
      </c:tx>
      <c:layout>
        <c:manualLayout>
          <c:xMode val="factor"/>
          <c:yMode val="factor"/>
          <c:x val="-0.016"/>
          <c:y val="-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75"/>
          <c:y val="0.18275"/>
          <c:w val="0.7185"/>
          <c:h val="0.7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'PULSE Valeurs par mois'!$A$18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('PULSE Valeurs par mois'!$A$18,'PULSE Valeurs par mois'!$A$30,'PULSE Valeurs par mois'!$A$42)</c:f>
              <c:numCache/>
            </c:numRef>
          </c:cat>
          <c:val>
            <c:numRef>
              <c:f>'PULSE Valeurs par mois'!#REF!</c:f>
            </c:numRef>
          </c:val>
        </c:ser>
        <c:ser>
          <c:idx val="1"/>
          <c:order val="1"/>
          <c:tx>
            <c:strRef>
              <c:f>'PULSE Valeurs par mois'!$A$30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('PULSE Valeurs par mois'!$A$18,'PULSE Valeurs par mois'!$A$30,'PULSE Valeurs par mois'!$A$42)</c:f>
              <c:numCache/>
            </c:numRef>
          </c:cat>
          <c:val>
            <c:numRef>
              <c:f>'PULSE Valeurs par mois'!#REF!</c:f>
            </c:numRef>
          </c:val>
        </c:ser>
        <c:ser>
          <c:idx val="0"/>
          <c:order val="2"/>
          <c:tx>
            <c:strRef>
              <c:f>'PULSE Valeurs par mois'!$A$42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('PULSE Valeurs par mois'!$A$18,'PULSE Valeurs par mois'!$A$30,'PULSE Valeurs par mois'!$A$42)</c:f>
              <c:numCache/>
            </c:numRef>
          </c:cat>
          <c:val>
            <c:numRef>
              <c:f>'PULSE Valeurs par mois'!#REF!</c:f>
            </c:numRef>
          </c:val>
        </c:ser>
        <c:axId val="20288087"/>
        <c:axId val="48375056"/>
      </c:bar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Cons.Norm. kWhPCI</a:t>
                </a:r>
              </a:p>
            </c:rich>
          </c:tx>
          <c:layout>
            <c:manualLayout>
              <c:xMode val="factor"/>
              <c:yMode val="factor"/>
              <c:x val="-0.008"/>
              <c:y val="-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8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.1355"/>
          <c:w val="0.309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Consommations Annuelles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4575"/>
          <c:w val="0.568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'PULSE Valeurs par mois'!$A$7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mois'!$G$7:$G$18</c:f>
              <c:numCache>
                <c:ptCount val="12"/>
                <c:pt idx="0">
                  <c:v>606.9523527428977</c:v>
                </c:pt>
                <c:pt idx="1">
                  <c:v>1243.2733677152903</c:v>
                </c:pt>
                <c:pt idx="2">
                  <c:v>499.26725790141586</c:v>
                </c:pt>
                <c:pt idx="3">
                  <c:v>39.1582163059934</c:v>
                </c:pt>
                <c:pt idx="4">
                  <c:v>97.8955407649835</c:v>
                </c:pt>
                <c:pt idx="5">
                  <c:v>58.7373244589901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499.26725790141586</c:v>
                </c:pt>
                <c:pt idx="11">
                  <c:v>1634.8555307752245</c:v>
                </c:pt>
              </c:numCache>
            </c:numRef>
          </c:val>
        </c:ser>
        <c:ser>
          <c:idx val="1"/>
          <c:order val="1"/>
          <c:tx>
            <c:strRef>
              <c:f>'PULSE Valeurs par mois'!$A$19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mois'!$G$19:$G$30</c:f>
              <c:numCache>
                <c:ptCount val="12"/>
                <c:pt idx="0">
                  <c:v>3464.2520123120353</c:v>
                </c:pt>
                <c:pt idx="1">
                  <c:v>4210.241383694863</c:v>
                </c:pt>
                <c:pt idx="2">
                  <c:v>3699.2897594600495</c:v>
                </c:pt>
                <c:pt idx="3">
                  <c:v>2605.853283597549</c:v>
                </c:pt>
                <c:pt idx="4">
                  <c:v>1103.6555083471972</c:v>
                </c:pt>
                <c:pt idx="5">
                  <c:v>817.5225987757016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71.53322739287388</c:v>
                </c:pt>
              </c:numCache>
            </c:numRef>
          </c:val>
        </c:ser>
        <c:ser>
          <c:idx val="2"/>
          <c:order val="2"/>
          <c:tx>
            <c:strRef>
              <c:f>'PULSE Valeurs par mois'!$A$31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mois'!$G$31:$G$42</c:f>
              <c:numCache>
                <c:ptCount val="12"/>
                <c:pt idx="0">
                  <c:v>1072.9984108931083</c:v>
                </c:pt>
                <c:pt idx="1">
                  <c:v>1277.3790605870336</c:v>
                </c:pt>
                <c:pt idx="2">
                  <c:v>1297.8171255564262</c:v>
                </c:pt>
                <c:pt idx="3">
                  <c:v>960.5890535614493</c:v>
                </c:pt>
                <c:pt idx="4">
                  <c:v>91.97129236226642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5"/>
          <c:order val="3"/>
          <c:tx>
            <c:strRef>
              <c:f>'PULSE Valeurs par mois'!$AA$6</c:f>
              <c:strCache>
                <c:ptCount val="1"/>
                <c:pt idx="0">
                  <c:v>compt CMS-N (kWh)</c:v>
                </c:pt>
              </c:strCache>
            </c:strRef>
          </c:tx>
          <c:spPr>
            <a:solidFill>
              <a:srgbClr val="D6A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mois'!$AA$7:$AA$43</c:f>
              <c:numCache>
                <c:ptCount val="37"/>
                <c:pt idx="0">
                  <c:v>1</c:v>
                </c:pt>
                <c:pt idx="24">
                  <c:v>10</c:v>
                </c:pt>
                <c:pt idx="25">
                  <c:v>20</c:v>
                </c:pt>
                <c:pt idx="26">
                  <c:v>20</c:v>
                </c:pt>
                <c:pt idx="27">
                  <c:v>10</c:v>
                </c:pt>
                <c:pt idx="28">
                  <c:v>30</c:v>
                </c:pt>
                <c:pt idx="29">
                  <c:v>30</c:v>
                </c:pt>
                <c:pt idx="30">
                  <c:v>40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160</c:v>
                </c:pt>
              </c:numCache>
            </c:numRef>
          </c:val>
        </c:ser>
        <c:ser>
          <c:idx val="26"/>
          <c:order val="4"/>
          <c:tx>
            <c:strRef>
              <c:f>'PULSE Valeurs par mois'!$AB$6</c:f>
              <c:strCache>
                <c:ptCount val="1"/>
                <c:pt idx="0">
                  <c:v>compt CMS-N/S (kWh)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mois'!$AB$7:$AB$43</c:f>
              <c:numCache>
                <c:ptCount val="37"/>
                <c:pt idx="0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7"/>
          <c:order val="5"/>
          <c:tx>
            <c:strRef>
              <c:f>'PULSE Valeurs par mois'!$AC$6</c:f>
              <c:strCache>
                <c:ptCount val="1"/>
                <c:pt idx="0">
                  <c:v>compt CMS NoBr (kWh)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mois'!$AC$7:$AC$43</c:f>
              <c:numCache>
                <c:ptCount val="37"/>
                <c:pt idx="0">
                  <c:v>1</c:v>
                </c:pt>
                <c:pt idx="24">
                  <c:v>40</c:v>
                </c:pt>
                <c:pt idx="25">
                  <c:v>20</c:v>
                </c:pt>
                <c:pt idx="26">
                  <c:v>0</c:v>
                </c:pt>
                <c:pt idx="27">
                  <c:v>20</c:v>
                </c:pt>
                <c:pt idx="28">
                  <c:v>20</c:v>
                </c:pt>
                <c:pt idx="29">
                  <c:v>30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150</c:v>
                </c:pt>
              </c:numCache>
            </c:numRef>
          </c:val>
        </c:ser>
        <c:ser>
          <c:idx val="28"/>
          <c:order val="6"/>
          <c:tx>
            <c:strRef>
              <c:f>'PULSE Valeurs par mois'!$AD$6</c:f>
              <c:strCache>
                <c:ptCount val="1"/>
                <c:pt idx="0">
                  <c:v>transfo 1 phase 4 (kWh)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mois'!$AD$7:$AD$43</c:f>
              <c:numCache>
                <c:ptCount val="37"/>
                <c:pt idx="0">
                  <c:v>1</c:v>
                </c:pt>
                <c:pt idx="24">
                  <c:v>310</c:v>
                </c:pt>
                <c:pt idx="25">
                  <c:v>290</c:v>
                </c:pt>
                <c:pt idx="26">
                  <c:v>350</c:v>
                </c:pt>
                <c:pt idx="27">
                  <c:v>360</c:v>
                </c:pt>
                <c:pt idx="28">
                  <c:v>400</c:v>
                </c:pt>
                <c:pt idx="29">
                  <c:v>360</c:v>
                </c:pt>
                <c:pt idx="30">
                  <c:v>340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2410</c:v>
                </c:pt>
              </c:numCache>
            </c:numRef>
          </c:val>
        </c:ser>
        <c:ser>
          <c:idx val="29"/>
          <c:order val="7"/>
          <c:tx>
            <c:strRef>
              <c:f>'PULSE Valeurs par mois'!$AE$6</c:f>
              <c:strCache>
                <c:ptCount val="1"/>
                <c:pt idx="0">
                  <c:v>transfo 2 phase 4 (kWh)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mois'!$A$7:$A$42</c:f>
              <c:numCache>
                <c:ptCount val="36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2015</c:v>
                </c:pt>
                <c:pt idx="21">
                  <c:v>2015</c:v>
                </c:pt>
                <c:pt idx="22">
                  <c:v>2015</c:v>
                </c:pt>
                <c:pt idx="23">
                  <c:v>2015</c:v>
                </c:pt>
                <c:pt idx="24">
                  <c:v>2016</c:v>
                </c:pt>
                <c:pt idx="25">
                  <c:v>2016</c:v>
                </c:pt>
                <c:pt idx="26">
                  <c:v>2016</c:v>
                </c:pt>
                <c:pt idx="27">
                  <c:v>2016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</c:numCache>
            </c:numRef>
          </c:cat>
          <c:val>
            <c:numRef>
              <c:f>'PULSE Valeurs par mois'!$AE$7:$AE$43</c:f>
              <c:numCache>
                <c:ptCount val="37"/>
                <c:pt idx="0">
                  <c:v>1</c:v>
                </c:pt>
                <c:pt idx="24">
                  <c:v>760</c:v>
                </c:pt>
                <c:pt idx="25">
                  <c:v>870</c:v>
                </c:pt>
                <c:pt idx="26">
                  <c:v>780</c:v>
                </c:pt>
                <c:pt idx="27">
                  <c:v>800</c:v>
                </c:pt>
                <c:pt idx="28">
                  <c:v>940</c:v>
                </c:pt>
                <c:pt idx="29">
                  <c:v>770</c:v>
                </c:pt>
                <c:pt idx="30">
                  <c:v>940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5860</c:v>
                </c:pt>
              </c:numCache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65434"/>
        <c:crosses val="autoZero"/>
        <c:auto val="1"/>
        <c:lblOffset val="100"/>
        <c:tickLblSkip val="3"/>
        <c:noMultiLvlLbl val="0"/>
      </c:catAx>
      <c:valAx>
        <c:axId val="2606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  kWh</a:t>
                </a:r>
              </a:p>
            </c:rich>
          </c:tx>
          <c:layout>
            <c:manualLayout>
              <c:xMode val="factor"/>
              <c:yMode val="factor"/>
              <c:x val="-0.037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22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5"/>
          <c:y val="0.13475"/>
          <c:w val="0.8902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Rapport avec cons. globale électriqe</a:t>
            </a:r>
          </a:p>
        </c:rich>
      </c:tx>
      <c:layout>
        <c:manualLayout>
          <c:xMode val="factor"/>
          <c:yMode val="factor"/>
          <c:x val="0.037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4525"/>
          <c:w val="0.5457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'PULSE Valeurs par mois'!$AF$6</c:f>
              <c:strCache>
                <c:ptCount val="1"/>
                <c:pt idx="0">
                  <c:v>Consommation électrique GPE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mois'!$A$19</c:f>
              <c:numCache>
                <c:ptCount val="1"/>
                <c:pt idx="0">
                  <c:v>2015</c:v>
                </c:pt>
              </c:numCache>
            </c:numRef>
          </c:cat>
          <c:val>
            <c:numRef>
              <c:f>'PULSE Valeurs par mois'!$AF$7</c:f>
              <c:numCache>
                <c:ptCount val="1"/>
                <c:pt idx="0">
                  <c:v>62</c:v>
                </c:pt>
              </c:numCache>
            </c:numRef>
          </c:val>
        </c:ser>
        <c:ser>
          <c:idx val="1"/>
          <c:order val="1"/>
          <c:tx>
            <c:strRef>
              <c:f>'PULSE Valeurs par mois'!$X$6:$Z$6</c:f>
              <c:strCache>
                <c:ptCount val="1"/>
                <c:pt idx="0">
                  <c:v>compt BT Phase I-II rue du Boulet 22 (kWh) compt BT phase I-II (kWh) compt BT phase III  (kWh)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mois'!$A$19</c:f>
              <c:numCache>
                <c:ptCount val="1"/>
                <c:pt idx="0">
                  <c:v>2015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'PULSE Valeurs par mois'!$A$19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'PULSE Valeurs par mois'!$A$19</c:f>
              <c:numCache>
                <c:ptCount val="1"/>
                <c:pt idx="0">
                  <c:v>2015</c:v>
                </c:pt>
              </c:numCache>
            </c:numRef>
          </c:cat>
          <c:val>
            <c:numRef>
              <c:f>'PULSE Valeurs par mois'!$AF$19</c:f>
              <c:numCache>
                <c:ptCount val="1"/>
              </c:numCache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Degres jours</a:t>
                </a:r>
              </a:p>
            </c:rich>
          </c:tx>
          <c:layout>
            <c:manualLayout>
              <c:xMode val="factor"/>
              <c:yMode val="factor"/>
              <c:x val="-0.012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Cons. kWh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62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825"/>
          <c:y val="0.1455"/>
          <c:w val="0.9305"/>
          <c:h val="0.3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Energie Primaire </a:t>
            </a:r>
          </a:p>
        </c:rich>
      </c:tx>
      <c:layout>
        <c:manualLayout>
          <c:xMode val="factor"/>
          <c:yMode val="factor"/>
          <c:x val="-0.04125"/>
          <c:y val="-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425"/>
          <c:w val="0.904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'PULSE Valeurs par mois'!$A$42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'PULSE Valeurs par mois'!$A$30</c:f>
              <c:numCache>
                <c:ptCount val="1"/>
                <c:pt idx="0">
                  <c:v>2015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Chauffage / Global gaz / Climatisation / GPE /Gobal elect  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Energie Primaire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92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Consommations Mensuelles </a:t>
            </a:r>
          </a:p>
        </c:rich>
      </c:tx>
      <c:layout>
        <c:manualLayout>
          <c:xMode val="factor"/>
          <c:yMode val="factor"/>
          <c:x val="0.084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4575"/>
          <c:w val="0.78025"/>
          <c:h val="0.8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'PULSE Valeurs par mois'!$A$7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'PULSE Valeurs par mois'!$B$7:$B$18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'PULSE Valeurs par mois'!$G$7:$G$18</c:f>
              <c:numCache>
                <c:ptCount val="12"/>
                <c:pt idx="0">
                  <c:v>606.9523527428977</c:v>
                </c:pt>
                <c:pt idx="1">
                  <c:v>1243.2733677152903</c:v>
                </c:pt>
                <c:pt idx="2">
                  <c:v>499.26725790141586</c:v>
                </c:pt>
                <c:pt idx="3">
                  <c:v>39.1582163059934</c:v>
                </c:pt>
                <c:pt idx="4">
                  <c:v>97.8955407649835</c:v>
                </c:pt>
                <c:pt idx="5">
                  <c:v>58.7373244589901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499.26725790141586</c:v>
                </c:pt>
                <c:pt idx="11">
                  <c:v>1634.8555307752245</c:v>
                </c:pt>
              </c:numCache>
            </c:numRef>
          </c:val>
        </c:ser>
        <c:ser>
          <c:idx val="1"/>
          <c:order val="1"/>
          <c:tx>
            <c:strRef>
              <c:f>'PULSE Valeurs par mois'!$A$19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'PULSE Valeurs par mois'!$B$7:$B$18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'PULSE Valeurs par mois'!$G$19:$G$30</c:f>
              <c:numCache>
                <c:ptCount val="12"/>
                <c:pt idx="0">
                  <c:v>3464.2520123120353</c:v>
                </c:pt>
                <c:pt idx="1">
                  <c:v>4210.241383694863</c:v>
                </c:pt>
                <c:pt idx="2">
                  <c:v>3699.2897594600495</c:v>
                </c:pt>
                <c:pt idx="3">
                  <c:v>2605.853283597549</c:v>
                </c:pt>
                <c:pt idx="4">
                  <c:v>1103.6555083471972</c:v>
                </c:pt>
                <c:pt idx="5">
                  <c:v>817.5225987757016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71.53322739287388</c:v>
                </c:pt>
              </c:numCache>
            </c:numRef>
          </c:val>
        </c:ser>
        <c:ser>
          <c:idx val="0"/>
          <c:order val="2"/>
          <c:tx>
            <c:strRef>
              <c:f>'PULSE Valeurs par mois'!$A$31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'PULSE Valeurs par mois'!$B$7:$B$18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'PULSE Valeurs par mois'!$G$31:$G$42</c:f>
              <c:numCache>
                <c:ptCount val="12"/>
                <c:pt idx="0">
                  <c:v>1072.9984108931083</c:v>
                </c:pt>
                <c:pt idx="1">
                  <c:v>1277.3790605870336</c:v>
                </c:pt>
                <c:pt idx="2">
                  <c:v>1297.8171255564262</c:v>
                </c:pt>
                <c:pt idx="3">
                  <c:v>960.5890535614493</c:v>
                </c:pt>
                <c:pt idx="4">
                  <c:v>91.97129236226642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Con. Froid kWh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32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1385"/>
          <c:w val="0.309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Signature Energétique</a:t>
            </a:r>
          </a:p>
        </c:rich>
      </c:tx>
      <c:layout>
        <c:manualLayout>
          <c:xMode val="factor"/>
          <c:yMode val="factor"/>
          <c:x val="-0.019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4525"/>
          <c:w val="0.7085"/>
          <c:h val="0.750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'PULSE Valeurs par mois'!$A$7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'PULSE Valeurs par mois'!$I$7:$I$18</c:f>
              <c:numCache>
                <c:ptCount val="12"/>
                <c:pt idx="0">
                  <c:v>274</c:v>
                </c:pt>
                <c:pt idx="1">
                  <c:v>234</c:v>
                </c:pt>
                <c:pt idx="2">
                  <c:v>184</c:v>
                </c:pt>
                <c:pt idx="3">
                  <c:v>83</c:v>
                </c:pt>
                <c:pt idx="4">
                  <c:v>62</c:v>
                </c:pt>
                <c:pt idx="5">
                  <c:v>7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50</c:v>
                </c:pt>
                <c:pt idx="10">
                  <c:v>171</c:v>
                </c:pt>
                <c:pt idx="11">
                  <c:v>333</c:v>
                </c:pt>
              </c:numCache>
            </c:numRef>
          </c:xVal>
          <c:yVal>
            <c:numRef>
              <c:f>'PULSE Valeurs par mois'!$H$7:$H$18</c:f>
              <c:numCache>
                <c:ptCount val="12"/>
                <c:pt idx="0">
                  <c:v>674.3240638973593</c:v>
                </c:pt>
                <c:pt idx="1">
                  <c:v>1381.2767115316876</c:v>
                </c:pt>
                <c:pt idx="2">
                  <c:v>554.685923528473</c:v>
                </c:pt>
                <c:pt idx="3">
                  <c:v>43.50477831595867</c:v>
                </c:pt>
                <c:pt idx="4">
                  <c:v>108.76194578989666</c:v>
                </c:pt>
                <c:pt idx="5">
                  <c:v>65.257167473938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554.685923528473</c:v>
                </c:pt>
                <c:pt idx="11">
                  <c:v>1816.3244946912744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'UTILISE conso_histor'!$O$1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numRef>
              <c:f>'PULSE Valeurs par mois'!$I$19:$I$30</c:f>
              <c:numCache>
                <c:ptCount val="12"/>
                <c:pt idx="0">
                  <c:v>353</c:v>
                </c:pt>
                <c:pt idx="1">
                  <c:v>333</c:v>
                </c:pt>
                <c:pt idx="2">
                  <c:v>265</c:v>
                </c:pt>
                <c:pt idx="3">
                  <c:v>141</c:v>
                </c:pt>
                <c:pt idx="4">
                  <c:v>68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43</c:v>
                </c:pt>
              </c:numCache>
            </c:numRef>
          </c:xVal>
          <c:yVal>
            <c:numRef>
              <c:f>'PULSE Valeurs par mois'!$H$19:$H$30</c:f>
              <c:numCache>
                <c:ptCount val="12"/>
                <c:pt idx="0">
                  <c:v>3848.7839856786713</c:v>
                </c:pt>
                <c:pt idx="1">
                  <c:v>4677.578177284992</c:v>
                </c:pt>
                <c:pt idx="2">
                  <c:v>4109.910922760115</c:v>
                </c:pt>
                <c:pt idx="3">
                  <c:v>2895.1029980768767</c:v>
                </c:pt>
                <c:pt idx="4">
                  <c:v>1226.161269773736</c:v>
                </c:pt>
                <c:pt idx="5">
                  <c:v>908.2676072398044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79.47341563348289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'UTILISE conso_histor'!$L$1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numRef>
              <c:f>'PULSE Valeurs par mois'!$I$31:$I$42</c:f>
              <c:numCache>
                <c:ptCount val="12"/>
                <c:pt idx="0">
                  <c:v>318</c:v>
                </c:pt>
                <c:pt idx="1">
                  <c:v>302</c:v>
                </c:pt>
                <c:pt idx="2">
                  <c:v>305</c:v>
                </c:pt>
                <c:pt idx="3">
                  <c:v>192</c:v>
                </c:pt>
                <c:pt idx="4">
                  <c:v>59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'PULSE Valeurs par mois'!$H$31:$H$42</c:f>
              <c:numCache>
                <c:ptCount val="12"/>
                <c:pt idx="0">
                  <c:v>1192.1012345022432</c:v>
                </c:pt>
                <c:pt idx="1">
                  <c:v>1419.1681363121943</c:v>
                </c:pt>
                <c:pt idx="2">
                  <c:v>1441.8748264931894</c:v>
                </c:pt>
                <c:pt idx="3">
                  <c:v>1067.2144385067702</c:v>
                </c:pt>
                <c:pt idx="4">
                  <c:v>102.180105814478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Mois actuel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'PULSE Valeurs par mois'!$I$39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'PULSE Valeurs par mois'!$H$39</c:f>
              <c:numCache>
                <c:ptCount val="1"/>
              </c:numCache>
            </c:numRef>
          </c:yVal>
          <c:smooth val="0"/>
        </c:ser>
        <c:axId val="13472697"/>
        <c:axId val="54145410"/>
      </c:scatterChart>
      <c:val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Enthalpie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 val="autoZero"/>
        <c:crossBetween val="midCat"/>
        <c:dispUnits/>
      </c:valAx>
      <c:valAx>
        <c:axId val="541454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Cons.Froid kWh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72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3925"/>
          <c:y val="0.13425"/>
          <c:w val="0.5282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24</xdr:row>
      <xdr:rowOff>142875</xdr:rowOff>
    </xdr:from>
    <xdr:to>
      <xdr:col>18</xdr:col>
      <xdr:colOff>495300</xdr:colOff>
      <xdr:row>51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2974300" y="4029075"/>
          <a:ext cx="5810250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!!! Pour un résultat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cohérent on n'additionne pas des pommes et des poires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Energie electrique 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Enrgie gaz PCI une partie part dans les fumées et non dans la consommation dans le réseau de distribution du bâtiment)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!!! rendement des chaudières exprimé en PCI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Energie utile de la chaudières PCS * (PCS/PCI)*rendement de la chaudirèe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=== PCI Energie utile = energie besoin dans le bâtiment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Energie primaire = prelever du compteur x coefficient = empreinte énergertique sur l'environnement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UTILISATION DANS LES BILANS THERMIQUE PAR CONVENTION PCI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Pourquoi on utilise PCI = plus representatif  (ne tient pas compte de la vapeur condensation)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 Même avec une chaudière à condensation on ne reussira jamais à condenser toute la vapeur contenue dans les fumées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chaudière rendement supérieur à 100% avec PCI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RENDEMENT =combustible - perte dans la combustion = chaleur reellement transmise au réseau de distribution par rapport à l'énergie disponible dans le combustible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distribuée / E disponible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PCI on obtient des rendement supérieur à 100% avec des chaduières à condensation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4095750</xdr:colOff>
      <xdr:row>80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9163050" y="8420100"/>
          <a:ext cx="4095750" cy="516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!!! Pour un résultat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cohérent on n'additionne pas des pommes et des poires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Energie electrique 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Enrgie gaz PCI une partie part dans les fumées et non dans la consommation dans le réseau de distribution du bâtiment)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!!! rendement des chaudières exprimé en PCI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Energie utile de la chaudières PCS * (PCS/PCI)*rendement de la chaudirèe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=== PCI Energie utile = energie besoin dans le bâtiment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Energie primaire = prelever du compteur x coefficient = empreinte énergertique sur l'environnement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UTILISATION DANS LES BILANS THERMIQUE PAR CONVENTION PCI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Pourquoi on utilise PCI = plus representatif  (ne tient pas compte de la vapeur condensation)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 Même avec une chaudière à condensation on ne reussira jamais à condenser toute la vapeur contenue dans les fumées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chaudière rendement supérieur à 100% avec PCI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RENDEMENT =combustible - perte dans la combustion = chaleur reellement transmise au réseau de distribution par rapport à l'énergie disponible dans le combustible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distribuée / E disponible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PCI on obtient des rendement supérieur à 100% avec des chaduières à condensation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2</xdr:col>
      <xdr:colOff>809625</xdr:colOff>
      <xdr:row>74</xdr:row>
      <xdr:rowOff>66675</xdr:rowOff>
    </xdr:to>
    <xdr:graphicFrame>
      <xdr:nvGraphicFramePr>
        <xdr:cNvPr id="3" name="Graphique 1"/>
        <xdr:cNvGraphicFramePr/>
      </xdr:nvGraphicFramePr>
      <xdr:xfrm>
        <a:off x="0" y="9877425"/>
        <a:ext cx="4276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85725</xdr:rowOff>
    </xdr:from>
    <xdr:to>
      <xdr:col>17</xdr:col>
      <xdr:colOff>447675</xdr:colOff>
      <xdr:row>26</xdr:row>
      <xdr:rowOff>47625</xdr:rowOff>
    </xdr:to>
    <xdr:graphicFrame>
      <xdr:nvGraphicFramePr>
        <xdr:cNvPr id="1" name="Chart 3"/>
        <xdr:cNvGraphicFramePr/>
      </xdr:nvGraphicFramePr>
      <xdr:xfrm>
        <a:off x="1019175" y="571500"/>
        <a:ext cx="94678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8</xdr:row>
      <xdr:rowOff>133350</xdr:rowOff>
    </xdr:from>
    <xdr:to>
      <xdr:col>9</xdr:col>
      <xdr:colOff>0</xdr:colOff>
      <xdr:row>13</xdr:row>
      <xdr:rowOff>85725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5886450" y="2409825"/>
          <a:ext cx="8953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QUID DJ ni 15/15 ni 16,5 ? uccle</a:t>
          </a:r>
        </a:p>
      </xdr:txBody>
    </xdr:sp>
    <xdr:clientData/>
  </xdr:twoCellAnchor>
  <xdr:twoCellAnchor>
    <xdr:from>
      <xdr:col>6</xdr:col>
      <xdr:colOff>9525</xdr:colOff>
      <xdr:row>8</xdr:row>
      <xdr:rowOff>38100</xdr:rowOff>
    </xdr:from>
    <xdr:to>
      <xdr:col>7</xdr:col>
      <xdr:colOff>152400</xdr:colOff>
      <xdr:row>15</xdr:row>
      <xdr:rowOff>57150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4448175" y="2314575"/>
          <a:ext cx="9239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QUID facteur conversion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 Données sibelga = facture ? +fuel ?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514350</xdr:colOff>
      <xdr:row>12</xdr:row>
      <xdr:rowOff>57150</xdr:rowOff>
    </xdr:to>
    <xdr:sp>
      <xdr:nvSpPr>
        <xdr:cNvPr id="3" name="Flèche droite 5"/>
        <xdr:cNvSpPr>
          <a:spLocks/>
        </xdr:cNvSpPr>
      </xdr:nvSpPr>
      <xdr:spPr>
        <a:xfrm>
          <a:off x="6781800" y="2600325"/>
          <a:ext cx="1295400" cy="381000"/>
        </a:xfrm>
        <a:prstGeom prst="rightArrow">
          <a:avLst>
            <a:gd name="adj" fmla="val 406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39</xdr:row>
      <xdr:rowOff>47625</xdr:rowOff>
    </xdr:from>
    <xdr:to>
      <xdr:col>4</xdr:col>
      <xdr:colOff>361950</xdr:colOff>
      <xdr:row>43</xdr:row>
      <xdr:rowOff>57150</xdr:rowOff>
    </xdr:to>
    <xdr:sp>
      <xdr:nvSpPr>
        <xdr:cNvPr id="4" name="ZoneTexte 6"/>
        <xdr:cNvSpPr txBox="1">
          <a:spLocks noChangeArrowheads="1"/>
        </xdr:cNvSpPr>
      </xdr:nvSpPr>
      <xdr:spPr>
        <a:xfrm>
          <a:off x="2333625" y="7362825"/>
          <a:ext cx="9048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des sous-total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 année ?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85725</xdr:rowOff>
    </xdr:from>
    <xdr:to>
      <xdr:col>5</xdr:col>
      <xdr:colOff>438150</xdr:colOff>
      <xdr:row>20</xdr:row>
      <xdr:rowOff>123825</xdr:rowOff>
    </xdr:to>
    <xdr:graphicFrame>
      <xdr:nvGraphicFramePr>
        <xdr:cNvPr id="1" name="Graphique 1"/>
        <xdr:cNvGraphicFramePr/>
      </xdr:nvGraphicFramePr>
      <xdr:xfrm>
        <a:off x="238125" y="733425"/>
        <a:ext cx="42481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85725</xdr:rowOff>
    </xdr:from>
    <xdr:to>
      <xdr:col>12</xdr:col>
      <xdr:colOff>695325</xdr:colOff>
      <xdr:row>20</xdr:row>
      <xdr:rowOff>133350</xdr:rowOff>
    </xdr:to>
    <xdr:graphicFrame>
      <xdr:nvGraphicFramePr>
        <xdr:cNvPr id="2" name="Graphique 7"/>
        <xdr:cNvGraphicFramePr/>
      </xdr:nvGraphicFramePr>
      <xdr:xfrm>
        <a:off x="4638675" y="733425"/>
        <a:ext cx="44672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20</xdr:row>
      <xdr:rowOff>247650</xdr:rowOff>
    </xdr:from>
    <xdr:to>
      <xdr:col>5</xdr:col>
      <xdr:colOff>409575</xdr:colOff>
      <xdr:row>34</xdr:row>
      <xdr:rowOff>190500</xdr:rowOff>
    </xdr:to>
    <xdr:graphicFrame>
      <xdr:nvGraphicFramePr>
        <xdr:cNvPr id="3" name="Graphique 1"/>
        <xdr:cNvGraphicFramePr/>
      </xdr:nvGraphicFramePr>
      <xdr:xfrm>
        <a:off x="209550" y="3486150"/>
        <a:ext cx="42481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85725</xdr:rowOff>
    </xdr:from>
    <xdr:to>
      <xdr:col>5</xdr:col>
      <xdr:colOff>438150</xdr:colOff>
      <xdr:row>20</xdr:row>
      <xdr:rowOff>123825</xdr:rowOff>
    </xdr:to>
    <xdr:graphicFrame>
      <xdr:nvGraphicFramePr>
        <xdr:cNvPr id="1" name="Graphique 1"/>
        <xdr:cNvGraphicFramePr/>
      </xdr:nvGraphicFramePr>
      <xdr:xfrm>
        <a:off x="238125" y="733425"/>
        <a:ext cx="42481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85725</xdr:rowOff>
    </xdr:from>
    <xdr:to>
      <xdr:col>12</xdr:col>
      <xdr:colOff>695325</xdr:colOff>
      <xdr:row>20</xdr:row>
      <xdr:rowOff>133350</xdr:rowOff>
    </xdr:to>
    <xdr:graphicFrame>
      <xdr:nvGraphicFramePr>
        <xdr:cNvPr id="2" name="Graphique 7"/>
        <xdr:cNvGraphicFramePr/>
      </xdr:nvGraphicFramePr>
      <xdr:xfrm>
        <a:off x="4638675" y="733425"/>
        <a:ext cx="44672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20</xdr:row>
      <xdr:rowOff>247650</xdr:rowOff>
    </xdr:from>
    <xdr:to>
      <xdr:col>5</xdr:col>
      <xdr:colOff>409575</xdr:colOff>
      <xdr:row>34</xdr:row>
      <xdr:rowOff>190500</xdr:rowOff>
    </xdr:to>
    <xdr:graphicFrame>
      <xdr:nvGraphicFramePr>
        <xdr:cNvPr id="3" name="Graphique 1"/>
        <xdr:cNvGraphicFramePr/>
      </xdr:nvGraphicFramePr>
      <xdr:xfrm>
        <a:off x="209550" y="3486150"/>
        <a:ext cx="42481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85725</xdr:rowOff>
    </xdr:from>
    <xdr:to>
      <xdr:col>5</xdr:col>
      <xdr:colOff>438150</xdr:colOff>
      <xdr:row>20</xdr:row>
      <xdr:rowOff>123825</xdr:rowOff>
    </xdr:to>
    <xdr:graphicFrame>
      <xdr:nvGraphicFramePr>
        <xdr:cNvPr id="1" name="Graphique 1"/>
        <xdr:cNvGraphicFramePr/>
      </xdr:nvGraphicFramePr>
      <xdr:xfrm>
        <a:off x="238125" y="733425"/>
        <a:ext cx="42481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85725</xdr:rowOff>
    </xdr:from>
    <xdr:to>
      <xdr:col>12</xdr:col>
      <xdr:colOff>695325</xdr:colOff>
      <xdr:row>20</xdr:row>
      <xdr:rowOff>133350</xdr:rowOff>
    </xdr:to>
    <xdr:graphicFrame>
      <xdr:nvGraphicFramePr>
        <xdr:cNvPr id="2" name="Graphique 7"/>
        <xdr:cNvGraphicFramePr/>
      </xdr:nvGraphicFramePr>
      <xdr:xfrm>
        <a:off x="4638675" y="733425"/>
        <a:ext cx="44672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20</xdr:row>
      <xdr:rowOff>247650</xdr:rowOff>
    </xdr:from>
    <xdr:to>
      <xdr:col>5</xdr:col>
      <xdr:colOff>409575</xdr:colOff>
      <xdr:row>34</xdr:row>
      <xdr:rowOff>190500</xdr:rowOff>
    </xdr:to>
    <xdr:graphicFrame>
      <xdr:nvGraphicFramePr>
        <xdr:cNvPr id="3" name="Graphique 1"/>
        <xdr:cNvGraphicFramePr/>
      </xdr:nvGraphicFramePr>
      <xdr:xfrm>
        <a:off x="209550" y="3486150"/>
        <a:ext cx="42481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-0.0115</cdr:x>
      <cdr:y>-0.0225</cdr:y>
    </cdr:from>
    <cdr:to>
      <cdr:x>0.18525</cdr:x>
      <cdr:y>0.155</cdr:y>
    </cdr:to>
    <cdr:sp>
      <cdr:nvSpPr>
        <cdr:cNvPr id="1" name="ZoneTexte 11"/>
        <cdr:cNvSpPr txBox="1">
          <a:spLocks noChangeArrowheads="1"/>
        </cdr:cNvSpPr>
      </cdr:nvSpPr>
      <cdr:spPr>
        <a:xfrm>
          <a:off x="-38099" y="-47624"/>
          <a:ext cx="800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 Eau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m³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-0.02325</cdr:y>
    </cdr:from>
    <cdr:to>
      <cdr:x>0.18725</cdr:x>
      <cdr:y>0.15525</cdr:y>
    </cdr:to>
    <cdr:sp>
      <cdr:nvSpPr>
        <cdr:cNvPr id="1" name="ZoneTexte 11"/>
        <cdr:cNvSpPr txBox="1">
          <a:spLocks noChangeArrowheads="1"/>
        </cdr:cNvSpPr>
      </cdr:nvSpPr>
      <cdr:spPr>
        <a:xfrm>
          <a:off x="-47624" y="-47624"/>
          <a:ext cx="819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 Elec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MWh</a:t>
          </a:r>
        </a:p>
      </cdr:txBody>
    </cdr:sp>
  </cdr:relSizeAnchor>
  <cdr:relSizeAnchor xmlns:cdr="http://schemas.openxmlformats.org/drawingml/2006/chartDrawing">
    <cdr:from>
      <cdr:x>-0.01175</cdr:x>
      <cdr:y>-0.02325</cdr:y>
    </cdr:from>
    <cdr:to>
      <cdr:x>0.18725</cdr:x>
      <cdr:y>0.15525</cdr:y>
    </cdr:to>
    <cdr:sp>
      <cdr:nvSpPr>
        <cdr:cNvPr id="2" name="ZoneTexte 11"/>
        <cdr:cNvSpPr txBox="1">
          <a:spLocks noChangeArrowheads="1"/>
        </cdr:cNvSpPr>
      </cdr:nvSpPr>
      <cdr:spPr>
        <a:xfrm>
          <a:off x="-47624" y="-47624"/>
          <a:ext cx="819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 Elec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-0.02325</cdr:y>
    </cdr:from>
    <cdr:to>
      <cdr:x>0.19125</cdr:x>
      <cdr:y>0.15525</cdr:y>
    </cdr:to>
    <cdr:sp>
      <cdr:nvSpPr>
        <cdr:cNvPr id="1" name="ZoneTexte 11"/>
        <cdr:cNvSpPr txBox="1">
          <a:spLocks noChangeArrowheads="1"/>
        </cdr:cNvSpPr>
      </cdr:nvSpPr>
      <cdr:spPr>
        <a:xfrm>
          <a:off x="-47624" y="-47624"/>
          <a:ext cx="828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 Elec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MWh</a:t>
          </a:r>
        </a:p>
      </cdr:txBody>
    </cdr:sp>
  </cdr:relSizeAnchor>
  <cdr:relSizeAnchor xmlns:cdr="http://schemas.openxmlformats.org/drawingml/2006/chartDrawing">
    <cdr:from>
      <cdr:x>-0.012</cdr:x>
      <cdr:y>-0.02325</cdr:y>
    </cdr:from>
    <cdr:to>
      <cdr:x>0.19125</cdr:x>
      <cdr:y>0.15525</cdr:y>
    </cdr:to>
    <cdr:sp>
      <cdr:nvSpPr>
        <cdr:cNvPr id="2" name="ZoneTexte 11"/>
        <cdr:cNvSpPr txBox="1">
          <a:spLocks noChangeArrowheads="1"/>
        </cdr:cNvSpPr>
      </cdr:nvSpPr>
      <cdr:spPr>
        <a:xfrm>
          <a:off x="-47624" y="-47624"/>
          <a:ext cx="828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 Elec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20</xdr:row>
      <xdr:rowOff>38100</xdr:rowOff>
    </xdr:from>
    <xdr:to>
      <xdr:col>8</xdr:col>
      <xdr:colOff>28575</xdr:colOff>
      <xdr:row>32</xdr:row>
      <xdr:rowOff>133350</xdr:rowOff>
    </xdr:to>
    <xdr:graphicFrame>
      <xdr:nvGraphicFramePr>
        <xdr:cNvPr id="1" name="Chart 4"/>
        <xdr:cNvGraphicFramePr/>
      </xdr:nvGraphicFramePr>
      <xdr:xfrm>
        <a:off x="304800" y="3324225"/>
        <a:ext cx="40481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3</xdr:row>
      <xdr:rowOff>171450</xdr:rowOff>
    </xdr:from>
    <xdr:to>
      <xdr:col>14</xdr:col>
      <xdr:colOff>1057275</xdr:colOff>
      <xdr:row>17</xdr:row>
      <xdr:rowOff>142875</xdr:rowOff>
    </xdr:to>
    <xdr:graphicFrame>
      <xdr:nvGraphicFramePr>
        <xdr:cNvPr id="2" name="Chart 4"/>
        <xdr:cNvGraphicFramePr/>
      </xdr:nvGraphicFramePr>
      <xdr:xfrm>
        <a:off x="4676775" y="733425"/>
        <a:ext cx="4114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3</xdr:row>
      <xdr:rowOff>171450</xdr:rowOff>
    </xdr:from>
    <xdr:to>
      <xdr:col>8</xdr:col>
      <xdr:colOff>47625</xdr:colOff>
      <xdr:row>17</xdr:row>
      <xdr:rowOff>142875</xdr:rowOff>
    </xdr:to>
    <xdr:graphicFrame>
      <xdr:nvGraphicFramePr>
        <xdr:cNvPr id="3" name="Graphique 1"/>
        <xdr:cNvGraphicFramePr/>
      </xdr:nvGraphicFramePr>
      <xdr:xfrm>
        <a:off x="304800" y="733425"/>
        <a:ext cx="40671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B5348\AppData\Local\Microsoft\Windows\Temporary%20Internet%20Files\Content.Outlook\P3RWS3FL\JL%20Energy%20Reporting%20-%20Juillet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S_data"/>
      <sheetName val="L_C"/>
      <sheetName val="EIS_data_V1"/>
      <sheetName val="EIS_data_V2"/>
      <sheetName val="Stock info"/>
      <sheetName val="Ref"/>
      <sheetName val="V1"/>
      <sheetName val="V2"/>
      <sheetName val="Signat"/>
      <sheetName val="Conso Total"/>
      <sheetName val="CO1"/>
      <sheetName val="CO2"/>
      <sheetName val="CPF "/>
      <sheetName val="SG1"/>
      <sheetName val="SG2"/>
      <sheetName val="SG3"/>
      <sheetName val="Calories"/>
      <sheetName val="Frigories"/>
      <sheetName val="Cogen"/>
      <sheetName val="Prod En."/>
      <sheetName val="Secours"/>
      <sheetName val="FM"/>
      <sheetName val="HVAC"/>
      <sheetName val="Divers"/>
      <sheetName val="Conso Eau"/>
    </sheetNames>
    <sheetDataSet>
      <sheetData sheetId="7">
        <row r="3">
          <cell r="D3">
            <v>41487</v>
          </cell>
          <cell r="E3">
            <v>41518</v>
          </cell>
          <cell r="F3">
            <v>41548</v>
          </cell>
          <cell r="G3">
            <v>41579</v>
          </cell>
          <cell r="H3">
            <v>41609</v>
          </cell>
          <cell r="I3">
            <v>41640</v>
          </cell>
          <cell r="J3">
            <v>41671</v>
          </cell>
          <cell r="K3">
            <v>41699</v>
          </cell>
          <cell r="L3">
            <v>41730</v>
          </cell>
          <cell r="M3">
            <v>41760</v>
          </cell>
          <cell r="N3">
            <v>41791</v>
          </cell>
          <cell r="O3">
            <v>41821</v>
          </cell>
          <cell r="P3">
            <v>41852</v>
          </cell>
          <cell r="Q3">
            <v>41883</v>
          </cell>
          <cell r="R3">
            <v>41913</v>
          </cell>
          <cell r="S3">
            <v>41944</v>
          </cell>
          <cell r="T3">
            <v>41974</v>
          </cell>
          <cell r="U3">
            <v>42005</v>
          </cell>
          <cell r="V3">
            <v>42036</v>
          </cell>
          <cell r="W3">
            <v>42064</v>
          </cell>
          <cell r="X3">
            <v>42095</v>
          </cell>
          <cell r="Y3">
            <v>42125</v>
          </cell>
          <cell r="Z3">
            <v>42156</v>
          </cell>
          <cell r="AA3">
            <v>42186</v>
          </cell>
          <cell r="AB3">
            <v>42217</v>
          </cell>
          <cell r="AC3">
            <v>42248</v>
          </cell>
          <cell r="AD3">
            <v>42278</v>
          </cell>
          <cell r="AE3">
            <v>42309</v>
          </cell>
          <cell r="AF3">
            <v>42339</v>
          </cell>
          <cell r="AG3">
            <v>42370</v>
          </cell>
          <cell r="AH3">
            <v>42401</v>
          </cell>
          <cell r="AI3">
            <v>42430</v>
          </cell>
          <cell r="AJ3">
            <v>42461</v>
          </cell>
          <cell r="AK3">
            <v>42491</v>
          </cell>
          <cell r="AL3">
            <v>42522</v>
          </cell>
          <cell r="AM3">
            <v>42552</v>
          </cell>
        </row>
        <row r="125">
          <cell r="D125">
            <v>2863</v>
          </cell>
          <cell r="E125">
            <v>5175</v>
          </cell>
          <cell r="F125">
            <v>4774</v>
          </cell>
          <cell r="G125">
            <v>4198</v>
          </cell>
          <cell r="H125">
            <v>4120</v>
          </cell>
          <cell r="I125">
            <v>5224</v>
          </cell>
          <cell r="J125">
            <v>4620</v>
          </cell>
          <cell r="K125">
            <v>4524</v>
          </cell>
          <cell r="L125">
            <v>4554</v>
          </cell>
          <cell r="M125">
            <v>4974.28</v>
          </cell>
          <cell r="N125">
            <v>4562.68</v>
          </cell>
          <cell r="O125">
            <v>4680</v>
          </cell>
          <cell r="P125">
            <v>1950</v>
          </cell>
          <cell r="Q125">
            <v>4712</v>
          </cell>
          <cell r="R125">
            <v>4486</v>
          </cell>
          <cell r="S125">
            <v>3826</v>
          </cell>
          <cell r="T125">
            <v>3116</v>
          </cell>
          <cell r="U125">
            <v>3830</v>
          </cell>
          <cell r="V125">
            <v>5579</v>
          </cell>
          <cell r="W125">
            <v>4746</v>
          </cell>
          <cell r="X125">
            <v>3731</v>
          </cell>
          <cell r="Y125">
            <v>3054</v>
          </cell>
          <cell r="Z125">
            <v>4807</v>
          </cell>
          <cell r="AA125">
            <v>3944</v>
          </cell>
          <cell r="AB125">
            <v>2985</v>
          </cell>
          <cell r="AC125">
            <v>4550</v>
          </cell>
          <cell r="AD125">
            <v>3356</v>
          </cell>
          <cell r="AE125">
            <v>3419</v>
          </cell>
          <cell r="AF125">
            <v>3471</v>
          </cell>
          <cell r="AG125">
            <v>3268</v>
          </cell>
          <cell r="AH125">
            <v>3805</v>
          </cell>
          <cell r="AI125">
            <v>3690</v>
          </cell>
          <cell r="AJ125">
            <v>3945</v>
          </cell>
          <cell r="AK125">
            <v>4300</v>
          </cell>
          <cell r="AL125">
            <v>4414</v>
          </cell>
          <cell r="AM125">
            <v>3656</v>
          </cell>
        </row>
        <row r="130">
          <cell r="D130">
            <v>2863</v>
          </cell>
          <cell r="E130">
            <v>5175</v>
          </cell>
          <cell r="F130">
            <v>4774</v>
          </cell>
          <cell r="G130">
            <v>4198</v>
          </cell>
          <cell r="H130">
            <v>4120</v>
          </cell>
          <cell r="I130">
            <v>5224</v>
          </cell>
          <cell r="J130">
            <v>4620</v>
          </cell>
          <cell r="K130">
            <v>4524</v>
          </cell>
          <cell r="L130">
            <v>4554</v>
          </cell>
          <cell r="M130">
            <v>4974.28</v>
          </cell>
          <cell r="N130">
            <v>4562.68</v>
          </cell>
          <cell r="O130">
            <v>4680</v>
          </cell>
          <cell r="P130">
            <v>1950</v>
          </cell>
          <cell r="Q130">
            <v>4712</v>
          </cell>
          <cell r="R130">
            <v>4486</v>
          </cell>
          <cell r="S130">
            <v>3826</v>
          </cell>
          <cell r="T130">
            <v>3116</v>
          </cell>
          <cell r="U130">
            <v>3830</v>
          </cell>
          <cell r="V130">
            <v>5579</v>
          </cell>
          <cell r="W130">
            <v>4746</v>
          </cell>
          <cell r="X130">
            <v>3731</v>
          </cell>
          <cell r="Y130">
            <v>3054</v>
          </cell>
          <cell r="Z130">
            <v>4807</v>
          </cell>
          <cell r="AA130">
            <v>3944</v>
          </cell>
          <cell r="AB130">
            <v>2985</v>
          </cell>
          <cell r="AC130">
            <v>4550</v>
          </cell>
          <cell r="AD130">
            <v>3356</v>
          </cell>
          <cell r="AE130">
            <v>3419</v>
          </cell>
          <cell r="AF130">
            <v>3471</v>
          </cell>
          <cell r="AG130">
            <v>3268</v>
          </cell>
          <cell r="AH130">
            <v>3805</v>
          </cell>
          <cell r="AI130">
            <v>3690</v>
          </cell>
          <cell r="AJ130">
            <v>3945</v>
          </cell>
          <cell r="AK130">
            <v>4300</v>
          </cell>
          <cell r="AL130">
            <v>4414</v>
          </cell>
          <cell r="AM130">
            <v>3656</v>
          </cell>
        </row>
        <row r="133">
          <cell r="D133">
            <v>8899</v>
          </cell>
          <cell r="E133">
            <v>53707</v>
          </cell>
          <cell r="F133">
            <v>58203.18</v>
          </cell>
          <cell r="G133">
            <v>142982.7</v>
          </cell>
          <cell r="H133">
            <v>146957.2</v>
          </cell>
          <cell r="I133">
            <v>172181.2</v>
          </cell>
          <cell r="J133">
            <v>152821.5</v>
          </cell>
          <cell r="K133">
            <v>113312.1</v>
          </cell>
          <cell r="L133">
            <v>69204.7</v>
          </cell>
          <cell r="M133">
            <v>42750.4</v>
          </cell>
          <cell r="N133">
            <v>26529.79</v>
          </cell>
          <cell r="O133">
            <v>16528.79</v>
          </cell>
          <cell r="P133">
            <v>15852</v>
          </cell>
          <cell r="Q133">
            <v>27779.4</v>
          </cell>
          <cell r="R133">
            <v>67539.19</v>
          </cell>
          <cell r="S133">
            <v>120262.6</v>
          </cell>
          <cell r="T133">
            <v>225162</v>
          </cell>
          <cell r="U133">
            <v>175146.7</v>
          </cell>
          <cell r="V133">
            <v>164468.6</v>
          </cell>
          <cell r="W133">
            <v>129632.1</v>
          </cell>
          <cell r="X133">
            <v>68981.2</v>
          </cell>
          <cell r="Y133">
            <v>39375.29</v>
          </cell>
          <cell r="Z133">
            <v>36986.2</v>
          </cell>
          <cell r="AA133">
            <v>14712.2</v>
          </cell>
          <cell r="AB133">
            <v>10210.2</v>
          </cell>
          <cell r="AC133">
            <v>47282.8</v>
          </cell>
          <cell r="AD133">
            <v>93755.5</v>
          </cell>
          <cell r="AE133">
            <v>95505.7</v>
          </cell>
          <cell r="AF133">
            <v>77435.3</v>
          </cell>
          <cell r="AG133">
            <v>133542.4</v>
          </cell>
          <cell r="AH133">
            <v>142940.4</v>
          </cell>
          <cell r="AI133">
            <v>139646.2</v>
          </cell>
          <cell r="AJ133">
            <v>89034.6</v>
          </cell>
          <cell r="AK133">
            <v>58228.4</v>
          </cell>
          <cell r="AL133">
            <v>42548.4</v>
          </cell>
          <cell r="AM133">
            <v>15684.6</v>
          </cell>
        </row>
        <row r="134">
          <cell r="D134">
            <v>6954.5</v>
          </cell>
          <cell r="E134">
            <v>30730.79</v>
          </cell>
          <cell r="F134">
            <v>30303.5</v>
          </cell>
          <cell r="G134">
            <v>51846</v>
          </cell>
          <cell r="H134">
            <v>47495.2</v>
          </cell>
          <cell r="I134">
            <v>58889.69</v>
          </cell>
          <cell r="J134">
            <v>42889</v>
          </cell>
          <cell r="K134">
            <v>28094.1</v>
          </cell>
          <cell r="L134">
            <v>21221.2</v>
          </cell>
          <cell r="M134">
            <v>11493.29</v>
          </cell>
          <cell r="N134">
            <v>12997.3</v>
          </cell>
          <cell r="O134">
            <v>9001.79</v>
          </cell>
          <cell r="P134">
            <v>5844.79</v>
          </cell>
          <cell r="Q134">
            <v>14260.7</v>
          </cell>
          <cell r="R134">
            <v>13326</v>
          </cell>
          <cell r="S134">
            <v>20159.59</v>
          </cell>
          <cell r="T134">
            <v>40030.3</v>
          </cell>
          <cell r="U134">
            <v>24484.5</v>
          </cell>
          <cell r="V134">
            <v>6146.5</v>
          </cell>
          <cell r="W134">
            <v>1248.19</v>
          </cell>
          <cell r="X134">
            <v>3030.5</v>
          </cell>
          <cell r="Y134">
            <v>3299.4</v>
          </cell>
          <cell r="Z134">
            <v>2064.2</v>
          </cell>
          <cell r="AA134">
            <v>2689.2999999998137</v>
          </cell>
          <cell r="AB134">
            <v>0</v>
          </cell>
          <cell r="AC134">
            <v>20464.9</v>
          </cell>
          <cell r="AD134">
            <v>23176.4</v>
          </cell>
          <cell r="AE134">
            <v>37248.6</v>
          </cell>
          <cell r="AF134">
            <v>62876.7</v>
          </cell>
          <cell r="AG134">
            <v>80781.71</v>
          </cell>
          <cell r="AH134">
            <v>73365.3</v>
          </cell>
          <cell r="AI134">
            <v>74683.39</v>
          </cell>
          <cell r="AJ134">
            <v>44916.8</v>
          </cell>
          <cell r="AK134">
            <v>29671.11</v>
          </cell>
          <cell r="AL134">
            <v>19707.9</v>
          </cell>
          <cell r="AM134">
            <v>16497.9</v>
          </cell>
        </row>
        <row r="136">
          <cell r="D136">
            <v>0</v>
          </cell>
          <cell r="E136">
            <v>7232.1</v>
          </cell>
          <cell r="F136">
            <v>41675.39</v>
          </cell>
          <cell r="G136">
            <v>88907.6</v>
          </cell>
          <cell r="H136">
            <v>83976.5</v>
          </cell>
          <cell r="I136">
            <v>90433.39</v>
          </cell>
          <cell r="J136">
            <v>91703.5</v>
          </cell>
          <cell r="K136">
            <v>73802.9</v>
          </cell>
          <cell r="L136">
            <v>48466.79</v>
          </cell>
          <cell r="M136">
            <v>10239.1</v>
          </cell>
          <cell r="N136">
            <v>3621.8</v>
          </cell>
          <cell r="O136">
            <v>0</v>
          </cell>
          <cell r="P136">
            <v>21.69</v>
          </cell>
          <cell r="Q136">
            <v>17</v>
          </cell>
          <cell r="R136">
            <v>43280.2</v>
          </cell>
          <cell r="S136">
            <v>94747.6</v>
          </cell>
          <cell r="T136">
            <v>148881.4</v>
          </cell>
          <cell r="U136">
            <v>118977.7</v>
          </cell>
          <cell r="V136">
            <v>94395.5</v>
          </cell>
          <cell r="W136">
            <v>73741.6</v>
          </cell>
          <cell r="X136">
            <v>41112</v>
          </cell>
          <cell r="Y136">
            <v>15639.7</v>
          </cell>
          <cell r="Z136">
            <v>22145.39</v>
          </cell>
          <cell r="AA136">
            <v>0</v>
          </cell>
          <cell r="AB136">
            <v>0</v>
          </cell>
          <cell r="AC136">
            <v>28425</v>
          </cell>
          <cell r="AD136">
            <v>73733.9</v>
          </cell>
          <cell r="AE136">
            <v>61938.5</v>
          </cell>
          <cell r="AF136">
            <v>16789</v>
          </cell>
          <cell r="AG136">
            <v>56720.5</v>
          </cell>
          <cell r="AH136">
            <v>75211</v>
          </cell>
          <cell r="AI136">
            <v>70867.7</v>
          </cell>
          <cell r="AJ136">
            <v>47815</v>
          </cell>
          <cell r="AK136">
            <v>31015.1</v>
          </cell>
          <cell r="AL136">
            <v>24706.5</v>
          </cell>
          <cell r="AM136">
            <v>26.7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1"/>
      <sheetName val="V2"/>
    </sheetNames>
  </externalBook>
</externalLink>
</file>

<file path=xl/tables/table1.xml><?xml version="1.0" encoding="utf-8"?>
<table xmlns="http://schemas.openxmlformats.org/spreadsheetml/2006/main" id="1" name="Tableau1" displayName="Tableau1" ref="A14:H21" comment="" totalsRowShown="0">
  <autoFilter ref="A14:H21"/>
  <tableColumns count="8">
    <tableColumn id="1" name="Région - Ville"/>
    <tableColumn id="2" name="Type de gaz "/>
    <tableColumn id="3" name="G"/>
    <tableColumn id="4" name="Réseau venant "/>
    <tableColumn id="5" name="Distribué à mmbar"/>
    <tableColumn id="6" name="PCS (kWh/m³ ou l)"/>
    <tableColumn id="7" name="PCI (kWh/m³ ou l)"/>
    <tableColumn id="8" name="Prix 2015 €/kWhPC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au7" displayName="Tableau7" ref="A9:E10" comment="" totalsRowShown="0">
  <autoFilter ref="A9:E10"/>
  <tableColumns count="5">
    <tableColumn id="1" name="gaz m³"/>
    <tableColumn id="2" name="coefficient sibelga"/>
    <tableColumn id="3" name="Energie facturée"/>
    <tableColumn id="4" name="Coût"/>
    <tableColumn id="5" name="DJ 15-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eau11" displayName="Tableau11" ref="A2:B5" comment="" totalsRowShown="0">
  <tableColumns count="2">
    <tableColumn id="1" name="Contact"/>
    <tableColumn id="2" name="Colonne1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12" name="Tableau12" displayName="Tableau12" ref="A7:B11" comment="" totalsRowShown="0">
  <tableColumns count="2">
    <tableColumn id="1" name="Coordonnées"/>
    <tableColumn id="2" name="Colonne1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13" name="Tableau13" displayName="Tableau13" ref="A13:B16" comment="" totalsRowShown="0">
  <tableColumns count="2">
    <tableColumn id="1" name="Caractéristique bâtiment"/>
    <tableColumn id="2" name="Colonne1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14" name="Tableau14" displayName="Tableau14" ref="A32:B37" comment="" totalsRowShown="0">
  <tableColumns count="2">
    <tableColumn id="1" name="Système Chauffage"/>
    <tableColumn id="2" name="Colonne1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15" name="Tableau1416" displayName="Tableau1416" ref="A40:B43" comment="" totalsRowShown="0">
  <tableColumns count="2">
    <tableColumn id="1" name="Système Climtaisation"/>
    <tableColumn id="2" name="Colonne1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id="16" name="Tableau16" displayName="Tableau16" ref="A18:B30" comment="" totalsRowShown="0">
  <tableColumns count="2">
    <tableColumn id="1" name="Energie"/>
    <tableColumn id="2" name="Colonne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130" zoomScaleNormal="130" zoomScalePageLayoutView="0" workbookViewId="0" topLeftCell="A1">
      <selection activeCell="C22" sqref="C22"/>
    </sheetView>
  </sheetViews>
  <sheetFormatPr defaultColWidth="16.7109375" defaultRowHeight="12.75"/>
  <cols>
    <col min="1" max="1" width="16.7109375" style="42" customWidth="1"/>
    <col min="2" max="2" width="35.28125" style="42" bestFit="1" customWidth="1"/>
    <col min="3" max="3" width="68.7109375" style="42" bestFit="1" customWidth="1"/>
    <col min="4" max="4" width="16.7109375" style="42" customWidth="1"/>
    <col min="5" max="5" width="69.57421875" style="42" bestFit="1" customWidth="1"/>
    <col min="6" max="16384" width="16.7109375" style="42" customWidth="1"/>
  </cols>
  <sheetData>
    <row r="1" spans="1:3" ht="12.75">
      <c r="A1" s="42" t="s">
        <v>189</v>
      </c>
      <c r="B1" s="42" t="s">
        <v>190</v>
      </c>
      <c r="C1" s="348" t="s">
        <v>193</v>
      </c>
    </row>
    <row r="2" spans="1:3" ht="12.75">
      <c r="A2" s="42" t="s">
        <v>191</v>
      </c>
      <c r="B2" s="42" t="s">
        <v>192</v>
      </c>
      <c r="C2" s="348"/>
    </row>
    <row r="3" spans="1:5" ht="12.75">
      <c r="A3" s="42" t="s">
        <v>220</v>
      </c>
      <c r="B3" s="42" t="s">
        <v>221</v>
      </c>
      <c r="C3" s="42" t="s">
        <v>224</v>
      </c>
      <c r="D3" s="42" t="s">
        <v>222</v>
      </c>
      <c r="E3" s="42" t="s">
        <v>226</v>
      </c>
    </row>
    <row r="4" spans="3:4" ht="12.75">
      <c r="C4" s="42" t="s">
        <v>225</v>
      </c>
      <c r="D4" s="42" t="s">
        <v>223</v>
      </c>
    </row>
    <row r="5" ht="12.75">
      <c r="A5" s="42" t="s">
        <v>153</v>
      </c>
    </row>
    <row r="7" ht="12.75">
      <c r="A7" s="42" t="s">
        <v>181</v>
      </c>
    </row>
    <row r="8" ht="12.75">
      <c r="B8" s="42" t="s">
        <v>187</v>
      </c>
    </row>
    <row r="9" spans="1:5" ht="12.75">
      <c r="A9" s="42" t="s">
        <v>182</v>
      </c>
      <c r="B9" s="42" t="s">
        <v>183</v>
      </c>
      <c r="C9" s="42" t="s">
        <v>188</v>
      </c>
      <c r="D9" s="42" t="s">
        <v>194</v>
      </c>
      <c r="E9" s="42" t="s">
        <v>219</v>
      </c>
    </row>
    <row r="10" spans="1:3" ht="12.75">
      <c r="A10" s="42" t="s">
        <v>184</v>
      </c>
      <c r="B10" s="42" t="s">
        <v>186</v>
      </c>
      <c r="C10" s="42" t="s">
        <v>185</v>
      </c>
    </row>
    <row r="14" spans="1:8" ht="12.75">
      <c r="A14" s="42" t="s">
        <v>150</v>
      </c>
      <c r="B14" s="42" t="s">
        <v>152</v>
      </c>
      <c r="C14" s="42" t="s">
        <v>156</v>
      </c>
      <c r="D14" s="42" t="s">
        <v>158</v>
      </c>
      <c r="E14" s="42" t="s">
        <v>157</v>
      </c>
      <c r="F14" s="42" t="s">
        <v>163</v>
      </c>
      <c r="G14" s="42" t="s">
        <v>164</v>
      </c>
      <c r="H14" s="42" t="s">
        <v>165</v>
      </c>
    </row>
    <row r="15" spans="1:8" ht="12.75">
      <c r="A15" s="42" t="s">
        <v>151</v>
      </c>
      <c r="B15" s="42" t="s">
        <v>154</v>
      </c>
      <c r="C15" s="42">
        <v>25</v>
      </c>
      <c r="D15" s="42" t="s">
        <v>159</v>
      </c>
      <c r="E15" s="42">
        <v>24</v>
      </c>
      <c r="F15" s="42">
        <v>10.25</v>
      </c>
      <c r="G15" s="42">
        <v>9.25</v>
      </c>
      <c r="H15" s="42">
        <v>0.06</v>
      </c>
    </row>
    <row r="16" spans="2:8" ht="12.75">
      <c r="B16" s="42" t="s">
        <v>155</v>
      </c>
      <c r="C16" s="42">
        <v>20</v>
      </c>
      <c r="D16" s="42" t="s">
        <v>166</v>
      </c>
      <c r="E16" s="42">
        <v>20</v>
      </c>
      <c r="F16" s="42">
        <v>11.92</v>
      </c>
      <c r="G16" s="42">
        <v>10.75</v>
      </c>
      <c r="H16" s="42">
        <v>0.06</v>
      </c>
    </row>
    <row r="17" spans="2:8" ht="12.75">
      <c r="B17" s="42" t="s">
        <v>160</v>
      </c>
      <c r="D17" s="42" t="s">
        <v>162</v>
      </c>
      <c r="F17" s="42">
        <v>10.58</v>
      </c>
      <c r="G17" s="42">
        <v>9.94</v>
      </c>
      <c r="H17" s="42">
        <v>0.07</v>
      </c>
    </row>
    <row r="18" spans="2:8" ht="12.75">
      <c r="B18" s="42" t="s">
        <v>161</v>
      </c>
      <c r="D18" s="42" t="s">
        <v>162</v>
      </c>
      <c r="F18" s="42">
        <v>7</v>
      </c>
      <c r="G18" s="42">
        <v>6.44</v>
      </c>
      <c r="H18" s="42">
        <v>0.08</v>
      </c>
    </row>
    <row r="19" spans="2:8" ht="12.75">
      <c r="B19" s="42" t="s">
        <v>167</v>
      </c>
      <c r="H19" s="42">
        <v>0.2</v>
      </c>
    </row>
    <row r="24" spans="1:11" ht="12.75">
      <c r="A24" t="s">
        <v>135</v>
      </c>
      <c r="F24" s="88" t="s">
        <v>228</v>
      </c>
      <c r="H24" s="89" t="s">
        <v>230</v>
      </c>
      <c r="I24" s="92" t="s">
        <v>233</v>
      </c>
      <c r="J24" s="92"/>
      <c r="K24" s="92"/>
    </row>
    <row r="25" spans="6:7" ht="12.75">
      <c r="F25" s="91" t="s">
        <v>242</v>
      </c>
      <c r="G25" t="s">
        <v>243</v>
      </c>
    </row>
    <row r="26" spans="1:8" ht="12.75">
      <c r="A26" t="s">
        <v>136</v>
      </c>
      <c r="C26" s="42" t="s">
        <v>215</v>
      </c>
      <c r="D26" s="42" t="s">
        <v>213</v>
      </c>
      <c r="E26" s="42" t="s">
        <v>214</v>
      </c>
      <c r="F26" s="42" t="s">
        <v>214</v>
      </c>
      <c r="H26" s="42" t="s">
        <v>216</v>
      </c>
    </row>
    <row r="27" spans="1:13" ht="51">
      <c r="A27" t="s">
        <v>137</v>
      </c>
      <c r="B27" t="s">
        <v>217</v>
      </c>
      <c r="C27" s="42" t="s">
        <v>195</v>
      </c>
      <c r="D27" s="42" t="s">
        <v>209</v>
      </c>
      <c r="E27" s="87" t="s">
        <v>210</v>
      </c>
      <c r="F27" s="42" t="s">
        <v>211</v>
      </c>
      <c r="G27" s="87" t="s">
        <v>234</v>
      </c>
      <c r="H27" s="87" t="s">
        <v>244</v>
      </c>
      <c r="I27" s="87" t="s">
        <v>231</v>
      </c>
      <c r="J27" s="87" t="s">
        <v>245</v>
      </c>
      <c r="K27" s="87" t="s">
        <v>246</v>
      </c>
      <c r="L27" s="92" t="s">
        <v>235</v>
      </c>
      <c r="M27" s="87" t="s">
        <v>236</v>
      </c>
    </row>
    <row r="28" spans="3:12" ht="12.75">
      <c r="C28" s="42" t="s">
        <v>208</v>
      </c>
      <c r="D28" s="42" t="s">
        <v>184</v>
      </c>
      <c r="E28" s="90" t="s">
        <v>186</v>
      </c>
      <c r="F28" s="42" t="s">
        <v>212</v>
      </c>
      <c r="G28" s="42" t="s">
        <v>241</v>
      </c>
      <c r="H28" s="90" t="s">
        <v>218</v>
      </c>
      <c r="I28" s="93" t="s">
        <v>232</v>
      </c>
      <c r="J28" s="91" t="s">
        <v>229</v>
      </c>
      <c r="K28" s="91"/>
      <c r="L28" t="s">
        <v>237</v>
      </c>
    </row>
    <row r="29" spans="1:12" ht="12.75">
      <c r="A29" t="s">
        <v>145</v>
      </c>
      <c r="B29">
        <v>2015</v>
      </c>
      <c r="C29" s="42" t="s">
        <v>196</v>
      </c>
      <c r="D29" s="88"/>
      <c r="F29" s="42" t="s">
        <v>239</v>
      </c>
      <c r="G29" t="s">
        <v>240</v>
      </c>
      <c r="L29" t="s">
        <v>238</v>
      </c>
    </row>
    <row r="30" spans="1:4" ht="12.75">
      <c r="A30" t="s">
        <v>146</v>
      </c>
      <c r="B30">
        <v>2015</v>
      </c>
      <c r="C30" s="42" t="s">
        <v>197</v>
      </c>
      <c r="D30" s="88"/>
    </row>
    <row r="31" spans="1:4" ht="12.75">
      <c r="A31" t="s">
        <v>147</v>
      </c>
      <c r="B31">
        <v>2015</v>
      </c>
      <c r="C31" s="42" t="s">
        <v>198</v>
      </c>
      <c r="D31" s="88"/>
    </row>
    <row r="32" spans="1:4" ht="12.75">
      <c r="A32" t="s">
        <v>148</v>
      </c>
      <c r="B32">
        <v>2015</v>
      </c>
      <c r="C32" s="42" t="s">
        <v>199</v>
      </c>
      <c r="D32" s="88"/>
    </row>
    <row r="33" spans="1:4" ht="12.75">
      <c r="A33" t="s">
        <v>149</v>
      </c>
      <c r="B33">
        <v>2015</v>
      </c>
      <c r="C33" s="42" t="s">
        <v>200</v>
      </c>
      <c r="D33" s="88"/>
    </row>
    <row r="34" spans="2:4" ht="12.75">
      <c r="B34">
        <v>2015</v>
      </c>
      <c r="C34" s="42" t="s">
        <v>201</v>
      </c>
      <c r="D34" s="88"/>
    </row>
    <row r="35" spans="2:4" ht="12.75">
      <c r="B35">
        <v>2015</v>
      </c>
      <c r="C35" s="42" t="s">
        <v>202</v>
      </c>
      <c r="D35" s="88"/>
    </row>
    <row r="36" spans="2:4" ht="12.75">
      <c r="B36">
        <v>2015</v>
      </c>
      <c r="C36" s="42" t="s">
        <v>203</v>
      </c>
      <c r="D36" s="88"/>
    </row>
    <row r="37" spans="2:4" ht="12.75">
      <c r="B37">
        <v>2015</v>
      </c>
      <c r="C37" s="42" t="s">
        <v>204</v>
      </c>
      <c r="D37" s="88"/>
    </row>
    <row r="38" spans="2:4" ht="12.75">
      <c r="B38">
        <v>2015</v>
      </c>
      <c r="C38" s="42" t="s">
        <v>205</v>
      </c>
      <c r="D38" s="88"/>
    </row>
    <row r="39" spans="1:4" ht="12.75">
      <c r="A39" t="s">
        <v>138</v>
      </c>
      <c r="B39">
        <v>2015</v>
      </c>
      <c r="C39" s="42" t="s">
        <v>206</v>
      </c>
      <c r="D39" s="88"/>
    </row>
    <row r="40" spans="1:4" ht="12.75">
      <c r="A40" t="s">
        <v>139</v>
      </c>
      <c r="B40">
        <v>2016</v>
      </c>
      <c r="C40" s="42" t="s">
        <v>207</v>
      </c>
      <c r="D40" s="88"/>
    </row>
    <row r="41" spans="1:4" ht="12.75">
      <c r="A41" t="s">
        <v>140</v>
      </c>
      <c r="B41">
        <v>2016</v>
      </c>
      <c r="C41" s="42" t="s">
        <v>196</v>
      </c>
      <c r="D41" s="88"/>
    </row>
    <row r="42" spans="1:4" ht="12.75">
      <c r="A42" t="s">
        <v>141</v>
      </c>
      <c r="B42">
        <v>2016</v>
      </c>
      <c r="C42" s="42" t="s">
        <v>227</v>
      </c>
      <c r="D42" s="88"/>
    </row>
    <row r="43" spans="1:4" ht="12.75">
      <c r="A43" t="s">
        <v>142</v>
      </c>
      <c r="B43">
        <v>2016</v>
      </c>
      <c r="C43" s="42" t="s">
        <v>198</v>
      </c>
      <c r="D43" s="88"/>
    </row>
    <row r="44" spans="1:4" ht="12.75">
      <c r="A44" t="s">
        <v>143</v>
      </c>
      <c r="B44">
        <v>2016</v>
      </c>
      <c r="C44" s="42" t="s">
        <v>199</v>
      </c>
      <c r="D44" s="88"/>
    </row>
    <row r="45" spans="1:4" ht="12.75">
      <c r="A45" t="s">
        <v>144</v>
      </c>
      <c r="B45">
        <v>2016</v>
      </c>
      <c r="C45" s="42" t="s">
        <v>200</v>
      </c>
      <c r="D45" s="88"/>
    </row>
    <row r="46" spans="2:4" ht="12.75">
      <c r="B46">
        <v>2016</v>
      </c>
      <c r="C46" s="42" t="s">
        <v>201</v>
      </c>
      <c r="D46" s="88"/>
    </row>
    <row r="47" spans="2:4" ht="12.75">
      <c r="B47">
        <v>2016</v>
      </c>
      <c r="C47" s="42" t="s">
        <v>202</v>
      </c>
      <c r="D47" s="88"/>
    </row>
    <row r="48" spans="2:4" ht="12.75">
      <c r="B48">
        <v>2016</v>
      </c>
      <c r="C48" s="42" t="s">
        <v>203</v>
      </c>
      <c r="D48" s="88"/>
    </row>
    <row r="49" spans="2:4" ht="12.75">
      <c r="B49">
        <v>2016</v>
      </c>
      <c r="C49" s="42" t="s">
        <v>204</v>
      </c>
      <c r="D49" s="88"/>
    </row>
    <row r="50" spans="2:4" ht="12.75">
      <c r="B50">
        <v>2016</v>
      </c>
      <c r="C50" s="42" t="s">
        <v>205</v>
      </c>
      <c r="D50" s="88"/>
    </row>
    <row r="51" spans="2:4" ht="12.75">
      <c r="B51">
        <v>2016</v>
      </c>
      <c r="C51" s="42" t="s">
        <v>206</v>
      </c>
      <c r="D51" s="88"/>
    </row>
    <row r="52" spans="2:4" ht="12.75">
      <c r="B52">
        <v>2016</v>
      </c>
      <c r="C52" s="42" t="s">
        <v>207</v>
      </c>
      <c r="D52" s="88"/>
    </row>
    <row r="53" ht="12.75"/>
  </sheetData>
  <sheetProtection/>
  <mergeCells count="1">
    <mergeCell ref="C1:C2"/>
  </mergeCells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8515625" style="0" bestFit="1" customWidth="1"/>
    <col min="3" max="3" width="13.57421875" style="0" bestFit="1" customWidth="1"/>
    <col min="6" max="6" width="8.57421875" style="0" customWidth="1"/>
    <col min="7" max="7" width="11.28125" style="0" customWidth="1"/>
    <col min="8" max="8" width="9.421875" style="0" customWidth="1"/>
    <col min="9" max="9" width="5.57421875" style="0" customWidth="1"/>
    <col min="10" max="10" width="6.28125" style="0" customWidth="1"/>
    <col min="11" max="11" width="12.7109375" style="0" customWidth="1"/>
    <col min="12" max="12" width="11.57421875" style="0" customWidth="1"/>
    <col min="13" max="13" width="10.7109375" style="0" customWidth="1"/>
    <col min="14" max="14" width="7.00390625" style="0" customWidth="1"/>
    <col min="15" max="15" width="15.8515625" style="0" customWidth="1"/>
    <col min="18" max="18" width="12.8515625" style="0" bestFit="1" customWidth="1"/>
  </cols>
  <sheetData>
    <row r="1" spans="3:9" ht="12.75" customHeight="1">
      <c r="C1" s="327"/>
      <c r="D1" s="327"/>
      <c r="E1" s="327"/>
      <c r="F1" s="327"/>
      <c r="G1" s="327"/>
      <c r="H1" s="327"/>
      <c r="I1" s="327"/>
    </row>
    <row r="2" spans="3:9" ht="12.75" customHeight="1">
      <c r="C2" s="327"/>
      <c r="D2" s="327"/>
      <c r="E2" s="327"/>
      <c r="F2" s="327"/>
      <c r="G2" s="327"/>
      <c r="H2" s="327"/>
      <c r="I2" s="327"/>
    </row>
    <row r="21" ht="20.25" customHeight="1" thickBot="1"/>
    <row r="22" spans="2:13" ht="18" customHeight="1" thickBot="1">
      <c r="B22" s="137"/>
      <c r="C22" s="137"/>
      <c r="G22" s="182" t="s">
        <v>368</v>
      </c>
      <c r="H22" s="185"/>
      <c r="I22" s="185"/>
      <c r="J22" s="154"/>
      <c r="K22" s="154"/>
      <c r="L22" s="358">
        <f ca="1">TODAY()</f>
        <v>42697</v>
      </c>
      <c r="M22" s="359"/>
    </row>
    <row r="23" spans="7:13" ht="15">
      <c r="G23" s="183"/>
      <c r="H23" s="161"/>
      <c r="I23" s="161"/>
      <c r="J23" s="156"/>
      <c r="K23" s="330">
        <v>2014</v>
      </c>
      <c r="L23" s="330">
        <v>2015</v>
      </c>
      <c r="M23" s="331">
        <v>2016</v>
      </c>
    </row>
    <row r="24" spans="7:13" ht="14.25" customHeight="1">
      <c r="G24" s="174" t="s">
        <v>364</v>
      </c>
      <c r="H24" s="186"/>
      <c r="I24" s="186"/>
      <c r="J24" s="163"/>
      <c r="K24" s="163"/>
      <c r="L24" s="164"/>
      <c r="M24" s="165"/>
    </row>
    <row r="25" spans="7:13" ht="13.5" customHeight="1">
      <c r="G25" s="170" t="s">
        <v>358</v>
      </c>
      <c r="H25" s="187"/>
      <c r="I25" s="187"/>
      <c r="J25" s="163"/>
      <c r="K25" s="336"/>
      <c r="L25" s="336"/>
      <c r="M25" s="337"/>
    </row>
    <row r="26" spans="7:13" ht="15">
      <c r="G26" s="177" t="s">
        <v>271</v>
      </c>
      <c r="H26" s="188"/>
      <c r="I26" s="188"/>
      <c r="J26" s="163"/>
      <c r="K26" s="336"/>
      <c r="L26" s="336"/>
      <c r="M26" s="337"/>
    </row>
    <row r="27" spans="7:13" ht="15">
      <c r="G27" s="178" t="s">
        <v>281</v>
      </c>
      <c r="H27" s="187"/>
      <c r="I27" s="187"/>
      <c r="J27" s="163"/>
      <c r="K27" s="163"/>
      <c r="L27" s="163"/>
      <c r="M27" s="166"/>
    </row>
    <row r="28" spans="7:13" ht="15">
      <c r="G28" s="177" t="s">
        <v>350</v>
      </c>
      <c r="H28" s="186"/>
      <c r="I28" s="186"/>
      <c r="J28" s="167"/>
      <c r="K28" s="172"/>
      <c r="L28" s="171"/>
      <c r="M28" s="166"/>
    </row>
    <row r="29" spans="7:13" ht="15">
      <c r="G29" s="174" t="s">
        <v>352</v>
      </c>
      <c r="H29" s="189"/>
      <c r="I29" s="189"/>
      <c r="J29" s="167"/>
      <c r="K29" s="173"/>
      <c r="L29" s="173"/>
      <c r="M29" s="166"/>
    </row>
    <row r="30" spans="7:13" ht="15">
      <c r="G30" s="170" t="s">
        <v>351</v>
      </c>
      <c r="H30" s="186"/>
      <c r="I30" s="186"/>
      <c r="J30" s="167"/>
      <c r="K30" s="167"/>
      <c r="L30" s="167"/>
      <c r="M30" s="166"/>
    </row>
    <row r="31" spans="7:13" ht="15">
      <c r="G31" s="170" t="s">
        <v>271</v>
      </c>
      <c r="H31" s="189"/>
      <c r="I31" s="189"/>
      <c r="J31" s="167"/>
      <c r="K31" s="167"/>
      <c r="L31" s="167"/>
      <c r="M31" s="166"/>
    </row>
    <row r="32" spans="7:13" ht="15">
      <c r="G32" s="174" t="s">
        <v>353</v>
      </c>
      <c r="H32" s="189"/>
      <c r="I32" s="189"/>
      <c r="J32" s="167" t="s">
        <v>373</v>
      </c>
      <c r="K32" s="167"/>
      <c r="L32" s="167"/>
      <c r="M32" s="166"/>
    </row>
    <row r="33" spans="7:13" ht="15">
      <c r="G33" s="170" t="s">
        <v>365</v>
      </c>
      <c r="H33" s="189"/>
      <c r="I33" s="189"/>
      <c r="J33" s="167" t="s">
        <v>374</v>
      </c>
      <c r="K33" s="167"/>
      <c r="L33" s="167"/>
      <c r="M33" s="166"/>
    </row>
    <row r="34" spans="7:13" ht="15">
      <c r="G34" s="174" t="s">
        <v>356</v>
      </c>
      <c r="H34" s="332"/>
      <c r="I34" s="332"/>
      <c r="J34" s="333"/>
      <c r="K34" s="333"/>
      <c r="L34" s="333"/>
      <c r="M34" s="334"/>
    </row>
    <row r="35" spans="7:13" ht="15.75" thickBot="1">
      <c r="G35" s="184" t="s">
        <v>357</v>
      </c>
      <c r="H35" s="190"/>
      <c r="I35" s="190"/>
      <c r="J35" s="168"/>
      <c r="K35" s="338"/>
      <c r="L35" s="339"/>
      <c r="M35" s="340"/>
    </row>
    <row r="36" spans="7:14" ht="15">
      <c r="G36" s="328"/>
      <c r="H36" s="328"/>
      <c r="I36" s="328"/>
      <c r="J36" s="329"/>
      <c r="K36" s="329"/>
      <c r="L36" s="329"/>
      <c r="M36" s="329"/>
      <c r="N36" s="329"/>
    </row>
    <row r="37" ht="12.75">
      <c r="A37" s="335" t="s">
        <v>355</v>
      </c>
    </row>
  </sheetData>
  <sheetProtection/>
  <mergeCells count="1">
    <mergeCell ref="L22:M22"/>
  </mergeCells>
  <printOptions/>
  <pageMargins left="0.25" right="0.25" top="0.75" bottom="0.75" header="0.3" footer="0.3"/>
  <pageSetup fitToWidth="0" fitToHeight="1" horizontalDpi="600" verticalDpi="600" orientation="landscape" paperSize="9" r:id="rId3"/>
  <headerFooter>
    <oddHeader>&amp;L&amp;G
&amp;CComptabilité Energétique PEB - Climatisation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6"/>
  <sheetViews>
    <sheetView view="pageLayout" workbookViewId="0" topLeftCell="A7">
      <selection activeCell="M1" sqref="M1"/>
    </sheetView>
  </sheetViews>
  <sheetFormatPr defaultColWidth="11.421875" defaultRowHeight="12.75"/>
  <cols>
    <col min="1" max="1" width="2.00390625" style="0" customWidth="1"/>
    <col min="3" max="3" width="10.421875" style="0" customWidth="1"/>
    <col min="4" max="4" width="8.421875" style="0" customWidth="1"/>
    <col min="5" max="5" width="5.7109375" style="0" customWidth="1"/>
    <col min="6" max="7" width="9.00390625" style="0" customWidth="1"/>
    <col min="8" max="8" width="8.8515625" style="0" customWidth="1"/>
    <col min="9" max="9" width="5.57421875" style="0" customWidth="1"/>
    <col min="10" max="10" width="6.7109375" style="0" customWidth="1"/>
    <col min="11" max="11" width="7.7109375" style="0" customWidth="1"/>
    <col min="12" max="12" width="9.57421875" style="0" customWidth="1"/>
    <col min="13" max="13" width="12.57421875" style="0" customWidth="1"/>
    <col min="14" max="14" width="9.00390625" style="0" customWidth="1"/>
    <col min="15" max="15" width="15.8515625" style="0" customWidth="1"/>
    <col min="16" max="16" width="2.7109375" style="0" customWidth="1"/>
    <col min="17" max="17" width="10.28125" style="0" customWidth="1"/>
  </cols>
  <sheetData>
    <row r="1" spans="8:15" ht="15" customHeight="1">
      <c r="H1" s="151"/>
      <c r="I1" s="151"/>
      <c r="J1" s="151"/>
      <c r="K1" s="151"/>
      <c r="L1" s="151"/>
      <c r="M1" s="151"/>
      <c r="N1" s="150"/>
      <c r="O1" s="150"/>
    </row>
    <row r="2" spans="5:15" ht="15.75" customHeight="1">
      <c r="E2" s="151"/>
      <c r="F2" s="151"/>
      <c r="G2" s="151"/>
      <c r="H2" s="151"/>
      <c r="I2" s="151"/>
      <c r="J2" s="151"/>
      <c r="K2" s="151"/>
      <c r="L2" s="151"/>
      <c r="M2" s="151"/>
      <c r="O2" s="152"/>
    </row>
    <row r="3" spans="5:15" ht="13.5" customHeight="1">
      <c r="E3" s="153"/>
      <c r="F3" s="153"/>
      <c r="G3" s="153"/>
      <c r="H3" s="153"/>
      <c r="I3" s="153"/>
      <c r="J3" s="153"/>
      <c r="K3" s="153"/>
      <c r="L3" s="14"/>
      <c r="M3" s="150"/>
      <c r="N3" s="149"/>
      <c r="O3" s="149"/>
    </row>
    <row r="4" ht="15" customHeight="1">
      <c r="E4" s="153"/>
    </row>
    <row r="20" ht="8.25" customHeight="1" thickBot="1"/>
    <row r="21" spans="10:15" ht="15" customHeight="1" thickBot="1">
      <c r="J21" s="182" t="s">
        <v>367</v>
      </c>
      <c r="K21" s="154"/>
      <c r="L21" s="154"/>
      <c r="M21" s="154"/>
      <c r="N21" s="154"/>
      <c r="O21" s="345">
        <f ca="1">TODAY()</f>
        <v>42697</v>
      </c>
    </row>
    <row r="22" spans="10:15" ht="12.75" customHeight="1">
      <c r="J22" s="155"/>
      <c r="K22" s="156"/>
      <c r="L22" s="156"/>
      <c r="M22" s="330">
        <v>2014</v>
      </c>
      <c r="N22" s="330">
        <v>2015</v>
      </c>
      <c r="O22" s="346">
        <v>2016</v>
      </c>
    </row>
    <row r="23" spans="10:15" ht="15">
      <c r="J23" s="174" t="s">
        <v>275</v>
      </c>
      <c r="K23" s="156"/>
      <c r="L23" s="162"/>
      <c r="M23" s="162"/>
      <c r="N23" s="162"/>
      <c r="O23" s="344"/>
    </row>
    <row r="24" spans="10:15" ht="15">
      <c r="J24" s="177" t="s">
        <v>358</v>
      </c>
      <c r="K24" s="163"/>
      <c r="L24" s="163"/>
      <c r="M24" s="163"/>
      <c r="N24" s="164"/>
      <c r="O24" s="157"/>
    </row>
    <row r="25" spans="10:15" ht="15">
      <c r="J25" s="177" t="s">
        <v>271</v>
      </c>
      <c r="K25" s="163"/>
      <c r="L25" s="169"/>
      <c r="M25" s="163"/>
      <c r="N25" s="163"/>
      <c r="O25" s="157"/>
    </row>
    <row r="26" spans="10:15" ht="15">
      <c r="J26" s="178" t="s">
        <v>369</v>
      </c>
      <c r="K26" s="163"/>
      <c r="L26" s="169"/>
      <c r="M26" s="163"/>
      <c r="N26" s="163"/>
      <c r="O26" s="157"/>
    </row>
    <row r="27" spans="10:15" ht="15">
      <c r="J27" s="177" t="s">
        <v>370</v>
      </c>
      <c r="K27" s="163"/>
      <c r="L27" s="169"/>
      <c r="M27" s="163"/>
      <c r="N27" s="163"/>
      <c r="O27" s="157"/>
    </row>
    <row r="28" spans="10:15" ht="15">
      <c r="J28" s="177" t="s">
        <v>271</v>
      </c>
      <c r="K28" s="167"/>
      <c r="L28" s="172"/>
      <c r="M28" s="172"/>
      <c r="N28" s="171"/>
      <c r="O28" s="157"/>
    </row>
    <row r="29" spans="10:15" ht="15">
      <c r="J29" s="174" t="s">
        <v>371</v>
      </c>
      <c r="K29" s="167"/>
      <c r="L29" s="167"/>
      <c r="M29" s="173"/>
      <c r="N29" s="173"/>
      <c r="O29" s="157"/>
    </row>
    <row r="30" spans="10:15" ht="15">
      <c r="J30" s="170" t="s">
        <v>372</v>
      </c>
      <c r="K30" s="167"/>
      <c r="L30" s="167"/>
      <c r="M30" s="167"/>
      <c r="N30" s="167"/>
      <c r="O30" s="157"/>
    </row>
    <row r="31" spans="10:15" ht="15">
      <c r="J31" s="170" t="s">
        <v>271</v>
      </c>
      <c r="K31" s="167"/>
      <c r="L31" s="167"/>
      <c r="M31" s="167"/>
      <c r="N31" s="167"/>
      <c r="O31" s="157"/>
    </row>
    <row r="32" spans="10:15" ht="15">
      <c r="J32" s="178" t="s">
        <v>373</v>
      </c>
      <c r="K32" s="156"/>
      <c r="L32" s="156"/>
      <c r="M32" s="156"/>
      <c r="N32" s="156"/>
      <c r="O32" s="157"/>
    </row>
    <row r="33" spans="10:15" ht="15">
      <c r="J33" s="177" t="s">
        <v>374</v>
      </c>
      <c r="K33" s="156"/>
      <c r="L33" s="156"/>
      <c r="M33" s="156"/>
      <c r="N33" s="156"/>
      <c r="O33" s="157"/>
    </row>
    <row r="34" spans="10:15" ht="13.5" thickBot="1">
      <c r="J34" s="347" t="s">
        <v>271</v>
      </c>
      <c r="K34" s="158"/>
      <c r="L34" s="158"/>
      <c r="M34" s="158"/>
      <c r="N34" s="158"/>
      <c r="O34" s="159"/>
    </row>
    <row r="35" spans="11:15" ht="14.25" customHeight="1">
      <c r="K35" s="14"/>
      <c r="L35" s="14"/>
      <c r="M35" s="14"/>
      <c r="N35" s="14"/>
      <c r="O35" s="14"/>
    </row>
    <row r="36" ht="15" customHeight="1">
      <c r="B36" s="335" t="s">
        <v>366</v>
      </c>
    </row>
  </sheetData>
  <sheetProtection/>
  <printOptions/>
  <pageMargins left="0.25" right="0.25" top="0.75" bottom="0.75" header="0.3" footer="0.3"/>
  <pageSetup horizontalDpi="600" verticalDpi="600" orientation="landscape" paperSize="9" r:id="rId3"/>
  <headerFooter>
    <oddHeader>&amp;L&amp;G&amp;CConsommations Totales du site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02">
      <selection activeCell="E109" sqref="E109"/>
    </sheetView>
  </sheetViews>
  <sheetFormatPr defaultColWidth="9.140625" defaultRowHeight="12.75"/>
  <cols>
    <col min="1" max="1" width="10.00390625" style="47" bestFit="1" customWidth="1"/>
    <col min="2" max="2" width="8.00390625" style="47" bestFit="1" customWidth="1"/>
    <col min="3" max="3" width="24.421875" style="47" bestFit="1" customWidth="1"/>
    <col min="4" max="4" width="24.421875" style="115" customWidth="1"/>
    <col min="5" max="5" width="44.421875" style="47" customWidth="1"/>
    <col min="6" max="6" width="19.00390625" style="112" customWidth="1"/>
    <col min="7" max="16384" width="9.140625" style="45" customWidth="1"/>
  </cols>
  <sheetData>
    <row r="1" spans="1:5" ht="23.25">
      <c r="A1" s="43" t="s">
        <v>168</v>
      </c>
      <c r="B1" s="44"/>
      <c r="C1" s="44"/>
      <c r="D1" s="114"/>
      <c r="E1" s="44"/>
    </row>
    <row r="2" ht="13.5" customHeight="1">
      <c r="A2" s="46"/>
    </row>
    <row r="3" ht="13.5" customHeight="1">
      <c r="A3" s="48" t="s">
        <v>169</v>
      </c>
    </row>
    <row r="4" ht="13.5" customHeight="1">
      <c r="A4" s="48" t="s">
        <v>170</v>
      </c>
    </row>
    <row r="5" ht="13.5" customHeight="1">
      <c r="A5" s="48"/>
    </row>
    <row r="6" ht="13.5" customHeight="1">
      <c r="A6" s="48" t="s">
        <v>171</v>
      </c>
    </row>
    <row r="7" ht="13.5" customHeight="1">
      <c r="A7" s="48" t="s">
        <v>172</v>
      </c>
    </row>
    <row r="8" ht="13.5" customHeight="1">
      <c r="A8" s="49"/>
    </row>
    <row r="10" spans="1:6" ht="12.75">
      <c r="A10" s="50"/>
      <c r="B10" s="51"/>
      <c r="C10" s="52" t="s">
        <v>173</v>
      </c>
      <c r="D10" s="116"/>
      <c r="E10" s="53" t="s">
        <v>174</v>
      </c>
      <c r="F10" s="113" t="s">
        <v>175</v>
      </c>
    </row>
    <row r="11" spans="1:6" ht="17.25" customHeight="1">
      <c r="A11" s="54" t="s">
        <v>176</v>
      </c>
      <c r="B11" s="55" t="s">
        <v>177</v>
      </c>
      <c r="C11" s="56" t="s">
        <v>178</v>
      </c>
      <c r="D11" s="117"/>
      <c r="E11" s="57" t="s">
        <v>179</v>
      </c>
      <c r="F11" s="113" t="s">
        <v>180</v>
      </c>
    </row>
    <row r="12" spans="1:5" ht="12.75">
      <c r="A12" s="58">
        <v>2007</v>
      </c>
      <c r="B12" s="59">
        <v>1</v>
      </c>
      <c r="C12" s="60">
        <v>10.2779</v>
      </c>
      <c r="D12" s="118"/>
      <c r="E12" s="61">
        <v>10.2773</v>
      </c>
    </row>
    <row r="13" spans="1:5" ht="12.75">
      <c r="A13" s="62">
        <v>2007</v>
      </c>
      <c r="B13" s="63">
        <v>2</v>
      </c>
      <c r="C13" s="64">
        <v>10.2539</v>
      </c>
      <c r="D13" s="119"/>
      <c r="E13" s="65">
        <v>10.2539</v>
      </c>
    </row>
    <row r="14" spans="1:5" ht="12.75">
      <c r="A14" s="62">
        <v>2007</v>
      </c>
      <c r="B14" s="63">
        <v>3</v>
      </c>
      <c r="C14" s="64">
        <v>10.3586</v>
      </c>
      <c r="D14" s="119"/>
      <c r="E14" s="65">
        <v>10.3585</v>
      </c>
    </row>
    <row r="15" spans="1:5" ht="12.75">
      <c r="A15" s="62">
        <v>2007</v>
      </c>
      <c r="B15" s="63">
        <v>4</v>
      </c>
      <c r="C15" s="64">
        <v>10.3826</v>
      </c>
      <c r="D15" s="119"/>
      <c r="E15" s="65">
        <v>10.383</v>
      </c>
    </row>
    <row r="16" spans="1:5" ht="12.75">
      <c r="A16" s="62">
        <v>2007</v>
      </c>
      <c r="B16" s="63">
        <v>5</v>
      </c>
      <c r="C16" s="64">
        <v>10.4275</v>
      </c>
      <c r="D16" s="119"/>
      <c r="E16" s="65">
        <v>10.4276</v>
      </c>
    </row>
    <row r="17" spans="1:5" ht="12.75">
      <c r="A17" s="62">
        <v>2007</v>
      </c>
      <c r="B17" s="63">
        <v>6</v>
      </c>
      <c r="C17" s="64">
        <v>10.4225</v>
      </c>
      <c r="D17" s="119"/>
      <c r="E17" s="65">
        <v>10.4225</v>
      </c>
    </row>
    <row r="18" spans="1:5" ht="12.75">
      <c r="A18" s="62">
        <v>2007</v>
      </c>
      <c r="B18" s="63">
        <v>7</v>
      </c>
      <c r="C18" s="64">
        <v>10.415</v>
      </c>
      <c r="D18" s="119"/>
      <c r="E18" s="65">
        <v>10.4147</v>
      </c>
    </row>
    <row r="19" spans="1:5" ht="12.75">
      <c r="A19" s="62">
        <v>2007</v>
      </c>
      <c r="B19" s="63">
        <v>8</v>
      </c>
      <c r="C19" s="64">
        <v>10.4256</v>
      </c>
      <c r="D19" s="119"/>
      <c r="E19" s="65">
        <v>10.4257</v>
      </c>
    </row>
    <row r="20" spans="1:5" ht="12.75">
      <c r="A20" s="62">
        <v>2007</v>
      </c>
      <c r="B20" s="63">
        <v>9</v>
      </c>
      <c r="C20" s="64">
        <v>10.3909</v>
      </c>
      <c r="D20" s="119"/>
      <c r="E20" s="65">
        <v>10.3908</v>
      </c>
    </row>
    <row r="21" spans="1:5" ht="12.75">
      <c r="A21" s="62">
        <v>2007</v>
      </c>
      <c r="B21" s="63">
        <v>10</v>
      </c>
      <c r="C21" s="64">
        <v>10.3728</v>
      </c>
      <c r="D21" s="119"/>
      <c r="E21" s="65">
        <v>10.373</v>
      </c>
    </row>
    <row r="22" spans="1:5" ht="12.75">
      <c r="A22" s="62">
        <v>2007</v>
      </c>
      <c r="B22" s="63">
        <v>11</v>
      </c>
      <c r="C22" s="64">
        <v>10.1406</v>
      </c>
      <c r="D22" s="119"/>
      <c r="E22" s="65">
        <v>10.1409</v>
      </c>
    </row>
    <row r="23" spans="1:6" ht="12.75">
      <c r="A23" s="66">
        <v>2007</v>
      </c>
      <c r="B23" s="67">
        <v>12</v>
      </c>
      <c r="C23" s="68">
        <v>9.9369</v>
      </c>
      <c r="D23" s="120">
        <f>AVERAGE(C12:C23)</f>
        <v>10.317066666666665</v>
      </c>
      <c r="E23" s="69">
        <v>9.9372</v>
      </c>
      <c r="F23" s="112">
        <f>AVERAGE(E12:E23)</f>
        <v>10.317091666666668</v>
      </c>
    </row>
    <row r="24" spans="1:5" ht="12.75">
      <c r="A24" s="70">
        <v>2008</v>
      </c>
      <c r="B24" s="59">
        <v>1</v>
      </c>
      <c r="C24" s="60">
        <v>9.9966</v>
      </c>
      <c r="D24" s="118"/>
      <c r="E24" s="61">
        <v>9.9966</v>
      </c>
    </row>
    <row r="25" spans="1:5" ht="12.75">
      <c r="A25" s="71">
        <v>2008</v>
      </c>
      <c r="B25" s="63">
        <v>2</v>
      </c>
      <c r="C25" s="64">
        <v>10.2875</v>
      </c>
      <c r="D25" s="119"/>
      <c r="E25" s="65">
        <v>10.2874</v>
      </c>
    </row>
    <row r="26" spans="1:5" ht="12.75">
      <c r="A26" s="71">
        <v>2008</v>
      </c>
      <c r="B26" s="63">
        <v>3</v>
      </c>
      <c r="C26" s="64">
        <v>10.28</v>
      </c>
      <c r="D26" s="119"/>
      <c r="E26" s="65">
        <v>10.2804</v>
      </c>
    </row>
    <row r="27" spans="1:5" ht="12.75">
      <c r="A27" s="71">
        <v>2008</v>
      </c>
      <c r="B27" s="63">
        <v>4</v>
      </c>
      <c r="C27" s="64">
        <v>10.28338</v>
      </c>
      <c r="D27" s="119"/>
      <c r="E27" s="65">
        <v>10.2829</v>
      </c>
    </row>
    <row r="28" spans="1:5" ht="12.75">
      <c r="A28" s="71">
        <v>2008</v>
      </c>
      <c r="B28" s="63">
        <v>5</v>
      </c>
      <c r="C28" s="64">
        <v>10.3484</v>
      </c>
      <c r="D28" s="119"/>
      <c r="E28" s="65">
        <v>10.3484</v>
      </c>
    </row>
    <row r="29" spans="1:5" ht="12.75">
      <c r="A29" s="71">
        <v>2008</v>
      </c>
      <c r="B29" s="63">
        <v>6</v>
      </c>
      <c r="C29" s="64">
        <v>10.3437</v>
      </c>
      <c r="D29" s="119"/>
      <c r="E29" s="65">
        <v>10.3442</v>
      </c>
    </row>
    <row r="30" spans="1:5" ht="12.75">
      <c r="A30" s="71">
        <v>2008</v>
      </c>
      <c r="B30" s="63">
        <v>7</v>
      </c>
      <c r="C30" s="64">
        <v>10.206</v>
      </c>
      <c r="D30" s="119"/>
      <c r="E30" s="65">
        <v>10.2055</v>
      </c>
    </row>
    <row r="31" spans="1:5" ht="12.75">
      <c r="A31" s="71">
        <v>2008</v>
      </c>
      <c r="B31" s="63">
        <v>8</v>
      </c>
      <c r="C31" s="64">
        <v>10.052</v>
      </c>
      <c r="D31" s="119"/>
      <c r="E31" s="65">
        <v>10.0532</v>
      </c>
    </row>
    <row r="32" spans="1:5" ht="12.75">
      <c r="A32" s="71">
        <v>2008</v>
      </c>
      <c r="B32" s="63">
        <v>9</v>
      </c>
      <c r="C32" s="64">
        <v>10.1936</v>
      </c>
      <c r="D32" s="119"/>
      <c r="E32" s="72">
        <v>10.1938</v>
      </c>
    </row>
    <row r="33" spans="1:5" ht="12.75">
      <c r="A33" s="71">
        <v>2008</v>
      </c>
      <c r="B33" s="63">
        <v>10</v>
      </c>
      <c r="C33" s="64">
        <v>10.0247</v>
      </c>
      <c r="D33" s="119"/>
      <c r="E33" s="72">
        <v>10.0238</v>
      </c>
    </row>
    <row r="34" spans="1:5" ht="12.75">
      <c r="A34" s="71">
        <v>2008</v>
      </c>
      <c r="B34" s="63">
        <v>11</v>
      </c>
      <c r="C34" s="64">
        <v>10.1395</v>
      </c>
      <c r="D34" s="119"/>
      <c r="E34" s="72">
        <v>10.1391</v>
      </c>
    </row>
    <row r="35" spans="1:6" ht="12.75">
      <c r="A35" s="73">
        <v>2008</v>
      </c>
      <c r="B35" s="67">
        <v>12</v>
      </c>
      <c r="C35" s="68">
        <v>9.8832</v>
      </c>
      <c r="D35" s="120">
        <f>AVERAGE(C24:C35)</f>
        <v>10.169881666666667</v>
      </c>
      <c r="E35" s="74">
        <v>9.8828</v>
      </c>
      <c r="F35" s="112">
        <f>AVERAGE(E24:E35)</f>
        <v>10.169841666666665</v>
      </c>
    </row>
    <row r="36" spans="1:5" ht="12.75">
      <c r="A36" s="70">
        <v>2009</v>
      </c>
      <c r="B36" s="59">
        <v>1</v>
      </c>
      <c r="C36" s="60">
        <v>10.006</v>
      </c>
      <c r="D36" s="118"/>
      <c r="E36" s="61">
        <v>10.0049</v>
      </c>
    </row>
    <row r="37" spans="1:5" ht="12.75">
      <c r="A37" s="71">
        <v>2009</v>
      </c>
      <c r="B37" s="63">
        <v>2</v>
      </c>
      <c r="C37" s="64">
        <v>9.9551</v>
      </c>
      <c r="D37" s="119"/>
      <c r="E37" s="72">
        <v>9.9546</v>
      </c>
    </row>
    <row r="38" spans="1:5" ht="12.75">
      <c r="A38" s="71">
        <v>2009</v>
      </c>
      <c r="B38" s="63">
        <v>3</v>
      </c>
      <c r="C38" s="64">
        <v>10.15599902416728</v>
      </c>
      <c r="D38" s="119"/>
      <c r="E38" s="72">
        <v>10.1547959658647</v>
      </c>
    </row>
    <row r="39" spans="1:5" ht="12.75">
      <c r="A39" s="71">
        <v>2009</v>
      </c>
      <c r="B39" s="63">
        <v>4</v>
      </c>
      <c r="C39" s="64">
        <v>10.319506919166825</v>
      </c>
      <c r="D39" s="119"/>
      <c r="E39" s="72">
        <v>10.319770464255363</v>
      </c>
    </row>
    <row r="40" spans="1:5" ht="12.75">
      <c r="A40" s="71">
        <v>2009</v>
      </c>
      <c r="B40" s="63">
        <v>5</v>
      </c>
      <c r="C40" s="64">
        <v>10.3604</v>
      </c>
      <c r="D40" s="119"/>
      <c r="E40" s="72">
        <v>10.3605</v>
      </c>
    </row>
    <row r="41" spans="1:5" ht="12.75">
      <c r="A41" s="71">
        <v>2009</v>
      </c>
      <c r="B41" s="63">
        <v>6</v>
      </c>
      <c r="C41" s="64">
        <v>10.3652</v>
      </c>
      <c r="D41" s="119"/>
      <c r="E41" s="72">
        <v>10.3654</v>
      </c>
    </row>
    <row r="42" spans="1:5" ht="12.75">
      <c r="A42" s="71">
        <v>2009</v>
      </c>
      <c r="B42" s="63">
        <v>7</v>
      </c>
      <c r="C42" s="64">
        <v>10.361033592000162</v>
      </c>
      <c r="D42" s="119"/>
      <c r="E42" s="72">
        <v>10.360932474070637</v>
      </c>
    </row>
    <row r="43" spans="1:5" ht="12.75">
      <c r="A43" s="71">
        <v>2009</v>
      </c>
      <c r="B43" s="63">
        <v>8</v>
      </c>
      <c r="C43" s="64">
        <v>10.378</v>
      </c>
      <c r="D43" s="119"/>
      <c r="E43" s="72">
        <v>10.3778</v>
      </c>
    </row>
    <row r="44" spans="1:5" ht="12.75">
      <c r="A44" s="71">
        <v>2009</v>
      </c>
      <c r="B44" s="63">
        <v>9</v>
      </c>
      <c r="C44" s="64">
        <v>10.3608</v>
      </c>
      <c r="D44" s="119"/>
      <c r="E44" s="72">
        <v>10.3605</v>
      </c>
    </row>
    <row r="45" spans="1:5" ht="12.75">
      <c r="A45" s="71">
        <v>2009</v>
      </c>
      <c r="B45" s="63">
        <v>10</v>
      </c>
      <c r="C45" s="64">
        <v>10.215154312504469</v>
      </c>
      <c r="D45" s="119"/>
      <c r="E45" s="72">
        <v>10.215640652524117</v>
      </c>
    </row>
    <row r="46" spans="1:5" ht="12.75">
      <c r="A46" s="71">
        <v>2009</v>
      </c>
      <c r="B46" s="63">
        <v>11</v>
      </c>
      <c r="C46" s="64">
        <v>9.9172</v>
      </c>
      <c r="D46" s="119"/>
      <c r="E46" s="72">
        <v>9.9158</v>
      </c>
    </row>
    <row r="47" spans="1:6" ht="12.75">
      <c r="A47" s="73">
        <v>2009</v>
      </c>
      <c r="B47" s="67">
        <v>12</v>
      </c>
      <c r="C47" s="68">
        <v>9.8537</v>
      </c>
      <c r="D47" s="120">
        <f>AVERAGE(C36:C47)</f>
        <v>10.18734115398656</v>
      </c>
      <c r="E47" s="74">
        <v>9.8537</v>
      </c>
      <c r="F47" s="112">
        <f>AVERAGE(E36:E47)</f>
        <v>10.187028296392901</v>
      </c>
    </row>
    <row r="48" spans="1:5" ht="12.75">
      <c r="A48" s="70">
        <v>2010</v>
      </c>
      <c r="B48" s="59">
        <v>1</v>
      </c>
      <c r="C48" s="60">
        <v>9.877809374782196</v>
      </c>
      <c r="D48" s="118"/>
      <c r="E48" s="61">
        <v>9.877930660647484</v>
      </c>
    </row>
    <row r="49" spans="1:5" ht="12.75">
      <c r="A49" s="71">
        <v>2010</v>
      </c>
      <c r="B49" s="63">
        <v>2</v>
      </c>
      <c r="C49" s="64">
        <v>9.8544</v>
      </c>
      <c r="D49" s="119"/>
      <c r="E49" s="72">
        <v>9.8544</v>
      </c>
    </row>
    <row r="50" spans="1:5" ht="12.75">
      <c r="A50" s="71">
        <v>2010</v>
      </c>
      <c r="B50" s="63">
        <v>3</v>
      </c>
      <c r="C50" s="64">
        <v>9.848476545933238</v>
      </c>
      <c r="D50" s="119"/>
      <c r="E50" s="72">
        <v>9.84843497690182</v>
      </c>
    </row>
    <row r="51" spans="1:5" ht="12.75">
      <c r="A51" s="71">
        <v>2010</v>
      </c>
      <c r="B51" s="63">
        <v>4</v>
      </c>
      <c r="C51" s="64">
        <v>10.0378</v>
      </c>
      <c r="D51" s="119"/>
      <c r="E51" s="72">
        <v>10.0368</v>
      </c>
    </row>
    <row r="52" spans="1:5" ht="12.75">
      <c r="A52" s="71">
        <v>2010</v>
      </c>
      <c r="B52" s="63">
        <v>5</v>
      </c>
      <c r="C52" s="64">
        <v>10.195</v>
      </c>
      <c r="D52" s="119"/>
      <c r="E52" s="72">
        <v>10.1942</v>
      </c>
    </row>
    <row r="53" spans="1:5" ht="12.75">
      <c r="A53" s="71">
        <v>2010</v>
      </c>
      <c r="B53" s="63">
        <v>6</v>
      </c>
      <c r="C53" s="64">
        <v>10.1439</v>
      </c>
      <c r="D53" s="119"/>
      <c r="E53" s="72">
        <v>10.1381</v>
      </c>
    </row>
    <row r="54" spans="1:5" ht="12.75">
      <c r="A54" s="71">
        <v>2010</v>
      </c>
      <c r="B54" s="63">
        <v>7</v>
      </c>
      <c r="C54" s="64">
        <v>10.2138</v>
      </c>
      <c r="D54" s="119"/>
      <c r="E54" s="72">
        <v>10.2159</v>
      </c>
    </row>
    <row r="55" spans="1:5" ht="12.75">
      <c r="A55" s="71">
        <v>2010</v>
      </c>
      <c r="B55" s="63">
        <v>8</v>
      </c>
      <c r="C55" s="64">
        <v>10.0376</v>
      </c>
      <c r="D55" s="119"/>
      <c r="E55" s="72">
        <v>10.0405</v>
      </c>
    </row>
    <row r="56" spans="1:5" ht="12.75">
      <c r="A56" s="71">
        <v>2010</v>
      </c>
      <c r="B56" s="63">
        <v>9</v>
      </c>
      <c r="C56" s="64">
        <v>10.2231</v>
      </c>
      <c r="D56" s="119"/>
      <c r="E56" s="72">
        <v>10.2215</v>
      </c>
    </row>
    <row r="57" spans="1:5" ht="12.75">
      <c r="A57" s="71">
        <v>2010</v>
      </c>
      <c r="B57" s="63">
        <v>10</v>
      </c>
      <c r="C57" s="64">
        <v>10.0596</v>
      </c>
      <c r="D57" s="119"/>
      <c r="E57" s="72">
        <v>10.0588</v>
      </c>
    </row>
    <row r="58" spans="1:5" ht="12.75">
      <c r="A58" s="71">
        <v>2010</v>
      </c>
      <c r="B58" s="63">
        <v>11</v>
      </c>
      <c r="C58" s="64">
        <v>9.9165</v>
      </c>
      <c r="D58" s="119"/>
      <c r="E58" s="72">
        <v>9.916</v>
      </c>
    </row>
    <row r="59" spans="1:6" ht="12.75">
      <c r="A59" s="73">
        <v>2010</v>
      </c>
      <c r="B59" s="67">
        <v>12</v>
      </c>
      <c r="C59" s="68">
        <v>9.8831</v>
      </c>
      <c r="D59" s="120">
        <f>AVERAGE(C48:C59)</f>
        <v>10.02425716005962</v>
      </c>
      <c r="E59" s="74">
        <v>9.8834</v>
      </c>
      <c r="F59" s="112">
        <f>AVERAGE(E48:E59)</f>
        <v>10.023830469795776</v>
      </c>
    </row>
    <row r="60" spans="1:5" ht="12.75">
      <c r="A60" s="70">
        <v>2011</v>
      </c>
      <c r="B60" s="59">
        <v>1</v>
      </c>
      <c r="C60" s="60">
        <v>9.8567</v>
      </c>
      <c r="D60" s="118"/>
      <c r="E60" s="61">
        <v>9.8566</v>
      </c>
    </row>
    <row r="61" spans="1:5" ht="12.75">
      <c r="A61" s="75">
        <v>2011</v>
      </c>
      <c r="B61" s="76">
        <v>2</v>
      </c>
      <c r="C61" s="77">
        <v>9.8554</v>
      </c>
      <c r="D61" s="119"/>
      <c r="E61" s="78">
        <v>9.8554</v>
      </c>
    </row>
    <row r="62" spans="1:5" ht="12.75">
      <c r="A62" s="75">
        <v>2011</v>
      </c>
      <c r="B62" s="76">
        <v>3</v>
      </c>
      <c r="C62" s="77">
        <v>9.8539</v>
      </c>
      <c r="D62" s="119"/>
      <c r="E62" s="78">
        <v>9.8539</v>
      </c>
    </row>
    <row r="63" spans="1:5" ht="12.75">
      <c r="A63" s="75">
        <v>2011</v>
      </c>
      <c r="B63" s="76">
        <v>4</v>
      </c>
      <c r="C63" s="77">
        <v>9.8772</v>
      </c>
      <c r="D63" s="119"/>
      <c r="E63" s="78">
        <v>9.8775</v>
      </c>
    </row>
    <row r="64" spans="1:5" ht="12.75">
      <c r="A64" s="75">
        <v>2011</v>
      </c>
      <c r="B64" s="76">
        <v>5</v>
      </c>
      <c r="C64" s="77">
        <v>9.9896</v>
      </c>
      <c r="D64" s="119"/>
      <c r="E64" s="78">
        <v>9.9903</v>
      </c>
    </row>
    <row r="65" spans="1:5" ht="12.75">
      <c r="A65" s="75">
        <v>2011</v>
      </c>
      <c r="B65" s="76">
        <v>6</v>
      </c>
      <c r="C65" s="77">
        <v>10.0653</v>
      </c>
      <c r="D65" s="119"/>
      <c r="E65" s="78">
        <v>10.067</v>
      </c>
    </row>
    <row r="66" spans="1:5" ht="12.75">
      <c r="A66" s="75">
        <v>2011</v>
      </c>
      <c r="B66" s="76">
        <v>7</v>
      </c>
      <c r="C66" s="77">
        <v>9.9614</v>
      </c>
      <c r="D66" s="119"/>
      <c r="E66" s="78">
        <v>9.9605</v>
      </c>
    </row>
    <row r="67" spans="1:5" ht="12.75">
      <c r="A67" s="75">
        <v>2011</v>
      </c>
      <c r="B67" s="76">
        <v>8</v>
      </c>
      <c r="C67" s="77">
        <v>9.9434</v>
      </c>
      <c r="D67" s="119"/>
      <c r="E67" s="78">
        <v>9.9448</v>
      </c>
    </row>
    <row r="68" spans="1:5" ht="12.75">
      <c r="A68" s="75">
        <v>2011</v>
      </c>
      <c r="B68" s="76">
        <v>9</v>
      </c>
      <c r="C68" s="77">
        <v>9.9548</v>
      </c>
      <c r="D68" s="119"/>
      <c r="E68" s="78">
        <v>9.9562</v>
      </c>
    </row>
    <row r="69" spans="1:5" ht="12.75">
      <c r="A69" s="75">
        <v>2011</v>
      </c>
      <c r="B69" s="76">
        <v>10</v>
      </c>
      <c r="C69" s="77">
        <v>10.005</v>
      </c>
      <c r="D69" s="119"/>
      <c r="E69" s="78">
        <v>10.0026</v>
      </c>
    </row>
    <row r="70" spans="1:5" ht="12.75">
      <c r="A70" s="75">
        <v>2011</v>
      </c>
      <c r="B70" s="76">
        <v>11</v>
      </c>
      <c r="C70" s="77">
        <v>9.9011</v>
      </c>
      <c r="D70" s="119"/>
      <c r="E70" s="78">
        <v>9.9003</v>
      </c>
    </row>
    <row r="71" spans="1:6" ht="12.75">
      <c r="A71" s="79">
        <v>2011</v>
      </c>
      <c r="B71" s="80">
        <v>12</v>
      </c>
      <c r="C71" s="81">
        <v>9.8867</v>
      </c>
      <c r="D71" s="120">
        <f>AVERAGE(C60:C71)</f>
        <v>9.929208333333333</v>
      </c>
      <c r="E71" s="82">
        <v>9.8868</v>
      </c>
      <c r="F71" s="112">
        <f>AVERAGE(E60:E71)</f>
        <v>9.929324999999999</v>
      </c>
    </row>
    <row r="72" spans="1:5" ht="12.75">
      <c r="A72" s="70">
        <v>2012</v>
      </c>
      <c r="B72" s="59">
        <v>1</v>
      </c>
      <c r="C72" s="60">
        <v>9.896991464142978</v>
      </c>
      <c r="D72" s="118"/>
      <c r="E72" s="61">
        <v>9.897312428770842</v>
      </c>
    </row>
    <row r="73" spans="1:5" ht="12.75">
      <c r="A73" s="75">
        <v>2012</v>
      </c>
      <c r="B73" s="76">
        <v>2</v>
      </c>
      <c r="C73" s="77">
        <v>9.9429</v>
      </c>
      <c r="D73" s="119"/>
      <c r="E73" s="78">
        <v>9.9429</v>
      </c>
    </row>
    <row r="74" spans="1:5" ht="12.75">
      <c r="A74" s="75">
        <v>2012</v>
      </c>
      <c r="B74" s="76">
        <v>3</v>
      </c>
      <c r="C74" s="77">
        <v>9.939486963512255</v>
      </c>
      <c r="D74" s="119"/>
      <c r="E74" s="78">
        <v>9.93950247531739</v>
      </c>
    </row>
    <row r="75" spans="1:5" ht="12.75">
      <c r="A75" s="75">
        <v>2012</v>
      </c>
      <c r="B75" s="76">
        <v>4</v>
      </c>
      <c r="C75" s="77">
        <v>9.9936</v>
      </c>
      <c r="D75" s="119"/>
      <c r="E75" s="78">
        <v>9.9936</v>
      </c>
    </row>
    <row r="76" spans="1:5" ht="12.75">
      <c r="A76" s="75">
        <v>2012</v>
      </c>
      <c r="B76" s="76">
        <v>5</v>
      </c>
      <c r="C76" s="77">
        <v>9.9963</v>
      </c>
      <c r="D76" s="119"/>
      <c r="E76" s="78">
        <v>9.9974</v>
      </c>
    </row>
    <row r="77" spans="1:5" ht="12.75">
      <c r="A77" s="75">
        <v>2012</v>
      </c>
      <c r="B77" s="76">
        <v>6</v>
      </c>
      <c r="C77" s="77">
        <v>9.992033021407506</v>
      </c>
      <c r="D77" s="119"/>
      <c r="E77" s="78">
        <v>9.99376318439258</v>
      </c>
    </row>
    <row r="78" spans="1:5" ht="12.75">
      <c r="A78" s="75">
        <v>2012</v>
      </c>
      <c r="B78" s="76">
        <v>7</v>
      </c>
      <c r="C78" s="77">
        <v>9.9436</v>
      </c>
      <c r="D78" s="119"/>
      <c r="E78" s="78">
        <v>9.9446</v>
      </c>
    </row>
    <row r="79" spans="1:5" ht="12.75">
      <c r="A79" s="75">
        <v>2012</v>
      </c>
      <c r="B79" s="76">
        <v>8</v>
      </c>
      <c r="C79" s="77">
        <v>9.9651</v>
      </c>
      <c r="D79" s="119"/>
      <c r="E79" s="78">
        <v>9.9651</v>
      </c>
    </row>
    <row r="80" spans="1:5" ht="12.75">
      <c r="A80" s="75">
        <v>2012</v>
      </c>
      <c r="B80" s="76">
        <v>9</v>
      </c>
      <c r="C80" s="77">
        <v>9.9631</v>
      </c>
      <c r="D80" s="119"/>
      <c r="E80" s="78">
        <v>9.9628</v>
      </c>
    </row>
    <row r="81" spans="1:5" ht="12.75">
      <c r="A81" s="75">
        <v>2012</v>
      </c>
      <c r="B81" s="76">
        <v>10</v>
      </c>
      <c r="C81" s="77">
        <v>10.0459</v>
      </c>
      <c r="D81" s="119"/>
      <c r="E81" s="78">
        <v>10.0452</v>
      </c>
    </row>
    <row r="82" spans="1:5" ht="12.75">
      <c r="A82" s="75">
        <v>2012</v>
      </c>
      <c r="B82" s="76">
        <v>11</v>
      </c>
      <c r="C82" s="77">
        <v>9.9384</v>
      </c>
      <c r="D82" s="119"/>
      <c r="E82" s="78">
        <v>9.9379</v>
      </c>
    </row>
    <row r="83" spans="1:6" ht="12.75">
      <c r="A83" s="79">
        <v>2012</v>
      </c>
      <c r="B83" s="80">
        <v>12</v>
      </c>
      <c r="C83" s="81">
        <v>9.9492</v>
      </c>
      <c r="D83" s="120">
        <f>AVERAGE(C72:C83)</f>
        <v>9.963884287421896</v>
      </c>
      <c r="E83" s="82">
        <v>9.9488</v>
      </c>
      <c r="F83" s="112">
        <f>AVERAGE(E72:E83)</f>
        <v>9.964073174040067</v>
      </c>
    </row>
    <row r="84" spans="1:5" ht="12.75">
      <c r="A84" s="70">
        <v>2013</v>
      </c>
      <c r="B84" s="59">
        <v>1</v>
      </c>
      <c r="C84" s="60">
        <v>10.0039</v>
      </c>
      <c r="D84" s="118"/>
      <c r="E84" s="61">
        <v>10.0048</v>
      </c>
    </row>
    <row r="85" spans="1:5" ht="12.75">
      <c r="A85" s="75">
        <v>2013</v>
      </c>
      <c r="B85" s="76">
        <v>2</v>
      </c>
      <c r="C85" s="77">
        <v>10.0225</v>
      </c>
      <c r="D85" s="119"/>
      <c r="E85" s="78">
        <v>10.0226</v>
      </c>
    </row>
    <row r="86" spans="1:5" ht="12.75">
      <c r="A86" s="75">
        <v>2013</v>
      </c>
      <c r="B86" s="76">
        <v>3</v>
      </c>
      <c r="C86" s="77">
        <v>10.0071</v>
      </c>
      <c r="D86" s="119"/>
      <c r="E86" s="78">
        <v>10.0071</v>
      </c>
    </row>
    <row r="87" spans="1:5" ht="12.75">
      <c r="A87" s="75">
        <v>2013</v>
      </c>
      <c r="B87" s="76">
        <v>4</v>
      </c>
      <c r="C87" s="77">
        <v>10.0309</v>
      </c>
      <c r="D87" s="119"/>
      <c r="E87" s="78">
        <v>10.0308</v>
      </c>
    </row>
    <row r="88" spans="1:5" ht="12.75">
      <c r="A88" s="75">
        <v>2013</v>
      </c>
      <c r="B88" s="76">
        <v>5</v>
      </c>
      <c r="C88" s="77">
        <v>10.0088</v>
      </c>
      <c r="D88" s="119"/>
      <c r="E88" s="78">
        <v>10.009</v>
      </c>
    </row>
    <row r="89" spans="1:5" ht="12.75">
      <c r="A89" s="75">
        <v>2013</v>
      </c>
      <c r="B89" s="76">
        <v>6</v>
      </c>
      <c r="C89" s="77">
        <v>9.9819</v>
      </c>
      <c r="D89" s="119"/>
      <c r="E89" s="78">
        <v>9.9827</v>
      </c>
    </row>
    <row r="90" spans="1:5" ht="12.75">
      <c r="A90" s="75">
        <v>2013</v>
      </c>
      <c r="B90" s="76">
        <v>7</v>
      </c>
      <c r="C90" s="77">
        <v>9.7696</v>
      </c>
      <c r="D90" s="119"/>
      <c r="E90" s="78">
        <v>9.7678</v>
      </c>
    </row>
    <row r="91" spans="1:5" ht="12.75">
      <c r="A91" s="75">
        <v>2013</v>
      </c>
      <c r="B91" s="76">
        <v>8</v>
      </c>
      <c r="C91" s="77">
        <v>9.7392</v>
      </c>
      <c r="D91" s="119"/>
      <c r="E91" s="78">
        <v>9.7395</v>
      </c>
    </row>
    <row r="92" spans="1:5" ht="12.75">
      <c r="A92" s="75">
        <v>2013</v>
      </c>
      <c r="B92" s="76">
        <v>9</v>
      </c>
      <c r="C92" s="77">
        <v>9.7685</v>
      </c>
      <c r="D92" s="119"/>
      <c r="E92" s="78">
        <v>9.7682</v>
      </c>
    </row>
    <row r="93" spans="1:5" ht="12.75">
      <c r="A93" s="75">
        <v>2013</v>
      </c>
      <c r="B93" s="76">
        <v>10</v>
      </c>
      <c r="C93" s="77">
        <v>9.7691</v>
      </c>
      <c r="D93" s="119"/>
      <c r="E93" s="78">
        <v>9.769</v>
      </c>
    </row>
    <row r="94" spans="1:5" ht="12.75">
      <c r="A94" s="75">
        <v>2013</v>
      </c>
      <c r="B94" s="76">
        <v>11</v>
      </c>
      <c r="C94" s="77">
        <v>9.7429</v>
      </c>
      <c r="D94" s="119"/>
      <c r="E94" s="78">
        <v>9.7419</v>
      </c>
    </row>
    <row r="95" spans="1:6" ht="12.75">
      <c r="A95" s="79">
        <v>2013</v>
      </c>
      <c r="B95" s="80">
        <v>12</v>
      </c>
      <c r="C95" s="81">
        <v>9.732</v>
      </c>
      <c r="D95" s="120">
        <f>AVERAGE(C84:C95)</f>
        <v>9.881366666666667</v>
      </c>
      <c r="E95" s="82">
        <v>9.732</v>
      </c>
      <c r="F95" s="112">
        <f>AVERAGE(E84:E95)</f>
        <v>9.881283333333334</v>
      </c>
    </row>
    <row r="96" spans="1:5" ht="12.75">
      <c r="A96" s="70">
        <v>2014</v>
      </c>
      <c r="B96" s="59">
        <v>1</v>
      </c>
      <c r="C96" s="60">
        <v>9.7445</v>
      </c>
      <c r="D96" s="118"/>
      <c r="E96" s="61">
        <v>9.7447</v>
      </c>
    </row>
    <row r="97" spans="1:5" ht="12.75">
      <c r="A97" s="75">
        <v>2014</v>
      </c>
      <c r="B97" s="76">
        <v>2</v>
      </c>
      <c r="C97" s="77">
        <v>9.8197</v>
      </c>
      <c r="D97" s="119"/>
      <c r="E97" s="78">
        <v>9.8197</v>
      </c>
    </row>
    <row r="98" spans="1:5" ht="12.75">
      <c r="A98" s="75">
        <v>2014</v>
      </c>
      <c r="B98" s="76">
        <v>3</v>
      </c>
      <c r="C98" s="77">
        <v>9.8328</v>
      </c>
      <c r="D98" s="119"/>
      <c r="E98" s="78">
        <v>9.8316</v>
      </c>
    </row>
    <row r="99" spans="1:5" ht="12.75">
      <c r="A99" s="75">
        <v>2014</v>
      </c>
      <c r="B99" s="76">
        <v>4</v>
      </c>
      <c r="C99" s="77">
        <v>9.7942</v>
      </c>
      <c r="D99" s="119"/>
      <c r="E99" s="78">
        <v>9.7945</v>
      </c>
    </row>
    <row r="100" spans="1:5" ht="12.75">
      <c r="A100" s="75">
        <v>2014</v>
      </c>
      <c r="B100" s="76">
        <v>5</v>
      </c>
      <c r="C100" s="77">
        <v>9.7523</v>
      </c>
      <c r="D100" s="119"/>
      <c r="E100" s="78">
        <v>9.752</v>
      </c>
    </row>
    <row r="101" spans="1:5" ht="12.75">
      <c r="A101" s="75">
        <v>2014</v>
      </c>
      <c r="B101" s="76">
        <v>6</v>
      </c>
      <c r="C101" s="77">
        <v>9.8025</v>
      </c>
      <c r="D101" s="119"/>
      <c r="E101" s="78">
        <v>9.8026</v>
      </c>
    </row>
    <row r="102" spans="1:5" ht="12.75">
      <c r="A102" s="75">
        <v>2014</v>
      </c>
      <c r="B102" s="76">
        <v>7</v>
      </c>
      <c r="C102" s="77">
        <v>9.7921</v>
      </c>
      <c r="D102" s="119"/>
      <c r="E102" s="78">
        <v>9.7906</v>
      </c>
    </row>
    <row r="103" spans="1:5" ht="12.75">
      <c r="A103" s="75">
        <v>2014</v>
      </c>
      <c r="B103" s="76">
        <v>8</v>
      </c>
      <c r="C103" s="77">
        <v>9.748785866166921</v>
      </c>
      <c r="D103" s="119"/>
      <c r="E103" s="78">
        <v>9.748728581815524</v>
      </c>
    </row>
    <row r="104" spans="1:5" ht="12.75">
      <c r="A104" s="75">
        <v>2014</v>
      </c>
      <c r="B104" s="76">
        <v>9</v>
      </c>
      <c r="C104" s="77">
        <v>9.7516</v>
      </c>
      <c r="D104" s="119"/>
      <c r="E104" s="78">
        <v>9.7516</v>
      </c>
    </row>
    <row r="105" spans="1:5" ht="12.75">
      <c r="A105" s="75">
        <v>2014</v>
      </c>
      <c r="B105" s="76">
        <v>10</v>
      </c>
      <c r="C105" s="77">
        <v>9.748163051813279</v>
      </c>
      <c r="D105" s="119"/>
      <c r="E105" s="78">
        <v>9.748323589335946</v>
      </c>
    </row>
    <row r="106" spans="1:5" ht="12.75">
      <c r="A106" s="75">
        <v>2014</v>
      </c>
      <c r="B106" s="76">
        <v>11</v>
      </c>
      <c r="C106" s="77">
        <v>9.7499</v>
      </c>
      <c r="D106" s="119"/>
      <c r="E106" s="78">
        <v>9.7499</v>
      </c>
    </row>
    <row r="107" spans="1:6" ht="12.75">
      <c r="A107" s="79">
        <v>2014</v>
      </c>
      <c r="B107" s="80">
        <v>12</v>
      </c>
      <c r="C107" s="81">
        <v>9.9381</v>
      </c>
      <c r="D107" s="120">
        <f>AVERAGE(C96:C107)</f>
        <v>9.78955407649835</v>
      </c>
      <c r="E107" s="82">
        <v>9.9392</v>
      </c>
      <c r="F107" s="112">
        <f>AVERAGE(E96:E107)</f>
        <v>9.789454347595957</v>
      </c>
    </row>
    <row r="108" spans="1:5" ht="12.75">
      <c r="A108" s="70">
        <v>2015</v>
      </c>
      <c r="B108" s="59">
        <v>1</v>
      </c>
      <c r="C108" s="60">
        <v>9.792409596039308</v>
      </c>
      <c r="D108" s="118"/>
      <c r="E108" s="61">
        <v>9.792501969656419</v>
      </c>
    </row>
    <row r="109" spans="1:5" ht="12.75">
      <c r="A109" s="75">
        <v>2015</v>
      </c>
      <c r="B109" s="76">
        <v>2</v>
      </c>
      <c r="C109" s="77">
        <v>9.958472083245406</v>
      </c>
      <c r="D109" s="119"/>
      <c r="E109" s="78">
        <v>9.956900085236214</v>
      </c>
    </row>
    <row r="110" spans="1:5" ht="12.75">
      <c r="A110" s="75">
        <v>2015</v>
      </c>
      <c r="B110" s="76">
        <v>3</v>
      </c>
      <c r="C110" s="77">
        <v>10.328067231164486</v>
      </c>
      <c r="D110" s="119"/>
      <c r="E110" s="78">
        <v>10.327918167493223</v>
      </c>
    </row>
    <row r="111" spans="1:5" ht="12.75">
      <c r="A111" s="75">
        <v>2015</v>
      </c>
      <c r="B111" s="76">
        <v>4</v>
      </c>
      <c r="C111" s="77">
        <v>10.327789384126255</v>
      </c>
      <c r="D111" s="119"/>
      <c r="E111" s="78">
        <v>10.327967710117488</v>
      </c>
    </row>
    <row r="112" spans="1:5" ht="12.75">
      <c r="A112" s="75">
        <v>2015</v>
      </c>
      <c r="B112" s="76">
        <v>5</v>
      </c>
      <c r="C112" s="77">
        <v>10.346357892367582</v>
      </c>
      <c r="D112" s="119"/>
      <c r="E112" s="78">
        <v>10.346386123173119</v>
      </c>
    </row>
    <row r="113" spans="1:5" ht="12.75">
      <c r="A113" s="75">
        <v>2015</v>
      </c>
      <c r="B113" s="76">
        <v>6</v>
      </c>
      <c r="C113" s="77">
        <v>10.2984</v>
      </c>
      <c r="D113" s="119"/>
      <c r="E113" s="78">
        <v>10.2978</v>
      </c>
    </row>
    <row r="114" spans="1:5" ht="12.75">
      <c r="A114" s="75">
        <v>2015</v>
      </c>
      <c r="B114" s="76">
        <v>7</v>
      </c>
      <c r="C114" s="77">
        <v>10.327368830911237</v>
      </c>
      <c r="D114" s="119"/>
      <c r="E114" s="78">
        <v>10.3269586242865</v>
      </c>
    </row>
    <row r="115" spans="1:5" ht="12.75">
      <c r="A115" s="75">
        <v>2015</v>
      </c>
      <c r="B115" s="76">
        <v>8</v>
      </c>
      <c r="C115" s="77">
        <v>10.331048145383317</v>
      </c>
      <c r="D115" s="119"/>
      <c r="E115" s="78">
        <v>10.33087809642599</v>
      </c>
    </row>
    <row r="116" spans="1:5" ht="12.75">
      <c r="A116" s="75">
        <v>2015</v>
      </c>
      <c r="B116" s="76">
        <v>9</v>
      </c>
      <c r="C116" s="77">
        <v>10.3095</v>
      </c>
      <c r="D116" s="119"/>
      <c r="E116" s="78">
        <v>10.3094</v>
      </c>
    </row>
    <row r="117" spans="1:5" ht="12.75">
      <c r="A117" s="75">
        <v>2015</v>
      </c>
      <c r="B117" s="76">
        <v>10</v>
      </c>
      <c r="C117" s="77">
        <v>10.337246643118371</v>
      </c>
      <c r="D117" s="119"/>
      <c r="E117" s="78">
        <v>10.337093899006902</v>
      </c>
    </row>
    <row r="118" spans="1:5" ht="12.75">
      <c r="A118" s="75">
        <v>2015</v>
      </c>
      <c r="B118" s="76">
        <v>11</v>
      </c>
      <c r="C118" s="77">
        <v>10.152239181963388</v>
      </c>
      <c r="D118" s="119"/>
      <c r="E118" s="78">
        <v>10.148322577370683</v>
      </c>
    </row>
    <row r="119" spans="1:6" ht="12.75">
      <c r="A119" s="83">
        <v>2015</v>
      </c>
      <c r="B119" s="84">
        <v>12</v>
      </c>
      <c r="C119" s="85">
        <v>10.119490828035863</v>
      </c>
      <c r="D119" s="120">
        <f>AVERAGE(C108:C119)</f>
        <v>10.21903248469627</v>
      </c>
      <c r="E119" s="86">
        <v>10.118895240187904</v>
      </c>
      <c r="F119" s="112">
        <f>AVERAGE(E108:E119)</f>
        <v>10.218418541079537</v>
      </c>
    </row>
    <row r="120" spans="1:5" ht="12.75">
      <c r="A120" s="70">
        <v>2016</v>
      </c>
      <c r="B120" s="59">
        <v>1</v>
      </c>
      <c r="C120" s="60">
        <v>10.208359485802307</v>
      </c>
      <c r="D120" s="118"/>
      <c r="E120" s="61">
        <v>10.20794739481397</v>
      </c>
    </row>
    <row r="121" spans="1:5" ht="12.75">
      <c r="A121" s="75">
        <v>2016</v>
      </c>
      <c r="B121" s="76">
        <v>2</v>
      </c>
      <c r="C121" s="77">
        <v>10.306512613866937</v>
      </c>
      <c r="D121" s="119"/>
      <c r="E121" s="78">
        <v>10.306323961848209</v>
      </c>
    </row>
    <row r="122" spans="1:5" ht="12.75">
      <c r="A122" s="75">
        <v>2016</v>
      </c>
      <c r="B122" s="76">
        <v>3</v>
      </c>
      <c r="C122" s="77">
        <v>10.3033</v>
      </c>
      <c r="D122" s="119"/>
      <c r="E122" s="78">
        <v>10.3033</v>
      </c>
    </row>
    <row r="123" spans="1:5" ht="12.75">
      <c r="A123" s="75">
        <v>2016</v>
      </c>
      <c r="B123" s="76">
        <v>4</v>
      </c>
      <c r="C123" s="77">
        <v>10.309769736522721</v>
      </c>
      <c r="D123" s="119"/>
      <c r="E123" s="78">
        <v>10.309628360111992</v>
      </c>
    </row>
    <row r="124" spans="1:5" ht="12.75">
      <c r="A124" s="75">
        <v>2016</v>
      </c>
      <c r="B124" s="76">
        <v>5</v>
      </c>
      <c r="C124" s="77">
        <v>10.317270217837011</v>
      </c>
      <c r="D124" s="119"/>
      <c r="E124" s="78">
        <v>10.31691518134218</v>
      </c>
    </row>
    <row r="125" spans="1:5" ht="12.75">
      <c r="A125" s="75">
        <v>2016</v>
      </c>
      <c r="B125" s="76">
        <v>6</v>
      </c>
      <c r="C125" s="77">
        <v>10.317270652295884</v>
      </c>
      <c r="D125" s="119"/>
      <c r="E125" s="78">
        <v>10.3174656250365</v>
      </c>
    </row>
    <row r="126" spans="1:5" ht="12.75">
      <c r="A126" s="75">
        <v>2016</v>
      </c>
      <c r="B126" s="76">
        <v>7</v>
      </c>
      <c r="C126" s="77">
        <v>10.328004856740396</v>
      </c>
      <c r="D126" s="119"/>
      <c r="E126" s="78">
        <v>10.328320247234734</v>
      </c>
    </row>
    <row r="127" spans="1:5" ht="12.75">
      <c r="A127" s="75">
        <v>2016</v>
      </c>
      <c r="B127" s="76">
        <v>8</v>
      </c>
      <c r="C127" s="77">
        <v>10.322766179300308</v>
      </c>
      <c r="D127" s="119"/>
      <c r="E127" s="78">
        <v>10.323293141631828</v>
      </c>
    </row>
    <row r="128" ht="12.75">
      <c r="D128" s="47"/>
    </row>
    <row r="129" spans="4:6" ht="12.75">
      <c r="D129" s="115">
        <f>AVERAGE(D119,D107,D95,D83,D71,D59,D47,D35,D23)</f>
        <v>10.053510277332892</v>
      </c>
      <c r="F129" s="112">
        <f>AVERAGE(F119,F107,F95,F83,F71,F59,F47,F35,F23)</f>
        <v>10.053371832841213</v>
      </c>
    </row>
    <row r="130" ht="12.75">
      <c r="D130" s="47"/>
    </row>
    <row r="131" ht="12.75">
      <c r="D131" s="47"/>
    </row>
    <row r="132" ht="12.75">
      <c r="D132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1" sqref="A1:IV16384"/>
    </sheetView>
  </sheetViews>
  <sheetFormatPr defaultColWidth="10.7109375" defaultRowHeight="12.75"/>
  <cols>
    <col min="1" max="1" width="9.140625" style="290" bestFit="1" customWidth="1"/>
    <col min="2" max="4" width="10.7109375" style="291" customWidth="1"/>
    <col min="5" max="5" width="10.7109375" style="292" customWidth="1"/>
    <col min="6" max="17" width="10.7109375" style="248" customWidth="1"/>
    <col min="18" max="29" width="10.7109375" style="249" customWidth="1"/>
    <col min="30" max="41" width="10.7109375" style="250" customWidth="1"/>
    <col min="42" max="53" width="10.7109375" style="251" customWidth="1"/>
    <col min="54" max="65" width="10.7109375" style="252" customWidth="1"/>
    <col min="66" max="77" width="10.7109375" style="293" customWidth="1"/>
    <col min="78" max="89" width="10.7109375" style="88" customWidth="1"/>
    <col min="90" max="101" width="10.7109375" style="254" customWidth="1"/>
    <col min="102" max="113" width="10.7109375" style="255" customWidth="1"/>
    <col min="114" max="125" width="10.7109375" style="256" customWidth="1"/>
    <col min="126" max="137" width="10.7109375" style="257" customWidth="1"/>
    <col min="138" max="16384" width="10.7109375" style="42" customWidth="1"/>
  </cols>
  <sheetData>
    <row r="1" spans="1:137" s="228" customFormat="1" ht="13.5" thickBot="1">
      <c r="A1" s="202"/>
      <c r="B1" s="203">
        <v>2005</v>
      </c>
      <c r="C1" s="204"/>
      <c r="D1" s="204"/>
      <c r="E1" s="205"/>
      <c r="F1" s="206">
        <v>2006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8">
        <v>2007</v>
      </c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10">
        <v>2008</v>
      </c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2">
        <v>2009</v>
      </c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4">
        <v>2010</v>
      </c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6">
        <v>2011</v>
      </c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8">
        <v>2012</v>
      </c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20">
        <v>2013</v>
      </c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2">
        <v>2014</v>
      </c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4">
        <v>2015</v>
      </c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6">
        <v>2016</v>
      </c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</row>
    <row r="2" spans="1:137" s="243" customFormat="1" ht="27" thickBot="1" thickTop="1">
      <c r="A2" s="229" t="s">
        <v>294</v>
      </c>
      <c r="B2" s="230" t="s">
        <v>204</v>
      </c>
      <c r="C2" s="230" t="s">
        <v>205</v>
      </c>
      <c r="D2" s="230" t="s">
        <v>206</v>
      </c>
      <c r="E2" s="231" t="s">
        <v>207</v>
      </c>
      <c r="F2" s="232" t="s">
        <v>196</v>
      </c>
      <c r="G2" s="232" t="s">
        <v>227</v>
      </c>
      <c r="H2" s="232" t="s">
        <v>198</v>
      </c>
      <c r="I2" s="232" t="s">
        <v>199</v>
      </c>
      <c r="J2" s="232" t="s">
        <v>200</v>
      </c>
      <c r="K2" s="232" t="s">
        <v>201</v>
      </c>
      <c r="L2" s="232" t="s">
        <v>202</v>
      </c>
      <c r="M2" s="232" t="s">
        <v>203</v>
      </c>
      <c r="N2" s="232" t="s">
        <v>204</v>
      </c>
      <c r="O2" s="232" t="s">
        <v>205</v>
      </c>
      <c r="P2" s="232" t="s">
        <v>206</v>
      </c>
      <c r="Q2" s="232" t="s">
        <v>207</v>
      </c>
      <c r="R2" s="233" t="s">
        <v>196</v>
      </c>
      <c r="S2" s="233" t="s">
        <v>227</v>
      </c>
      <c r="T2" s="233" t="s">
        <v>198</v>
      </c>
      <c r="U2" s="233" t="s">
        <v>199</v>
      </c>
      <c r="V2" s="233" t="s">
        <v>200</v>
      </c>
      <c r="W2" s="233" t="s">
        <v>201</v>
      </c>
      <c r="X2" s="233" t="s">
        <v>202</v>
      </c>
      <c r="Y2" s="233" t="s">
        <v>203</v>
      </c>
      <c r="Z2" s="233" t="s">
        <v>204</v>
      </c>
      <c r="AA2" s="233" t="s">
        <v>205</v>
      </c>
      <c r="AB2" s="233" t="s">
        <v>206</v>
      </c>
      <c r="AC2" s="233" t="s">
        <v>207</v>
      </c>
      <c r="AD2" s="234" t="s">
        <v>196</v>
      </c>
      <c r="AE2" s="234" t="s">
        <v>227</v>
      </c>
      <c r="AF2" s="234" t="s">
        <v>198</v>
      </c>
      <c r="AG2" s="234" t="s">
        <v>199</v>
      </c>
      <c r="AH2" s="234" t="s">
        <v>200</v>
      </c>
      <c r="AI2" s="234" t="s">
        <v>201</v>
      </c>
      <c r="AJ2" s="234" t="s">
        <v>202</v>
      </c>
      <c r="AK2" s="234" t="s">
        <v>203</v>
      </c>
      <c r="AL2" s="234" t="s">
        <v>204</v>
      </c>
      <c r="AM2" s="234" t="s">
        <v>205</v>
      </c>
      <c r="AN2" s="234" t="s">
        <v>206</v>
      </c>
      <c r="AO2" s="234" t="s">
        <v>207</v>
      </c>
      <c r="AP2" s="235" t="s">
        <v>196</v>
      </c>
      <c r="AQ2" s="235" t="s">
        <v>227</v>
      </c>
      <c r="AR2" s="235" t="s">
        <v>198</v>
      </c>
      <c r="AS2" s="235" t="s">
        <v>199</v>
      </c>
      <c r="AT2" s="235" t="s">
        <v>200</v>
      </c>
      <c r="AU2" s="235" t="s">
        <v>201</v>
      </c>
      <c r="AV2" s="235" t="s">
        <v>202</v>
      </c>
      <c r="AW2" s="235" t="s">
        <v>203</v>
      </c>
      <c r="AX2" s="235" t="s">
        <v>204</v>
      </c>
      <c r="AY2" s="235" t="s">
        <v>205</v>
      </c>
      <c r="AZ2" s="235" t="s">
        <v>206</v>
      </c>
      <c r="BA2" s="235" t="s">
        <v>207</v>
      </c>
      <c r="BB2" s="236" t="s">
        <v>196</v>
      </c>
      <c r="BC2" s="236" t="s">
        <v>227</v>
      </c>
      <c r="BD2" s="236" t="s">
        <v>198</v>
      </c>
      <c r="BE2" s="236" t="s">
        <v>199</v>
      </c>
      <c r="BF2" s="236" t="s">
        <v>200</v>
      </c>
      <c r="BG2" s="236" t="s">
        <v>201</v>
      </c>
      <c r="BH2" s="236" t="s">
        <v>202</v>
      </c>
      <c r="BI2" s="236" t="s">
        <v>203</v>
      </c>
      <c r="BJ2" s="236" t="s">
        <v>204</v>
      </c>
      <c r="BK2" s="236" t="s">
        <v>205</v>
      </c>
      <c r="BL2" s="236" t="s">
        <v>206</v>
      </c>
      <c r="BM2" s="236" t="s">
        <v>207</v>
      </c>
      <c r="BN2" s="237" t="s">
        <v>196</v>
      </c>
      <c r="BO2" s="237" t="s">
        <v>227</v>
      </c>
      <c r="BP2" s="237" t="s">
        <v>198</v>
      </c>
      <c r="BQ2" s="237" t="s">
        <v>199</v>
      </c>
      <c r="BR2" s="237" t="s">
        <v>200</v>
      </c>
      <c r="BS2" s="237" t="s">
        <v>201</v>
      </c>
      <c r="BT2" s="237" t="s">
        <v>202</v>
      </c>
      <c r="BU2" s="237" t="s">
        <v>203</v>
      </c>
      <c r="BV2" s="237" t="s">
        <v>204</v>
      </c>
      <c r="BW2" s="237" t="s">
        <v>205</v>
      </c>
      <c r="BX2" s="237" t="s">
        <v>206</v>
      </c>
      <c r="BY2" s="237" t="s">
        <v>207</v>
      </c>
      <c r="BZ2" s="238" t="s">
        <v>196</v>
      </c>
      <c r="CA2" s="238" t="s">
        <v>227</v>
      </c>
      <c r="CB2" s="238" t="s">
        <v>198</v>
      </c>
      <c r="CC2" s="238" t="s">
        <v>199</v>
      </c>
      <c r="CD2" s="238" t="s">
        <v>200</v>
      </c>
      <c r="CE2" s="238" t="s">
        <v>201</v>
      </c>
      <c r="CF2" s="238" t="s">
        <v>202</v>
      </c>
      <c r="CG2" s="238" t="s">
        <v>203</v>
      </c>
      <c r="CH2" s="238" t="s">
        <v>204</v>
      </c>
      <c r="CI2" s="238" t="s">
        <v>205</v>
      </c>
      <c r="CJ2" s="238" t="s">
        <v>206</v>
      </c>
      <c r="CK2" s="238" t="s">
        <v>207</v>
      </c>
      <c r="CL2" s="239" t="s">
        <v>196</v>
      </c>
      <c r="CM2" s="239" t="s">
        <v>227</v>
      </c>
      <c r="CN2" s="239" t="s">
        <v>198</v>
      </c>
      <c r="CO2" s="239" t="s">
        <v>199</v>
      </c>
      <c r="CP2" s="239" t="s">
        <v>200</v>
      </c>
      <c r="CQ2" s="239" t="s">
        <v>201</v>
      </c>
      <c r="CR2" s="239" t="s">
        <v>202</v>
      </c>
      <c r="CS2" s="239" t="s">
        <v>203</v>
      </c>
      <c r="CT2" s="239" t="s">
        <v>204</v>
      </c>
      <c r="CU2" s="239" t="s">
        <v>205</v>
      </c>
      <c r="CV2" s="239" t="s">
        <v>206</v>
      </c>
      <c r="CW2" s="239" t="s">
        <v>207</v>
      </c>
      <c r="CX2" s="240" t="s">
        <v>196</v>
      </c>
      <c r="CY2" s="240" t="s">
        <v>227</v>
      </c>
      <c r="CZ2" s="240" t="s">
        <v>198</v>
      </c>
      <c r="DA2" s="240" t="s">
        <v>199</v>
      </c>
      <c r="DB2" s="240" t="s">
        <v>200</v>
      </c>
      <c r="DC2" s="240" t="s">
        <v>201</v>
      </c>
      <c r="DD2" s="240" t="s">
        <v>202</v>
      </c>
      <c r="DE2" s="240" t="s">
        <v>203</v>
      </c>
      <c r="DF2" s="240" t="s">
        <v>204</v>
      </c>
      <c r="DG2" s="240" t="s">
        <v>205</v>
      </c>
      <c r="DH2" s="240" t="s">
        <v>206</v>
      </c>
      <c r="DI2" s="240" t="s">
        <v>207</v>
      </c>
      <c r="DJ2" s="241" t="s">
        <v>196</v>
      </c>
      <c r="DK2" s="241" t="s">
        <v>227</v>
      </c>
      <c r="DL2" s="241" t="s">
        <v>198</v>
      </c>
      <c r="DM2" s="241" t="s">
        <v>199</v>
      </c>
      <c r="DN2" s="241" t="s">
        <v>200</v>
      </c>
      <c r="DO2" s="241" t="s">
        <v>201</v>
      </c>
      <c r="DP2" s="241" t="s">
        <v>202</v>
      </c>
      <c r="DQ2" s="241" t="s">
        <v>203</v>
      </c>
      <c r="DR2" s="241" t="s">
        <v>204</v>
      </c>
      <c r="DS2" s="241" t="s">
        <v>205</v>
      </c>
      <c r="DT2" s="241" t="s">
        <v>206</v>
      </c>
      <c r="DU2" s="241" t="s">
        <v>207</v>
      </c>
      <c r="DV2" s="242" t="s">
        <v>196</v>
      </c>
      <c r="DW2" s="242" t="s">
        <v>227</v>
      </c>
      <c r="DX2" s="242" t="s">
        <v>198</v>
      </c>
      <c r="DY2" s="242" t="s">
        <v>199</v>
      </c>
      <c r="DZ2" s="242" t="s">
        <v>200</v>
      </c>
      <c r="EA2" s="242" t="s">
        <v>201</v>
      </c>
      <c r="EB2" s="242" t="s">
        <v>202</v>
      </c>
      <c r="EC2" s="242" t="s">
        <v>203</v>
      </c>
      <c r="ED2" s="242" t="s">
        <v>204</v>
      </c>
      <c r="EE2" s="242" t="s">
        <v>205</v>
      </c>
      <c r="EF2" s="242" t="s">
        <v>206</v>
      </c>
      <c r="EG2" s="242" t="s">
        <v>207</v>
      </c>
    </row>
    <row r="3" spans="1:131" ht="13.5" thickTop="1">
      <c r="A3" s="244">
        <v>1</v>
      </c>
      <c r="B3" s="245" t="s">
        <v>295</v>
      </c>
      <c r="C3" s="245">
        <v>1.7</v>
      </c>
      <c r="D3" s="245">
        <v>1.3</v>
      </c>
      <c r="E3" s="246">
        <v>13.3</v>
      </c>
      <c r="F3" s="247">
        <v>10.7</v>
      </c>
      <c r="G3" s="247">
        <v>14.5</v>
      </c>
      <c r="H3" s="247">
        <v>13.9</v>
      </c>
      <c r="I3" s="247">
        <v>2.4</v>
      </c>
      <c r="J3" s="247">
        <v>7.7</v>
      </c>
      <c r="K3" s="247">
        <v>6</v>
      </c>
      <c r="L3" s="247" t="s">
        <v>295</v>
      </c>
      <c r="M3" s="247" t="s">
        <v>295</v>
      </c>
      <c r="N3" s="247" t="s">
        <v>295</v>
      </c>
      <c r="O3" s="248" t="s">
        <v>295</v>
      </c>
      <c r="P3" s="248">
        <v>6.6</v>
      </c>
      <c r="Q3" s="248">
        <v>8.1</v>
      </c>
      <c r="R3" s="249">
        <v>6.9</v>
      </c>
      <c r="S3" s="249">
        <v>7.4</v>
      </c>
      <c r="T3" s="249">
        <v>5.4</v>
      </c>
      <c r="U3" s="249">
        <v>2.3</v>
      </c>
      <c r="V3" s="249" t="s">
        <v>295</v>
      </c>
      <c r="W3" s="249" t="s">
        <v>295</v>
      </c>
      <c r="X3" s="249" t="s">
        <v>295</v>
      </c>
      <c r="Y3" s="249" t="s">
        <v>295</v>
      </c>
      <c r="Z3" s="249" t="s">
        <v>295</v>
      </c>
      <c r="AA3" s="249">
        <v>4.2</v>
      </c>
      <c r="AB3" s="249">
        <v>5.9</v>
      </c>
      <c r="AC3" s="249">
        <v>7.1</v>
      </c>
      <c r="AD3" s="250">
        <v>10.4</v>
      </c>
      <c r="AE3" s="250">
        <v>10.9</v>
      </c>
      <c r="AF3" s="250">
        <v>6.3</v>
      </c>
      <c r="AG3" s="250">
        <v>6.1</v>
      </c>
      <c r="AH3" s="250">
        <v>4.8</v>
      </c>
      <c r="AM3" s="250">
        <v>1.7</v>
      </c>
      <c r="AN3" s="250">
        <v>8.5</v>
      </c>
      <c r="AO3" s="250">
        <v>11.4</v>
      </c>
      <c r="AP3" s="251">
        <v>18</v>
      </c>
      <c r="AQ3" s="251">
        <v>15.7</v>
      </c>
      <c r="AR3" s="251">
        <v>6.7</v>
      </c>
      <c r="AS3" s="251">
        <v>5.7</v>
      </c>
      <c r="AT3" s="251">
        <v>0.1</v>
      </c>
      <c r="AZ3" s="251">
        <v>3.3</v>
      </c>
      <c r="BA3" s="251">
        <v>8.8</v>
      </c>
      <c r="BB3" s="252">
        <v>15.3</v>
      </c>
      <c r="BC3" s="252">
        <v>15.1</v>
      </c>
      <c r="BD3" s="252">
        <v>10.2</v>
      </c>
      <c r="BE3" s="252">
        <v>8.7</v>
      </c>
      <c r="BF3" s="252">
        <v>2.5</v>
      </c>
      <c r="BG3" s="252">
        <v>2.5</v>
      </c>
      <c r="BJ3" s="252">
        <v>1</v>
      </c>
      <c r="BK3" s="252">
        <v>2.9</v>
      </c>
      <c r="BL3" s="252">
        <v>6</v>
      </c>
      <c r="BM3" s="252">
        <v>20</v>
      </c>
      <c r="BN3" s="253">
        <v>12.9</v>
      </c>
      <c r="BO3" s="253">
        <v>16.7</v>
      </c>
      <c r="BP3" s="253">
        <v>9.8</v>
      </c>
      <c r="BQ3" s="253">
        <v>1.5</v>
      </c>
      <c r="BR3" s="253"/>
      <c r="BS3" s="253">
        <v>1.4</v>
      </c>
      <c r="BT3" s="253">
        <v>0.2</v>
      </c>
      <c r="BU3" s="253"/>
      <c r="BV3" s="253"/>
      <c r="BW3" s="253"/>
      <c r="BX3" s="253">
        <v>1.6</v>
      </c>
      <c r="BY3" s="253">
        <v>6.4</v>
      </c>
      <c r="BZ3" s="88">
        <v>4.4</v>
      </c>
      <c r="CA3" s="88">
        <v>20.1</v>
      </c>
      <c r="CB3" s="88">
        <v>7.5</v>
      </c>
      <c r="CC3" s="88">
        <v>9.8</v>
      </c>
      <c r="CD3" s="88">
        <v>0.9</v>
      </c>
      <c r="CH3" s="88">
        <v>1.3</v>
      </c>
      <c r="CI3" s="88">
        <v>2.2</v>
      </c>
      <c r="CJ3" s="88">
        <v>5.9</v>
      </c>
      <c r="CK3" s="88">
        <v>14</v>
      </c>
      <c r="CL3" s="254">
        <v>7.3</v>
      </c>
      <c r="CM3" s="254">
        <v>8.3</v>
      </c>
      <c r="CN3" s="254">
        <v>12.6</v>
      </c>
      <c r="CO3" s="254">
        <v>12.5</v>
      </c>
      <c r="CP3" s="254">
        <v>3.3</v>
      </c>
      <c r="CQ3" s="254">
        <v>2.8</v>
      </c>
      <c r="CT3" s="254">
        <v>1.6</v>
      </c>
      <c r="CU3" s="254">
        <v>2.5</v>
      </c>
      <c r="CV3" s="254">
        <v>5.5</v>
      </c>
      <c r="CW3" s="254">
        <v>8.7</v>
      </c>
      <c r="CX3" s="255">
        <v>7.4</v>
      </c>
      <c r="CY3" s="255">
        <v>10.8</v>
      </c>
      <c r="CZ3" s="255">
        <v>10</v>
      </c>
      <c r="DB3" s="255">
        <v>1.7</v>
      </c>
      <c r="DC3" s="255">
        <v>1</v>
      </c>
      <c r="DD3" s="255">
        <v>0.5</v>
      </c>
      <c r="DI3" s="255">
        <v>13.1</v>
      </c>
      <c r="DJ3" s="256">
        <v>12.5</v>
      </c>
      <c r="DK3" s="256">
        <v>13</v>
      </c>
      <c r="DL3" s="256">
        <v>9.5</v>
      </c>
      <c r="DM3" s="256">
        <v>7.3</v>
      </c>
      <c r="DN3" s="256">
        <v>6</v>
      </c>
      <c r="DO3" s="256">
        <v>2.6</v>
      </c>
      <c r="DS3" s="256">
        <v>3.4</v>
      </c>
      <c r="DT3" s="256">
        <v>1.9</v>
      </c>
      <c r="DU3" s="256">
        <v>4.3</v>
      </c>
      <c r="DV3" s="257">
        <v>9.7</v>
      </c>
      <c r="DW3" s="257">
        <v>7.1</v>
      </c>
      <c r="DX3" s="257">
        <v>12.6</v>
      </c>
      <c r="DY3" s="257">
        <v>7.7</v>
      </c>
      <c r="DZ3" s="257">
        <v>5.9</v>
      </c>
      <c r="EA3" s="257">
        <v>0.8</v>
      </c>
    </row>
    <row r="4" spans="1:131" ht="12.75">
      <c r="A4" s="244">
        <v>2</v>
      </c>
      <c r="B4" s="245" t="s">
        <v>295</v>
      </c>
      <c r="C4" s="245">
        <v>2.9</v>
      </c>
      <c r="D4" s="245">
        <v>2.9</v>
      </c>
      <c r="E4" s="246">
        <v>10.5</v>
      </c>
      <c r="F4" s="247">
        <v>11.3</v>
      </c>
      <c r="G4" s="247">
        <v>17.8</v>
      </c>
      <c r="H4" s="247">
        <v>13.9</v>
      </c>
      <c r="I4" s="247">
        <v>4.5</v>
      </c>
      <c r="J4" s="247">
        <v>1.7</v>
      </c>
      <c r="K4" s="247">
        <v>5</v>
      </c>
      <c r="L4" s="247" t="s">
        <v>295</v>
      </c>
      <c r="M4" s="247" t="s">
        <v>295</v>
      </c>
      <c r="N4" s="247" t="s">
        <v>295</v>
      </c>
      <c r="O4" s="248" t="s">
        <v>295</v>
      </c>
      <c r="P4" s="248">
        <v>10.2</v>
      </c>
      <c r="Q4" s="248">
        <v>5.7</v>
      </c>
      <c r="R4" s="249">
        <v>9.4</v>
      </c>
      <c r="S4" s="249">
        <v>7.5</v>
      </c>
      <c r="T4" s="249">
        <v>7.2</v>
      </c>
      <c r="U4" s="249">
        <v>1.8</v>
      </c>
      <c r="V4" s="249" t="s">
        <v>295</v>
      </c>
      <c r="W4" s="249" t="s">
        <v>295</v>
      </c>
      <c r="X4" s="249" t="s">
        <v>295</v>
      </c>
      <c r="Y4" s="249" t="s">
        <v>295</v>
      </c>
      <c r="Z4" s="249" t="s">
        <v>295</v>
      </c>
      <c r="AA4" s="249">
        <v>2.1</v>
      </c>
      <c r="AB4" s="249">
        <v>3.5</v>
      </c>
      <c r="AC4" s="249">
        <v>6.2</v>
      </c>
      <c r="AD4" s="250">
        <v>15.4</v>
      </c>
      <c r="AE4" s="250">
        <v>11.4</v>
      </c>
      <c r="AF4" s="250">
        <v>4.5</v>
      </c>
      <c r="AG4" s="250">
        <v>6.5</v>
      </c>
      <c r="AH4" s="250">
        <v>3.2</v>
      </c>
      <c r="AM4" s="250">
        <v>4.5</v>
      </c>
      <c r="AN4" s="250">
        <v>6.8</v>
      </c>
      <c r="AO4" s="250">
        <v>11.3</v>
      </c>
      <c r="AP4" s="251">
        <v>16.2</v>
      </c>
      <c r="AQ4" s="251">
        <v>13.4</v>
      </c>
      <c r="AR4" s="251">
        <v>8.1</v>
      </c>
      <c r="AS4" s="251">
        <v>2.7</v>
      </c>
      <c r="AT4" s="251">
        <v>2.4</v>
      </c>
      <c r="AY4" s="251">
        <v>3.9</v>
      </c>
      <c r="AZ4" s="251">
        <v>3.8</v>
      </c>
      <c r="BA4" s="251">
        <v>8.3</v>
      </c>
      <c r="BB4" s="252">
        <v>17.2</v>
      </c>
      <c r="BC4" s="252">
        <v>11.7</v>
      </c>
      <c r="BD4" s="252">
        <v>11</v>
      </c>
      <c r="BE4" s="252">
        <v>7.5</v>
      </c>
      <c r="BF4" s="252">
        <v>3</v>
      </c>
      <c r="BJ4" s="252">
        <v>0.3</v>
      </c>
      <c r="BK4" s="252">
        <v>1.7</v>
      </c>
      <c r="BL4" s="252">
        <v>5.2</v>
      </c>
      <c r="BM4" s="252">
        <v>20.9</v>
      </c>
      <c r="BN4" s="253">
        <v>12.7</v>
      </c>
      <c r="BO4" s="253">
        <v>15</v>
      </c>
      <c r="BP4" s="253">
        <v>10.1</v>
      </c>
      <c r="BQ4" s="253"/>
      <c r="BR4" s="253">
        <v>2.6</v>
      </c>
      <c r="BS4" s="253"/>
      <c r="BT4" s="253">
        <v>1.7</v>
      </c>
      <c r="BU4" s="253"/>
      <c r="BV4" s="253"/>
      <c r="BW4" s="253"/>
      <c r="BX4" s="253">
        <v>2.6</v>
      </c>
      <c r="BY4" s="253">
        <v>7.3</v>
      </c>
      <c r="BZ4" s="88">
        <v>7.4</v>
      </c>
      <c r="CA4" s="88">
        <v>21.1</v>
      </c>
      <c r="CB4" s="88">
        <v>7.4</v>
      </c>
      <c r="CC4" s="88">
        <v>7.7</v>
      </c>
      <c r="CD4" s="88">
        <v>3.1</v>
      </c>
      <c r="CI4" s="88">
        <v>2.3</v>
      </c>
      <c r="CJ4" s="88">
        <v>7.3</v>
      </c>
      <c r="CK4" s="88">
        <v>13.4</v>
      </c>
      <c r="CL4" s="254">
        <v>9.6</v>
      </c>
      <c r="CM4" s="254">
        <v>10.6</v>
      </c>
      <c r="CN4" s="254">
        <v>12.8</v>
      </c>
      <c r="CO4" s="254">
        <v>12</v>
      </c>
      <c r="CP4" s="254">
        <v>3.2</v>
      </c>
      <c r="CQ4" s="254">
        <v>2.6</v>
      </c>
      <c r="CU4" s="254">
        <v>1.4</v>
      </c>
      <c r="CV4" s="254">
        <v>4</v>
      </c>
      <c r="CW4" s="254">
        <v>8.2</v>
      </c>
      <c r="CX4" s="255">
        <v>7.3</v>
      </c>
      <c r="CY4" s="255">
        <v>9.4</v>
      </c>
      <c r="CZ4" s="255">
        <v>9.9</v>
      </c>
      <c r="DB4" s="255">
        <v>3.5</v>
      </c>
      <c r="DC4" s="255">
        <v>0.2</v>
      </c>
      <c r="DI4" s="255">
        <v>13.3</v>
      </c>
      <c r="DJ4" s="256">
        <v>10.5</v>
      </c>
      <c r="DK4" s="256">
        <v>12.8</v>
      </c>
      <c r="DL4" s="256">
        <v>9.5</v>
      </c>
      <c r="DM4" s="256">
        <v>8.2</v>
      </c>
      <c r="DN4" s="256">
        <v>4.2</v>
      </c>
      <c r="DO4" s="256">
        <v>0.7</v>
      </c>
      <c r="DR4" s="256">
        <v>0.8</v>
      </c>
      <c r="DS4" s="256">
        <v>3</v>
      </c>
      <c r="DT4" s="256">
        <v>3.6</v>
      </c>
      <c r="DU4" s="256">
        <v>3.6</v>
      </c>
      <c r="DV4" s="257">
        <v>8.1</v>
      </c>
      <c r="DW4" s="257">
        <v>6.6</v>
      </c>
      <c r="DX4" s="257">
        <v>11.2</v>
      </c>
      <c r="DY4" s="257">
        <v>6.5</v>
      </c>
      <c r="DZ4" s="257">
        <v>5.1</v>
      </c>
      <c r="EA4" s="257">
        <v>1.3</v>
      </c>
    </row>
    <row r="5" spans="1:132" ht="12.75">
      <c r="A5" s="244">
        <v>3</v>
      </c>
      <c r="B5" s="245" t="s">
        <v>295</v>
      </c>
      <c r="C5" s="245">
        <v>3.4</v>
      </c>
      <c r="D5" s="245">
        <v>0.1</v>
      </c>
      <c r="E5" s="246">
        <v>8.6</v>
      </c>
      <c r="F5" s="247">
        <v>14.8</v>
      </c>
      <c r="G5" s="247">
        <v>15.8</v>
      </c>
      <c r="H5" s="247">
        <v>14.4</v>
      </c>
      <c r="I5" s="247">
        <v>6.5</v>
      </c>
      <c r="J5" s="247" t="s">
        <v>295</v>
      </c>
      <c r="K5" s="247">
        <v>1.3</v>
      </c>
      <c r="L5" s="247" t="s">
        <v>295</v>
      </c>
      <c r="M5" s="247" t="s">
        <v>295</v>
      </c>
      <c r="N5" s="247" t="s">
        <v>295</v>
      </c>
      <c r="O5" s="248">
        <v>0.1</v>
      </c>
      <c r="P5" s="248">
        <v>9</v>
      </c>
      <c r="Q5" s="248">
        <v>5.2</v>
      </c>
      <c r="R5" s="249">
        <v>8.4</v>
      </c>
      <c r="S5" s="249">
        <v>8.3</v>
      </c>
      <c r="T5" s="249">
        <v>8.2</v>
      </c>
      <c r="U5" s="249">
        <v>7.4</v>
      </c>
      <c r="V5" s="249" t="s">
        <v>295</v>
      </c>
      <c r="W5" s="249" t="s">
        <v>295</v>
      </c>
      <c r="X5" s="249" t="s">
        <v>295</v>
      </c>
      <c r="Y5" s="249" t="s">
        <v>295</v>
      </c>
      <c r="Z5" s="249" t="s">
        <v>295</v>
      </c>
      <c r="AA5" s="249" t="s">
        <v>295</v>
      </c>
      <c r="AB5" s="249">
        <v>3</v>
      </c>
      <c r="AC5" s="249">
        <v>7.2</v>
      </c>
      <c r="AD5" s="250">
        <v>14.2</v>
      </c>
      <c r="AE5" s="250">
        <v>10.7</v>
      </c>
      <c r="AF5" s="250">
        <v>7.4</v>
      </c>
      <c r="AG5" s="250">
        <v>7.3</v>
      </c>
      <c r="AH5" s="250">
        <v>1.5</v>
      </c>
      <c r="AL5" s="250">
        <v>1.3</v>
      </c>
      <c r="AM5" s="250">
        <v>7.2</v>
      </c>
      <c r="AN5" s="250">
        <v>6.7</v>
      </c>
      <c r="AO5" s="250">
        <v>12.4</v>
      </c>
      <c r="AP5" s="251">
        <v>16.5</v>
      </c>
      <c r="AQ5" s="251">
        <v>15</v>
      </c>
      <c r="AR5" s="251">
        <v>8.9</v>
      </c>
      <c r="AS5" s="251">
        <v>1.6</v>
      </c>
      <c r="AT5" s="251">
        <v>3.4</v>
      </c>
      <c r="AU5" s="251">
        <v>0.5</v>
      </c>
      <c r="AY5" s="251">
        <v>3.7</v>
      </c>
      <c r="AZ5" s="251">
        <v>6.6</v>
      </c>
      <c r="BA5" s="251">
        <v>7.8</v>
      </c>
      <c r="BB5" s="252">
        <v>17</v>
      </c>
      <c r="BC5" s="252">
        <v>10.7</v>
      </c>
      <c r="BD5" s="252">
        <v>12.9</v>
      </c>
      <c r="BE5" s="252">
        <v>6.6</v>
      </c>
      <c r="BF5" s="252">
        <v>8.9</v>
      </c>
      <c r="BL5" s="252">
        <v>3.2</v>
      </c>
      <c r="BM5" s="252">
        <v>20.3</v>
      </c>
      <c r="BN5" s="253">
        <v>14.1</v>
      </c>
      <c r="BO5" s="253">
        <v>10.7</v>
      </c>
      <c r="BP5" s="253">
        <v>12.2</v>
      </c>
      <c r="BQ5" s="253">
        <v>2.4</v>
      </c>
      <c r="BR5" s="253">
        <v>4.9</v>
      </c>
      <c r="BS5" s="253"/>
      <c r="BT5" s="253">
        <v>0.8</v>
      </c>
      <c r="BU5" s="253"/>
      <c r="BV5" s="253"/>
      <c r="BW5" s="253"/>
      <c r="BX5" s="253">
        <v>1.6</v>
      </c>
      <c r="BY5" s="253">
        <v>7.2</v>
      </c>
      <c r="BZ5" s="88">
        <v>7.1</v>
      </c>
      <c r="CA5" s="88">
        <v>21.9</v>
      </c>
      <c r="CB5" s="88">
        <v>5.5</v>
      </c>
      <c r="CC5" s="88">
        <v>6.2</v>
      </c>
      <c r="CD5" s="88">
        <v>3.6</v>
      </c>
      <c r="CE5" s="88">
        <v>4</v>
      </c>
      <c r="CI5" s="88">
        <v>0.8</v>
      </c>
      <c r="CJ5" s="88">
        <v>8</v>
      </c>
      <c r="CK5" s="88">
        <v>12</v>
      </c>
      <c r="CL5" s="254">
        <v>7.7</v>
      </c>
      <c r="CM5" s="254">
        <v>10.5</v>
      </c>
      <c r="CN5" s="254">
        <v>11.4</v>
      </c>
      <c r="CO5" s="254">
        <v>12.6</v>
      </c>
      <c r="CP5" s="254">
        <v>0.7</v>
      </c>
      <c r="CQ5" s="254">
        <v>3.4</v>
      </c>
      <c r="CU5" s="254">
        <v>0.1</v>
      </c>
      <c r="CV5" s="254">
        <v>5.5</v>
      </c>
      <c r="CW5" s="254">
        <v>12.1</v>
      </c>
      <c r="CX5" s="255">
        <v>5.1</v>
      </c>
      <c r="CY5" s="255">
        <v>9.8</v>
      </c>
      <c r="CZ5" s="255">
        <v>9.6</v>
      </c>
      <c r="DB5" s="255">
        <v>5.5</v>
      </c>
      <c r="DH5" s="255">
        <v>1.6</v>
      </c>
      <c r="DI5" s="255">
        <v>14.4</v>
      </c>
      <c r="DJ5" s="256">
        <v>12</v>
      </c>
      <c r="DK5" s="256">
        <v>14.2</v>
      </c>
      <c r="DL5" s="256">
        <v>9.8</v>
      </c>
      <c r="DM5" s="256">
        <v>10.5</v>
      </c>
      <c r="DN5" s="256">
        <v>3.1</v>
      </c>
      <c r="DO5" s="256">
        <v>0.2</v>
      </c>
      <c r="DR5" s="256">
        <v>1.9</v>
      </c>
      <c r="DS5" s="256">
        <v>1.9</v>
      </c>
      <c r="DT5" s="256">
        <v>2.6</v>
      </c>
      <c r="DU5" s="256">
        <v>4.7</v>
      </c>
      <c r="DV5" s="257">
        <v>8.3</v>
      </c>
      <c r="DW5" s="257">
        <v>9.9</v>
      </c>
      <c r="DX5" s="257">
        <v>10.8</v>
      </c>
      <c r="DY5" s="257">
        <v>2</v>
      </c>
      <c r="DZ5" s="257">
        <v>5.2</v>
      </c>
      <c r="EA5" s="257">
        <v>0.7</v>
      </c>
      <c r="EB5" s="257">
        <v>0.3</v>
      </c>
    </row>
    <row r="6" spans="1:131" ht="12.75">
      <c r="A6" s="244">
        <v>4</v>
      </c>
      <c r="B6" s="245" t="s">
        <v>295</v>
      </c>
      <c r="C6" s="245">
        <v>4.1</v>
      </c>
      <c r="D6" s="245">
        <v>1.1</v>
      </c>
      <c r="E6" s="246">
        <v>7</v>
      </c>
      <c r="F6" s="247">
        <v>14.5</v>
      </c>
      <c r="G6" s="247">
        <v>14.2</v>
      </c>
      <c r="H6" s="247">
        <v>14</v>
      </c>
      <c r="I6" s="247">
        <v>8.8</v>
      </c>
      <c r="J6" s="247" t="s">
        <v>295</v>
      </c>
      <c r="K6" s="247">
        <v>2</v>
      </c>
      <c r="L6" s="247" t="s">
        <v>295</v>
      </c>
      <c r="M6" s="247" t="s">
        <v>295</v>
      </c>
      <c r="N6" s="247" t="s">
        <v>295</v>
      </c>
      <c r="O6" s="248">
        <v>1.9</v>
      </c>
      <c r="P6" s="248">
        <v>8.6</v>
      </c>
      <c r="Q6" s="248">
        <v>3.8</v>
      </c>
      <c r="R6" s="249">
        <v>7.5</v>
      </c>
      <c r="S6" s="249">
        <v>10.1</v>
      </c>
      <c r="T6" s="249">
        <v>6.5</v>
      </c>
      <c r="U6" s="249">
        <v>7.1</v>
      </c>
      <c r="V6" s="249" t="s">
        <v>295</v>
      </c>
      <c r="W6" s="249" t="s">
        <v>295</v>
      </c>
      <c r="X6" s="249">
        <v>0.2</v>
      </c>
      <c r="Y6" s="249" t="s">
        <v>295</v>
      </c>
      <c r="Z6" s="249">
        <v>1.9</v>
      </c>
      <c r="AA6" s="249">
        <v>0.1</v>
      </c>
      <c r="AB6" s="249">
        <v>4.5</v>
      </c>
      <c r="AC6" s="249">
        <v>6.8</v>
      </c>
      <c r="AD6" s="250">
        <v>11</v>
      </c>
      <c r="AE6" s="250">
        <v>10.4</v>
      </c>
      <c r="AF6" s="250">
        <v>10.6</v>
      </c>
      <c r="AG6" s="250">
        <v>6.8</v>
      </c>
      <c r="AM6" s="250">
        <v>7.5</v>
      </c>
      <c r="AN6" s="250">
        <v>4.6</v>
      </c>
      <c r="AO6" s="250">
        <v>11.6</v>
      </c>
      <c r="AP6" s="251">
        <v>17.3</v>
      </c>
      <c r="AQ6" s="251">
        <v>13.2</v>
      </c>
      <c r="AR6" s="251">
        <v>10.1</v>
      </c>
      <c r="AS6" s="251">
        <v>4.7</v>
      </c>
      <c r="AT6" s="251">
        <v>5.9</v>
      </c>
      <c r="AU6" s="251">
        <v>2.7</v>
      </c>
      <c r="AX6" s="251">
        <v>0.8</v>
      </c>
      <c r="AY6" s="251">
        <v>1.5</v>
      </c>
      <c r="AZ6" s="251">
        <v>7.2</v>
      </c>
      <c r="BA6" s="251">
        <v>10.8</v>
      </c>
      <c r="BB6" s="252">
        <v>19.9</v>
      </c>
      <c r="BC6" s="252">
        <v>8.9</v>
      </c>
      <c r="BD6" s="252">
        <v>12.3</v>
      </c>
      <c r="BE6" s="252">
        <v>6.7</v>
      </c>
      <c r="BF6" s="252">
        <v>6.3</v>
      </c>
      <c r="BL6" s="252">
        <v>0.9</v>
      </c>
      <c r="BM6" s="252">
        <v>17.5</v>
      </c>
      <c r="BN6" s="253">
        <v>14.4</v>
      </c>
      <c r="BO6" s="253">
        <v>7.7</v>
      </c>
      <c r="BP6" s="253">
        <v>11.4</v>
      </c>
      <c r="BQ6" s="253">
        <v>3.1</v>
      </c>
      <c r="BR6" s="253">
        <v>5.3</v>
      </c>
      <c r="BS6" s="253"/>
      <c r="BT6" s="253"/>
      <c r="BU6" s="253"/>
      <c r="BV6" s="253"/>
      <c r="BW6" s="253"/>
      <c r="BX6" s="253"/>
      <c r="BY6" s="253">
        <v>7.3</v>
      </c>
      <c r="BZ6" s="88">
        <v>7.2</v>
      </c>
      <c r="CA6" s="88">
        <v>23.3</v>
      </c>
      <c r="CB6" s="88">
        <v>6.7</v>
      </c>
      <c r="CC6" s="88">
        <v>6.3</v>
      </c>
      <c r="CD6" s="88">
        <v>3.2</v>
      </c>
      <c r="CE6" s="88">
        <v>3.8</v>
      </c>
      <c r="CI6" s="88">
        <v>2.3</v>
      </c>
      <c r="CJ6" s="88">
        <v>7.7</v>
      </c>
      <c r="CK6" s="88">
        <v>12.1</v>
      </c>
      <c r="CL6" s="254">
        <v>6.1</v>
      </c>
      <c r="CM6" s="254">
        <v>9.2</v>
      </c>
      <c r="CN6" s="254">
        <v>8.6</v>
      </c>
      <c r="CO6" s="254">
        <v>11.6</v>
      </c>
      <c r="CP6" s="254">
        <v>3.9</v>
      </c>
      <c r="CQ6" s="254">
        <v>1.5</v>
      </c>
      <c r="CV6" s="254">
        <v>5.2</v>
      </c>
      <c r="CW6" s="254">
        <v>11.6</v>
      </c>
      <c r="CX6" s="255">
        <v>7.1</v>
      </c>
      <c r="CY6" s="255">
        <v>9.3</v>
      </c>
      <c r="CZ6" s="255">
        <v>8.9</v>
      </c>
      <c r="DA6" s="255">
        <v>1.7</v>
      </c>
      <c r="DB6" s="255">
        <v>6</v>
      </c>
      <c r="DC6" s="255">
        <v>1.2</v>
      </c>
      <c r="DH6" s="255">
        <v>6</v>
      </c>
      <c r="DI6" s="255">
        <v>14.5</v>
      </c>
      <c r="DJ6" s="256">
        <v>12.7</v>
      </c>
      <c r="DK6" s="256">
        <v>13.2</v>
      </c>
      <c r="DL6" s="256">
        <v>10.6</v>
      </c>
      <c r="DM6" s="256">
        <v>9.3</v>
      </c>
      <c r="DR6" s="256">
        <v>2.1</v>
      </c>
      <c r="DS6" s="256">
        <v>1.7</v>
      </c>
      <c r="DT6" s="256">
        <v>2.1</v>
      </c>
      <c r="DU6" s="256">
        <v>6.1</v>
      </c>
      <c r="DV6" s="257">
        <v>9.2</v>
      </c>
      <c r="DW6" s="257">
        <v>9.5</v>
      </c>
      <c r="DX6" s="257">
        <v>12</v>
      </c>
      <c r="DY6" s="257">
        <v>1.8</v>
      </c>
      <c r="DZ6" s="257">
        <v>5.4</v>
      </c>
      <c r="EA6" s="257">
        <v>0.6</v>
      </c>
    </row>
    <row r="7" spans="1:130" ht="12.75">
      <c r="A7" s="244">
        <v>5</v>
      </c>
      <c r="B7" s="245" t="s">
        <v>295</v>
      </c>
      <c r="C7" s="245">
        <v>3</v>
      </c>
      <c r="D7" s="245">
        <v>6</v>
      </c>
      <c r="E7" s="246">
        <v>8.6</v>
      </c>
      <c r="F7" s="247">
        <v>14.6</v>
      </c>
      <c r="G7" s="247">
        <v>11.7</v>
      </c>
      <c r="H7" s="247">
        <v>13.8</v>
      </c>
      <c r="I7" s="247">
        <v>9.5</v>
      </c>
      <c r="J7" s="247" t="s">
        <v>295</v>
      </c>
      <c r="K7" s="247">
        <v>1</v>
      </c>
      <c r="L7" s="247" t="s">
        <v>295</v>
      </c>
      <c r="M7" s="247" t="s">
        <v>295</v>
      </c>
      <c r="N7" s="247" t="s">
        <v>295</v>
      </c>
      <c r="O7" s="248">
        <v>2.3</v>
      </c>
      <c r="P7" s="248">
        <v>6.6</v>
      </c>
      <c r="Q7" s="248">
        <v>3.1</v>
      </c>
      <c r="R7" s="249">
        <v>5.9</v>
      </c>
      <c r="S7" s="249">
        <v>12.5</v>
      </c>
      <c r="T7" s="249">
        <v>6.8</v>
      </c>
      <c r="U7" s="249">
        <v>6.3</v>
      </c>
      <c r="V7" s="249" t="s">
        <v>295</v>
      </c>
      <c r="W7" s="249" t="s">
        <v>295</v>
      </c>
      <c r="X7" s="249" t="s">
        <v>295</v>
      </c>
      <c r="Y7" s="249" t="s">
        <v>295</v>
      </c>
      <c r="Z7" s="249">
        <v>3.7</v>
      </c>
      <c r="AA7" s="249">
        <v>2</v>
      </c>
      <c r="AB7" s="249">
        <v>5.6</v>
      </c>
      <c r="AC7" s="249">
        <v>6.3</v>
      </c>
      <c r="AD7" s="250">
        <v>8.6</v>
      </c>
      <c r="AE7" s="250">
        <v>6.6</v>
      </c>
      <c r="AF7" s="250">
        <v>12.6</v>
      </c>
      <c r="AG7" s="250">
        <v>8.3</v>
      </c>
      <c r="AI7" s="250">
        <v>1.1</v>
      </c>
      <c r="AM7" s="250">
        <v>5.7</v>
      </c>
      <c r="AN7" s="250">
        <v>7.5</v>
      </c>
      <c r="AO7" s="250">
        <v>11.3</v>
      </c>
      <c r="AP7" s="251">
        <v>15.8</v>
      </c>
      <c r="AQ7" s="251">
        <v>10.7</v>
      </c>
      <c r="AR7" s="251">
        <v>11.1</v>
      </c>
      <c r="AS7" s="251">
        <v>3</v>
      </c>
      <c r="AT7" s="251">
        <v>4.5</v>
      </c>
      <c r="AU7" s="251">
        <v>3.9</v>
      </c>
      <c r="AY7" s="251">
        <v>2.1</v>
      </c>
      <c r="AZ7" s="251">
        <v>6.5</v>
      </c>
      <c r="BA7" s="251">
        <v>8</v>
      </c>
      <c r="BB7" s="252">
        <v>17.9</v>
      </c>
      <c r="BC7" s="252">
        <v>9.1</v>
      </c>
      <c r="BD7" s="252">
        <v>13.5</v>
      </c>
      <c r="BE7" s="252">
        <v>7.7</v>
      </c>
      <c r="BF7" s="252">
        <v>6.9</v>
      </c>
      <c r="BJ7" s="252">
        <v>0.2</v>
      </c>
      <c r="BL7" s="252">
        <v>1.2</v>
      </c>
      <c r="BM7" s="252">
        <v>16</v>
      </c>
      <c r="BN7" s="253">
        <v>13</v>
      </c>
      <c r="BO7" s="253">
        <v>6</v>
      </c>
      <c r="BP7" s="253">
        <v>13.3</v>
      </c>
      <c r="BQ7" s="253">
        <v>4.5</v>
      </c>
      <c r="BR7" s="253">
        <v>3.1</v>
      </c>
      <c r="BS7" s="253"/>
      <c r="BT7" s="253"/>
      <c r="BU7" s="253"/>
      <c r="BV7" s="253"/>
      <c r="BW7" s="253"/>
      <c r="BX7" s="253"/>
      <c r="BY7" s="253">
        <v>9.9</v>
      </c>
      <c r="BZ7" s="88">
        <v>7.4</v>
      </c>
      <c r="CA7" s="88">
        <v>23.3</v>
      </c>
      <c r="CB7" s="88">
        <v>13</v>
      </c>
      <c r="CC7" s="88">
        <v>8.4</v>
      </c>
      <c r="CD7" s="88">
        <v>6.5</v>
      </c>
      <c r="CE7" s="88">
        <v>4.6</v>
      </c>
      <c r="CI7" s="88">
        <v>1.5</v>
      </c>
      <c r="CJ7" s="88">
        <v>8.7</v>
      </c>
      <c r="CK7" s="88">
        <v>13.1</v>
      </c>
      <c r="CL7" s="254">
        <v>7.4</v>
      </c>
      <c r="CM7" s="254">
        <v>11.4</v>
      </c>
      <c r="CN7" s="254">
        <v>6.5</v>
      </c>
      <c r="CO7" s="254">
        <v>12.7</v>
      </c>
      <c r="CP7" s="254">
        <v>2.1</v>
      </c>
      <c r="CV7" s="254">
        <v>8.7</v>
      </c>
      <c r="CW7" s="254">
        <v>10.1</v>
      </c>
      <c r="CX7" s="255">
        <v>7.3</v>
      </c>
      <c r="CY7" s="255">
        <v>7.7</v>
      </c>
      <c r="CZ7" s="255">
        <v>8</v>
      </c>
      <c r="DA7" s="255">
        <v>2</v>
      </c>
      <c r="DB7" s="255">
        <v>2</v>
      </c>
      <c r="DC7" s="255">
        <v>2.1</v>
      </c>
      <c r="DG7" s="255">
        <v>2.7</v>
      </c>
      <c r="DH7" s="255">
        <v>7.7</v>
      </c>
      <c r="DI7" s="255">
        <v>13.1</v>
      </c>
      <c r="DJ7" s="256">
        <v>13</v>
      </c>
      <c r="DK7" s="256">
        <v>16</v>
      </c>
      <c r="DL7" s="256">
        <v>13.7</v>
      </c>
      <c r="DM7" s="256">
        <v>8.8</v>
      </c>
      <c r="DR7" s="256">
        <v>1.6</v>
      </c>
      <c r="DS7" s="256">
        <v>2.2</v>
      </c>
      <c r="DT7" s="256">
        <v>0.3</v>
      </c>
      <c r="DU7" s="256">
        <v>7.9</v>
      </c>
      <c r="DV7" s="257">
        <v>8.8</v>
      </c>
      <c r="DW7" s="257">
        <v>8.3</v>
      </c>
      <c r="DX7" s="257">
        <v>12.4</v>
      </c>
      <c r="DY7" s="257">
        <v>3.6</v>
      </c>
      <c r="DZ7" s="257">
        <v>2.6</v>
      </c>
    </row>
    <row r="8" spans="1:129" ht="12.75">
      <c r="A8" s="244">
        <v>6</v>
      </c>
      <c r="B8" s="245" t="s">
        <v>295</v>
      </c>
      <c r="C8" s="245">
        <v>2.6</v>
      </c>
      <c r="D8" s="245">
        <v>4.6</v>
      </c>
      <c r="E8" s="246">
        <v>10.3</v>
      </c>
      <c r="F8" s="247">
        <v>14.1</v>
      </c>
      <c r="G8" s="247">
        <v>11.8</v>
      </c>
      <c r="H8" s="247">
        <v>13.3</v>
      </c>
      <c r="I8" s="247">
        <v>9</v>
      </c>
      <c r="J8" s="247" t="s">
        <v>295</v>
      </c>
      <c r="K8" s="247">
        <v>1.9</v>
      </c>
      <c r="L8" s="247" t="s">
        <v>295</v>
      </c>
      <c r="M8" s="247" t="s">
        <v>295</v>
      </c>
      <c r="N8" s="247" t="s">
        <v>295</v>
      </c>
      <c r="O8" s="248">
        <v>1.8</v>
      </c>
      <c r="P8" s="248">
        <v>7.4</v>
      </c>
      <c r="Q8" s="248">
        <v>5.1</v>
      </c>
      <c r="R8" s="249">
        <v>5.4</v>
      </c>
      <c r="S8" s="249">
        <v>12.4</v>
      </c>
      <c r="T8" s="249">
        <v>7.5</v>
      </c>
      <c r="U8" s="249">
        <v>4</v>
      </c>
      <c r="V8" s="249">
        <v>1.5</v>
      </c>
      <c r="W8" s="249" t="s">
        <v>295</v>
      </c>
      <c r="X8" s="249" t="s">
        <v>295</v>
      </c>
      <c r="Y8" s="249" t="s">
        <v>295</v>
      </c>
      <c r="Z8" s="249">
        <v>0.8</v>
      </c>
      <c r="AA8" s="249">
        <v>1.9</v>
      </c>
      <c r="AB8" s="249">
        <v>6.4</v>
      </c>
      <c r="AC8" s="249">
        <v>4.2</v>
      </c>
      <c r="AD8" s="250">
        <v>9</v>
      </c>
      <c r="AE8" s="250">
        <v>7.5</v>
      </c>
      <c r="AF8" s="250">
        <v>11.4</v>
      </c>
      <c r="AG8" s="250">
        <v>9.4</v>
      </c>
      <c r="AI8" s="250">
        <v>1.7</v>
      </c>
      <c r="AM8" s="250">
        <v>2</v>
      </c>
      <c r="AN8" s="250">
        <v>5.1</v>
      </c>
      <c r="AO8" s="250">
        <v>9.7</v>
      </c>
      <c r="AP8" s="251">
        <v>23</v>
      </c>
      <c r="AQ8" s="251">
        <v>7.7</v>
      </c>
      <c r="AR8" s="251">
        <v>10.9</v>
      </c>
      <c r="AS8" s="251">
        <v>1.1</v>
      </c>
      <c r="AT8" s="251">
        <v>2</v>
      </c>
      <c r="AU8" s="251">
        <v>3</v>
      </c>
      <c r="AZ8" s="251">
        <v>6.7</v>
      </c>
      <c r="BA8" s="251">
        <v>5.9</v>
      </c>
      <c r="BB8" s="252">
        <v>19.3</v>
      </c>
      <c r="BC8" s="252">
        <v>8.5</v>
      </c>
      <c r="BD8" s="252">
        <v>13.4</v>
      </c>
      <c r="BE8" s="252">
        <v>4</v>
      </c>
      <c r="BF8" s="252">
        <v>5.9</v>
      </c>
      <c r="BL8" s="252">
        <v>3.9</v>
      </c>
      <c r="BM8" s="252">
        <v>15.1</v>
      </c>
      <c r="BN8" s="253">
        <v>10.5</v>
      </c>
      <c r="BO8" s="253">
        <v>5.3</v>
      </c>
      <c r="BP8" s="253">
        <v>12.1</v>
      </c>
      <c r="BQ8" s="253"/>
      <c r="BR8" s="253"/>
      <c r="BS8" s="253"/>
      <c r="BT8" s="253"/>
      <c r="BU8" s="253"/>
      <c r="BV8" s="253"/>
      <c r="BW8" s="253"/>
      <c r="BX8" s="253">
        <v>2.9</v>
      </c>
      <c r="BY8" s="253">
        <v>9.9</v>
      </c>
      <c r="BZ8" s="88">
        <v>9.3</v>
      </c>
      <c r="CA8" s="88">
        <v>19.2</v>
      </c>
      <c r="CB8" s="88">
        <v>11.2</v>
      </c>
      <c r="CC8" s="88">
        <v>8.1</v>
      </c>
      <c r="CD8" s="88">
        <v>6.3</v>
      </c>
      <c r="CE8" s="88">
        <v>2.3</v>
      </c>
      <c r="CH8" s="88">
        <v>0.3</v>
      </c>
      <c r="CI8" s="88">
        <v>0.4</v>
      </c>
      <c r="CJ8" s="88">
        <v>8.9</v>
      </c>
      <c r="CK8" s="88">
        <v>15</v>
      </c>
      <c r="CL8" s="254">
        <v>7.4</v>
      </c>
      <c r="CM8" s="254">
        <v>12.1</v>
      </c>
      <c r="CN8" s="254">
        <v>2.2</v>
      </c>
      <c r="CO8" s="254">
        <v>11.1</v>
      </c>
      <c r="CP8" s="254">
        <v>1</v>
      </c>
      <c r="CV8" s="254">
        <v>5.4</v>
      </c>
      <c r="CW8" s="254">
        <v>11.7</v>
      </c>
      <c r="CX8" s="255">
        <v>6.3</v>
      </c>
      <c r="CY8" s="255">
        <v>6.6</v>
      </c>
      <c r="CZ8" s="255">
        <v>7.1</v>
      </c>
      <c r="DA8" s="255">
        <v>1.8</v>
      </c>
      <c r="DB8" s="255">
        <v>1.3</v>
      </c>
      <c r="DG8" s="255">
        <v>2</v>
      </c>
      <c r="DH8" s="255">
        <v>7.2</v>
      </c>
      <c r="DI8" s="255">
        <v>9.5</v>
      </c>
      <c r="DJ8" s="256">
        <v>14.5</v>
      </c>
      <c r="DK8" s="256">
        <v>15.2</v>
      </c>
      <c r="DL8" s="256">
        <v>10.4</v>
      </c>
      <c r="DM8" s="256">
        <v>9.5</v>
      </c>
      <c r="DN8" s="256">
        <v>2.4</v>
      </c>
      <c r="DR8" s="256">
        <v>2.2</v>
      </c>
      <c r="DT8" s="256">
        <v>0.1</v>
      </c>
      <c r="DU8" s="256">
        <v>6.5</v>
      </c>
      <c r="DV8" s="257">
        <v>7.8</v>
      </c>
      <c r="DW8" s="257">
        <v>5</v>
      </c>
      <c r="DX8" s="257">
        <v>12.2</v>
      </c>
      <c r="DY8" s="257">
        <v>6</v>
      </c>
    </row>
    <row r="9" spans="1:129" ht="12.75">
      <c r="A9" s="244">
        <v>7</v>
      </c>
      <c r="B9" s="245" t="s">
        <v>295</v>
      </c>
      <c r="C9" s="245">
        <v>1.6</v>
      </c>
      <c r="D9" s="245">
        <v>3.8</v>
      </c>
      <c r="E9" s="246">
        <v>9.3</v>
      </c>
      <c r="F9" s="247">
        <v>13.7</v>
      </c>
      <c r="G9" s="247">
        <v>9.4</v>
      </c>
      <c r="H9" s="247">
        <v>12.8</v>
      </c>
      <c r="I9" s="247">
        <v>9.2</v>
      </c>
      <c r="J9" s="247" t="s">
        <v>295</v>
      </c>
      <c r="K9" s="247">
        <v>0.7</v>
      </c>
      <c r="L9" s="247" t="s">
        <v>295</v>
      </c>
      <c r="M9" s="247" t="s">
        <v>295</v>
      </c>
      <c r="N9" s="247" t="s">
        <v>295</v>
      </c>
      <c r="O9" s="248">
        <v>0.9</v>
      </c>
      <c r="P9" s="248">
        <v>6.4</v>
      </c>
      <c r="Q9" s="248">
        <v>6.2</v>
      </c>
      <c r="R9" s="249">
        <v>6.4</v>
      </c>
      <c r="S9" s="249">
        <v>15.2</v>
      </c>
      <c r="T9" s="249">
        <v>5.3</v>
      </c>
      <c r="U9" s="249">
        <v>6.5</v>
      </c>
      <c r="V9" s="249">
        <v>3.3</v>
      </c>
      <c r="W9" s="249" t="s">
        <v>295</v>
      </c>
      <c r="X9" s="249" t="s">
        <v>295</v>
      </c>
      <c r="Y9" s="249" t="s">
        <v>295</v>
      </c>
      <c r="Z9" s="249" t="s">
        <v>295</v>
      </c>
      <c r="AA9" s="249">
        <v>2</v>
      </c>
      <c r="AB9" s="249">
        <v>6.5</v>
      </c>
      <c r="AC9" s="249">
        <v>5</v>
      </c>
      <c r="AD9" s="250">
        <v>8.5</v>
      </c>
      <c r="AE9" s="250">
        <v>9.7</v>
      </c>
      <c r="AF9" s="250">
        <v>8</v>
      </c>
      <c r="AG9" s="250">
        <v>10.8</v>
      </c>
      <c r="AI9" s="250">
        <v>1.6</v>
      </c>
      <c r="AM9" s="250">
        <v>0.8</v>
      </c>
      <c r="AN9" s="250">
        <v>5.3</v>
      </c>
      <c r="AO9" s="250">
        <v>9.8</v>
      </c>
      <c r="AP9" s="251">
        <v>22.2</v>
      </c>
      <c r="AQ9" s="251">
        <v>10.8</v>
      </c>
      <c r="AR9" s="251">
        <v>10.2</v>
      </c>
      <c r="AS9" s="251">
        <v>4.9</v>
      </c>
      <c r="AT9" s="251">
        <v>0.3</v>
      </c>
      <c r="AU9" s="251">
        <v>1.7</v>
      </c>
      <c r="AZ9" s="251">
        <v>6.9</v>
      </c>
      <c r="BA9" s="251">
        <v>7.6</v>
      </c>
      <c r="BB9" s="252">
        <v>19.3</v>
      </c>
      <c r="BC9" s="252">
        <v>12.4</v>
      </c>
      <c r="BD9" s="252">
        <v>15.4</v>
      </c>
      <c r="BE9" s="252">
        <v>3.2</v>
      </c>
      <c r="BF9" s="252">
        <v>6.6</v>
      </c>
      <c r="BL9" s="252">
        <v>8.4</v>
      </c>
      <c r="BM9" s="252">
        <v>17</v>
      </c>
      <c r="BN9" s="253">
        <v>7.1</v>
      </c>
      <c r="BO9" s="253">
        <v>6.1</v>
      </c>
      <c r="BP9" s="253">
        <v>11</v>
      </c>
      <c r="BQ9" s="253"/>
      <c r="BR9" s="253"/>
      <c r="BS9" s="253"/>
      <c r="BT9" s="253"/>
      <c r="BU9" s="253"/>
      <c r="BV9" s="253"/>
      <c r="BW9" s="253">
        <v>3.7</v>
      </c>
      <c r="BX9" s="253">
        <v>5.8</v>
      </c>
      <c r="BY9" s="253">
        <v>8.8</v>
      </c>
      <c r="BZ9" s="88">
        <v>9</v>
      </c>
      <c r="CA9" s="88">
        <v>23.6</v>
      </c>
      <c r="CB9" s="88">
        <v>11.8</v>
      </c>
      <c r="CC9" s="88">
        <v>9.1</v>
      </c>
      <c r="CD9" s="88">
        <v>4.4</v>
      </c>
      <c r="CI9" s="88">
        <v>4.7</v>
      </c>
      <c r="CJ9" s="88">
        <v>7.9</v>
      </c>
      <c r="CK9" s="88">
        <v>14.5</v>
      </c>
      <c r="CL9" s="254">
        <v>7.3</v>
      </c>
      <c r="CM9" s="254">
        <v>12.8</v>
      </c>
      <c r="CN9" s="254">
        <v>3.5</v>
      </c>
      <c r="CO9" s="254">
        <v>10.3</v>
      </c>
      <c r="CU9" s="254">
        <v>1</v>
      </c>
      <c r="CV9" s="254">
        <v>3.7</v>
      </c>
      <c r="CW9" s="254">
        <v>10.6</v>
      </c>
      <c r="CX9" s="255">
        <v>3.7</v>
      </c>
      <c r="CY9" s="255">
        <v>7.4</v>
      </c>
      <c r="CZ9" s="255">
        <v>6.6</v>
      </c>
      <c r="DB9" s="255">
        <v>2.7</v>
      </c>
      <c r="DG9" s="255">
        <v>1.5</v>
      </c>
      <c r="DH9" s="255">
        <v>7</v>
      </c>
      <c r="DI9" s="255">
        <v>12.4</v>
      </c>
      <c r="DJ9" s="256">
        <v>12.5</v>
      </c>
      <c r="DK9" s="256">
        <v>13.9</v>
      </c>
      <c r="DL9" s="256">
        <v>6.3</v>
      </c>
      <c r="DM9" s="256">
        <v>7.7</v>
      </c>
      <c r="DN9" s="256">
        <v>2.7</v>
      </c>
      <c r="DO9" s="256">
        <v>1.6</v>
      </c>
      <c r="DR9" s="256">
        <v>2.2</v>
      </c>
      <c r="DS9" s="256">
        <v>0.8</v>
      </c>
      <c r="DU9" s="256">
        <v>4.1</v>
      </c>
      <c r="DV9" s="257">
        <v>7.9</v>
      </c>
      <c r="DW9" s="257">
        <v>7.3</v>
      </c>
      <c r="DX9" s="257">
        <v>12.3</v>
      </c>
      <c r="DY9" s="257">
        <v>7.3</v>
      </c>
    </row>
    <row r="10" spans="1:129" ht="12.75">
      <c r="A10" s="244">
        <v>8</v>
      </c>
      <c r="B10" s="245" t="s">
        <v>295</v>
      </c>
      <c r="C10" s="245" t="s">
        <v>295</v>
      </c>
      <c r="D10" s="245">
        <v>1.7</v>
      </c>
      <c r="E10" s="246">
        <v>9.1</v>
      </c>
      <c r="F10" s="247">
        <v>12.3</v>
      </c>
      <c r="G10" s="247">
        <v>9.9</v>
      </c>
      <c r="H10" s="247">
        <v>10.9</v>
      </c>
      <c r="I10" s="247">
        <v>7.9</v>
      </c>
      <c r="J10" s="247" t="s">
        <v>295</v>
      </c>
      <c r="K10" s="247" t="s">
        <v>295</v>
      </c>
      <c r="L10" s="247" t="s">
        <v>295</v>
      </c>
      <c r="M10" s="247" t="s">
        <v>295</v>
      </c>
      <c r="N10" s="248">
        <v>0.5</v>
      </c>
      <c r="O10" s="248">
        <v>2.1</v>
      </c>
      <c r="P10" s="248">
        <v>6.7</v>
      </c>
      <c r="Q10" s="248">
        <v>5.4</v>
      </c>
      <c r="R10" s="249">
        <v>5.1</v>
      </c>
      <c r="S10" s="249">
        <v>13.5</v>
      </c>
      <c r="T10" s="249">
        <v>7</v>
      </c>
      <c r="U10" s="249">
        <v>5.1</v>
      </c>
      <c r="V10" s="249">
        <v>1.6</v>
      </c>
      <c r="W10" s="249" t="s">
        <v>295</v>
      </c>
      <c r="X10" s="249" t="s">
        <v>295</v>
      </c>
      <c r="Y10" s="249" t="s">
        <v>295</v>
      </c>
      <c r="Z10" s="249" t="s">
        <v>295</v>
      </c>
      <c r="AA10" s="249">
        <v>4.4</v>
      </c>
      <c r="AB10" s="249">
        <v>5.5</v>
      </c>
      <c r="AC10" s="249">
        <v>8.3</v>
      </c>
      <c r="AD10" s="250">
        <v>8.3</v>
      </c>
      <c r="AE10" s="250">
        <v>7.5</v>
      </c>
      <c r="AF10" s="250">
        <v>8.9</v>
      </c>
      <c r="AG10" s="250">
        <v>10.5</v>
      </c>
      <c r="AM10" s="250">
        <v>0.9</v>
      </c>
      <c r="AN10" s="250">
        <v>6.2</v>
      </c>
      <c r="AO10" s="250">
        <v>15.2</v>
      </c>
      <c r="AP10" s="251">
        <v>19.6</v>
      </c>
      <c r="AQ10" s="251">
        <v>12.5</v>
      </c>
      <c r="AR10" s="251">
        <v>8.2</v>
      </c>
      <c r="AS10" s="251">
        <v>4.8</v>
      </c>
      <c r="AT10" s="251">
        <v>1.2</v>
      </c>
      <c r="AU10" s="251">
        <v>1.3</v>
      </c>
      <c r="AY10" s="251">
        <v>0.8</v>
      </c>
      <c r="AZ10" s="251">
        <v>8.1</v>
      </c>
      <c r="BA10" s="251">
        <v>7.8</v>
      </c>
      <c r="BB10" s="252">
        <v>20.3</v>
      </c>
      <c r="BC10" s="252">
        <v>12.9</v>
      </c>
      <c r="BD10" s="252">
        <v>16.5</v>
      </c>
      <c r="BE10" s="252">
        <v>5.1</v>
      </c>
      <c r="BF10" s="252">
        <v>6.4</v>
      </c>
      <c r="BL10" s="252">
        <v>9</v>
      </c>
      <c r="BM10" s="252">
        <v>15.9</v>
      </c>
      <c r="BN10" s="253">
        <v>6.1</v>
      </c>
      <c r="BO10" s="253">
        <v>8</v>
      </c>
      <c r="BP10" s="253">
        <v>9.6</v>
      </c>
      <c r="BQ10" s="253">
        <v>0.7</v>
      </c>
      <c r="BR10" s="253"/>
      <c r="BS10" s="253">
        <v>0.5</v>
      </c>
      <c r="BT10" s="253"/>
      <c r="BU10" s="253"/>
      <c r="BV10" s="253">
        <v>0.5</v>
      </c>
      <c r="BW10" s="253">
        <v>5.9</v>
      </c>
      <c r="BX10" s="253">
        <v>5.1</v>
      </c>
      <c r="BY10" s="253">
        <v>8</v>
      </c>
      <c r="BZ10" s="88">
        <v>7.9</v>
      </c>
      <c r="CA10" s="88">
        <v>21.7</v>
      </c>
      <c r="CB10" s="88">
        <v>10</v>
      </c>
      <c r="CC10" s="88">
        <v>8.8</v>
      </c>
      <c r="CD10" s="88">
        <v>1.8</v>
      </c>
      <c r="CI10" s="88">
        <v>6.1</v>
      </c>
      <c r="CJ10" s="88">
        <v>5.6</v>
      </c>
      <c r="CK10" s="88">
        <v>14</v>
      </c>
      <c r="CL10" s="254">
        <v>8.9</v>
      </c>
      <c r="CM10" s="254">
        <v>13.4</v>
      </c>
      <c r="CN10" s="254">
        <v>3.8</v>
      </c>
      <c r="CO10" s="254">
        <v>10.3</v>
      </c>
      <c r="CU10" s="254">
        <v>1.1</v>
      </c>
      <c r="CV10" s="254">
        <v>5.6</v>
      </c>
      <c r="CW10" s="254">
        <v>8.4</v>
      </c>
      <c r="CX10" s="255">
        <v>5</v>
      </c>
      <c r="CY10" s="255">
        <v>8.2</v>
      </c>
      <c r="CZ10" s="255">
        <v>3.1</v>
      </c>
      <c r="DA10" s="255">
        <v>5.1</v>
      </c>
      <c r="DB10" s="255">
        <v>3.4</v>
      </c>
      <c r="DD10" s="255">
        <v>0.6</v>
      </c>
      <c r="DG10" s="255">
        <v>2.2</v>
      </c>
      <c r="DH10" s="255">
        <v>4.7</v>
      </c>
      <c r="DI10" s="255">
        <v>12.9</v>
      </c>
      <c r="DJ10" s="256">
        <v>9.6</v>
      </c>
      <c r="DK10" s="256">
        <v>13.2</v>
      </c>
      <c r="DL10" s="256">
        <v>3.7</v>
      </c>
      <c r="DM10" s="256">
        <v>7</v>
      </c>
      <c r="DN10" s="256">
        <v>0.5</v>
      </c>
      <c r="DO10" s="256">
        <v>1.9</v>
      </c>
      <c r="DR10" s="256">
        <v>1.3</v>
      </c>
      <c r="DS10" s="256">
        <v>1.7</v>
      </c>
      <c r="DT10" s="256">
        <v>0.7</v>
      </c>
      <c r="DU10" s="256">
        <v>4.6</v>
      </c>
      <c r="DV10" s="257">
        <v>9.5</v>
      </c>
      <c r="DW10" s="257">
        <v>7.3</v>
      </c>
      <c r="DX10" s="257">
        <v>12.7</v>
      </c>
      <c r="DY10" s="257">
        <v>7.1</v>
      </c>
    </row>
    <row r="11" spans="1:129" ht="12.75">
      <c r="A11" s="244">
        <v>9</v>
      </c>
      <c r="B11" s="245" t="s">
        <v>295</v>
      </c>
      <c r="C11" s="245">
        <v>1</v>
      </c>
      <c r="D11" s="245">
        <v>5.2</v>
      </c>
      <c r="E11" s="246">
        <v>11.3</v>
      </c>
      <c r="F11" s="247">
        <v>11.9</v>
      </c>
      <c r="G11" s="247">
        <v>13</v>
      </c>
      <c r="H11" s="247">
        <v>8.6</v>
      </c>
      <c r="I11" s="247">
        <v>8.2</v>
      </c>
      <c r="J11" s="247">
        <v>0.4</v>
      </c>
      <c r="K11" s="247" t="s">
        <v>295</v>
      </c>
      <c r="L11" s="247" t="s">
        <v>295</v>
      </c>
      <c r="M11" s="247" t="s">
        <v>295</v>
      </c>
      <c r="N11" s="248" t="s">
        <v>295</v>
      </c>
      <c r="O11" s="248">
        <v>0.5</v>
      </c>
      <c r="P11" s="248">
        <v>6.9</v>
      </c>
      <c r="Q11" s="248">
        <v>8.9</v>
      </c>
      <c r="R11" s="249">
        <v>3.6</v>
      </c>
      <c r="S11" s="249">
        <v>11.9</v>
      </c>
      <c r="T11" s="249">
        <v>8.8</v>
      </c>
      <c r="U11" s="249">
        <v>4.3</v>
      </c>
      <c r="V11" s="249">
        <v>3.1</v>
      </c>
      <c r="W11" s="249" t="s">
        <v>295</v>
      </c>
      <c r="X11" s="249" t="s">
        <v>295</v>
      </c>
      <c r="Y11" s="249">
        <v>0.6</v>
      </c>
      <c r="Z11" s="249">
        <v>0.3</v>
      </c>
      <c r="AA11" s="249">
        <v>2.6</v>
      </c>
      <c r="AB11" s="249">
        <v>9.7</v>
      </c>
      <c r="AC11" s="249">
        <v>8.8</v>
      </c>
      <c r="AD11" s="250">
        <v>8.9</v>
      </c>
      <c r="AE11" s="250">
        <v>4.9</v>
      </c>
      <c r="AF11" s="250">
        <v>9.4</v>
      </c>
      <c r="AG11" s="250">
        <v>9.6</v>
      </c>
      <c r="AM11" s="250">
        <v>3.9</v>
      </c>
      <c r="AN11" s="250">
        <v>5.5</v>
      </c>
      <c r="AO11" s="250">
        <v>13.9</v>
      </c>
      <c r="AP11" s="251">
        <v>20.8</v>
      </c>
      <c r="AQ11" s="251">
        <v>9</v>
      </c>
      <c r="AR11" s="251">
        <v>10.1</v>
      </c>
      <c r="AS11" s="251">
        <v>1.6</v>
      </c>
      <c r="AT11" s="251">
        <v>3.3</v>
      </c>
      <c r="AY11" s="251">
        <v>3.2</v>
      </c>
      <c r="AZ11" s="251">
        <v>8.9</v>
      </c>
      <c r="BA11" s="251">
        <v>7</v>
      </c>
      <c r="BB11" s="252">
        <v>18.7</v>
      </c>
      <c r="BC11" s="252">
        <v>17.9</v>
      </c>
      <c r="BD11" s="252">
        <v>14.8</v>
      </c>
      <c r="BE11" s="252">
        <v>5.9</v>
      </c>
      <c r="BF11" s="252">
        <v>6.2</v>
      </c>
      <c r="BL11" s="252">
        <v>8.7</v>
      </c>
      <c r="BM11" s="252">
        <v>14.3</v>
      </c>
      <c r="BN11" s="253">
        <v>9.6</v>
      </c>
      <c r="BO11" s="253">
        <v>9</v>
      </c>
      <c r="BP11" s="253">
        <v>10.1</v>
      </c>
      <c r="BQ11" s="253">
        <v>3.3</v>
      </c>
      <c r="BR11" s="253"/>
      <c r="BS11" s="253">
        <v>0.5</v>
      </c>
      <c r="BT11" s="253"/>
      <c r="BU11" s="253"/>
      <c r="BV11" s="253"/>
      <c r="BW11" s="253">
        <v>3</v>
      </c>
      <c r="BX11" s="253">
        <v>3.3</v>
      </c>
      <c r="BY11" s="253">
        <v>10</v>
      </c>
      <c r="BZ11" s="88">
        <v>7.9</v>
      </c>
      <c r="CA11" s="88">
        <v>19.8</v>
      </c>
      <c r="CB11" s="88">
        <v>8.8</v>
      </c>
      <c r="CC11" s="88">
        <v>8.2</v>
      </c>
      <c r="CE11" s="88">
        <v>1.7</v>
      </c>
      <c r="CI11" s="88">
        <v>4.2</v>
      </c>
      <c r="CJ11" s="88">
        <v>5</v>
      </c>
      <c r="CK11" s="88">
        <v>12.6</v>
      </c>
      <c r="CL11" s="254">
        <v>10</v>
      </c>
      <c r="CM11" s="254">
        <v>15.7</v>
      </c>
      <c r="CN11" s="254">
        <v>6.5</v>
      </c>
      <c r="CO11" s="254">
        <v>8.7</v>
      </c>
      <c r="CP11" s="254">
        <v>2.5</v>
      </c>
      <c r="CQ11" s="254">
        <v>0.4</v>
      </c>
      <c r="CT11" s="254">
        <v>1.5</v>
      </c>
      <c r="CU11" s="254">
        <v>2</v>
      </c>
      <c r="CV11" s="254">
        <v>6.6</v>
      </c>
      <c r="CW11" s="254">
        <v>7.7</v>
      </c>
      <c r="CX11" s="255">
        <v>4.7</v>
      </c>
      <c r="CY11" s="255">
        <v>8.8</v>
      </c>
      <c r="CZ11" s="255">
        <v>1.6</v>
      </c>
      <c r="DA11" s="255">
        <v>5.6</v>
      </c>
      <c r="DB11" s="255">
        <v>1.7</v>
      </c>
      <c r="DD11" s="255">
        <v>0.3</v>
      </c>
      <c r="DG11" s="255">
        <v>0.6</v>
      </c>
      <c r="DH11" s="255">
        <v>4.6</v>
      </c>
      <c r="DI11" s="255">
        <v>11.4</v>
      </c>
      <c r="DJ11" s="256">
        <v>5.5</v>
      </c>
      <c r="DK11" s="256">
        <v>11.9</v>
      </c>
      <c r="DL11" s="256">
        <v>5.7</v>
      </c>
      <c r="DM11" s="256">
        <v>3.7</v>
      </c>
      <c r="DN11" s="256">
        <v>0.4</v>
      </c>
      <c r="DO11" s="256">
        <v>2.6</v>
      </c>
      <c r="DS11" s="256">
        <v>3.8</v>
      </c>
      <c r="DT11" s="256">
        <v>2.4</v>
      </c>
      <c r="DU11" s="256">
        <v>7.9</v>
      </c>
      <c r="DV11" s="257">
        <v>9.6</v>
      </c>
      <c r="DW11" s="257">
        <v>9.5</v>
      </c>
      <c r="DX11" s="257">
        <v>10.7</v>
      </c>
      <c r="DY11" s="257">
        <v>6.1</v>
      </c>
    </row>
    <row r="12" spans="1:137" s="228" customFormat="1" ht="13.5" thickBot="1">
      <c r="A12" s="258">
        <v>10</v>
      </c>
      <c r="B12" s="259" t="s">
        <v>295</v>
      </c>
      <c r="C12" s="259" t="s">
        <v>295</v>
      </c>
      <c r="D12" s="259">
        <v>7.2</v>
      </c>
      <c r="E12" s="260">
        <v>12</v>
      </c>
      <c r="F12" s="261">
        <v>12.2</v>
      </c>
      <c r="G12" s="261">
        <v>12</v>
      </c>
      <c r="H12" s="261">
        <v>9.7</v>
      </c>
      <c r="I12" s="261">
        <v>8.8</v>
      </c>
      <c r="J12" s="261">
        <v>0.4</v>
      </c>
      <c r="K12" s="261" t="s">
        <v>295</v>
      </c>
      <c r="L12" s="261" t="s">
        <v>295</v>
      </c>
      <c r="M12" s="261">
        <v>0.2</v>
      </c>
      <c r="N12" s="207" t="s">
        <v>295</v>
      </c>
      <c r="O12" s="207" t="s">
        <v>295</v>
      </c>
      <c r="P12" s="207">
        <v>8.6</v>
      </c>
      <c r="Q12" s="207">
        <v>10.9</v>
      </c>
      <c r="R12" s="209">
        <v>2.3</v>
      </c>
      <c r="S12" s="209">
        <v>9.6</v>
      </c>
      <c r="T12" s="209">
        <v>8.4</v>
      </c>
      <c r="U12" s="209">
        <v>3.4</v>
      </c>
      <c r="V12" s="209">
        <v>0.9</v>
      </c>
      <c r="W12" s="209" t="s">
        <v>295</v>
      </c>
      <c r="X12" s="209" t="s">
        <v>295</v>
      </c>
      <c r="Y12" s="209" t="s">
        <v>295</v>
      </c>
      <c r="Z12" s="209">
        <v>1.5</v>
      </c>
      <c r="AA12" s="209">
        <v>2.4</v>
      </c>
      <c r="AB12" s="209">
        <v>8.1</v>
      </c>
      <c r="AC12" s="209">
        <v>7.9</v>
      </c>
      <c r="AD12" s="211">
        <v>7.1</v>
      </c>
      <c r="AE12" s="211">
        <v>7.2</v>
      </c>
      <c r="AF12" s="211">
        <v>8.7</v>
      </c>
      <c r="AG12" s="211">
        <v>8.8</v>
      </c>
      <c r="AH12" s="211"/>
      <c r="AI12" s="211"/>
      <c r="AJ12" s="211"/>
      <c r="AK12" s="211"/>
      <c r="AL12" s="211"/>
      <c r="AM12" s="211">
        <v>3.4</v>
      </c>
      <c r="AN12" s="211">
        <v>2.6</v>
      </c>
      <c r="AO12" s="211">
        <v>13.1</v>
      </c>
      <c r="AP12" s="213">
        <v>21.3</v>
      </c>
      <c r="AQ12" s="213">
        <v>10.2</v>
      </c>
      <c r="AR12" s="213">
        <v>8.9</v>
      </c>
      <c r="AS12" s="213"/>
      <c r="AT12" s="213">
        <v>0.8</v>
      </c>
      <c r="AU12" s="213"/>
      <c r="AV12" s="213"/>
      <c r="AW12" s="213"/>
      <c r="AX12" s="213"/>
      <c r="AY12" s="213">
        <v>2.2</v>
      </c>
      <c r="AZ12" s="213">
        <v>7.1</v>
      </c>
      <c r="BA12" s="213">
        <v>6.1</v>
      </c>
      <c r="BB12" s="215">
        <v>17.3</v>
      </c>
      <c r="BC12" s="215">
        <v>18.3</v>
      </c>
      <c r="BD12" s="215">
        <v>13</v>
      </c>
      <c r="BE12" s="215">
        <v>7.1</v>
      </c>
      <c r="BF12" s="215">
        <v>6.2</v>
      </c>
      <c r="BG12" s="215"/>
      <c r="BH12" s="215"/>
      <c r="BI12" s="215"/>
      <c r="BJ12" s="215"/>
      <c r="BK12" s="215">
        <v>1</v>
      </c>
      <c r="BL12" s="215">
        <v>8.3</v>
      </c>
      <c r="BM12" s="215">
        <v>11.7</v>
      </c>
      <c r="BN12" s="217">
        <v>13.2</v>
      </c>
      <c r="BO12" s="217">
        <v>8.9</v>
      </c>
      <c r="BP12" s="217">
        <v>8.2</v>
      </c>
      <c r="BQ12" s="217">
        <v>0.9</v>
      </c>
      <c r="BR12" s="217"/>
      <c r="BS12" s="217"/>
      <c r="BT12" s="217"/>
      <c r="BU12" s="217"/>
      <c r="BV12" s="217"/>
      <c r="BW12" s="217">
        <v>0.8</v>
      </c>
      <c r="BX12" s="217">
        <v>3.1</v>
      </c>
      <c r="BY12" s="217">
        <v>11.6</v>
      </c>
      <c r="BZ12" s="262">
        <v>6.4</v>
      </c>
      <c r="CA12" s="262">
        <v>19.9</v>
      </c>
      <c r="CB12" s="262">
        <v>7.6</v>
      </c>
      <c r="CC12" s="262">
        <v>5.9</v>
      </c>
      <c r="CD12" s="262"/>
      <c r="CE12" s="262">
        <v>1.6</v>
      </c>
      <c r="CF12" s="262"/>
      <c r="CG12" s="262"/>
      <c r="CH12" s="262"/>
      <c r="CI12" s="262">
        <v>5.6</v>
      </c>
      <c r="CJ12" s="262">
        <v>5.1</v>
      </c>
      <c r="CK12" s="262">
        <v>11.8</v>
      </c>
      <c r="CL12" s="263">
        <v>9.6</v>
      </c>
      <c r="CM12" s="263">
        <v>15.5</v>
      </c>
      <c r="CN12" s="263">
        <v>14.1</v>
      </c>
      <c r="CO12" s="263">
        <v>6.9</v>
      </c>
      <c r="CP12" s="263">
        <v>3.1</v>
      </c>
      <c r="CQ12" s="263">
        <v>1.7</v>
      </c>
      <c r="CR12" s="263"/>
      <c r="CS12" s="263"/>
      <c r="CT12" s="263">
        <v>3</v>
      </c>
      <c r="CU12" s="263">
        <v>6.2</v>
      </c>
      <c r="CV12" s="263">
        <v>8.1</v>
      </c>
      <c r="CW12" s="263">
        <v>9.3</v>
      </c>
      <c r="CX12" s="264">
        <v>8.4</v>
      </c>
      <c r="CY12" s="264">
        <v>9.9</v>
      </c>
      <c r="CZ12" s="264">
        <v>2.5</v>
      </c>
      <c r="DA12" s="264">
        <v>4.1</v>
      </c>
      <c r="DB12" s="264">
        <v>3.2</v>
      </c>
      <c r="DC12" s="264"/>
      <c r="DD12" s="264"/>
      <c r="DE12" s="264"/>
      <c r="DF12" s="264">
        <v>0.1</v>
      </c>
      <c r="DG12" s="264">
        <v>0.3</v>
      </c>
      <c r="DH12" s="264">
        <v>5.1</v>
      </c>
      <c r="DI12" s="264">
        <v>9.4</v>
      </c>
      <c r="DJ12" s="265">
        <v>5.5</v>
      </c>
      <c r="DK12" s="265">
        <v>11.1</v>
      </c>
      <c r="DL12" s="265">
        <v>5.1</v>
      </c>
      <c r="DM12" s="265">
        <v>0.6</v>
      </c>
      <c r="DN12" s="265">
        <v>0.4</v>
      </c>
      <c r="DO12" s="265"/>
      <c r="DP12" s="265"/>
      <c r="DQ12" s="265"/>
      <c r="DR12" s="265">
        <v>0.1</v>
      </c>
      <c r="DS12" s="265">
        <v>6.1</v>
      </c>
      <c r="DT12" s="265">
        <v>1.9</v>
      </c>
      <c r="DU12" s="265">
        <v>10.3</v>
      </c>
      <c r="DV12" s="266">
        <v>8.2</v>
      </c>
      <c r="DW12" s="266">
        <v>11.3</v>
      </c>
      <c r="DX12" s="266">
        <v>10</v>
      </c>
      <c r="DY12" s="266">
        <v>5.7</v>
      </c>
      <c r="DZ12" s="266"/>
      <c r="EA12" s="266"/>
      <c r="EB12" s="266"/>
      <c r="EC12" s="266"/>
      <c r="ED12" s="266"/>
      <c r="EE12" s="266"/>
      <c r="EF12" s="266"/>
      <c r="EG12" s="266"/>
    </row>
    <row r="13" spans="1:129" ht="13.5" thickTop="1">
      <c r="A13" s="244">
        <v>11</v>
      </c>
      <c r="B13" s="245" t="s">
        <v>295</v>
      </c>
      <c r="C13" s="245" t="s">
        <v>295</v>
      </c>
      <c r="D13" s="245">
        <v>6.9</v>
      </c>
      <c r="E13" s="246">
        <v>13.2</v>
      </c>
      <c r="F13" s="247">
        <v>12.9</v>
      </c>
      <c r="G13" s="247">
        <v>12.5</v>
      </c>
      <c r="H13" s="247">
        <v>11.3</v>
      </c>
      <c r="I13" s="247">
        <v>10.1</v>
      </c>
      <c r="J13" s="247" t="s">
        <v>295</v>
      </c>
      <c r="K13" s="247" t="s">
        <v>295</v>
      </c>
      <c r="L13" s="247" t="s">
        <v>295</v>
      </c>
      <c r="M13" s="247">
        <v>0.9</v>
      </c>
      <c r="N13" s="248" t="s">
        <v>295</v>
      </c>
      <c r="O13" s="248" t="s">
        <v>295</v>
      </c>
      <c r="P13" s="248">
        <v>8.3</v>
      </c>
      <c r="Q13" s="248">
        <v>10.4</v>
      </c>
      <c r="R13" s="249">
        <v>7</v>
      </c>
      <c r="S13" s="249">
        <v>6.7</v>
      </c>
      <c r="T13" s="249">
        <v>6.3</v>
      </c>
      <c r="U13" s="249">
        <v>3</v>
      </c>
      <c r="V13" s="249">
        <v>0.5</v>
      </c>
      <c r="W13" s="249" t="s">
        <v>295</v>
      </c>
      <c r="X13" s="249">
        <v>0.7</v>
      </c>
      <c r="Y13" s="249" t="s">
        <v>295</v>
      </c>
      <c r="Z13" s="249" t="s">
        <v>295</v>
      </c>
      <c r="AA13" s="249">
        <v>3.8</v>
      </c>
      <c r="AB13" s="249">
        <v>5.5</v>
      </c>
      <c r="AC13" s="249">
        <v>8.7</v>
      </c>
      <c r="AD13" s="250">
        <v>6</v>
      </c>
      <c r="AE13" s="250">
        <v>7.1</v>
      </c>
      <c r="AF13" s="250">
        <v>6.6</v>
      </c>
      <c r="AG13" s="250">
        <v>7.9</v>
      </c>
      <c r="AI13" s="250">
        <v>0.6</v>
      </c>
      <c r="AM13" s="250">
        <v>3.7</v>
      </c>
      <c r="AN13" s="250">
        <v>5.3</v>
      </c>
      <c r="AO13" s="250">
        <v>12.5</v>
      </c>
      <c r="AP13" s="251">
        <v>17.4</v>
      </c>
      <c r="AQ13" s="251">
        <v>12.3</v>
      </c>
      <c r="AR13" s="251">
        <v>7.6</v>
      </c>
      <c r="AT13" s="251">
        <v>1.6</v>
      </c>
      <c r="AU13" s="251">
        <v>0.6</v>
      </c>
      <c r="AY13" s="251">
        <v>1.6</v>
      </c>
      <c r="AZ13" s="251">
        <v>8.8</v>
      </c>
      <c r="BA13" s="251">
        <v>6.9</v>
      </c>
      <c r="BB13" s="252">
        <v>16.6</v>
      </c>
      <c r="BC13" s="252">
        <v>18.3</v>
      </c>
      <c r="BD13" s="252">
        <v>14.3</v>
      </c>
      <c r="BE13" s="252">
        <v>8.3</v>
      </c>
      <c r="BF13" s="252">
        <v>9</v>
      </c>
      <c r="BK13" s="252">
        <v>3.4</v>
      </c>
      <c r="BL13" s="252">
        <v>7.9</v>
      </c>
      <c r="BM13" s="252">
        <v>10.2</v>
      </c>
      <c r="BN13" s="253">
        <v>11.5</v>
      </c>
      <c r="BO13" s="253">
        <v>6.4</v>
      </c>
      <c r="BP13" s="253">
        <v>6.6</v>
      </c>
      <c r="BQ13" s="253">
        <v>0.6</v>
      </c>
      <c r="BR13" s="253"/>
      <c r="BS13" s="253">
        <v>2.6</v>
      </c>
      <c r="BT13" s="253"/>
      <c r="BU13" s="253"/>
      <c r="BV13" s="253"/>
      <c r="BW13" s="253"/>
      <c r="BX13" s="253">
        <v>6.7</v>
      </c>
      <c r="BY13" s="253">
        <v>10.6</v>
      </c>
      <c r="BZ13" s="88">
        <v>6.1</v>
      </c>
      <c r="CA13" s="88">
        <v>22.1</v>
      </c>
      <c r="CB13" s="88">
        <v>4.2</v>
      </c>
      <c r="CC13" s="88">
        <v>6.6</v>
      </c>
      <c r="CI13" s="88">
        <v>4.2</v>
      </c>
      <c r="CJ13" s="88">
        <v>7.2</v>
      </c>
      <c r="CK13" s="88">
        <v>15</v>
      </c>
      <c r="CL13" s="254">
        <v>13.7</v>
      </c>
      <c r="CM13" s="254">
        <v>15.8</v>
      </c>
      <c r="CN13" s="254">
        <v>17</v>
      </c>
      <c r="CO13" s="254">
        <v>5.3</v>
      </c>
      <c r="CP13" s="254">
        <v>3.6</v>
      </c>
      <c r="CQ13" s="254">
        <v>0.4</v>
      </c>
      <c r="CT13" s="254">
        <v>1.5</v>
      </c>
      <c r="CU13" s="254">
        <v>7.1</v>
      </c>
      <c r="CV13" s="254">
        <v>9.1</v>
      </c>
      <c r="CW13" s="254">
        <v>8.8</v>
      </c>
      <c r="CX13" s="255">
        <v>9.2</v>
      </c>
      <c r="CY13" s="255">
        <v>8.8</v>
      </c>
      <c r="CZ13" s="255">
        <v>4.2</v>
      </c>
      <c r="DA13" s="255">
        <v>4.2</v>
      </c>
      <c r="DB13" s="255">
        <v>4</v>
      </c>
      <c r="DG13" s="255">
        <v>2.8</v>
      </c>
      <c r="DH13" s="255">
        <v>4.4</v>
      </c>
      <c r="DI13" s="255">
        <v>8</v>
      </c>
      <c r="DJ13" s="256">
        <v>10</v>
      </c>
      <c r="DK13" s="256">
        <v>11.5</v>
      </c>
      <c r="DL13" s="256">
        <v>9</v>
      </c>
      <c r="DM13" s="256">
        <v>3.6</v>
      </c>
      <c r="DS13" s="256">
        <v>6.2</v>
      </c>
      <c r="DT13" s="256">
        <v>2.9</v>
      </c>
      <c r="DU13" s="256">
        <v>9</v>
      </c>
      <c r="DV13" s="257">
        <v>9.6</v>
      </c>
      <c r="DW13" s="257">
        <v>11.4</v>
      </c>
      <c r="DX13" s="257">
        <v>10.1</v>
      </c>
      <c r="DY13" s="257">
        <v>3.9</v>
      </c>
    </row>
    <row r="14" spans="1:129" ht="12.75">
      <c r="A14" s="244">
        <v>12</v>
      </c>
      <c r="B14" s="245" t="s">
        <v>295</v>
      </c>
      <c r="C14" s="245" t="s">
        <v>295</v>
      </c>
      <c r="D14" s="245">
        <v>7</v>
      </c>
      <c r="E14" s="246">
        <v>11.6</v>
      </c>
      <c r="F14" s="247">
        <v>12</v>
      </c>
      <c r="G14" s="247">
        <v>13.6</v>
      </c>
      <c r="H14" s="247">
        <v>16.3</v>
      </c>
      <c r="I14" s="247">
        <v>8.6</v>
      </c>
      <c r="J14" s="247" t="s">
        <v>295</v>
      </c>
      <c r="K14" s="247" t="s">
        <v>295</v>
      </c>
      <c r="L14" s="247" t="s">
        <v>295</v>
      </c>
      <c r="M14" s="247" t="s">
        <v>295</v>
      </c>
      <c r="N14" s="248" t="s">
        <v>295</v>
      </c>
      <c r="O14" s="248" t="s">
        <v>295</v>
      </c>
      <c r="P14" s="248">
        <v>6.5</v>
      </c>
      <c r="Q14" s="248">
        <v>8</v>
      </c>
      <c r="R14" s="249">
        <v>5.9</v>
      </c>
      <c r="S14" s="249">
        <v>6</v>
      </c>
      <c r="T14" s="249">
        <v>4.6</v>
      </c>
      <c r="U14" s="249" t="s">
        <v>295</v>
      </c>
      <c r="V14" s="249">
        <v>1.5</v>
      </c>
      <c r="W14" s="249" t="s">
        <v>295</v>
      </c>
      <c r="X14" s="249" t="s">
        <v>295</v>
      </c>
      <c r="Y14" s="249" t="s">
        <v>295</v>
      </c>
      <c r="Z14" s="249">
        <v>1.3</v>
      </c>
      <c r="AA14" s="249">
        <v>3.8</v>
      </c>
      <c r="AB14" s="249">
        <v>9.6</v>
      </c>
      <c r="AC14" s="249">
        <v>12.6</v>
      </c>
      <c r="AD14" s="250">
        <v>8.8</v>
      </c>
      <c r="AE14" s="250">
        <v>6.5</v>
      </c>
      <c r="AF14" s="250">
        <v>6.8</v>
      </c>
      <c r="AG14" s="250">
        <v>5.9</v>
      </c>
      <c r="AI14" s="250">
        <v>2.8</v>
      </c>
      <c r="AN14" s="250">
        <v>6.6</v>
      </c>
      <c r="AO14" s="250">
        <v>13.7</v>
      </c>
      <c r="AP14" s="251">
        <v>13</v>
      </c>
      <c r="AQ14" s="251">
        <v>13</v>
      </c>
      <c r="AR14" s="251">
        <v>7.6</v>
      </c>
      <c r="AT14" s="251">
        <v>4.8</v>
      </c>
      <c r="AU14" s="251">
        <v>0.6</v>
      </c>
      <c r="AY14" s="251">
        <v>2.5</v>
      </c>
      <c r="AZ14" s="251">
        <v>7.1</v>
      </c>
      <c r="BA14" s="251">
        <v>10.8</v>
      </c>
      <c r="BB14" s="252">
        <v>15.9</v>
      </c>
      <c r="BC14" s="252">
        <v>18.6</v>
      </c>
      <c r="BD14" s="252">
        <v>12.4</v>
      </c>
      <c r="BE14" s="252">
        <v>6.4</v>
      </c>
      <c r="BF14" s="252">
        <v>9.1</v>
      </c>
      <c r="BG14" s="252">
        <v>2.7</v>
      </c>
      <c r="BK14" s="252">
        <v>5.5</v>
      </c>
      <c r="BL14" s="252">
        <v>6.4</v>
      </c>
      <c r="BM14" s="252">
        <v>10.4</v>
      </c>
      <c r="BN14" s="253">
        <v>7.8</v>
      </c>
      <c r="BO14" s="253">
        <v>3.8</v>
      </c>
      <c r="BP14" s="253">
        <v>6.3</v>
      </c>
      <c r="BQ14" s="253">
        <v>5.3</v>
      </c>
      <c r="BR14" s="253">
        <v>1.1</v>
      </c>
      <c r="BS14" s="253">
        <v>2.3</v>
      </c>
      <c r="BT14" s="253"/>
      <c r="BU14" s="253"/>
      <c r="BV14" s="253"/>
      <c r="BW14" s="253"/>
      <c r="BX14" s="253">
        <v>4.8</v>
      </c>
      <c r="BY14" s="253">
        <v>8.8</v>
      </c>
      <c r="BZ14" s="88">
        <v>6.3</v>
      </c>
      <c r="CA14" s="88">
        <v>20.8</v>
      </c>
      <c r="CB14" s="88">
        <v>5.9</v>
      </c>
      <c r="CC14" s="88">
        <v>7.5</v>
      </c>
      <c r="CD14" s="88">
        <v>4.5</v>
      </c>
      <c r="CH14" s="88">
        <v>1.8</v>
      </c>
      <c r="CI14" s="88">
        <v>5.2</v>
      </c>
      <c r="CJ14" s="88">
        <v>8.8</v>
      </c>
      <c r="CK14" s="88">
        <v>15.8</v>
      </c>
      <c r="CL14" s="254">
        <v>15.3</v>
      </c>
      <c r="CM14" s="254">
        <v>17.1</v>
      </c>
      <c r="CN14" s="254">
        <v>17.8</v>
      </c>
      <c r="CO14" s="254">
        <v>4.6</v>
      </c>
      <c r="CP14" s="254">
        <v>5.2</v>
      </c>
      <c r="CT14" s="254">
        <v>1.3</v>
      </c>
      <c r="CU14" s="254">
        <v>7.4</v>
      </c>
      <c r="CV14" s="254">
        <v>9.7</v>
      </c>
      <c r="CW14" s="254">
        <v>12.6</v>
      </c>
      <c r="CX14" s="255">
        <v>11.2</v>
      </c>
      <c r="CY14" s="255">
        <v>8.8</v>
      </c>
      <c r="CZ14" s="255">
        <v>4</v>
      </c>
      <c r="DA14" s="255">
        <v>4.7</v>
      </c>
      <c r="DB14" s="255">
        <v>3.9</v>
      </c>
      <c r="DG14" s="255">
        <v>2.4</v>
      </c>
      <c r="DH14" s="255">
        <v>5.2</v>
      </c>
      <c r="DI14" s="255">
        <v>7.5</v>
      </c>
      <c r="DJ14" s="256">
        <v>8.2</v>
      </c>
      <c r="DK14" s="256">
        <v>12.2</v>
      </c>
      <c r="DL14" s="256">
        <v>8.1</v>
      </c>
      <c r="DM14" s="256">
        <v>4.5</v>
      </c>
      <c r="DS14" s="256">
        <v>7.5</v>
      </c>
      <c r="DT14" s="256">
        <v>1.2</v>
      </c>
      <c r="DU14" s="256">
        <v>7.2</v>
      </c>
      <c r="DV14" s="257">
        <v>9.3</v>
      </c>
      <c r="DW14" s="257">
        <v>10.9</v>
      </c>
      <c r="DX14" s="257">
        <v>10.5</v>
      </c>
      <c r="DY14" s="257">
        <v>3.3</v>
      </c>
    </row>
    <row r="15" spans="1:132" ht="12.75">
      <c r="A15" s="244">
        <v>13</v>
      </c>
      <c r="B15" s="245" t="s">
        <v>295</v>
      </c>
      <c r="C15" s="245" t="s">
        <v>295</v>
      </c>
      <c r="D15" s="245">
        <v>5.9</v>
      </c>
      <c r="E15" s="246">
        <v>8.6</v>
      </c>
      <c r="F15" s="247">
        <v>11.3</v>
      </c>
      <c r="G15" s="247">
        <v>13.2</v>
      </c>
      <c r="H15" s="247">
        <v>16.2</v>
      </c>
      <c r="I15" s="247">
        <v>4.4</v>
      </c>
      <c r="J15" s="247" t="s">
        <v>295</v>
      </c>
      <c r="K15" s="247" t="s">
        <v>295</v>
      </c>
      <c r="L15" s="247" t="s">
        <v>295</v>
      </c>
      <c r="M15" s="247">
        <v>0.2</v>
      </c>
      <c r="N15" s="248" t="s">
        <v>295</v>
      </c>
      <c r="O15" s="248">
        <v>1.4</v>
      </c>
      <c r="P15" s="248">
        <v>5</v>
      </c>
      <c r="Q15" s="248">
        <v>7.5</v>
      </c>
      <c r="R15" s="249">
        <v>5.6</v>
      </c>
      <c r="S15" s="249">
        <v>7.1</v>
      </c>
      <c r="T15" s="249">
        <v>5.6</v>
      </c>
      <c r="U15" s="249" t="s">
        <v>295</v>
      </c>
      <c r="V15" s="249" t="s">
        <v>295</v>
      </c>
      <c r="W15" s="249" t="s">
        <v>295</v>
      </c>
      <c r="X15" s="249" t="s">
        <v>295</v>
      </c>
      <c r="Y15" s="249" t="s">
        <v>295</v>
      </c>
      <c r="Z15" s="249">
        <v>0.1</v>
      </c>
      <c r="AA15" s="249">
        <v>2.2</v>
      </c>
      <c r="AB15" s="249">
        <v>10.5</v>
      </c>
      <c r="AC15" s="249">
        <v>14.1</v>
      </c>
      <c r="AD15" s="250">
        <v>8.6</v>
      </c>
      <c r="AE15" s="250">
        <v>13.8</v>
      </c>
      <c r="AF15" s="250">
        <v>7.3</v>
      </c>
      <c r="AG15" s="250">
        <v>5.3</v>
      </c>
      <c r="AI15" s="250">
        <v>3.1</v>
      </c>
      <c r="AJ15" s="250">
        <v>0.8</v>
      </c>
      <c r="AL15" s="250">
        <v>1.6</v>
      </c>
      <c r="AN15" s="250">
        <v>6.8</v>
      </c>
      <c r="AO15" s="250">
        <v>13.9</v>
      </c>
      <c r="AP15" s="251">
        <v>10.8</v>
      </c>
      <c r="AQ15" s="251">
        <v>13.9</v>
      </c>
      <c r="AR15" s="251">
        <v>5.3</v>
      </c>
      <c r="AS15" s="251">
        <v>1.5</v>
      </c>
      <c r="AT15" s="251">
        <v>0.8</v>
      </c>
      <c r="AX15" s="251">
        <v>1.3</v>
      </c>
      <c r="AY15" s="251">
        <v>4.1</v>
      </c>
      <c r="AZ15" s="251">
        <v>3.1</v>
      </c>
      <c r="BA15" s="251">
        <v>12.9</v>
      </c>
      <c r="BB15" s="252">
        <v>15.3</v>
      </c>
      <c r="BC15" s="252">
        <v>19</v>
      </c>
      <c r="BD15" s="252">
        <v>11.2</v>
      </c>
      <c r="BE15" s="252">
        <v>4.8</v>
      </c>
      <c r="BF15" s="252">
        <v>7.9</v>
      </c>
      <c r="BJ15" s="252">
        <v>0.4</v>
      </c>
      <c r="BK15" s="252">
        <v>6.4</v>
      </c>
      <c r="BL15" s="252">
        <v>3.2</v>
      </c>
      <c r="BM15" s="252">
        <v>16.4</v>
      </c>
      <c r="BN15" s="253">
        <v>6.8</v>
      </c>
      <c r="BO15" s="253">
        <v>9.3</v>
      </c>
      <c r="BP15" s="253">
        <v>5.9</v>
      </c>
      <c r="BQ15" s="253">
        <v>6.5</v>
      </c>
      <c r="BR15" s="253">
        <v>1.5</v>
      </c>
      <c r="BS15" s="253"/>
      <c r="BT15" s="253">
        <v>0.9</v>
      </c>
      <c r="BU15" s="253"/>
      <c r="BV15" s="253"/>
      <c r="BW15" s="253">
        <v>2.1</v>
      </c>
      <c r="BX15" s="253">
        <v>9.4</v>
      </c>
      <c r="BY15" s="253">
        <v>6.8</v>
      </c>
      <c r="BZ15" s="88">
        <v>10.3</v>
      </c>
      <c r="CA15" s="88">
        <v>18.4</v>
      </c>
      <c r="CB15" s="88">
        <v>7.7</v>
      </c>
      <c r="CC15" s="88">
        <v>7.1</v>
      </c>
      <c r="CD15" s="88">
        <v>6.3</v>
      </c>
      <c r="CE15" s="88">
        <v>2.8</v>
      </c>
      <c r="CH15" s="88">
        <v>1.7</v>
      </c>
      <c r="CI15" s="88">
        <v>5.4</v>
      </c>
      <c r="CJ15" s="88">
        <v>7.7</v>
      </c>
      <c r="CK15" s="88">
        <v>14.8</v>
      </c>
      <c r="CL15" s="254">
        <v>16.8</v>
      </c>
      <c r="CM15" s="254">
        <v>15.7</v>
      </c>
      <c r="CN15" s="254">
        <v>19.1</v>
      </c>
      <c r="CO15" s="254">
        <v>4.5</v>
      </c>
      <c r="CP15" s="254">
        <v>4.3</v>
      </c>
      <c r="CT15" s="254">
        <v>1.8</v>
      </c>
      <c r="CU15" s="254">
        <v>8.4</v>
      </c>
      <c r="CV15" s="254">
        <v>8</v>
      </c>
      <c r="CW15" s="254">
        <v>11.3</v>
      </c>
      <c r="CX15" s="255">
        <v>10.7</v>
      </c>
      <c r="CY15" s="255">
        <v>10.5</v>
      </c>
      <c r="CZ15" s="255">
        <v>3.5</v>
      </c>
      <c r="DA15" s="255">
        <v>4.6</v>
      </c>
      <c r="DB15" s="255">
        <v>4.5</v>
      </c>
      <c r="DG15" s="255">
        <v>2.2</v>
      </c>
      <c r="DH15" s="255">
        <v>5.5</v>
      </c>
      <c r="DI15" s="255">
        <v>10.1</v>
      </c>
      <c r="DJ15" s="256">
        <v>6.4</v>
      </c>
      <c r="DK15" s="256">
        <v>9.7</v>
      </c>
      <c r="DL15" s="256">
        <v>8.9</v>
      </c>
      <c r="DM15" s="256">
        <v>6</v>
      </c>
      <c r="DN15" s="256">
        <v>1.8</v>
      </c>
      <c r="DR15" s="256">
        <v>0.3</v>
      </c>
      <c r="DS15" s="256">
        <v>11</v>
      </c>
      <c r="DT15" s="256">
        <v>2.2</v>
      </c>
      <c r="DU15" s="256">
        <v>7.8</v>
      </c>
      <c r="DV15" s="257">
        <v>9.6</v>
      </c>
      <c r="DW15" s="257">
        <v>14.4</v>
      </c>
      <c r="DX15" s="257">
        <v>10.6</v>
      </c>
      <c r="DY15" s="257">
        <v>5.7</v>
      </c>
      <c r="EB15" s="257">
        <v>1.2</v>
      </c>
    </row>
    <row r="16" spans="1:132" ht="12.75">
      <c r="A16" s="244">
        <v>14</v>
      </c>
      <c r="B16" s="245" t="s">
        <v>295</v>
      </c>
      <c r="C16" s="245" t="s">
        <v>295</v>
      </c>
      <c r="D16" s="245">
        <v>8.4</v>
      </c>
      <c r="E16" s="246">
        <v>8.9</v>
      </c>
      <c r="F16" s="247">
        <v>11.4</v>
      </c>
      <c r="G16" s="247">
        <v>10.6</v>
      </c>
      <c r="H16" s="247">
        <v>13.7</v>
      </c>
      <c r="I16" s="247">
        <v>4.6</v>
      </c>
      <c r="J16" s="247">
        <v>0.7</v>
      </c>
      <c r="K16" s="247" t="s">
        <v>295</v>
      </c>
      <c r="L16" s="247" t="s">
        <v>295</v>
      </c>
      <c r="M16" s="247">
        <v>1.5</v>
      </c>
      <c r="N16" s="248" t="s">
        <v>295</v>
      </c>
      <c r="O16" s="248">
        <v>1.7</v>
      </c>
      <c r="P16" s="248">
        <v>3.3</v>
      </c>
      <c r="Q16" s="248">
        <v>6</v>
      </c>
      <c r="R16" s="249">
        <v>7.4</v>
      </c>
      <c r="S16" s="249">
        <v>8.2</v>
      </c>
      <c r="T16" s="249">
        <v>6.9</v>
      </c>
      <c r="U16" s="249" t="s">
        <v>295</v>
      </c>
      <c r="V16" s="249" t="s">
        <v>295</v>
      </c>
      <c r="W16" s="249" t="s">
        <v>295</v>
      </c>
      <c r="X16" s="249" t="s">
        <v>295</v>
      </c>
      <c r="Y16" s="249" t="s">
        <v>295</v>
      </c>
      <c r="Z16" s="249">
        <v>0.5</v>
      </c>
      <c r="AA16" s="249">
        <v>2.5</v>
      </c>
      <c r="AB16" s="249">
        <v>10.7</v>
      </c>
      <c r="AC16" s="249">
        <v>14</v>
      </c>
      <c r="AD16" s="250">
        <v>7.8</v>
      </c>
      <c r="AE16" s="250">
        <v>13.6</v>
      </c>
      <c r="AF16" s="250">
        <v>5.9</v>
      </c>
      <c r="AG16" s="250">
        <v>6</v>
      </c>
      <c r="AI16" s="250">
        <v>2.5</v>
      </c>
      <c r="AL16" s="250">
        <v>3</v>
      </c>
      <c r="AN16" s="250">
        <v>6.5</v>
      </c>
      <c r="AO16" s="250">
        <v>12.6</v>
      </c>
      <c r="AP16" s="251">
        <v>11.3</v>
      </c>
      <c r="AQ16" s="251">
        <v>12.9</v>
      </c>
      <c r="AR16" s="251">
        <v>5.3</v>
      </c>
      <c r="AS16" s="251">
        <v>0.5</v>
      </c>
      <c r="AX16" s="251">
        <v>0.3</v>
      </c>
      <c r="AY16" s="251">
        <v>8.3</v>
      </c>
      <c r="AZ16" s="251">
        <v>1.1</v>
      </c>
      <c r="BA16" s="251">
        <v>16.1</v>
      </c>
      <c r="BB16" s="252">
        <v>13.1</v>
      </c>
      <c r="BC16" s="252">
        <v>17</v>
      </c>
      <c r="BD16" s="252">
        <v>9.1</v>
      </c>
      <c r="BE16" s="252">
        <v>5</v>
      </c>
      <c r="BF16" s="252">
        <v>5.8</v>
      </c>
      <c r="BK16" s="252">
        <v>7.5</v>
      </c>
      <c r="BL16" s="252">
        <v>3.2</v>
      </c>
      <c r="BM16" s="252">
        <v>17.8</v>
      </c>
      <c r="BN16" s="253">
        <v>3.3</v>
      </c>
      <c r="BO16" s="253">
        <v>9.3</v>
      </c>
      <c r="BP16" s="253">
        <v>3.9</v>
      </c>
      <c r="BQ16" s="253">
        <v>6.4</v>
      </c>
      <c r="BR16" s="253">
        <v>2.7</v>
      </c>
      <c r="BS16" s="253"/>
      <c r="BT16" s="253">
        <v>1.8</v>
      </c>
      <c r="BU16" s="253"/>
      <c r="BV16" s="253">
        <v>0.4</v>
      </c>
      <c r="BW16" s="253">
        <v>5.3</v>
      </c>
      <c r="BX16" s="253">
        <v>6.6</v>
      </c>
      <c r="BY16" s="253">
        <v>9.7</v>
      </c>
      <c r="BZ16" s="88">
        <v>10.9</v>
      </c>
      <c r="CA16" s="88">
        <v>12.5</v>
      </c>
      <c r="CB16" s="88">
        <v>5.4</v>
      </c>
      <c r="CC16" s="88">
        <v>7.4</v>
      </c>
      <c r="CD16" s="88">
        <v>3.9</v>
      </c>
      <c r="CE16" s="88">
        <v>2.5</v>
      </c>
      <c r="CH16" s="88">
        <v>1.2</v>
      </c>
      <c r="CI16" s="88">
        <v>7.6</v>
      </c>
      <c r="CJ16" s="88">
        <v>6.7</v>
      </c>
      <c r="CK16" s="88">
        <v>12.1</v>
      </c>
      <c r="CL16" s="254">
        <v>17.7</v>
      </c>
      <c r="CM16" s="254">
        <v>15.2</v>
      </c>
      <c r="CN16" s="254">
        <v>17.4</v>
      </c>
      <c r="CP16" s="254">
        <v>5.1</v>
      </c>
      <c r="CQ16" s="254">
        <v>0.8</v>
      </c>
      <c r="CT16" s="254">
        <v>1.4</v>
      </c>
      <c r="CU16" s="254">
        <v>5.6</v>
      </c>
      <c r="CV16" s="254">
        <v>9.6</v>
      </c>
      <c r="CW16" s="254">
        <v>10.9</v>
      </c>
      <c r="CX16" s="255">
        <v>9.5</v>
      </c>
      <c r="CY16" s="255">
        <v>7.1</v>
      </c>
      <c r="CZ16" s="255">
        <v>5.3</v>
      </c>
      <c r="DA16" s="255">
        <v>5.9</v>
      </c>
      <c r="DB16" s="255">
        <v>5.2</v>
      </c>
      <c r="DG16" s="255">
        <v>2.3</v>
      </c>
      <c r="DH16" s="255">
        <v>5.9</v>
      </c>
      <c r="DI16" s="255">
        <v>11.2</v>
      </c>
      <c r="DJ16" s="256">
        <v>8.7</v>
      </c>
      <c r="DK16" s="256">
        <v>9.2</v>
      </c>
      <c r="DL16" s="256">
        <v>10.4</v>
      </c>
      <c r="DM16" s="256">
        <v>0.7</v>
      </c>
      <c r="DN16" s="256">
        <v>3.8</v>
      </c>
      <c r="DR16" s="256">
        <v>1</v>
      </c>
      <c r="DS16" s="256">
        <v>9.9</v>
      </c>
      <c r="DT16" s="256">
        <v>4.6</v>
      </c>
      <c r="DU16" s="256">
        <v>7.8</v>
      </c>
      <c r="DV16" s="257">
        <v>11.3</v>
      </c>
      <c r="DW16" s="257">
        <v>13.8</v>
      </c>
      <c r="DX16" s="257">
        <v>11.4</v>
      </c>
      <c r="DY16" s="257">
        <v>5.1</v>
      </c>
      <c r="DZ16" s="257">
        <v>5</v>
      </c>
      <c r="EB16" s="257">
        <v>0.3</v>
      </c>
    </row>
    <row r="17" spans="1:131" ht="12.75">
      <c r="A17" s="244">
        <v>15</v>
      </c>
      <c r="B17" s="245" t="s">
        <v>295</v>
      </c>
      <c r="C17" s="245" t="s">
        <v>295</v>
      </c>
      <c r="D17" s="245">
        <v>9.5</v>
      </c>
      <c r="E17" s="246">
        <v>8.6</v>
      </c>
      <c r="F17" s="247">
        <v>11.8</v>
      </c>
      <c r="G17" s="247">
        <v>8.1</v>
      </c>
      <c r="H17" s="247">
        <v>12</v>
      </c>
      <c r="I17" s="247">
        <v>4.1</v>
      </c>
      <c r="J17" s="247" t="s">
        <v>295</v>
      </c>
      <c r="K17" s="247">
        <v>0.2</v>
      </c>
      <c r="L17" s="247" t="s">
        <v>295</v>
      </c>
      <c r="M17" s="247" t="s">
        <v>295</v>
      </c>
      <c r="N17" s="248" t="s">
        <v>295</v>
      </c>
      <c r="O17" s="248">
        <v>1.9</v>
      </c>
      <c r="P17" s="248">
        <v>1.3</v>
      </c>
      <c r="Q17" s="248">
        <v>7.5</v>
      </c>
      <c r="R17" s="249">
        <v>8.4</v>
      </c>
      <c r="S17" s="249">
        <v>8.4</v>
      </c>
      <c r="T17" s="249">
        <v>6.4</v>
      </c>
      <c r="U17" s="249" t="s">
        <v>295</v>
      </c>
      <c r="V17" s="249">
        <v>2.6</v>
      </c>
      <c r="W17" s="249" t="s">
        <v>295</v>
      </c>
      <c r="X17" s="249" t="s">
        <v>295</v>
      </c>
      <c r="Y17" s="249" t="s">
        <v>295</v>
      </c>
      <c r="Z17" s="249">
        <v>0.6</v>
      </c>
      <c r="AA17" s="249">
        <v>2.5</v>
      </c>
      <c r="AB17" s="249">
        <v>12.3</v>
      </c>
      <c r="AC17" s="249">
        <v>13.6</v>
      </c>
      <c r="AD17" s="250">
        <v>7.3</v>
      </c>
      <c r="AE17" s="250">
        <v>11.8</v>
      </c>
      <c r="AF17" s="250">
        <v>4.1</v>
      </c>
      <c r="AG17" s="250">
        <v>8.4</v>
      </c>
      <c r="AI17" s="250">
        <v>2.3</v>
      </c>
      <c r="AL17" s="250">
        <v>3.9</v>
      </c>
      <c r="AM17" s="250">
        <v>0.9</v>
      </c>
      <c r="AN17" s="250">
        <v>5.5</v>
      </c>
      <c r="AO17" s="250">
        <v>13.5</v>
      </c>
      <c r="AP17" s="251">
        <v>10.3</v>
      </c>
      <c r="AQ17" s="251">
        <v>14.4</v>
      </c>
      <c r="AR17" s="251">
        <v>5.5</v>
      </c>
      <c r="AY17" s="251">
        <v>9.4</v>
      </c>
      <c r="AZ17" s="251">
        <v>3.5</v>
      </c>
      <c r="BA17" s="251">
        <v>17.4</v>
      </c>
      <c r="BB17" s="252">
        <v>14.1</v>
      </c>
      <c r="BC17" s="252">
        <v>17.6</v>
      </c>
      <c r="BD17" s="252">
        <v>7.5</v>
      </c>
      <c r="BE17" s="252">
        <v>4.5</v>
      </c>
      <c r="BF17" s="252">
        <v>5.6</v>
      </c>
      <c r="BJ17" s="252">
        <v>0.7</v>
      </c>
      <c r="BK17" s="252">
        <v>7</v>
      </c>
      <c r="BL17" s="252">
        <v>6.7</v>
      </c>
      <c r="BM17" s="252">
        <v>15.6</v>
      </c>
      <c r="BN17" s="253">
        <v>5.5</v>
      </c>
      <c r="BO17" s="253">
        <v>8.8</v>
      </c>
      <c r="BP17" s="253">
        <v>2.8</v>
      </c>
      <c r="BQ17" s="253">
        <v>3</v>
      </c>
      <c r="BR17" s="253">
        <v>3.2</v>
      </c>
      <c r="BS17" s="253"/>
      <c r="BT17" s="253"/>
      <c r="BU17" s="253"/>
      <c r="BV17" s="253">
        <v>0.1</v>
      </c>
      <c r="BW17" s="253">
        <v>5.7</v>
      </c>
      <c r="BX17" s="253">
        <v>11.4</v>
      </c>
      <c r="BY17" s="253">
        <v>8.3</v>
      </c>
      <c r="BZ17" s="88">
        <v>12.6</v>
      </c>
      <c r="CA17" s="88">
        <v>10.1</v>
      </c>
      <c r="CB17" s="88">
        <v>3.2</v>
      </c>
      <c r="CC17" s="88">
        <v>8.3</v>
      </c>
      <c r="CD17" s="88">
        <v>6.2</v>
      </c>
      <c r="CE17" s="88">
        <v>0.3</v>
      </c>
      <c r="CF17" s="88">
        <v>0.1</v>
      </c>
      <c r="CH17" s="88">
        <v>0.6</v>
      </c>
      <c r="CI17" s="88">
        <v>5.8</v>
      </c>
      <c r="CJ17" s="88">
        <v>10.5</v>
      </c>
      <c r="CK17" s="88">
        <v>7.9</v>
      </c>
      <c r="CL17" s="254">
        <v>17.1</v>
      </c>
      <c r="CM17" s="254">
        <v>12.2</v>
      </c>
      <c r="CN17" s="254">
        <v>15.2</v>
      </c>
      <c r="CO17" s="254">
        <v>0.7</v>
      </c>
      <c r="CP17" s="254">
        <v>2.7</v>
      </c>
      <c r="CQ17" s="254">
        <v>0.2</v>
      </c>
      <c r="CT17" s="254">
        <v>2.4</v>
      </c>
      <c r="CU17" s="254">
        <v>3.9</v>
      </c>
      <c r="CV17" s="254">
        <v>8.9</v>
      </c>
      <c r="CW17" s="254">
        <v>8.1</v>
      </c>
      <c r="CX17" s="255">
        <v>9.7</v>
      </c>
      <c r="CY17" s="255">
        <v>8.4</v>
      </c>
      <c r="CZ17" s="255">
        <v>7</v>
      </c>
      <c r="DA17" s="255">
        <v>7.9</v>
      </c>
      <c r="DB17" s="255">
        <v>5.3</v>
      </c>
      <c r="DG17" s="255">
        <v>1.3</v>
      </c>
      <c r="DH17" s="255">
        <v>5.9</v>
      </c>
      <c r="DI17" s="255">
        <v>11.6</v>
      </c>
      <c r="DJ17" s="256">
        <v>8.7</v>
      </c>
      <c r="DK17" s="256">
        <v>8.5</v>
      </c>
      <c r="DL17" s="256">
        <v>10.9</v>
      </c>
      <c r="DN17" s="256">
        <v>3.3</v>
      </c>
      <c r="DR17" s="256">
        <v>1.2</v>
      </c>
      <c r="DS17" s="256">
        <v>10.7</v>
      </c>
      <c r="DT17" s="256">
        <v>3.7</v>
      </c>
      <c r="DU17" s="256">
        <v>6.5</v>
      </c>
      <c r="DV17" s="257">
        <v>13.4</v>
      </c>
      <c r="DW17" s="257">
        <v>11.9</v>
      </c>
      <c r="DX17" s="257">
        <v>10.3</v>
      </c>
      <c r="DY17" s="257">
        <v>4.6</v>
      </c>
      <c r="DZ17" s="257">
        <v>6.5</v>
      </c>
      <c r="EA17" s="257">
        <v>0.4</v>
      </c>
    </row>
    <row r="18" spans="1:131" ht="12.75">
      <c r="A18" s="244">
        <v>16</v>
      </c>
      <c r="B18" s="245">
        <v>0.9</v>
      </c>
      <c r="C18" s="245">
        <v>1.3</v>
      </c>
      <c r="D18" s="245">
        <v>8.9</v>
      </c>
      <c r="E18" s="246">
        <v>7.4</v>
      </c>
      <c r="F18" s="247">
        <v>12.4</v>
      </c>
      <c r="G18" s="247">
        <v>7.5</v>
      </c>
      <c r="H18" s="247">
        <v>14.3</v>
      </c>
      <c r="I18" s="247">
        <v>3.5</v>
      </c>
      <c r="J18" s="247" t="s">
        <v>295</v>
      </c>
      <c r="K18" s="247" t="s">
        <v>295</v>
      </c>
      <c r="L18" s="247" t="s">
        <v>295</v>
      </c>
      <c r="M18" s="247" t="s">
        <v>295</v>
      </c>
      <c r="N18" s="248" t="s">
        <v>295</v>
      </c>
      <c r="O18" s="248">
        <v>1.4</v>
      </c>
      <c r="P18" s="248">
        <v>0.2</v>
      </c>
      <c r="Q18" s="248">
        <v>9.1</v>
      </c>
      <c r="R18" s="249">
        <v>8.3</v>
      </c>
      <c r="S18" s="249">
        <v>6.1</v>
      </c>
      <c r="T18" s="249">
        <v>8</v>
      </c>
      <c r="U18" s="249" t="s">
        <v>295</v>
      </c>
      <c r="V18" s="249">
        <v>3.2</v>
      </c>
      <c r="W18" s="249" t="s">
        <v>295</v>
      </c>
      <c r="X18" s="249" t="s">
        <v>295</v>
      </c>
      <c r="Y18" s="249" t="s">
        <v>295</v>
      </c>
      <c r="Z18" s="249" t="s">
        <v>295</v>
      </c>
      <c r="AA18" s="249">
        <v>0.7</v>
      </c>
      <c r="AB18" s="249">
        <v>13.3</v>
      </c>
      <c r="AC18" s="249">
        <v>14.9</v>
      </c>
      <c r="AD18" s="250">
        <v>7.6</v>
      </c>
      <c r="AE18" s="250">
        <v>13.4</v>
      </c>
      <c r="AF18" s="250">
        <v>4.3</v>
      </c>
      <c r="AG18" s="250">
        <v>9.3</v>
      </c>
      <c r="AI18" s="250">
        <v>2.9</v>
      </c>
      <c r="AL18" s="250">
        <v>2.3</v>
      </c>
      <c r="AM18" s="250">
        <v>2.9</v>
      </c>
      <c r="AN18" s="250">
        <v>3.9</v>
      </c>
      <c r="AO18" s="250">
        <v>13.6</v>
      </c>
      <c r="AP18" s="251">
        <v>12.2</v>
      </c>
      <c r="AQ18" s="251">
        <v>12.3</v>
      </c>
      <c r="AR18" s="251">
        <v>7.1</v>
      </c>
      <c r="AS18" s="251">
        <v>2.3</v>
      </c>
      <c r="AT18" s="251">
        <v>2.6</v>
      </c>
      <c r="AX18" s="251">
        <v>0.4</v>
      </c>
      <c r="AY18" s="251">
        <v>7.6</v>
      </c>
      <c r="AZ18" s="251">
        <v>2.8</v>
      </c>
      <c r="BA18" s="251">
        <v>18.7</v>
      </c>
      <c r="BB18" s="252">
        <v>11.4</v>
      </c>
      <c r="BC18" s="252">
        <v>15.1</v>
      </c>
      <c r="BD18" s="252">
        <v>7.6</v>
      </c>
      <c r="BE18" s="252">
        <v>6.9</v>
      </c>
      <c r="BF18" s="252">
        <v>2.9</v>
      </c>
      <c r="BJ18" s="252">
        <v>1</v>
      </c>
      <c r="BK18" s="252">
        <v>5.7</v>
      </c>
      <c r="BL18" s="252">
        <v>10.7</v>
      </c>
      <c r="BM18" s="252">
        <v>14.1</v>
      </c>
      <c r="BN18" s="253">
        <v>4.7</v>
      </c>
      <c r="BO18" s="253">
        <v>7.8</v>
      </c>
      <c r="BP18" s="253">
        <v>5</v>
      </c>
      <c r="BQ18" s="253">
        <v>4.6</v>
      </c>
      <c r="BR18" s="253">
        <v>2.3</v>
      </c>
      <c r="BS18" s="253"/>
      <c r="BT18" s="253"/>
      <c r="BU18" s="253"/>
      <c r="BV18" s="253"/>
      <c r="BW18" s="253">
        <v>5.5</v>
      </c>
      <c r="BX18" s="253">
        <v>12.4</v>
      </c>
      <c r="BY18" s="253">
        <v>7.7</v>
      </c>
      <c r="BZ18" s="88">
        <v>12.9</v>
      </c>
      <c r="CA18" s="88">
        <v>8.5</v>
      </c>
      <c r="CB18" s="88">
        <v>4</v>
      </c>
      <c r="CC18" s="88">
        <v>8.7</v>
      </c>
      <c r="CD18" s="88">
        <v>6</v>
      </c>
      <c r="CF18" s="88">
        <v>0.6</v>
      </c>
      <c r="CI18" s="88">
        <v>4</v>
      </c>
      <c r="CJ18" s="88">
        <v>10.1</v>
      </c>
      <c r="CK18" s="88">
        <v>7.1</v>
      </c>
      <c r="CL18" s="254">
        <v>20.1</v>
      </c>
      <c r="CM18" s="254">
        <v>11</v>
      </c>
      <c r="CN18" s="254">
        <v>12.1</v>
      </c>
      <c r="CO18" s="254">
        <v>1.6</v>
      </c>
      <c r="CP18" s="254">
        <v>6</v>
      </c>
      <c r="CT18" s="254">
        <v>2.6</v>
      </c>
      <c r="CU18" s="254">
        <v>4.2</v>
      </c>
      <c r="CV18" s="254">
        <v>11.7</v>
      </c>
      <c r="CW18" s="254">
        <v>5.1</v>
      </c>
      <c r="CX18" s="255">
        <v>9.2</v>
      </c>
      <c r="CY18" s="255">
        <v>7.6</v>
      </c>
      <c r="CZ18" s="255">
        <v>4.1</v>
      </c>
      <c r="DA18" s="255">
        <v>6.3</v>
      </c>
      <c r="DB18" s="255">
        <v>3.2</v>
      </c>
      <c r="DC18" s="255">
        <v>0.7</v>
      </c>
      <c r="DG18" s="255">
        <v>0.7</v>
      </c>
      <c r="DH18" s="255">
        <v>6.2</v>
      </c>
      <c r="DI18" s="255">
        <v>9.4</v>
      </c>
      <c r="DJ18" s="256">
        <v>8.3</v>
      </c>
      <c r="DK18" s="256">
        <v>12.4</v>
      </c>
      <c r="DL18" s="256">
        <v>8.3</v>
      </c>
      <c r="DM18" s="256">
        <v>1.7</v>
      </c>
      <c r="DN18" s="256">
        <v>4.6</v>
      </c>
      <c r="DO18" s="256">
        <v>1.3</v>
      </c>
      <c r="DS18" s="256">
        <v>9.6</v>
      </c>
      <c r="DT18" s="256">
        <v>2.4</v>
      </c>
      <c r="DU18" s="256">
        <v>5.1</v>
      </c>
      <c r="DV18" s="257">
        <v>11.8</v>
      </c>
      <c r="DW18" s="257">
        <v>14.1</v>
      </c>
      <c r="DX18" s="257">
        <v>10.4</v>
      </c>
      <c r="DY18" s="257">
        <v>5.2</v>
      </c>
      <c r="DZ18" s="257">
        <v>4.7</v>
      </c>
      <c r="EA18" s="257">
        <v>2.1</v>
      </c>
    </row>
    <row r="19" spans="1:130" ht="12.75">
      <c r="A19" s="244">
        <v>17</v>
      </c>
      <c r="B19" s="245">
        <v>3.3</v>
      </c>
      <c r="C19" s="245">
        <v>3.5</v>
      </c>
      <c r="D19" s="245">
        <v>10.7</v>
      </c>
      <c r="E19" s="246">
        <v>13.5</v>
      </c>
      <c r="F19" s="247">
        <v>11.6</v>
      </c>
      <c r="G19" s="247">
        <v>9.1</v>
      </c>
      <c r="H19" s="247">
        <v>12.9</v>
      </c>
      <c r="I19" s="247">
        <v>3.4</v>
      </c>
      <c r="J19" s="247" t="s">
        <v>295</v>
      </c>
      <c r="K19" s="247" t="s">
        <v>295</v>
      </c>
      <c r="L19" s="247" t="s">
        <v>295</v>
      </c>
      <c r="M19" s="247" t="s">
        <v>295</v>
      </c>
      <c r="N19" s="248" t="s">
        <v>295</v>
      </c>
      <c r="O19" s="248">
        <v>1.3</v>
      </c>
      <c r="P19" s="248">
        <v>3.2</v>
      </c>
      <c r="Q19" s="248">
        <v>10.5</v>
      </c>
      <c r="R19" s="249">
        <v>5.3</v>
      </c>
      <c r="S19" s="249">
        <v>4.8</v>
      </c>
      <c r="T19" s="249">
        <v>6.7</v>
      </c>
      <c r="U19" s="249">
        <v>1</v>
      </c>
      <c r="V19" s="249">
        <v>1.9</v>
      </c>
      <c r="W19" s="249" t="s">
        <v>295</v>
      </c>
      <c r="X19" s="249" t="s">
        <v>295</v>
      </c>
      <c r="Y19" s="249" t="s">
        <v>295</v>
      </c>
      <c r="Z19" s="249" t="s">
        <v>295</v>
      </c>
      <c r="AA19" s="249">
        <v>2</v>
      </c>
      <c r="AB19" s="249">
        <v>12.4</v>
      </c>
      <c r="AC19" s="249">
        <v>16.2</v>
      </c>
      <c r="AD19" s="250">
        <v>7.2</v>
      </c>
      <c r="AE19" s="250">
        <v>11.6</v>
      </c>
      <c r="AF19" s="250">
        <v>9</v>
      </c>
      <c r="AG19" s="250">
        <v>8.8</v>
      </c>
      <c r="AH19" s="250">
        <v>0.2</v>
      </c>
      <c r="AL19" s="250">
        <v>2.7</v>
      </c>
      <c r="AM19" s="250">
        <v>5.3</v>
      </c>
      <c r="AN19" s="250">
        <v>8.9</v>
      </c>
      <c r="AO19" s="250">
        <v>13.5</v>
      </c>
      <c r="AP19" s="251">
        <v>10.6</v>
      </c>
      <c r="AQ19" s="251">
        <v>9.2</v>
      </c>
      <c r="AR19" s="251">
        <v>6.2</v>
      </c>
      <c r="AS19" s="251">
        <v>5.2</v>
      </c>
      <c r="AT19" s="251">
        <v>2.3</v>
      </c>
      <c r="AY19" s="251">
        <v>5.9</v>
      </c>
      <c r="AZ19" s="251">
        <v>3.8</v>
      </c>
      <c r="BA19" s="251">
        <v>18.1</v>
      </c>
      <c r="BB19" s="252">
        <v>10</v>
      </c>
      <c r="BC19" s="252">
        <v>14.5</v>
      </c>
      <c r="BD19" s="252">
        <v>6</v>
      </c>
      <c r="BE19" s="252">
        <v>5.7</v>
      </c>
      <c r="BF19" s="252">
        <v>2.3</v>
      </c>
      <c r="BJ19" s="252">
        <v>2.4</v>
      </c>
      <c r="BK19" s="252">
        <v>9.1</v>
      </c>
      <c r="BL19" s="252">
        <v>11.3</v>
      </c>
      <c r="BM19" s="252">
        <v>16.2</v>
      </c>
      <c r="BN19" s="253">
        <v>6.6</v>
      </c>
      <c r="BO19" s="253">
        <v>9.6</v>
      </c>
      <c r="BP19" s="253">
        <v>9.9</v>
      </c>
      <c r="BQ19" s="253">
        <v>3</v>
      </c>
      <c r="BR19" s="253">
        <v>0.5</v>
      </c>
      <c r="BS19" s="253">
        <v>0.4</v>
      </c>
      <c r="BT19" s="253"/>
      <c r="BU19" s="253"/>
      <c r="BV19" s="253">
        <v>1.3</v>
      </c>
      <c r="BW19" s="253">
        <v>4.5</v>
      </c>
      <c r="BX19" s="253">
        <v>11.3</v>
      </c>
      <c r="BY19" s="253">
        <v>12.2</v>
      </c>
      <c r="BZ19" s="88">
        <v>12.9</v>
      </c>
      <c r="CA19" s="88">
        <v>9.2</v>
      </c>
      <c r="CB19" s="88">
        <v>6</v>
      </c>
      <c r="CC19" s="88">
        <v>9.8</v>
      </c>
      <c r="CD19" s="88">
        <v>5.6</v>
      </c>
      <c r="CI19" s="88">
        <v>3</v>
      </c>
      <c r="CJ19" s="88">
        <v>9.5</v>
      </c>
      <c r="CK19" s="88">
        <v>7.7</v>
      </c>
      <c r="CL19" s="254">
        <v>21.8</v>
      </c>
      <c r="CM19" s="254">
        <v>11.5</v>
      </c>
      <c r="CN19" s="254">
        <v>9</v>
      </c>
      <c r="CP19" s="254">
        <v>6.6</v>
      </c>
      <c r="CT19" s="254">
        <v>4.5</v>
      </c>
      <c r="CU19" s="254">
        <v>3.4</v>
      </c>
      <c r="CV19" s="254">
        <v>11.1</v>
      </c>
      <c r="CW19" s="254">
        <v>7</v>
      </c>
      <c r="CX19" s="255">
        <v>7</v>
      </c>
      <c r="CY19" s="255">
        <v>8</v>
      </c>
      <c r="CZ19" s="255">
        <v>5.9</v>
      </c>
      <c r="DA19" s="255">
        <v>4.6</v>
      </c>
      <c r="DB19" s="255">
        <v>0.2</v>
      </c>
      <c r="DE19" s="255">
        <v>0.2</v>
      </c>
      <c r="DH19" s="255">
        <v>6.1</v>
      </c>
      <c r="DI19" s="255">
        <v>7.7</v>
      </c>
      <c r="DJ19" s="256">
        <v>13</v>
      </c>
      <c r="DK19" s="256">
        <v>10.8</v>
      </c>
      <c r="DL19" s="256">
        <v>5</v>
      </c>
      <c r="DM19" s="256">
        <v>4</v>
      </c>
      <c r="DN19" s="256">
        <v>2.5</v>
      </c>
      <c r="DQ19" s="256">
        <v>0.7</v>
      </c>
      <c r="DR19" s="256">
        <v>0.3</v>
      </c>
      <c r="DS19" s="256">
        <v>7.7</v>
      </c>
      <c r="DT19" s="256">
        <v>1.5</v>
      </c>
      <c r="DU19" s="256">
        <v>1.3</v>
      </c>
      <c r="DV19" s="257">
        <v>14.7</v>
      </c>
      <c r="DW19" s="257">
        <v>14.9</v>
      </c>
      <c r="DX19" s="257">
        <v>9.5</v>
      </c>
      <c r="DY19" s="257">
        <v>9.1</v>
      </c>
      <c r="DZ19" s="257">
        <v>3.1</v>
      </c>
    </row>
    <row r="20" spans="1:131" ht="12.75">
      <c r="A20" s="244">
        <v>18</v>
      </c>
      <c r="B20" s="245">
        <v>3.9</v>
      </c>
      <c r="C20" s="245">
        <v>4.8</v>
      </c>
      <c r="D20" s="245">
        <v>10.4</v>
      </c>
      <c r="E20" s="246">
        <v>13.4</v>
      </c>
      <c r="F20" s="247">
        <v>9.9</v>
      </c>
      <c r="G20" s="247">
        <v>11.3</v>
      </c>
      <c r="H20" s="247">
        <v>10.9</v>
      </c>
      <c r="I20" s="247">
        <v>4.8</v>
      </c>
      <c r="J20" s="247" t="s">
        <v>295</v>
      </c>
      <c r="K20" s="247" t="s">
        <v>295</v>
      </c>
      <c r="L20" s="247" t="s">
        <v>295</v>
      </c>
      <c r="M20" s="247" t="s">
        <v>295</v>
      </c>
      <c r="N20" s="248" t="s">
        <v>295</v>
      </c>
      <c r="O20" s="248">
        <v>1.3</v>
      </c>
      <c r="P20" s="248">
        <v>5.3</v>
      </c>
      <c r="Q20" s="248">
        <v>13.4</v>
      </c>
      <c r="R20" s="249">
        <v>3.1</v>
      </c>
      <c r="S20" s="249">
        <v>8.9</v>
      </c>
      <c r="T20" s="249">
        <v>6.4</v>
      </c>
      <c r="U20" s="249">
        <v>5.4</v>
      </c>
      <c r="V20" s="249" t="s">
        <v>295</v>
      </c>
      <c r="W20" s="249" t="s">
        <v>295</v>
      </c>
      <c r="X20" s="249" t="s">
        <v>295</v>
      </c>
      <c r="Y20" s="249" t="s">
        <v>295</v>
      </c>
      <c r="Z20" s="249">
        <v>3.3</v>
      </c>
      <c r="AA20" s="249">
        <v>5.1</v>
      </c>
      <c r="AB20" s="249">
        <v>12</v>
      </c>
      <c r="AC20" s="249">
        <v>16.4</v>
      </c>
      <c r="AD20" s="250">
        <v>6.2</v>
      </c>
      <c r="AE20" s="250">
        <v>11.3</v>
      </c>
      <c r="AF20" s="250">
        <v>10.4</v>
      </c>
      <c r="AG20" s="250">
        <v>7.4</v>
      </c>
      <c r="AH20" s="250">
        <v>2.7</v>
      </c>
      <c r="AL20" s="250">
        <v>3.5</v>
      </c>
      <c r="AM20" s="250">
        <v>5.6</v>
      </c>
      <c r="AN20" s="250">
        <v>8</v>
      </c>
      <c r="AO20" s="250">
        <v>10.6</v>
      </c>
      <c r="AP20" s="251">
        <v>8.9</v>
      </c>
      <c r="AQ20" s="251">
        <v>13.2</v>
      </c>
      <c r="AR20" s="251">
        <v>6.9</v>
      </c>
      <c r="AS20" s="251">
        <v>1.6</v>
      </c>
      <c r="AT20" s="251">
        <v>0.6</v>
      </c>
      <c r="AY20" s="251">
        <v>8.1</v>
      </c>
      <c r="AZ20" s="251">
        <v>4.2</v>
      </c>
      <c r="BA20" s="251">
        <v>18.4</v>
      </c>
      <c r="BB20" s="252">
        <v>10.4</v>
      </c>
      <c r="BC20" s="252">
        <v>12.5</v>
      </c>
      <c r="BD20" s="252">
        <v>3.2</v>
      </c>
      <c r="BE20" s="252">
        <v>3.8</v>
      </c>
      <c r="BF20" s="252">
        <v>4.2</v>
      </c>
      <c r="BJ20" s="252">
        <v>4</v>
      </c>
      <c r="BK20" s="252">
        <v>8.5</v>
      </c>
      <c r="BL20" s="252">
        <v>10.4</v>
      </c>
      <c r="BM20" s="252">
        <v>18</v>
      </c>
      <c r="BN20" s="253">
        <v>7.1</v>
      </c>
      <c r="BO20" s="253">
        <v>13.2</v>
      </c>
      <c r="BP20" s="253">
        <v>7.4</v>
      </c>
      <c r="BQ20" s="253">
        <v>1.3</v>
      </c>
      <c r="BR20" s="253"/>
      <c r="BS20" s="253">
        <v>0.3</v>
      </c>
      <c r="BT20" s="253"/>
      <c r="BU20" s="253"/>
      <c r="BV20" s="253">
        <v>2.3</v>
      </c>
      <c r="BW20" s="253">
        <v>4.4</v>
      </c>
      <c r="BX20" s="253">
        <v>7.6</v>
      </c>
      <c r="BY20" s="253">
        <v>12.7</v>
      </c>
      <c r="BZ20" s="88">
        <v>10.6</v>
      </c>
      <c r="CA20" s="88">
        <v>8.7</v>
      </c>
      <c r="CB20" s="88">
        <v>6</v>
      </c>
      <c r="CC20" s="88">
        <v>7.8</v>
      </c>
      <c r="CD20" s="88">
        <v>2.9</v>
      </c>
      <c r="CH20" s="88">
        <v>0.1</v>
      </c>
      <c r="CI20" s="88">
        <v>0.9</v>
      </c>
      <c r="CJ20" s="88">
        <v>9.1</v>
      </c>
      <c r="CK20" s="88">
        <v>9.8</v>
      </c>
      <c r="CL20" s="254">
        <v>18.7</v>
      </c>
      <c r="CM20" s="254">
        <v>12.1</v>
      </c>
      <c r="CN20" s="254">
        <v>8.9</v>
      </c>
      <c r="CO20" s="254">
        <v>2.3</v>
      </c>
      <c r="CP20" s="254">
        <v>3.9</v>
      </c>
      <c r="CT20" s="254">
        <v>4.3</v>
      </c>
      <c r="CU20" s="254">
        <v>0.7</v>
      </c>
      <c r="CV20" s="254">
        <v>10.1</v>
      </c>
      <c r="CW20" s="254">
        <v>6.5</v>
      </c>
      <c r="CX20" s="255">
        <v>7.2</v>
      </c>
      <c r="CY20" s="255">
        <v>8.1</v>
      </c>
      <c r="CZ20" s="255">
        <v>6.2</v>
      </c>
      <c r="DA20" s="255">
        <v>5.5</v>
      </c>
      <c r="DH20" s="255">
        <v>7.3</v>
      </c>
      <c r="DI20" s="255">
        <v>6.3</v>
      </c>
      <c r="DJ20" s="256">
        <v>12.8</v>
      </c>
      <c r="DK20" s="256">
        <v>13.4</v>
      </c>
      <c r="DL20" s="256">
        <v>8.9</v>
      </c>
      <c r="DM20" s="256">
        <v>5.8</v>
      </c>
      <c r="DN20" s="256">
        <v>2.3</v>
      </c>
      <c r="DQ20" s="256">
        <v>0.4</v>
      </c>
      <c r="DR20" s="256">
        <v>0.8</v>
      </c>
      <c r="DS20" s="256">
        <v>6</v>
      </c>
      <c r="DT20" s="256">
        <v>1.5</v>
      </c>
      <c r="DU20" s="256">
        <v>3.4</v>
      </c>
      <c r="DV20" s="257">
        <v>18.9</v>
      </c>
      <c r="DW20" s="257">
        <v>15.7</v>
      </c>
      <c r="DX20" s="257">
        <v>10.7</v>
      </c>
      <c r="DY20" s="257">
        <v>9</v>
      </c>
      <c r="DZ20" s="257">
        <v>1.6</v>
      </c>
      <c r="EA20" s="257">
        <v>0.3</v>
      </c>
    </row>
    <row r="21" spans="1:131" ht="12.75">
      <c r="A21" s="244">
        <v>19</v>
      </c>
      <c r="B21" s="245">
        <v>2.9</v>
      </c>
      <c r="C21" s="245">
        <v>3.1</v>
      </c>
      <c r="D21" s="245">
        <v>14.3</v>
      </c>
      <c r="E21" s="246">
        <v>12.4</v>
      </c>
      <c r="F21" s="247">
        <v>8.6</v>
      </c>
      <c r="G21" s="247">
        <v>9.4</v>
      </c>
      <c r="H21" s="247">
        <v>12.3</v>
      </c>
      <c r="I21" s="247">
        <v>4.8</v>
      </c>
      <c r="J21" s="247">
        <v>1.4</v>
      </c>
      <c r="K21" s="247" t="s">
        <v>295</v>
      </c>
      <c r="L21" s="247" t="s">
        <v>295</v>
      </c>
      <c r="M21" s="247" t="s">
        <v>295</v>
      </c>
      <c r="N21" s="248" t="s">
        <v>295</v>
      </c>
      <c r="O21" s="248" t="s">
        <v>295</v>
      </c>
      <c r="P21" s="248">
        <v>8.8</v>
      </c>
      <c r="Q21" s="248">
        <v>13.1</v>
      </c>
      <c r="R21" s="249">
        <v>3.5</v>
      </c>
      <c r="S21" s="249">
        <v>8.1</v>
      </c>
      <c r="T21" s="249">
        <v>11.9</v>
      </c>
      <c r="U21" s="249">
        <v>4.3</v>
      </c>
      <c r="V21" s="249">
        <v>0.1</v>
      </c>
      <c r="W21" s="249" t="s">
        <v>295</v>
      </c>
      <c r="X21" s="249" t="s">
        <v>295</v>
      </c>
      <c r="Y21" s="249" t="s">
        <v>295</v>
      </c>
      <c r="Z21" s="249">
        <v>3.7</v>
      </c>
      <c r="AA21" s="249">
        <v>5.9</v>
      </c>
      <c r="AB21" s="249">
        <v>10.7</v>
      </c>
      <c r="AC21" s="249">
        <v>15.2</v>
      </c>
      <c r="AD21" s="250">
        <v>4.8</v>
      </c>
      <c r="AE21" s="250">
        <v>13.3</v>
      </c>
      <c r="AF21" s="250">
        <v>9.9</v>
      </c>
      <c r="AG21" s="250">
        <v>6.2</v>
      </c>
      <c r="AH21" s="250">
        <v>3.9</v>
      </c>
      <c r="AL21" s="250">
        <v>4</v>
      </c>
      <c r="AM21" s="250">
        <v>4.7</v>
      </c>
      <c r="AN21" s="250">
        <v>7.8</v>
      </c>
      <c r="AO21" s="250">
        <v>9.9</v>
      </c>
      <c r="AP21" s="251">
        <v>8.4</v>
      </c>
      <c r="AQ21" s="251">
        <v>13.5</v>
      </c>
      <c r="AR21" s="251">
        <v>7.8</v>
      </c>
      <c r="AS21" s="251">
        <v>2.1</v>
      </c>
      <c r="AT21" s="251">
        <v>0.4</v>
      </c>
      <c r="AY21" s="251">
        <v>8.4</v>
      </c>
      <c r="AZ21" s="251">
        <v>4</v>
      </c>
      <c r="BA21" s="251">
        <v>21.8</v>
      </c>
      <c r="BB21" s="252">
        <v>10.5</v>
      </c>
      <c r="BC21" s="252">
        <v>12.2</v>
      </c>
      <c r="BD21" s="252">
        <v>2.9</v>
      </c>
      <c r="BE21" s="252">
        <v>5.3</v>
      </c>
      <c r="BF21" s="252">
        <v>4.4</v>
      </c>
      <c r="BG21" s="252">
        <v>2.8</v>
      </c>
      <c r="BJ21" s="252">
        <v>3.7</v>
      </c>
      <c r="BK21" s="252">
        <v>8.1</v>
      </c>
      <c r="BL21" s="252">
        <v>9.1</v>
      </c>
      <c r="BM21" s="252">
        <v>18.5</v>
      </c>
      <c r="BN21" s="253">
        <v>10.9</v>
      </c>
      <c r="BO21" s="253">
        <v>11.7</v>
      </c>
      <c r="BP21" s="253">
        <v>7</v>
      </c>
      <c r="BQ21" s="253"/>
      <c r="BR21" s="253">
        <v>1</v>
      </c>
      <c r="BS21" s="253">
        <v>0.4</v>
      </c>
      <c r="BT21" s="253"/>
      <c r="BU21" s="253"/>
      <c r="BV21" s="253">
        <v>1</v>
      </c>
      <c r="BW21" s="253">
        <v>5.6</v>
      </c>
      <c r="BX21" s="253">
        <v>6.9</v>
      </c>
      <c r="BY21" s="253">
        <v>12.1</v>
      </c>
      <c r="BZ21" s="88">
        <v>9.1</v>
      </c>
      <c r="CA21" s="88">
        <v>11.3</v>
      </c>
      <c r="CB21" s="88">
        <v>7.3</v>
      </c>
      <c r="CC21" s="88">
        <v>5.5</v>
      </c>
      <c r="CE21" s="88">
        <v>0.2</v>
      </c>
      <c r="CH21" s="88">
        <v>3.6</v>
      </c>
      <c r="CJ21" s="88">
        <v>8</v>
      </c>
      <c r="CK21" s="88">
        <v>8.5</v>
      </c>
      <c r="CL21" s="254">
        <v>18.3</v>
      </c>
      <c r="CM21" s="254">
        <v>12.9</v>
      </c>
      <c r="CN21" s="254">
        <v>9.6</v>
      </c>
      <c r="CO21" s="254">
        <v>6.8</v>
      </c>
      <c r="CP21" s="254">
        <v>1.6</v>
      </c>
      <c r="CT21" s="254">
        <v>4</v>
      </c>
      <c r="CU21" s="254">
        <v>1.3</v>
      </c>
      <c r="CV21" s="254">
        <v>9.7</v>
      </c>
      <c r="CW21" s="254">
        <v>6.7</v>
      </c>
      <c r="CX21" s="255">
        <v>7.2</v>
      </c>
      <c r="CY21" s="255">
        <v>7.2</v>
      </c>
      <c r="CZ21" s="255">
        <v>4.1</v>
      </c>
      <c r="DA21" s="255">
        <v>4.5</v>
      </c>
      <c r="DE21" s="255">
        <v>1</v>
      </c>
      <c r="DH21" s="255">
        <v>6.7</v>
      </c>
      <c r="DI21" s="255">
        <v>4.2</v>
      </c>
      <c r="DJ21" s="256">
        <v>13.6</v>
      </c>
      <c r="DK21" s="256">
        <v>13.1</v>
      </c>
      <c r="DL21" s="256">
        <v>8.9</v>
      </c>
      <c r="DM21" s="256">
        <v>5.5</v>
      </c>
      <c r="DN21" s="256">
        <v>4.9</v>
      </c>
      <c r="DO21" s="256">
        <v>1.5</v>
      </c>
      <c r="DR21" s="256">
        <v>0.5</v>
      </c>
      <c r="DS21" s="256">
        <v>5.7</v>
      </c>
      <c r="DT21" s="256">
        <v>2.9</v>
      </c>
      <c r="DU21" s="256">
        <v>2.2</v>
      </c>
      <c r="DV21" s="257">
        <v>17.7</v>
      </c>
      <c r="DW21" s="257">
        <v>11.7</v>
      </c>
      <c r="DX21" s="257">
        <v>10.9</v>
      </c>
      <c r="DY21" s="257">
        <v>7.4</v>
      </c>
      <c r="DZ21" s="257">
        <v>2.4</v>
      </c>
      <c r="EA21" s="257">
        <v>0.4</v>
      </c>
    </row>
    <row r="22" spans="1:137" s="228" customFormat="1" ht="13.5" thickBot="1">
      <c r="A22" s="258">
        <v>20</v>
      </c>
      <c r="B22" s="259">
        <v>1.8</v>
      </c>
      <c r="C22" s="259">
        <v>1.4</v>
      </c>
      <c r="D22" s="259">
        <v>14.5</v>
      </c>
      <c r="E22" s="260">
        <v>12.4</v>
      </c>
      <c r="F22" s="261">
        <v>7.5</v>
      </c>
      <c r="G22" s="261">
        <v>10.9</v>
      </c>
      <c r="H22" s="261">
        <v>11.5</v>
      </c>
      <c r="I22" s="261">
        <v>3.3</v>
      </c>
      <c r="J22" s="261">
        <v>2.2</v>
      </c>
      <c r="K22" s="261" t="s">
        <v>295</v>
      </c>
      <c r="L22" s="261" t="s">
        <v>295</v>
      </c>
      <c r="M22" s="261" t="s">
        <v>295</v>
      </c>
      <c r="N22" s="207" t="s">
        <v>295</v>
      </c>
      <c r="O22" s="207">
        <v>0.1</v>
      </c>
      <c r="P22" s="207">
        <v>7.5</v>
      </c>
      <c r="Q22" s="207">
        <v>13.3</v>
      </c>
      <c r="R22" s="209">
        <v>3.1</v>
      </c>
      <c r="S22" s="209">
        <v>5</v>
      </c>
      <c r="T22" s="209">
        <v>11.7</v>
      </c>
      <c r="U22" s="209">
        <v>4.4</v>
      </c>
      <c r="V22" s="209">
        <v>2.5</v>
      </c>
      <c r="W22" s="209" t="s">
        <v>295</v>
      </c>
      <c r="X22" s="209" t="s">
        <v>295</v>
      </c>
      <c r="Y22" s="209" t="s">
        <v>295</v>
      </c>
      <c r="Z22" s="209">
        <v>1.9</v>
      </c>
      <c r="AA22" s="209">
        <v>7.3</v>
      </c>
      <c r="AB22" s="209">
        <v>7.9</v>
      </c>
      <c r="AC22" s="209">
        <v>17.1</v>
      </c>
      <c r="AD22" s="211">
        <v>3.6</v>
      </c>
      <c r="AE22" s="211">
        <v>10.8</v>
      </c>
      <c r="AF22" s="211">
        <v>9.8</v>
      </c>
      <c r="AG22" s="211">
        <v>3</v>
      </c>
      <c r="AH22" s="211">
        <v>3.1</v>
      </c>
      <c r="AI22" s="211"/>
      <c r="AJ22" s="211"/>
      <c r="AK22" s="211"/>
      <c r="AL22" s="211">
        <v>3.8</v>
      </c>
      <c r="AM22" s="211">
        <v>2.1</v>
      </c>
      <c r="AN22" s="211">
        <v>5.9</v>
      </c>
      <c r="AO22" s="211">
        <v>7</v>
      </c>
      <c r="AP22" s="213">
        <v>10.1</v>
      </c>
      <c r="AQ22" s="213">
        <v>12.1</v>
      </c>
      <c r="AR22" s="213">
        <v>8.9</v>
      </c>
      <c r="AS22" s="213">
        <v>2.1</v>
      </c>
      <c r="AT22" s="213">
        <v>0.1</v>
      </c>
      <c r="AU22" s="213">
        <v>0.1</v>
      </c>
      <c r="AV22" s="213"/>
      <c r="AW22" s="213"/>
      <c r="AX22" s="213"/>
      <c r="AY22" s="213">
        <v>6.8</v>
      </c>
      <c r="AZ22" s="213">
        <v>2.9</v>
      </c>
      <c r="BA22" s="213">
        <v>20.2</v>
      </c>
      <c r="BB22" s="215">
        <v>13.8</v>
      </c>
      <c r="BC22" s="215">
        <v>12.7</v>
      </c>
      <c r="BD22" s="215">
        <v>0.2</v>
      </c>
      <c r="BE22" s="215">
        <v>5.7</v>
      </c>
      <c r="BF22" s="215">
        <v>3.1</v>
      </c>
      <c r="BG22" s="215">
        <v>3.6</v>
      </c>
      <c r="BH22" s="215"/>
      <c r="BI22" s="215"/>
      <c r="BJ22" s="215"/>
      <c r="BK22" s="215">
        <v>8.3</v>
      </c>
      <c r="BL22" s="215">
        <v>7.3</v>
      </c>
      <c r="BM22" s="215">
        <v>16.4</v>
      </c>
      <c r="BN22" s="217">
        <v>11.2</v>
      </c>
      <c r="BO22" s="217">
        <v>12.6</v>
      </c>
      <c r="BP22" s="217">
        <v>8.9</v>
      </c>
      <c r="BQ22" s="217"/>
      <c r="BR22" s="217"/>
      <c r="BS22" s="217">
        <v>1.1</v>
      </c>
      <c r="BT22" s="217"/>
      <c r="BU22" s="217"/>
      <c r="BV22" s="217">
        <v>0.4</v>
      </c>
      <c r="BW22" s="217">
        <v>7.9</v>
      </c>
      <c r="BX22" s="217">
        <v>6.4</v>
      </c>
      <c r="BY22" s="217">
        <v>10.9</v>
      </c>
      <c r="BZ22" s="262">
        <v>9.5</v>
      </c>
      <c r="CA22" s="262">
        <v>13.4</v>
      </c>
      <c r="CB22" s="262">
        <v>7.3</v>
      </c>
      <c r="CC22" s="262">
        <v>6.4</v>
      </c>
      <c r="CD22" s="262"/>
      <c r="CE22" s="262"/>
      <c r="CF22" s="262"/>
      <c r="CG22" s="262"/>
      <c r="CH22" s="262">
        <v>3.5</v>
      </c>
      <c r="CI22" s="262"/>
      <c r="CJ22" s="262">
        <v>7</v>
      </c>
      <c r="CK22" s="262">
        <v>9.6</v>
      </c>
      <c r="CL22" s="263">
        <v>18.2</v>
      </c>
      <c r="CM22" s="263">
        <v>13.7</v>
      </c>
      <c r="CN22" s="263">
        <v>11.9</v>
      </c>
      <c r="CO22" s="263">
        <v>7.6</v>
      </c>
      <c r="CP22" s="263">
        <v>4.8</v>
      </c>
      <c r="CQ22" s="263"/>
      <c r="CR22" s="263"/>
      <c r="CS22" s="263"/>
      <c r="CT22" s="263">
        <v>3</v>
      </c>
      <c r="CU22" s="263">
        <v>0.7</v>
      </c>
      <c r="CV22" s="263">
        <v>12</v>
      </c>
      <c r="CW22" s="263">
        <v>9.3</v>
      </c>
      <c r="CX22" s="264">
        <v>8.7</v>
      </c>
      <c r="CY22" s="264">
        <v>6.9</v>
      </c>
      <c r="CZ22" s="264">
        <v>0.9</v>
      </c>
      <c r="DA22" s="264">
        <v>1.8</v>
      </c>
      <c r="DB22" s="264"/>
      <c r="DC22" s="264">
        <v>0.4</v>
      </c>
      <c r="DD22" s="264"/>
      <c r="DE22" s="264">
        <v>2.2</v>
      </c>
      <c r="DF22" s="264"/>
      <c r="DG22" s="264">
        <v>0.2</v>
      </c>
      <c r="DH22" s="264">
        <v>8.6</v>
      </c>
      <c r="DI22" s="264">
        <v>8.9</v>
      </c>
      <c r="DJ22" s="265">
        <v>14</v>
      </c>
      <c r="DK22" s="265">
        <v>10.8</v>
      </c>
      <c r="DL22" s="265">
        <v>8.5</v>
      </c>
      <c r="DM22" s="265">
        <v>3.4</v>
      </c>
      <c r="DN22" s="265">
        <v>4.7</v>
      </c>
      <c r="DO22" s="265">
        <v>0.7</v>
      </c>
      <c r="DP22" s="265"/>
      <c r="DQ22" s="265"/>
      <c r="DR22" s="265">
        <v>1.4</v>
      </c>
      <c r="DS22" s="265">
        <v>4.9</v>
      </c>
      <c r="DT22" s="265">
        <v>6</v>
      </c>
      <c r="DU22" s="265">
        <v>2.9</v>
      </c>
      <c r="DV22" s="266">
        <v>18.4</v>
      </c>
      <c r="DW22" s="266">
        <v>10</v>
      </c>
      <c r="DX22" s="266">
        <v>8.6</v>
      </c>
      <c r="DY22" s="266">
        <v>6.1</v>
      </c>
      <c r="DZ22" s="266">
        <v>1.3</v>
      </c>
      <c r="EA22" s="266">
        <v>1.4</v>
      </c>
      <c r="EB22" s="266"/>
      <c r="EC22" s="266"/>
      <c r="ED22" s="266"/>
      <c r="EE22" s="266"/>
      <c r="EF22" s="266"/>
      <c r="EG22" s="266"/>
    </row>
    <row r="23" spans="1:129" ht="13.5" thickTop="1">
      <c r="A23" s="244">
        <v>21</v>
      </c>
      <c r="B23" s="245">
        <v>1.5</v>
      </c>
      <c r="C23" s="245">
        <v>1.6</v>
      </c>
      <c r="D23" s="245">
        <v>10.2</v>
      </c>
      <c r="E23" s="246">
        <v>11.3</v>
      </c>
      <c r="F23" s="247">
        <v>10.5</v>
      </c>
      <c r="G23" s="247">
        <v>13.1</v>
      </c>
      <c r="H23" s="247">
        <v>11.5</v>
      </c>
      <c r="I23" s="247">
        <v>1.3</v>
      </c>
      <c r="J23" s="247">
        <v>1.4</v>
      </c>
      <c r="K23" s="247" t="s">
        <v>295</v>
      </c>
      <c r="L23" s="247" t="s">
        <v>295</v>
      </c>
      <c r="M23" s="247" t="s">
        <v>295</v>
      </c>
      <c r="N23" s="248" t="s">
        <v>295</v>
      </c>
      <c r="O23" s="248">
        <v>0.2</v>
      </c>
      <c r="P23" s="248">
        <v>6.7</v>
      </c>
      <c r="Q23" s="248">
        <v>11.9</v>
      </c>
      <c r="R23" s="249">
        <v>7.5</v>
      </c>
      <c r="S23" s="249">
        <v>6.7</v>
      </c>
      <c r="T23" s="249">
        <v>11.1</v>
      </c>
      <c r="U23" s="249">
        <v>5.3</v>
      </c>
      <c r="V23" s="249" t="s">
        <v>295</v>
      </c>
      <c r="W23" s="249" t="s">
        <v>295</v>
      </c>
      <c r="X23" s="249" t="s">
        <v>295</v>
      </c>
      <c r="Y23" s="249" t="s">
        <v>295</v>
      </c>
      <c r="Z23" s="249" t="s">
        <v>295</v>
      </c>
      <c r="AA23" s="249">
        <v>8.3</v>
      </c>
      <c r="AB23" s="249">
        <v>5.7</v>
      </c>
      <c r="AC23" s="249">
        <v>16.4</v>
      </c>
      <c r="AD23" s="250">
        <v>5.1</v>
      </c>
      <c r="AE23" s="250">
        <v>7.8</v>
      </c>
      <c r="AF23" s="250">
        <v>10</v>
      </c>
      <c r="AG23" s="250">
        <v>1.5</v>
      </c>
      <c r="AH23" s="250">
        <v>1.7</v>
      </c>
      <c r="AJ23" s="250">
        <v>1.5</v>
      </c>
      <c r="AL23" s="250">
        <v>2</v>
      </c>
      <c r="AM23" s="250">
        <v>4.8</v>
      </c>
      <c r="AN23" s="250">
        <v>6.3</v>
      </c>
      <c r="AO23" s="250">
        <v>5.7</v>
      </c>
      <c r="AP23" s="251">
        <v>12.2</v>
      </c>
      <c r="AQ23" s="251">
        <v>10.4</v>
      </c>
      <c r="AR23" s="251">
        <v>9.4</v>
      </c>
      <c r="AS23" s="251">
        <v>1.5</v>
      </c>
      <c r="AY23" s="251">
        <v>5</v>
      </c>
      <c r="AZ23" s="251">
        <v>0.7</v>
      </c>
      <c r="BA23" s="251">
        <v>16.7</v>
      </c>
      <c r="BB23" s="252">
        <v>13.5</v>
      </c>
      <c r="BC23" s="252">
        <v>11.7</v>
      </c>
      <c r="BD23" s="252">
        <v>6.3</v>
      </c>
      <c r="BE23" s="252">
        <v>6.8</v>
      </c>
      <c r="BF23" s="252">
        <v>0.2</v>
      </c>
      <c r="BG23" s="252">
        <v>1</v>
      </c>
      <c r="BK23" s="252">
        <v>9.3</v>
      </c>
      <c r="BL23" s="252">
        <v>11.6</v>
      </c>
      <c r="BM23" s="252">
        <v>16.9</v>
      </c>
      <c r="BN23" s="253">
        <v>14</v>
      </c>
      <c r="BO23" s="253">
        <v>13.4</v>
      </c>
      <c r="BP23" s="253">
        <v>7.1</v>
      </c>
      <c r="BQ23" s="253"/>
      <c r="BR23" s="253"/>
      <c r="BS23" s="253"/>
      <c r="BT23" s="253"/>
      <c r="BU23" s="253"/>
      <c r="BV23" s="253"/>
      <c r="BW23" s="253">
        <v>8</v>
      </c>
      <c r="BX23" s="253">
        <v>7</v>
      </c>
      <c r="BY23" s="253">
        <v>8.8</v>
      </c>
      <c r="BZ23" s="88">
        <v>7.4</v>
      </c>
      <c r="CA23" s="88">
        <v>12.5</v>
      </c>
      <c r="CB23" s="88">
        <v>4.8</v>
      </c>
      <c r="CC23" s="88">
        <v>7</v>
      </c>
      <c r="CH23" s="88">
        <v>3</v>
      </c>
      <c r="CJ23" s="88">
        <v>7.9</v>
      </c>
      <c r="CK23" s="88">
        <v>8.8</v>
      </c>
      <c r="CL23" s="254">
        <v>16.7</v>
      </c>
      <c r="CM23" s="254">
        <v>16.5</v>
      </c>
      <c r="CN23" s="254">
        <v>12</v>
      </c>
      <c r="CO23" s="254">
        <v>6.4</v>
      </c>
      <c r="CP23" s="254">
        <v>5.6</v>
      </c>
      <c r="CT23" s="254">
        <v>2.1</v>
      </c>
      <c r="CV23" s="254">
        <v>12.7</v>
      </c>
      <c r="CW23" s="254">
        <v>9.4</v>
      </c>
      <c r="CX23" s="255">
        <v>10.6</v>
      </c>
      <c r="CY23" s="255">
        <v>7.4</v>
      </c>
      <c r="CZ23" s="255">
        <v>4.8</v>
      </c>
      <c r="DA23" s="255">
        <v>1.2</v>
      </c>
      <c r="DC23" s="255">
        <v>0.2</v>
      </c>
      <c r="DE23" s="255">
        <v>1.6</v>
      </c>
      <c r="DG23" s="255">
        <v>2.2</v>
      </c>
      <c r="DH23" s="255">
        <v>9.9</v>
      </c>
      <c r="DI23" s="255">
        <v>8.9</v>
      </c>
      <c r="DJ23" s="256">
        <v>14.1</v>
      </c>
      <c r="DK23" s="256">
        <v>10.8</v>
      </c>
      <c r="DL23" s="256">
        <v>9.4</v>
      </c>
      <c r="DM23" s="256">
        <v>1.4</v>
      </c>
      <c r="DN23" s="256">
        <v>3.8</v>
      </c>
      <c r="DR23" s="256">
        <v>2</v>
      </c>
      <c r="DS23" s="256">
        <v>6</v>
      </c>
      <c r="DT23" s="256">
        <v>11.3</v>
      </c>
      <c r="DU23" s="256">
        <v>4.4</v>
      </c>
      <c r="DV23" s="257">
        <v>14.1</v>
      </c>
      <c r="DW23" s="257">
        <v>5.7</v>
      </c>
      <c r="DX23" s="257">
        <v>8.2</v>
      </c>
      <c r="DY23" s="257">
        <v>3.3</v>
      </c>
    </row>
    <row r="24" spans="1:129" ht="12.75">
      <c r="A24" s="244">
        <v>22</v>
      </c>
      <c r="B24" s="245" t="s">
        <v>295</v>
      </c>
      <c r="C24" s="245">
        <v>2.3</v>
      </c>
      <c r="D24" s="245">
        <v>12.4</v>
      </c>
      <c r="E24" s="246">
        <v>9.9</v>
      </c>
      <c r="F24" s="247">
        <v>12.2</v>
      </c>
      <c r="G24" s="247">
        <v>12.4</v>
      </c>
      <c r="H24" s="247">
        <v>12.2</v>
      </c>
      <c r="I24" s="247">
        <v>4.6</v>
      </c>
      <c r="J24" s="247" t="s">
        <v>295</v>
      </c>
      <c r="K24" s="247">
        <v>0.9</v>
      </c>
      <c r="L24" s="247" t="s">
        <v>295</v>
      </c>
      <c r="M24" s="247" t="s">
        <v>295</v>
      </c>
      <c r="N24" s="248" t="s">
        <v>295</v>
      </c>
      <c r="O24" s="248" t="s">
        <v>295</v>
      </c>
      <c r="P24" s="248">
        <v>7.8</v>
      </c>
      <c r="Q24" s="248">
        <v>8.6</v>
      </c>
      <c r="R24" s="249">
        <v>10.5</v>
      </c>
      <c r="S24" s="249">
        <v>6.7</v>
      </c>
      <c r="T24" s="249">
        <v>9.7</v>
      </c>
      <c r="U24" s="249">
        <v>2</v>
      </c>
      <c r="V24" s="249" t="s">
        <v>295</v>
      </c>
      <c r="W24" s="249" t="s">
        <v>295</v>
      </c>
      <c r="X24" s="249" t="s">
        <v>295</v>
      </c>
      <c r="Y24" s="249" t="s">
        <v>295</v>
      </c>
      <c r="Z24" s="249" t="s">
        <v>295</v>
      </c>
      <c r="AA24" s="249">
        <v>8.3</v>
      </c>
      <c r="AB24" s="249">
        <v>4.4</v>
      </c>
      <c r="AC24" s="249">
        <v>13.9</v>
      </c>
      <c r="AD24" s="250">
        <v>8.7</v>
      </c>
      <c r="AE24" s="250">
        <v>6.7</v>
      </c>
      <c r="AF24" s="250">
        <v>10.9</v>
      </c>
      <c r="AG24" s="250">
        <v>1</v>
      </c>
      <c r="AH24" s="250">
        <v>0.7</v>
      </c>
      <c r="AK24" s="250">
        <v>1.3</v>
      </c>
      <c r="AL24" s="250">
        <v>2.2</v>
      </c>
      <c r="AM24" s="250">
        <v>5.3</v>
      </c>
      <c r="AN24" s="250">
        <v>13.4</v>
      </c>
      <c r="AO24" s="250">
        <v>5.8</v>
      </c>
      <c r="AP24" s="251">
        <v>10.5</v>
      </c>
      <c r="AQ24" s="251">
        <v>9.9</v>
      </c>
      <c r="AR24" s="251">
        <v>8.6</v>
      </c>
      <c r="AS24" s="251">
        <v>4.3</v>
      </c>
      <c r="AT24" s="251">
        <v>1.1</v>
      </c>
      <c r="AU24" s="251">
        <v>0.8</v>
      </c>
      <c r="AY24" s="251">
        <v>3.2</v>
      </c>
      <c r="AZ24" s="251">
        <v>2.9</v>
      </c>
      <c r="BA24" s="251">
        <v>16.6</v>
      </c>
      <c r="BB24" s="252">
        <v>11.7</v>
      </c>
      <c r="BC24" s="252">
        <v>9</v>
      </c>
      <c r="BD24" s="252">
        <v>6.2</v>
      </c>
      <c r="BE24" s="252">
        <v>8.4</v>
      </c>
      <c r="BK24" s="252">
        <v>9.1</v>
      </c>
      <c r="BL24" s="252">
        <v>11</v>
      </c>
      <c r="BM24" s="252">
        <v>14.6</v>
      </c>
      <c r="BN24" s="253">
        <v>12.9</v>
      </c>
      <c r="BO24" s="253">
        <v>14.7</v>
      </c>
      <c r="BP24" s="253">
        <v>6</v>
      </c>
      <c r="BQ24" s="253"/>
      <c r="BR24" s="253"/>
      <c r="BS24" s="253"/>
      <c r="BT24" s="253"/>
      <c r="BU24" s="253"/>
      <c r="BV24" s="253">
        <v>0.4</v>
      </c>
      <c r="BW24" s="253">
        <v>8.2</v>
      </c>
      <c r="BX24" s="253">
        <v>6.6</v>
      </c>
      <c r="BY24" s="253">
        <v>7.6</v>
      </c>
      <c r="BZ24" s="88">
        <v>7.5</v>
      </c>
      <c r="CA24" s="88">
        <v>9.7</v>
      </c>
      <c r="CB24" s="88">
        <v>2.1</v>
      </c>
      <c r="CC24" s="88">
        <v>6.7</v>
      </c>
      <c r="CH24" s="88">
        <v>3</v>
      </c>
      <c r="CJ24" s="88">
        <v>7.1</v>
      </c>
      <c r="CK24" s="88">
        <v>5.7</v>
      </c>
      <c r="CL24" s="254">
        <v>14.3</v>
      </c>
      <c r="CM24" s="254">
        <v>17.2</v>
      </c>
      <c r="CN24" s="254">
        <v>12.2</v>
      </c>
      <c r="CO24" s="254">
        <v>6.7</v>
      </c>
      <c r="CP24" s="254">
        <v>5.3</v>
      </c>
      <c r="CT24" s="254">
        <v>0.1</v>
      </c>
      <c r="CV24" s="254">
        <v>11.8</v>
      </c>
      <c r="CW24" s="254">
        <v>7.3</v>
      </c>
      <c r="CX24" s="255">
        <v>11.7</v>
      </c>
      <c r="CY24" s="255">
        <v>8.4</v>
      </c>
      <c r="CZ24" s="255">
        <v>7.7</v>
      </c>
      <c r="DA24" s="255">
        <v>2.2</v>
      </c>
      <c r="DE24" s="255">
        <v>1.8</v>
      </c>
      <c r="DF24" s="255">
        <v>1.3</v>
      </c>
      <c r="DG24" s="255">
        <v>5.1</v>
      </c>
      <c r="DH24" s="255">
        <v>6.7</v>
      </c>
      <c r="DI24" s="255">
        <v>7.2</v>
      </c>
      <c r="DJ24" s="256">
        <v>16.1</v>
      </c>
      <c r="DK24" s="256">
        <v>12.4</v>
      </c>
      <c r="DL24" s="256">
        <v>9.2</v>
      </c>
      <c r="DM24" s="256">
        <v>5.3</v>
      </c>
      <c r="DN24" s="256">
        <v>1.3</v>
      </c>
      <c r="DO24" s="256">
        <v>2.1</v>
      </c>
      <c r="DR24" s="256">
        <v>3.4</v>
      </c>
      <c r="DS24" s="256">
        <v>4.9</v>
      </c>
      <c r="DT24" s="256">
        <v>12.1</v>
      </c>
      <c r="DU24" s="256">
        <v>3.4</v>
      </c>
      <c r="DV24" s="257">
        <v>13.5</v>
      </c>
      <c r="DW24" s="257">
        <v>5.8</v>
      </c>
      <c r="DX24" s="257">
        <v>8.3</v>
      </c>
      <c r="DY24" s="257">
        <v>5.5</v>
      </c>
    </row>
    <row r="25" spans="1:130" ht="12.75">
      <c r="A25" s="244">
        <v>23</v>
      </c>
      <c r="B25" s="245" t="s">
        <v>295</v>
      </c>
      <c r="C25" s="245">
        <v>0.9</v>
      </c>
      <c r="D25" s="245">
        <v>13.6</v>
      </c>
      <c r="E25" s="246">
        <v>9.2</v>
      </c>
      <c r="F25" s="247">
        <v>15.1</v>
      </c>
      <c r="G25" s="247">
        <v>14.4</v>
      </c>
      <c r="H25" s="247">
        <v>10.4</v>
      </c>
      <c r="I25" s="247">
        <v>4.6</v>
      </c>
      <c r="J25" s="247">
        <v>3.3</v>
      </c>
      <c r="K25" s="247" t="s">
        <v>295</v>
      </c>
      <c r="L25" s="247" t="s">
        <v>295</v>
      </c>
      <c r="M25" s="247" t="s">
        <v>295</v>
      </c>
      <c r="N25" s="248" t="s">
        <v>295</v>
      </c>
      <c r="O25" s="248" t="s">
        <v>295</v>
      </c>
      <c r="P25" s="248">
        <v>5.4</v>
      </c>
      <c r="Q25" s="248">
        <v>11.3</v>
      </c>
      <c r="R25" s="249">
        <v>15.7</v>
      </c>
      <c r="S25" s="249">
        <v>5.8</v>
      </c>
      <c r="T25" s="249">
        <v>10.3</v>
      </c>
      <c r="U25" s="249" t="s">
        <v>295</v>
      </c>
      <c r="V25" s="249" t="s">
        <v>295</v>
      </c>
      <c r="W25" s="249" t="s">
        <v>295</v>
      </c>
      <c r="X25" s="249">
        <v>0.4</v>
      </c>
      <c r="Y25" s="249" t="s">
        <v>295</v>
      </c>
      <c r="Z25" s="249" t="s">
        <v>295</v>
      </c>
      <c r="AA25" s="249">
        <v>10.1</v>
      </c>
      <c r="AB25" s="249">
        <v>8.3</v>
      </c>
      <c r="AC25" s="249">
        <v>14.4</v>
      </c>
      <c r="AD25" s="250">
        <v>9.3</v>
      </c>
      <c r="AE25" s="250">
        <v>4.4</v>
      </c>
      <c r="AF25" s="250">
        <v>13.3</v>
      </c>
      <c r="AG25" s="250">
        <v>2.6</v>
      </c>
      <c r="AL25" s="250">
        <v>1.3</v>
      </c>
      <c r="AM25" s="250">
        <v>5.3</v>
      </c>
      <c r="AN25" s="250">
        <v>14.2</v>
      </c>
      <c r="AO25" s="250">
        <v>9.4</v>
      </c>
      <c r="AP25" s="251">
        <v>8.7</v>
      </c>
      <c r="AQ25" s="251">
        <v>9.4</v>
      </c>
      <c r="AR25" s="251">
        <v>6.3</v>
      </c>
      <c r="AS25" s="251">
        <v>5.5</v>
      </c>
      <c r="AY25" s="251">
        <v>4.3</v>
      </c>
      <c r="AZ25" s="251">
        <v>4.8</v>
      </c>
      <c r="BA25" s="251">
        <v>13.6</v>
      </c>
      <c r="BB25" s="252">
        <v>12.2</v>
      </c>
      <c r="BC25" s="252">
        <v>9.9</v>
      </c>
      <c r="BD25" s="252">
        <v>4.5</v>
      </c>
      <c r="BE25" s="252">
        <v>5.7</v>
      </c>
      <c r="BK25" s="252">
        <v>9.2</v>
      </c>
      <c r="BL25" s="252">
        <v>10.7</v>
      </c>
      <c r="BM25" s="252">
        <v>16.6</v>
      </c>
      <c r="BN25" s="253">
        <v>10.6</v>
      </c>
      <c r="BO25" s="253">
        <v>14.8</v>
      </c>
      <c r="BP25" s="253">
        <v>4.6</v>
      </c>
      <c r="BQ25" s="253"/>
      <c r="BR25" s="253"/>
      <c r="BS25" s="253"/>
      <c r="BT25" s="253">
        <v>2.2</v>
      </c>
      <c r="BU25" s="253"/>
      <c r="BV25" s="253">
        <v>0.7</v>
      </c>
      <c r="BW25" s="253">
        <v>5.3</v>
      </c>
      <c r="BX25" s="253">
        <v>6.3</v>
      </c>
      <c r="BY25" s="253">
        <v>5.7</v>
      </c>
      <c r="BZ25" s="88">
        <v>8.9</v>
      </c>
      <c r="CA25" s="88">
        <v>8.7</v>
      </c>
      <c r="CB25" s="88">
        <v>1.1</v>
      </c>
      <c r="CC25" s="88">
        <v>6.1</v>
      </c>
      <c r="CH25" s="88">
        <v>2.6</v>
      </c>
      <c r="CJ25" s="88">
        <v>8.1</v>
      </c>
      <c r="CK25" s="88">
        <v>5.4</v>
      </c>
      <c r="CL25" s="254">
        <v>18.3</v>
      </c>
      <c r="CM25" s="254">
        <v>17.7</v>
      </c>
      <c r="CN25" s="254">
        <v>14.3</v>
      </c>
      <c r="CO25" s="254">
        <v>5</v>
      </c>
      <c r="CP25" s="254">
        <v>7.8</v>
      </c>
      <c r="CV25" s="254">
        <v>10.7</v>
      </c>
      <c r="CW25" s="254">
        <v>6.7</v>
      </c>
      <c r="CX25" s="255">
        <v>11.3</v>
      </c>
      <c r="CY25" s="255">
        <v>6.6</v>
      </c>
      <c r="CZ25" s="255">
        <v>8.1</v>
      </c>
      <c r="DA25" s="255">
        <v>0.8</v>
      </c>
      <c r="DE25" s="255">
        <v>0.7</v>
      </c>
      <c r="DF25" s="255">
        <v>2.4</v>
      </c>
      <c r="DG25" s="255">
        <v>4.9</v>
      </c>
      <c r="DH25" s="255">
        <v>3.1</v>
      </c>
      <c r="DI25" s="255">
        <v>5.5</v>
      </c>
      <c r="DJ25" s="256">
        <v>15.7</v>
      </c>
      <c r="DK25" s="256">
        <v>10.2</v>
      </c>
      <c r="DL25" s="256">
        <v>9.4</v>
      </c>
      <c r="DM25" s="256">
        <v>4</v>
      </c>
      <c r="DN25" s="256">
        <v>0.6</v>
      </c>
      <c r="DO25" s="256">
        <v>2</v>
      </c>
      <c r="DR25" s="256">
        <v>2.3</v>
      </c>
      <c r="DS25" s="256">
        <v>4</v>
      </c>
      <c r="DT25" s="256">
        <v>13.3</v>
      </c>
      <c r="DU25" s="256">
        <v>4.2</v>
      </c>
      <c r="DV25" s="257">
        <v>12.1</v>
      </c>
      <c r="DW25" s="257">
        <v>10.3</v>
      </c>
      <c r="DX25" s="257">
        <v>8.8</v>
      </c>
      <c r="DY25" s="257">
        <v>7.9</v>
      </c>
      <c r="DZ25" s="257">
        <v>3.3</v>
      </c>
    </row>
    <row r="26" spans="1:130" ht="12.75">
      <c r="A26" s="244">
        <v>24</v>
      </c>
      <c r="B26" s="245" t="s">
        <v>295</v>
      </c>
      <c r="C26" s="245">
        <v>2.1</v>
      </c>
      <c r="D26" s="245">
        <v>13.3</v>
      </c>
      <c r="E26" s="246">
        <v>8.6</v>
      </c>
      <c r="F26" s="247">
        <v>14.7</v>
      </c>
      <c r="G26" s="247">
        <v>13</v>
      </c>
      <c r="H26" s="247">
        <v>7.6</v>
      </c>
      <c r="I26" s="247">
        <v>2.6</v>
      </c>
      <c r="J26" s="247">
        <v>3.6</v>
      </c>
      <c r="K26" s="247" t="s">
        <v>295</v>
      </c>
      <c r="L26" s="247" t="s">
        <v>295</v>
      </c>
      <c r="M26" s="247" t="s">
        <v>295</v>
      </c>
      <c r="N26" s="248" t="s">
        <v>295</v>
      </c>
      <c r="O26" s="248">
        <v>1.4</v>
      </c>
      <c r="P26" s="248">
        <v>2.2</v>
      </c>
      <c r="Q26" s="248">
        <v>13.6</v>
      </c>
      <c r="R26" s="249">
        <v>15.7</v>
      </c>
      <c r="S26" s="249">
        <v>5.5</v>
      </c>
      <c r="T26" s="249">
        <v>8.5</v>
      </c>
      <c r="U26" s="249" t="s">
        <v>295</v>
      </c>
      <c r="V26" s="249" t="s">
        <v>295</v>
      </c>
      <c r="W26" s="249" t="s">
        <v>295</v>
      </c>
      <c r="X26" s="249" t="s">
        <v>295</v>
      </c>
      <c r="Y26" s="249" t="s">
        <v>295</v>
      </c>
      <c r="Z26" s="249" t="s">
        <v>295</v>
      </c>
      <c r="AA26" s="249">
        <v>10.6</v>
      </c>
      <c r="AB26" s="249">
        <v>11.8</v>
      </c>
      <c r="AC26" s="249">
        <v>10.3</v>
      </c>
      <c r="AD26" s="250">
        <v>7.5</v>
      </c>
      <c r="AE26" s="250">
        <v>3.7</v>
      </c>
      <c r="AF26" s="250">
        <v>13.4</v>
      </c>
      <c r="AG26" s="250">
        <v>2.5</v>
      </c>
      <c r="AL26" s="250">
        <v>1.1</v>
      </c>
      <c r="AM26" s="250">
        <v>6.2</v>
      </c>
      <c r="AN26" s="250">
        <v>12.8</v>
      </c>
      <c r="AO26" s="250">
        <v>10.1</v>
      </c>
      <c r="AP26" s="251">
        <v>12.2</v>
      </c>
      <c r="AQ26" s="251">
        <v>10.3</v>
      </c>
      <c r="AR26" s="251">
        <v>9.7</v>
      </c>
      <c r="AS26" s="251">
        <v>3.2</v>
      </c>
      <c r="AY26" s="251">
        <v>2.9</v>
      </c>
      <c r="AZ26" s="251">
        <v>4.3</v>
      </c>
      <c r="BA26" s="251">
        <v>13.4</v>
      </c>
      <c r="BB26" s="252">
        <v>12.6</v>
      </c>
      <c r="BC26" s="252">
        <v>8.8</v>
      </c>
      <c r="BD26" s="252">
        <v>1.3</v>
      </c>
      <c r="BE26" s="252">
        <v>2.2</v>
      </c>
      <c r="BK26" s="252">
        <v>7.3</v>
      </c>
      <c r="BL26" s="252">
        <v>10.8</v>
      </c>
      <c r="BM26" s="252">
        <v>16.7</v>
      </c>
      <c r="BN26" s="253">
        <v>10.8</v>
      </c>
      <c r="BO26" s="253">
        <v>10.6</v>
      </c>
      <c r="BP26" s="253">
        <v>3.3</v>
      </c>
      <c r="BQ26" s="253"/>
      <c r="BR26" s="253">
        <v>0.4</v>
      </c>
      <c r="BS26" s="253">
        <v>0.1</v>
      </c>
      <c r="BT26" s="253">
        <v>0.5</v>
      </c>
      <c r="BU26" s="253"/>
      <c r="BV26" s="253"/>
      <c r="BW26" s="253">
        <v>4.8</v>
      </c>
      <c r="BX26" s="253">
        <v>6.4</v>
      </c>
      <c r="BY26" s="253">
        <v>8.9</v>
      </c>
      <c r="BZ26" s="88">
        <v>12.5</v>
      </c>
      <c r="CA26" s="88">
        <v>6.4</v>
      </c>
      <c r="CB26" s="88">
        <v>1.8</v>
      </c>
      <c r="CC26" s="88">
        <v>5.6</v>
      </c>
      <c r="CE26" s="88">
        <v>1.4</v>
      </c>
      <c r="CH26" s="88">
        <v>1.1</v>
      </c>
      <c r="CI26" s="88">
        <v>0.7</v>
      </c>
      <c r="CJ26" s="88">
        <v>4.3</v>
      </c>
      <c r="CK26" s="88">
        <v>4.5</v>
      </c>
      <c r="CL26" s="254">
        <v>19.4</v>
      </c>
      <c r="CM26" s="254">
        <v>17.3</v>
      </c>
      <c r="CN26" s="254">
        <v>15.9</v>
      </c>
      <c r="CO26" s="254">
        <v>1.1</v>
      </c>
      <c r="CP26" s="254">
        <v>9.5</v>
      </c>
      <c r="CQ26" s="254">
        <v>1.4</v>
      </c>
      <c r="CU26" s="254">
        <v>1.1</v>
      </c>
      <c r="CV26" s="254">
        <v>9.6</v>
      </c>
      <c r="CW26" s="254">
        <v>7.1</v>
      </c>
      <c r="CX26" s="255">
        <v>11.8</v>
      </c>
      <c r="CY26" s="255">
        <v>5.5</v>
      </c>
      <c r="CZ26" s="255">
        <v>8.7</v>
      </c>
      <c r="DA26" s="255">
        <v>0.8</v>
      </c>
      <c r="DE26" s="255">
        <v>1</v>
      </c>
      <c r="DF26" s="255">
        <v>3.6</v>
      </c>
      <c r="DG26" s="255">
        <v>3.9</v>
      </c>
      <c r="DH26" s="255">
        <v>6.1</v>
      </c>
      <c r="DI26" s="255">
        <v>6.2</v>
      </c>
      <c r="DJ26" s="256">
        <v>13.4</v>
      </c>
      <c r="DK26" s="256">
        <v>9.3</v>
      </c>
      <c r="DL26" s="256">
        <v>9.9</v>
      </c>
      <c r="DM26" s="256">
        <v>1.2</v>
      </c>
      <c r="DN26" s="256">
        <v>1.7</v>
      </c>
      <c r="DR26" s="256">
        <v>1.3</v>
      </c>
      <c r="DS26" s="256">
        <v>3.2</v>
      </c>
      <c r="DT26" s="256">
        <v>12.8</v>
      </c>
      <c r="DU26" s="256">
        <v>5.2</v>
      </c>
      <c r="DV26" s="257">
        <v>8.5</v>
      </c>
      <c r="DW26" s="257">
        <v>12.6</v>
      </c>
      <c r="DX26" s="257">
        <v>7.7</v>
      </c>
      <c r="DY26" s="257">
        <v>10.8</v>
      </c>
      <c r="DZ26" s="257">
        <v>3</v>
      </c>
    </row>
    <row r="27" spans="1:130" ht="12.75">
      <c r="A27" s="244">
        <v>25</v>
      </c>
      <c r="B27" s="245" t="s">
        <v>295</v>
      </c>
      <c r="C27" s="245">
        <v>1</v>
      </c>
      <c r="D27" s="245">
        <v>13.5</v>
      </c>
      <c r="E27" s="246">
        <v>9</v>
      </c>
      <c r="F27" s="247">
        <v>15.6</v>
      </c>
      <c r="G27" s="247">
        <v>14.3</v>
      </c>
      <c r="H27" s="247">
        <v>4.1</v>
      </c>
      <c r="I27" s="247" t="s">
        <v>295</v>
      </c>
      <c r="J27" s="247">
        <v>2.9</v>
      </c>
      <c r="K27" s="247" t="s">
        <v>295</v>
      </c>
      <c r="L27" s="247" t="s">
        <v>295</v>
      </c>
      <c r="M27" s="247" t="s">
        <v>295</v>
      </c>
      <c r="N27" s="248" t="s">
        <v>295</v>
      </c>
      <c r="O27" s="248">
        <v>2.2</v>
      </c>
      <c r="P27" s="248">
        <v>1.5</v>
      </c>
      <c r="Q27" s="248">
        <v>13.6</v>
      </c>
      <c r="R27" s="249">
        <v>16.8</v>
      </c>
      <c r="S27" s="249">
        <v>7.3</v>
      </c>
      <c r="T27" s="249">
        <v>5.3</v>
      </c>
      <c r="U27" s="249" t="s">
        <v>295</v>
      </c>
      <c r="V27" s="249" t="s">
        <v>295</v>
      </c>
      <c r="W27" s="249" t="s">
        <v>295</v>
      </c>
      <c r="X27" s="249" t="s">
        <v>295</v>
      </c>
      <c r="Y27" s="249" t="s">
        <v>295</v>
      </c>
      <c r="Z27" s="249">
        <v>2.2</v>
      </c>
      <c r="AA27" s="249">
        <v>9.1</v>
      </c>
      <c r="AB27" s="249">
        <v>10.1</v>
      </c>
      <c r="AC27" s="249">
        <v>10.6</v>
      </c>
      <c r="AD27" s="250">
        <v>10.5</v>
      </c>
      <c r="AE27" s="250">
        <v>6.6</v>
      </c>
      <c r="AF27" s="250">
        <v>13.6</v>
      </c>
      <c r="AG27" s="250">
        <v>2.8</v>
      </c>
      <c r="AL27" s="250">
        <v>1.6</v>
      </c>
      <c r="AM27" s="250">
        <v>4.7</v>
      </c>
      <c r="AN27" s="250">
        <v>12.8</v>
      </c>
      <c r="AO27" s="250">
        <v>10.4</v>
      </c>
      <c r="AP27" s="251">
        <v>12.8</v>
      </c>
      <c r="AQ27" s="251">
        <v>11</v>
      </c>
      <c r="AR27" s="251">
        <v>9.5</v>
      </c>
      <c r="AS27" s="251">
        <v>3.1</v>
      </c>
      <c r="AX27" s="251">
        <v>1.6</v>
      </c>
      <c r="AY27" s="251">
        <v>2.1</v>
      </c>
      <c r="AZ27" s="251">
        <v>4</v>
      </c>
      <c r="BA27" s="251">
        <v>12.8</v>
      </c>
      <c r="BB27" s="252">
        <v>13.1</v>
      </c>
      <c r="BC27" s="252">
        <v>6.5</v>
      </c>
      <c r="BJ27" s="252">
        <v>3</v>
      </c>
      <c r="BK27" s="252">
        <v>8.9</v>
      </c>
      <c r="BL27" s="252">
        <v>12.6</v>
      </c>
      <c r="BM27" s="252">
        <v>17.1</v>
      </c>
      <c r="BN27" s="253">
        <v>10.4</v>
      </c>
      <c r="BO27" s="253">
        <v>7.7</v>
      </c>
      <c r="BP27" s="253">
        <v>3.6</v>
      </c>
      <c r="BQ27" s="253"/>
      <c r="BR27" s="253"/>
      <c r="BS27" s="253">
        <v>0.9</v>
      </c>
      <c r="BT27" s="253"/>
      <c r="BU27" s="253"/>
      <c r="BV27" s="253"/>
      <c r="BW27" s="253">
        <v>6.1</v>
      </c>
      <c r="BX27" s="253">
        <v>8.9</v>
      </c>
      <c r="BY27" s="253">
        <v>7.7</v>
      </c>
      <c r="BZ27" s="88">
        <v>11.4</v>
      </c>
      <c r="CA27" s="88">
        <v>7.1</v>
      </c>
      <c r="CB27" s="88">
        <v>2.2</v>
      </c>
      <c r="CC27" s="88">
        <v>6.6</v>
      </c>
      <c r="CH27" s="88">
        <v>1</v>
      </c>
      <c r="CI27" s="88">
        <v>4.2</v>
      </c>
      <c r="CJ27" s="88">
        <v>5.6</v>
      </c>
      <c r="CK27" s="88">
        <v>5.5</v>
      </c>
      <c r="CL27" s="254">
        <v>19</v>
      </c>
      <c r="CM27" s="254">
        <v>14.9</v>
      </c>
      <c r="CN27" s="254">
        <v>14.9</v>
      </c>
      <c r="CP27" s="254">
        <v>6.1</v>
      </c>
      <c r="CQ27" s="254">
        <v>1</v>
      </c>
      <c r="CV27" s="254">
        <v>10</v>
      </c>
      <c r="CW27" s="254">
        <v>7.4</v>
      </c>
      <c r="CX27" s="255">
        <v>12.1</v>
      </c>
      <c r="CY27" s="255">
        <v>6</v>
      </c>
      <c r="CZ27" s="255">
        <v>9.4</v>
      </c>
      <c r="DE27" s="255">
        <v>1.5</v>
      </c>
      <c r="DF27" s="255">
        <v>1.9</v>
      </c>
      <c r="DG27" s="255">
        <v>2.4</v>
      </c>
      <c r="DH27" s="255">
        <v>9.3</v>
      </c>
      <c r="DI27" s="255">
        <v>10.1</v>
      </c>
      <c r="DJ27" s="256">
        <v>13</v>
      </c>
      <c r="DK27" s="256">
        <v>11.3</v>
      </c>
      <c r="DL27" s="256">
        <v>10.2</v>
      </c>
      <c r="DM27" s="256">
        <v>1.8</v>
      </c>
      <c r="DN27" s="256">
        <v>1.9</v>
      </c>
      <c r="DR27" s="256">
        <v>0.9</v>
      </c>
      <c r="DS27" s="256">
        <v>3.6</v>
      </c>
      <c r="DT27" s="256">
        <v>9.6</v>
      </c>
      <c r="DU27" s="256">
        <v>4.3</v>
      </c>
      <c r="DV27" s="257">
        <v>4.3</v>
      </c>
      <c r="DW27" s="257">
        <v>13</v>
      </c>
      <c r="DX27" s="257">
        <v>6.9</v>
      </c>
      <c r="DY27" s="257">
        <v>10.3</v>
      </c>
      <c r="DZ27" s="257">
        <v>4.2</v>
      </c>
    </row>
    <row r="28" spans="1:131" ht="12.75">
      <c r="A28" s="244">
        <v>26</v>
      </c>
      <c r="B28" s="245" t="s">
        <v>295</v>
      </c>
      <c r="C28" s="245" t="s">
        <v>295</v>
      </c>
      <c r="D28" s="245">
        <v>14.2</v>
      </c>
      <c r="E28" s="246">
        <v>11.8</v>
      </c>
      <c r="F28" s="247">
        <v>16.8</v>
      </c>
      <c r="G28" s="247">
        <v>15.1</v>
      </c>
      <c r="H28" s="247">
        <v>0.9</v>
      </c>
      <c r="I28" s="247">
        <v>1.5</v>
      </c>
      <c r="J28" s="247">
        <v>2.6</v>
      </c>
      <c r="K28" s="247" t="s">
        <v>295</v>
      </c>
      <c r="L28" s="247" t="s">
        <v>295</v>
      </c>
      <c r="M28" s="247" t="s">
        <v>295</v>
      </c>
      <c r="N28" s="248" t="s">
        <v>295</v>
      </c>
      <c r="O28" s="248" t="s">
        <v>295</v>
      </c>
      <c r="P28" s="248">
        <v>2.7</v>
      </c>
      <c r="Q28" s="248">
        <v>14.9</v>
      </c>
      <c r="R28" s="249">
        <v>15.1</v>
      </c>
      <c r="S28" s="249">
        <v>7.9</v>
      </c>
      <c r="T28" s="249">
        <v>3.3</v>
      </c>
      <c r="U28" s="249" t="s">
        <v>295</v>
      </c>
      <c r="V28" s="249" t="s">
        <v>295</v>
      </c>
      <c r="W28" s="249">
        <v>1.7</v>
      </c>
      <c r="X28" s="249" t="s">
        <v>295</v>
      </c>
      <c r="Y28" s="249" t="s">
        <v>295</v>
      </c>
      <c r="Z28" s="249">
        <v>3.3</v>
      </c>
      <c r="AA28" s="249">
        <v>7</v>
      </c>
      <c r="AB28" s="249">
        <v>9.5</v>
      </c>
      <c r="AC28" s="249">
        <v>11.9</v>
      </c>
      <c r="AD28" s="250">
        <v>10.2</v>
      </c>
      <c r="AE28" s="250">
        <v>6.9</v>
      </c>
      <c r="AF28" s="250">
        <v>10.9</v>
      </c>
      <c r="AG28" s="250">
        <v>0.1</v>
      </c>
      <c r="AL28" s="250">
        <v>2</v>
      </c>
      <c r="AM28" s="250">
        <v>5.2</v>
      </c>
      <c r="AN28" s="250">
        <v>12.3</v>
      </c>
      <c r="AO28" s="250">
        <v>14.5</v>
      </c>
      <c r="AP28" s="251">
        <v>12.1</v>
      </c>
      <c r="AQ28" s="251">
        <v>9.7</v>
      </c>
      <c r="AR28" s="251">
        <v>8.8</v>
      </c>
      <c r="AS28" s="251">
        <v>2.1</v>
      </c>
      <c r="AX28" s="251">
        <v>1</v>
      </c>
      <c r="AY28" s="251">
        <v>1.2</v>
      </c>
      <c r="AZ28" s="251">
        <v>5.8</v>
      </c>
      <c r="BA28" s="251">
        <v>10.6</v>
      </c>
      <c r="BB28" s="252">
        <v>17.6</v>
      </c>
      <c r="BC28" s="252">
        <v>7.1</v>
      </c>
      <c r="BD28" s="252">
        <v>3.2</v>
      </c>
      <c r="BE28" s="252">
        <v>2.6</v>
      </c>
      <c r="BF28" s="252">
        <v>5</v>
      </c>
      <c r="BJ28" s="252">
        <v>3.8</v>
      </c>
      <c r="BK28" s="252">
        <v>9</v>
      </c>
      <c r="BL28" s="252">
        <v>13.5</v>
      </c>
      <c r="BM28" s="252">
        <v>16.8</v>
      </c>
      <c r="BN28" s="253">
        <v>10.8</v>
      </c>
      <c r="BO28" s="253">
        <v>7.1</v>
      </c>
      <c r="BP28" s="253">
        <v>5.3</v>
      </c>
      <c r="BQ28" s="253"/>
      <c r="BR28" s="253">
        <v>1</v>
      </c>
      <c r="BS28" s="253"/>
      <c r="BT28" s="253">
        <v>0.2</v>
      </c>
      <c r="BU28" s="253"/>
      <c r="BV28" s="253"/>
      <c r="BW28" s="253">
        <v>3.3</v>
      </c>
      <c r="BX28" s="253">
        <v>7.5</v>
      </c>
      <c r="BY28" s="253">
        <v>6.6</v>
      </c>
      <c r="BZ28" s="88">
        <v>9</v>
      </c>
      <c r="CA28" s="88">
        <v>10.5</v>
      </c>
      <c r="CB28" s="88">
        <v>2.5</v>
      </c>
      <c r="CC28" s="88">
        <v>4.6</v>
      </c>
      <c r="CH28" s="88">
        <v>1.3</v>
      </c>
      <c r="CI28" s="88">
        <v>8.2</v>
      </c>
      <c r="CJ28" s="88">
        <v>5.8</v>
      </c>
      <c r="CK28" s="88">
        <v>7.4</v>
      </c>
      <c r="CL28" s="254">
        <v>14.6</v>
      </c>
      <c r="CM28" s="254">
        <v>11.9</v>
      </c>
      <c r="CN28" s="254">
        <v>14.4</v>
      </c>
      <c r="CO28" s="254">
        <v>2.1</v>
      </c>
      <c r="CP28" s="254">
        <v>5.1</v>
      </c>
      <c r="CQ28" s="254">
        <v>2.4</v>
      </c>
      <c r="CT28" s="254">
        <v>0.4</v>
      </c>
      <c r="CV28" s="254">
        <v>9.5</v>
      </c>
      <c r="CW28" s="254">
        <v>8.8</v>
      </c>
      <c r="CX28" s="255">
        <v>10.2</v>
      </c>
      <c r="CY28" s="255">
        <v>7.5</v>
      </c>
      <c r="CZ28" s="255">
        <v>9</v>
      </c>
      <c r="DA28" s="255">
        <v>2.4</v>
      </c>
      <c r="DF28" s="255">
        <v>1.7</v>
      </c>
      <c r="DG28" s="255">
        <v>1.3</v>
      </c>
      <c r="DH28" s="255">
        <v>8.8</v>
      </c>
      <c r="DI28" s="255">
        <v>12.1</v>
      </c>
      <c r="DJ28" s="256">
        <v>10.4</v>
      </c>
      <c r="DK28" s="256">
        <v>8.5</v>
      </c>
      <c r="DL28" s="256">
        <v>11.5</v>
      </c>
      <c r="DM28" s="256">
        <v>2.2</v>
      </c>
      <c r="DN28" s="256">
        <v>4</v>
      </c>
      <c r="DP28" s="256">
        <v>0.5</v>
      </c>
      <c r="DR28" s="256">
        <v>3.2</v>
      </c>
      <c r="DS28" s="256">
        <v>3.2</v>
      </c>
      <c r="DT28" s="256">
        <v>9.4</v>
      </c>
      <c r="DU28" s="256">
        <v>4.2</v>
      </c>
      <c r="DV28" s="257">
        <v>5.7</v>
      </c>
      <c r="DW28" s="257">
        <v>13.2</v>
      </c>
      <c r="DX28" s="257">
        <v>6.9</v>
      </c>
      <c r="DY28" s="257">
        <v>11.5</v>
      </c>
      <c r="DZ28" s="257">
        <v>0.6</v>
      </c>
      <c r="EA28" s="257">
        <v>0.4</v>
      </c>
    </row>
    <row r="29" spans="1:129" ht="12.75">
      <c r="A29" s="244">
        <v>27</v>
      </c>
      <c r="B29" s="245" t="s">
        <v>295</v>
      </c>
      <c r="C29" s="245" t="s">
        <v>295</v>
      </c>
      <c r="D29" s="245">
        <v>13.3</v>
      </c>
      <c r="E29" s="246">
        <v>16.2</v>
      </c>
      <c r="F29" s="247">
        <v>19.5</v>
      </c>
      <c r="G29" s="247">
        <v>13.3</v>
      </c>
      <c r="H29" s="247" t="s">
        <v>295</v>
      </c>
      <c r="I29" s="247">
        <v>3.3</v>
      </c>
      <c r="J29" s="247">
        <v>1.1</v>
      </c>
      <c r="K29" s="247" t="s">
        <v>295</v>
      </c>
      <c r="L29" s="247" t="s">
        <v>295</v>
      </c>
      <c r="M29" s="247" t="s">
        <v>295</v>
      </c>
      <c r="N29" s="248">
        <v>0.1</v>
      </c>
      <c r="O29" s="248">
        <v>1.6</v>
      </c>
      <c r="P29" s="248">
        <v>2.5</v>
      </c>
      <c r="Q29" s="248">
        <v>14.8</v>
      </c>
      <c r="R29" s="249">
        <v>12.2</v>
      </c>
      <c r="S29" s="249">
        <v>7.6</v>
      </c>
      <c r="T29" s="249">
        <v>3.4</v>
      </c>
      <c r="U29" s="249" t="s">
        <v>295</v>
      </c>
      <c r="V29" s="249" t="s">
        <v>295</v>
      </c>
      <c r="W29" s="249">
        <v>1.9</v>
      </c>
      <c r="X29" s="249" t="s">
        <v>295</v>
      </c>
      <c r="Y29" s="249">
        <v>0.7</v>
      </c>
      <c r="Z29" s="249">
        <v>3</v>
      </c>
      <c r="AA29" s="249">
        <v>6</v>
      </c>
      <c r="AB29" s="249">
        <v>9.6</v>
      </c>
      <c r="AC29" s="249">
        <v>10.5</v>
      </c>
      <c r="AD29" s="250">
        <v>8</v>
      </c>
      <c r="AE29" s="250">
        <v>7.2</v>
      </c>
      <c r="AF29" s="250">
        <v>9.2</v>
      </c>
      <c r="AL29" s="250">
        <v>1.5</v>
      </c>
      <c r="AM29" s="250">
        <v>3.8</v>
      </c>
      <c r="AN29" s="250">
        <v>11.7</v>
      </c>
      <c r="AO29" s="250">
        <v>16.6</v>
      </c>
      <c r="AP29" s="251">
        <v>15.9</v>
      </c>
      <c r="AQ29" s="251">
        <v>7.8</v>
      </c>
      <c r="AR29" s="251">
        <v>7.3</v>
      </c>
      <c r="AS29" s="251">
        <v>2.7</v>
      </c>
      <c r="AT29" s="251">
        <v>3.3</v>
      </c>
      <c r="AX29" s="251">
        <v>0.1</v>
      </c>
      <c r="AY29" s="251">
        <v>2.9</v>
      </c>
      <c r="AZ29" s="251">
        <v>7.3</v>
      </c>
      <c r="BA29" s="251">
        <v>10.7</v>
      </c>
      <c r="BB29" s="252">
        <v>17.2</v>
      </c>
      <c r="BC29" s="252">
        <v>6.7</v>
      </c>
      <c r="BD29" s="252">
        <v>5.5</v>
      </c>
      <c r="BE29" s="252">
        <v>1.7</v>
      </c>
      <c r="BF29" s="252">
        <v>2.4</v>
      </c>
      <c r="BJ29" s="252">
        <v>6.1</v>
      </c>
      <c r="BK29" s="252">
        <v>8.2</v>
      </c>
      <c r="BL29" s="252">
        <v>13.9</v>
      </c>
      <c r="BM29" s="252">
        <v>15.8</v>
      </c>
      <c r="BN29" s="253">
        <v>14</v>
      </c>
      <c r="BO29" s="253">
        <v>8.4</v>
      </c>
      <c r="BP29" s="253">
        <v>4.9</v>
      </c>
      <c r="BQ29" s="253">
        <v>2.4</v>
      </c>
      <c r="BR29" s="253">
        <v>2.4</v>
      </c>
      <c r="BS29" s="253"/>
      <c r="BT29" s="253"/>
      <c r="BU29" s="253"/>
      <c r="BV29" s="253"/>
      <c r="BW29" s="253">
        <v>2.2</v>
      </c>
      <c r="BX29" s="253">
        <v>6.7</v>
      </c>
      <c r="BY29" s="253">
        <v>6.9</v>
      </c>
      <c r="BZ29" s="88">
        <v>9.5</v>
      </c>
      <c r="CA29" s="88">
        <v>9.6</v>
      </c>
      <c r="CB29" s="88">
        <v>2</v>
      </c>
      <c r="CC29" s="88">
        <v>3.2</v>
      </c>
      <c r="CH29" s="88">
        <v>1.4</v>
      </c>
      <c r="CI29" s="88">
        <v>11</v>
      </c>
      <c r="CJ29" s="88">
        <v>7.3</v>
      </c>
      <c r="CK29" s="88">
        <v>7.8</v>
      </c>
      <c r="CL29" s="254">
        <v>14.3</v>
      </c>
      <c r="CM29" s="254">
        <v>14.6</v>
      </c>
      <c r="CN29" s="254">
        <v>13.7</v>
      </c>
      <c r="CO29" s="254">
        <v>7.3</v>
      </c>
      <c r="CP29" s="254">
        <v>2.8</v>
      </c>
      <c r="CQ29" s="254">
        <v>2.3</v>
      </c>
      <c r="CT29" s="254">
        <v>2.4</v>
      </c>
      <c r="CV29" s="254">
        <v>11</v>
      </c>
      <c r="CW29" s="254">
        <v>7.7</v>
      </c>
      <c r="CX29" s="255">
        <v>11.5</v>
      </c>
      <c r="CY29" s="255">
        <v>10</v>
      </c>
      <c r="CZ29" s="255">
        <v>9.3</v>
      </c>
      <c r="DA29" s="255">
        <v>3</v>
      </c>
      <c r="DG29" s="255">
        <v>0.6</v>
      </c>
      <c r="DH29" s="255">
        <v>6.5</v>
      </c>
      <c r="DI29" s="255">
        <v>12.9</v>
      </c>
      <c r="DJ29" s="256">
        <v>10.9</v>
      </c>
      <c r="DK29" s="256">
        <v>9.4</v>
      </c>
      <c r="DL29" s="256">
        <v>8.9</v>
      </c>
      <c r="DM29" s="256">
        <v>5</v>
      </c>
      <c r="DN29" s="256">
        <v>1.7</v>
      </c>
      <c r="DR29" s="256">
        <v>2.7</v>
      </c>
      <c r="DS29" s="256">
        <v>2.7</v>
      </c>
      <c r="DT29" s="256">
        <v>10.8</v>
      </c>
      <c r="DU29" s="256">
        <v>3.4</v>
      </c>
      <c r="DV29" s="257">
        <v>5</v>
      </c>
      <c r="DW29" s="257">
        <v>11.7</v>
      </c>
      <c r="DX29" s="257">
        <v>5.9</v>
      </c>
      <c r="DY29" s="257">
        <v>9.9</v>
      </c>
    </row>
    <row r="30" spans="1:129" ht="12.75">
      <c r="A30" s="244">
        <v>28</v>
      </c>
      <c r="B30" s="245">
        <v>1.1</v>
      </c>
      <c r="C30" s="245" t="s">
        <v>295</v>
      </c>
      <c r="D30" s="245">
        <v>12.6</v>
      </c>
      <c r="E30" s="246">
        <v>16.6</v>
      </c>
      <c r="F30" s="247">
        <v>17.3</v>
      </c>
      <c r="G30" s="247">
        <v>13.3</v>
      </c>
      <c r="H30" s="247">
        <v>3.9</v>
      </c>
      <c r="I30" s="247">
        <v>4.8</v>
      </c>
      <c r="J30" s="247" t="s">
        <v>295</v>
      </c>
      <c r="K30" s="247" t="s">
        <v>295</v>
      </c>
      <c r="L30" s="247" t="s">
        <v>295</v>
      </c>
      <c r="M30" s="247" t="s">
        <v>295</v>
      </c>
      <c r="N30" s="248" t="s">
        <v>295</v>
      </c>
      <c r="O30" s="248">
        <v>1.3</v>
      </c>
      <c r="P30" s="248">
        <v>2.1</v>
      </c>
      <c r="Q30" s="248">
        <v>13.5</v>
      </c>
      <c r="R30" s="249">
        <v>10.6</v>
      </c>
      <c r="S30" s="249">
        <v>7.4</v>
      </c>
      <c r="T30" s="249">
        <v>3.3</v>
      </c>
      <c r="U30" s="249" t="s">
        <v>295</v>
      </c>
      <c r="V30" s="249">
        <v>2.2</v>
      </c>
      <c r="W30" s="249">
        <v>0.2</v>
      </c>
      <c r="X30" s="249" t="s">
        <v>295</v>
      </c>
      <c r="Y30" s="249">
        <v>0.7</v>
      </c>
      <c r="Z30" s="249">
        <v>2.5</v>
      </c>
      <c r="AA30" s="249">
        <v>5.2</v>
      </c>
      <c r="AB30" s="249">
        <v>10.1</v>
      </c>
      <c r="AC30" s="249">
        <v>9.4</v>
      </c>
      <c r="AD30" s="250">
        <v>8.8</v>
      </c>
      <c r="AE30" s="250">
        <v>8.4</v>
      </c>
      <c r="AF30" s="250">
        <v>8.3</v>
      </c>
      <c r="AG30" s="250">
        <v>2.4</v>
      </c>
      <c r="AL30" s="250">
        <v>2.1</v>
      </c>
      <c r="AM30" s="250">
        <v>8.6</v>
      </c>
      <c r="AN30" s="250">
        <v>12</v>
      </c>
      <c r="AO30" s="250">
        <v>16.9</v>
      </c>
      <c r="AP30" s="251">
        <v>14.6</v>
      </c>
      <c r="AQ30" s="251">
        <v>7.1</v>
      </c>
      <c r="AR30" s="251">
        <v>7.5</v>
      </c>
      <c r="AS30" s="251">
        <v>4.6</v>
      </c>
      <c r="AT30" s="251">
        <v>0.8</v>
      </c>
      <c r="AX30" s="251">
        <v>1.2</v>
      </c>
      <c r="AY30" s="251">
        <v>3.1</v>
      </c>
      <c r="AZ30" s="251">
        <v>6.7</v>
      </c>
      <c r="BA30" s="251">
        <v>11</v>
      </c>
      <c r="BB30" s="252">
        <v>17</v>
      </c>
      <c r="BC30" s="252">
        <v>6.7</v>
      </c>
      <c r="BD30" s="252">
        <v>5</v>
      </c>
      <c r="BF30" s="252">
        <v>1.4</v>
      </c>
      <c r="BI30" s="252">
        <v>0.4</v>
      </c>
      <c r="BJ30" s="252">
        <v>5.1</v>
      </c>
      <c r="BK30" s="252">
        <v>4.5</v>
      </c>
      <c r="BL30" s="252">
        <v>16.4</v>
      </c>
      <c r="BM30" s="252">
        <v>15.4</v>
      </c>
      <c r="BN30" s="253">
        <v>16.1</v>
      </c>
      <c r="BO30" s="253">
        <v>11.4</v>
      </c>
      <c r="BP30" s="253">
        <v>6.6</v>
      </c>
      <c r="BQ30" s="253">
        <v>2</v>
      </c>
      <c r="BR30" s="253">
        <v>1.7</v>
      </c>
      <c r="BS30" s="253"/>
      <c r="BT30" s="253"/>
      <c r="BU30" s="253">
        <v>0.2</v>
      </c>
      <c r="BV30" s="253"/>
      <c r="BW30" s="253">
        <v>1.8</v>
      </c>
      <c r="BX30" s="253">
        <v>9.6</v>
      </c>
      <c r="BY30" s="253">
        <v>9</v>
      </c>
      <c r="BZ30" s="88">
        <v>10.8</v>
      </c>
      <c r="CA30" s="88">
        <v>9.2</v>
      </c>
      <c r="CB30" s="88">
        <v>2</v>
      </c>
      <c r="CC30" s="88">
        <v>1.5</v>
      </c>
      <c r="CH30" s="88">
        <v>1.3</v>
      </c>
      <c r="CI30" s="88">
        <v>11.3</v>
      </c>
      <c r="CJ30" s="88">
        <v>9.5</v>
      </c>
      <c r="CK30" s="88">
        <v>6.8</v>
      </c>
      <c r="CL30" s="254">
        <v>8.6</v>
      </c>
      <c r="CM30" s="254">
        <v>13.7</v>
      </c>
      <c r="CN30" s="254">
        <v>13</v>
      </c>
      <c r="CO30" s="254">
        <v>6.8</v>
      </c>
      <c r="CP30" s="254">
        <v>0.5</v>
      </c>
      <c r="CQ30" s="254">
        <v>1.6</v>
      </c>
      <c r="CT30" s="254">
        <v>1.7</v>
      </c>
      <c r="CU30" s="254">
        <v>0.6</v>
      </c>
      <c r="CV30" s="254">
        <v>10.4</v>
      </c>
      <c r="CW30" s="254">
        <v>7.8</v>
      </c>
      <c r="CX30" s="255">
        <v>11.4</v>
      </c>
      <c r="CY30" s="255">
        <v>9.6</v>
      </c>
      <c r="CZ30" s="255">
        <v>4.7</v>
      </c>
      <c r="DA30" s="255">
        <v>2.9</v>
      </c>
      <c r="DB30" s="255">
        <v>1.4</v>
      </c>
      <c r="DG30" s="255">
        <v>4.4</v>
      </c>
      <c r="DH30" s="255">
        <v>4.6</v>
      </c>
      <c r="DI30" s="255">
        <v>17.9</v>
      </c>
      <c r="DJ30" s="256">
        <v>10.5</v>
      </c>
      <c r="DK30" s="256">
        <v>10.8</v>
      </c>
      <c r="DL30" s="256">
        <v>7.3</v>
      </c>
      <c r="DM30" s="256">
        <v>7.6</v>
      </c>
      <c r="DN30" s="256">
        <v>0.7</v>
      </c>
      <c r="DR30" s="256">
        <v>2.7</v>
      </c>
      <c r="DS30" s="256">
        <v>3.3</v>
      </c>
      <c r="DT30" s="256">
        <v>9.3</v>
      </c>
      <c r="DU30" s="256">
        <v>4.9</v>
      </c>
      <c r="DV30" s="257">
        <v>8.8</v>
      </c>
      <c r="DW30" s="257">
        <v>12.3</v>
      </c>
      <c r="DX30" s="257">
        <v>6.1</v>
      </c>
      <c r="DY30" s="257">
        <v>10.6</v>
      </c>
    </row>
    <row r="31" spans="1:129" ht="12.75">
      <c r="A31" s="244">
        <v>29</v>
      </c>
      <c r="B31" s="245">
        <v>1.8</v>
      </c>
      <c r="C31" s="245" t="s">
        <v>295</v>
      </c>
      <c r="D31" s="245">
        <v>12.9</v>
      </c>
      <c r="E31" s="246">
        <v>18.7</v>
      </c>
      <c r="F31" s="247">
        <v>16.6</v>
      </c>
      <c r="G31" s="247"/>
      <c r="H31" s="247">
        <v>5.6</v>
      </c>
      <c r="I31" s="247">
        <v>6.9</v>
      </c>
      <c r="J31" s="247">
        <v>2.3</v>
      </c>
      <c r="K31" s="247" t="s">
        <v>295</v>
      </c>
      <c r="L31" s="247" t="s">
        <v>295</v>
      </c>
      <c r="M31" s="247">
        <v>1.5</v>
      </c>
      <c r="N31" s="248" t="s">
        <v>295</v>
      </c>
      <c r="O31" s="248" t="s">
        <v>295</v>
      </c>
      <c r="P31" s="248">
        <v>5.4</v>
      </c>
      <c r="Q31" s="248">
        <v>9.7</v>
      </c>
      <c r="R31" s="249">
        <v>8</v>
      </c>
      <c r="T31" s="249">
        <v>6.8</v>
      </c>
      <c r="U31" s="249" t="s">
        <v>295</v>
      </c>
      <c r="V31" s="249">
        <v>2.7</v>
      </c>
      <c r="W31" s="249">
        <v>0.5</v>
      </c>
      <c r="X31" s="249" t="s">
        <v>295</v>
      </c>
      <c r="Y31" s="249">
        <v>0.8</v>
      </c>
      <c r="Z31" s="249">
        <v>4</v>
      </c>
      <c r="AA31" s="249">
        <v>6</v>
      </c>
      <c r="AB31" s="249">
        <v>9.9</v>
      </c>
      <c r="AC31" s="249">
        <v>9.5</v>
      </c>
      <c r="AD31" s="250">
        <v>9.9</v>
      </c>
      <c r="AE31" s="250">
        <v>7.5</v>
      </c>
      <c r="AF31" s="250">
        <v>6.5</v>
      </c>
      <c r="AG31" s="250">
        <v>4.5</v>
      </c>
      <c r="AL31" s="250">
        <v>4.7</v>
      </c>
      <c r="AM31" s="250">
        <v>10.1</v>
      </c>
      <c r="AN31" s="250">
        <v>12.4</v>
      </c>
      <c r="AO31" s="250">
        <v>17.3</v>
      </c>
      <c r="AP31" s="251">
        <v>14.8</v>
      </c>
      <c r="AR31" s="251">
        <v>8.1</v>
      </c>
      <c r="AS31" s="251">
        <v>4.8</v>
      </c>
      <c r="AX31" s="251">
        <v>0.8</v>
      </c>
      <c r="AY31" s="251">
        <v>2.4</v>
      </c>
      <c r="AZ31" s="251">
        <v>6.4</v>
      </c>
      <c r="BA31" s="251">
        <v>10</v>
      </c>
      <c r="BB31" s="252">
        <v>12.9</v>
      </c>
      <c r="BD31" s="252">
        <v>3.3</v>
      </c>
      <c r="BF31" s="252">
        <v>0.9</v>
      </c>
      <c r="BI31" s="252">
        <v>0.5</v>
      </c>
      <c r="BJ31" s="252">
        <v>1.6</v>
      </c>
      <c r="BK31" s="252">
        <v>3.4</v>
      </c>
      <c r="BL31" s="252">
        <v>18</v>
      </c>
      <c r="BM31" s="252">
        <v>13.3</v>
      </c>
      <c r="BN31" s="253">
        <v>16.1</v>
      </c>
      <c r="BO31" s="253"/>
      <c r="BP31" s="253">
        <v>5.9</v>
      </c>
      <c r="BQ31" s="253"/>
      <c r="BR31" s="253"/>
      <c r="BS31" s="253"/>
      <c r="BT31" s="253"/>
      <c r="BU31" s="253">
        <v>0.6</v>
      </c>
      <c r="BV31" s="253"/>
      <c r="BW31" s="253">
        <v>0.4</v>
      </c>
      <c r="BX31" s="253">
        <v>9.5</v>
      </c>
      <c r="BY31" s="253">
        <v>9.2</v>
      </c>
      <c r="BZ31" s="88">
        <v>14.9</v>
      </c>
      <c r="CA31" s="88">
        <v>6.9</v>
      </c>
      <c r="CB31" s="88">
        <v>5.4</v>
      </c>
      <c r="CH31" s="88">
        <v>0.9</v>
      </c>
      <c r="CI31" s="88">
        <v>11.6</v>
      </c>
      <c r="CJ31" s="88">
        <v>10.1</v>
      </c>
      <c r="CK31" s="88">
        <v>6.2</v>
      </c>
      <c r="CL31" s="254">
        <v>6.4</v>
      </c>
      <c r="CN31" s="254">
        <v>15.6</v>
      </c>
      <c r="CO31" s="254">
        <v>6.4</v>
      </c>
      <c r="CP31" s="254">
        <v>5.3</v>
      </c>
      <c r="CT31" s="254">
        <v>1.1</v>
      </c>
      <c r="CU31" s="254">
        <v>4.3</v>
      </c>
      <c r="CV31" s="254">
        <v>8.6</v>
      </c>
      <c r="CW31" s="254">
        <v>9</v>
      </c>
      <c r="CX31" s="255">
        <v>11.1</v>
      </c>
      <c r="CZ31" s="255">
        <v>2.1</v>
      </c>
      <c r="DA31" s="255">
        <v>1.5</v>
      </c>
      <c r="DB31" s="255">
        <v>0.9</v>
      </c>
      <c r="DG31" s="255">
        <v>5.1</v>
      </c>
      <c r="DH31" s="255">
        <v>9.3</v>
      </c>
      <c r="DI31" s="255">
        <v>15.8</v>
      </c>
      <c r="DJ31" s="256">
        <v>12.1</v>
      </c>
      <c r="DL31" s="256">
        <v>6</v>
      </c>
      <c r="DM31" s="256">
        <v>6.6</v>
      </c>
      <c r="DN31" s="256">
        <v>3</v>
      </c>
      <c r="DR31" s="256">
        <v>2.6</v>
      </c>
      <c r="DS31" s="256">
        <v>3.3</v>
      </c>
      <c r="DT31" s="256">
        <v>7.5</v>
      </c>
      <c r="DU31" s="256">
        <v>5.6</v>
      </c>
      <c r="DV31" s="257">
        <v>8.7</v>
      </c>
      <c r="DW31" s="257">
        <v>12.3</v>
      </c>
      <c r="DX31" s="257">
        <v>6.6</v>
      </c>
      <c r="DY31" s="257">
        <v>9.5</v>
      </c>
    </row>
    <row r="32" spans="1:130" ht="12.75">
      <c r="A32" s="244">
        <v>30</v>
      </c>
      <c r="B32" s="245">
        <v>3.1</v>
      </c>
      <c r="C32" s="245" t="s">
        <v>295</v>
      </c>
      <c r="D32" s="245">
        <v>13.4</v>
      </c>
      <c r="E32" s="246">
        <v>15.5</v>
      </c>
      <c r="F32" s="247">
        <v>15.8</v>
      </c>
      <c r="G32" s="247"/>
      <c r="H32" s="247">
        <v>4.3</v>
      </c>
      <c r="I32" s="247">
        <v>7.9</v>
      </c>
      <c r="J32" s="247">
        <v>5.8</v>
      </c>
      <c r="K32" s="247" t="s">
        <v>295</v>
      </c>
      <c r="L32" s="247" t="s">
        <v>295</v>
      </c>
      <c r="M32" s="247">
        <v>0.9</v>
      </c>
      <c r="N32" s="248" t="s">
        <v>295</v>
      </c>
      <c r="O32" s="248">
        <v>3.1</v>
      </c>
      <c r="P32" s="248">
        <v>7.9</v>
      </c>
      <c r="Q32" s="248">
        <v>9</v>
      </c>
      <c r="R32" s="249">
        <v>6.9</v>
      </c>
      <c r="T32" s="249">
        <v>5.8</v>
      </c>
      <c r="U32" s="249" t="s">
        <v>295</v>
      </c>
      <c r="V32" s="249">
        <v>3.5</v>
      </c>
      <c r="W32" s="249" t="s">
        <v>295</v>
      </c>
      <c r="X32" s="249">
        <v>1.2</v>
      </c>
      <c r="Y32" s="249">
        <v>1.9</v>
      </c>
      <c r="Z32" s="249">
        <v>2</v>
      </c>
      <c r="AA32" s="249">
        <v>5.7</v>
      </c>
      <c r="AB32" s="249">
        <v>8.3</v>
      </c>
      <c r="AC32" s="249">
        <v>8.6</v>
      </c>
      <c r="AD32" s="250">
        <v>11.5</v>
      </c>
      <c r="AF32" s="250">
        <v>6.2</v>
      </c>
      <c r="AG32" s="250">
        <v>3.7</v>
      </c>
      <c r="AL32" s="250">
        <v>4.2</v>
      </c>
      <c r="AM32" s="250">
        <v>12.7</v>
      </c>
      <c r="AN32" s="250">
        <v>12.8</v>
      </c>
      <c r="AO32" s="250">
        <v>16.6</v>
      </c>
      <c r="AP32" s="251">
        <v>13.2</v>
      </c>
      <c r="AR32" s="251">
        <v>10.2</v>
      </c>
      <c r="AS32" s="251">
        <v>2.7</v>
      </c>
      <c r="AY32" s="251">
        <v>4.3</v>
      </c>
      <c r="AZ32" s="251">
        <v>8.9</v>
      </c>
      <c r="BA32" s="251">
        <v>10.3</v>
      </c>
      <c r="BB32" s="252">
        <v>14.3</v>
      </c>
      <c r="BD32" s="252">
        <v>3.8</v>
      </c>
      <c r="BE32" s="252">
        <v>1.5</v>
      </c>
      <c r="BF32" s="252">
        <v>0.9</v>
      </c>
      <c r="BI32" s="252">
        <v>0.9</v>
      </c>
      <c r="BJ32" s="252">
        <v>0.5</v>
      </c>
      <c r="BK32" s="252">
        <v>4.1</v>
      </c>
      <c r="BL32" s="252">
        <v>16.8</v>
      </c>
      <c r="BM32" s="252">
        <v>13.2</v>
      </c>
      <c r="BN32" s="253">
        <v>18</v>
      </c>
      <c r="BO32" s="253"/>
      <c r="BP32" s="253">
        <v>7</v>
      </c>
      <c r="BQ32" s="253"/>
      <c r="BR32" s="253"/>
      <c r="BS32" s="253">
        <v>0.2</v>
      </c>
      <c r="BT32" s="253">
        <v>0.6</v>
      </c>
      <c r="BU32" s="253">
        <v>1.2</v>
      </c>
      <c r="BV32" s="253"/>
      <c r="BW32" s="253">
        <v>0.9</v>
      </c>
      <c r="BX32" s="253">
        <v>6.8</v>
      </c>
      <c r="BY32" s="253">
        <v>9.4</v>
      </c>
      <c r="BZ32" s="88">
        <v>16.3</v>
      </c>
      <c r="CB32" s="88">
        <v>8.4</v>
      </c>
      <c r="CC32" s="88">
        <v>0.7</v>
      </c>
      <c r="CF32" s="88">
        <v>0.5</v>
      </c>
      <c r="CH32" s="88">
        <v>3.5</v>
      </c>
      <c r="CI32" s="88">
        <v>8.1</v>
      </c>
      <c r="CJ32" s="88">
        <v>14.2</v>
      </c>
      <c r="CK32" s="88">
        <v>8.1</v>
      </c>
      <c r="CL32" s="254">
        <v>3.7</v>
      </c>
      <c r="CN32" s="254">
        <v>14.1</v>
      </c>
      <c r="CO32" s="254">
        <v>5.5</v>
      </c>
      <c r="CP32" s="254">
        <v>4</v>
      </c>
      <c r="CT32" s="254">
        <v>2.5</v>
      </c>
      <c r="CU32" s="254">
        <v>5.6</v>
      </c>
      <c r="CV32" s="254">
        <v>8.8</v>
      </c>
      <c r="CW32" s="254">
        <v>10.2</v>
      </c>
      <c r="CX32" s="255">
        <v>11.2</v>
      </c>
      <c r="DA32" s="255">
        <v>0.9</v>
      </c>
      <c r="DB32" s="255">
        <v>0.7</v>
      </c>
      <c r="DG32" s="255">
        <v>1.7</v>
      </c>
      <c r="DH32" s="255">
        <v>12.8</v>
      </c>
      <c r="DI32" s="255">
        <v>13.4</v>
      </c>
      <c r="DJ32" s="256">
        <v>13.9</v>
      </c>
      <c r="DL32" s="256">
        <v>6.4</v>
      </c>
      <c r="DM32" s="256">
        <v>5.1</v>
      </c>
      <c r="DN32" s="256">
        <v>3.5</v>
      </c>
      <c r="DP32" s="256">
        <v>0.9</v>
      </c>
      <c r="DR32" s="256">
        <v>2.8</v>
      </c>
      <c r="DS32" s="256">
        <v>2.9</v>
      </c>
      <c r="DT32" s="256">
        <v>4.9</v>
      </c>
      <c r="DU32" s="256">
        <v>7.4</v>
      </c>
      <c r="DV32" s="257">
        <v>8.2</v>
      </c>
      <c r="DX32" s="257">
        <v>6.7</v>
      </c>
      <c r="DY32" s="257">
        <v>7.3</v>
      </c>
      <c r="DZ32" s="257">
        <v>0.8</v>
      </c>
    </row>
    <row r="33" spans="1:137" s="228" customFormat="1" ht="13.5" thickBot="1">
      <c r="A33" s="258">
        <v>31</v>
      </c>
      <c r="B33" s="259"/>
      <c r="C33" s="259" t="s">
        <v>295</v>
      </c>
      <c r="D33" s="259"/>
      <c r="E33" s="260">
        <v>13.4</v>
      </c>
      <c r="F33" s="261">
        <v>14.6</v>
      </c>
      <c r="G33" s="261"/>
      <c r="H33" s="261">
        <v>2.6</v>
      </c>
      <c r="I33" s="261"/>
      <c r="J33" s="261">
        <v>6.9</v>
      </c>
      <c r="K33" s="261"/>
      <c r="L33" s="261" t="s">
        <v>295</v>
      </c>
      <c r="M33" s="261">
        <v>0.1</v>
      </c>
      <c r="N33" s="207"/>
      <c r="O33" s="207">
        <v>2.9</v>
      </c>
      <c r="P33" s="207"/>
      <c r="Q33" s="207">
        <v>4.5</v>
      </c>
      <c r="R33" s="209">
        <v>7.5</v>
      </c>
      <c r="S33" s="209"/>
      <c r="T33" s="209">
        <v>3.9</v>
      </c>
      <c r="U33" s="209"/>
      <c r="V33" s="209">
        <v>0.7</v>
      </c>
      <c r="W33" s="209"/>
      <c r="X33" s="209">
        <v>0.8</v>
      </c>
      <c r="Y33" s="209">
        <v>1.1</v>
      </c>
      <c r="Z33" s="209"/>
      <c r="AA33" s="209">
        <v>6.6</v>
      </c>
      <c r="AB33" s="209"/>
      <c r="AC33" s="209">
        <v>9.6</v>
      </c>
      <c r="AD33" s="211">
        <v>11</v>
      </c>
      <c r="AE33" s="211"/>
      <c r="AF33" s="211">
        <v>4.1</v>
      </c>
      <c r="AG33" s="211"/>
      <c r="AH33" s="211"/>
      <c r="AI33" s="211"/>
      <c r="AJ33" s="211"/>
      <c r="AK33" s="211"/>
      <c r="AL33" s="211"/>
      <c r="AM33" s="211">
        <v>11.3</v>
      </c>
      <c r="AN33" s="211"/>
      <c r="AO33" s="211">
        <v>16.7</v>
      </c>
      <c r="AP33" s="213">
        <v>15.2</v>
      </c>
      <c r="AQ33" s="213"/>
      <c r="AR33" s="213">
        <v>8.2</v>
      </c>
      <c r="AS33" s="213"/>
      <c r="AT33" s="213"/>
      <c r="AU33" s="213"/>
      <c r="AV33" s="213"/>
      <c r="AW33" s="213"/>
      <c r="AX33" s="213"/>
      <c r="AY33" s="213">
        <v>3.8</v>
      </c>
      <c r="AZ33" s="213"/>
      <c r="BA33" s="213">
        <v>14.7</v>
      </c>
      <c r="BB33" s="215">
        <v>14.3</v>
      </c>
      <c r="BC33" s="215"/>
      <c r="BD33" s="215">
        <v>8</v>
      </c>
      <c r="BE33" s="215"/>
      <c r="BF33" s="215">
        <v>3.7</v>
      </c>
      <c r="BG33" s="215"/>
      <c r="BH33" s="215"/>
      <c r="BI33" s="215">
        <v>1.4</v>
      </c>
      <c r="BJ33" s="215"/>
      <c r="BK33" s="215">
        <v>3.2</v>
      </c>
      <c r="BL33" s="215"/>
      <c r="BM33" s="215">
        <v>14</v>
      </c>
      <c r="BN33" s="217">
        <v>18.2</v>
      </c>
      <c r="BO33" s="217"/>
      <c r="BP33" s="217">
        <v>2.8</v>
      </c>
      <c r="BQ33" s="217"/>
      <c r="BR33" s="217">
        <v>0.9</v>
      </c>
      <c r="BS33" s="217"/>
      <c r="BT33" s="217"/>
      <c r="BU33" s="217">
        <v>1</v>
      </c>
      <c r="BV33" s="217"/>
      <c r="BW33" s="217">
        <v>1.6</v>
      </c>
      <c r="BX33" s="217"/>
      <c r="BY33" s="217">
        <v>7.4</v>
      </c>
      <c r="BZ33" s="262">
        <v>16.1</v>
      </c>
      <c r="CA33" s="262"/>
      <c r="CB33" s="262">
        <v>8.3</v>
      </c>
      <c r="CC33" s="262"/>
      <c r="CD33" s="262"/>
      <c r="CE33" s="262"/>
      <c r="CF33" s="262"/>
      <c r="CG33" s="262">
        <v>0.2</v>
      </c>
      <c r="CH33" s="262"/>
      <c r="CI33" s="262">
        <v>7</v>
      </c>
      <c r="CJ33" s="262"/>
      <c r="CK33" s="262">
        <v>8.1</v>
      </c>
      <c r="CL33" s="263">
        <v>6.9</v>
      </c>
      <c r="CM33" s="263"/>
      <c r="CN33" s="263">
        <v>14.4</v>
      </c>
      <c r="CO33" s="263"/>
      <c r="CP33" s="263">
        <v>0.8</v>
      </c>
      <c r="CQ33" s="263"/>
      <c r="CR33" s="263"/>
      <c r="CS33" s="263"/>
      <c r="CT33" s="263"/>
      <c r="CU33" s="263">
        <v>5.2</v>
      </c>
      <c r="CV33" s="263"/>
      <c r="CW33" s="263">
        <v>8.8</v>
      </c>
      <c r="CX33" s="264">
        <v>10.6</v>
      </c>
      <c r="CY33" s="264"/>
      <c r="CZ33" s="264"/>
      <c r="DA33" s="264"/>
      <c r="DB33" s="264">
        <v>1.5</v>
      </c>
      <c r="DC33" s="264"/>
      <c r="DD33" s="264"/>
      <c r="DE33" s="264"/>
      <c r="DF33" s="264"/>
      <c r="DG33" s="264"/>
      <c r="DH33" s="264"/>
      <c r="DI33" s="264">
        <v>11.6</v>
      </c>
      <c r="DJ33" s="265">
        <v>13.5</v>
      </c>
      <c r="DK33" s="265"/>
      <c r="DL33" s="265">
        <v>5.5</v>
      </c>
      <c r="DM33" s="265"/>
      <c r="DN33" s="265">
        <v>2.8</v>
      </c>
      <c r="DO33" s="265"/>
      <c r="DP33" s="265">
        <v>0.8</v>
      </c>
      <c r="DQ33" s="265"/>
      <c r="DR33" s="265"/>
      <c r="DS33" s="265">
        <v>2.8</v>
      </c>
      <c r="DT33" s="265"/>
      <c r="DU33" s="265">
        <v>6.9</v>
      </c>
      <c r="DV33" s="266">
        <v>7.7</v>
      </c>
      <c r="DW33" s="266"/>
      <c r="DX33" s="266">
        <v>8</v>
      </c>
      <c r="DY33" s="266"/>
      <c r="DZ33" s="266"/>
      <c r="EA33" s="266"/>
      <c r="EB33" s="266"/>
      <c r="EC33" s="266"/>
      <c r="ED33" s="266"/>
      <c r="EE33" s="266"/>
      <c r="EF33" s="266"/>
      <c r="EG33" s="266"/>
    </row>
    <row r="34" spans="1:136" ht="13.5" thickTop="1">
      <c r="A34" s="244" t="s">
        <v>296</v>
      </c>
      <c r="B34" s="245" t="s">
        <v>295</v>
      </c>
      <c r="C34" s="245">
        <v>20.3</v>
      </c>
      <c r="D34" s="245">
        <v>33.9</v>
      </c>
      <c r="E34" s="246">
        <v>100</v>
      </c>
      <c r="F34" s="247">
        <v>130.2</v>
      </c>
      <c r="G34" s="247">
        <v>130.1</v>
      </c>
      <c r="H34" s="247">
        <v>125.3</v>
      </c>
      <c r="I34" s="247">
        <v>74.8</v>
      </c>
      <c r="J34" s="247">
        <v>9.8</v>
      </c>
      <c r="K34" s="247">
        <v>17.9</v>
      </c>
      <c r="L34" s="247" t="s">
        <v>295</v>
      </c>
      <c r="M34" s="247">
        <v>0.2</v>
      </c>
      <c r="N34" s="248">
        <v>0.5</v>
      </c>
      <c r="O34" s="248">
        <v>9.6</v>
      </c>
      <c r="P34" s="248">
        <v>77</v>
      </c>
      <c r="Q34" s="248">
        <v>62.4</v>
      </c>
      <c r="R34" s="249">
        <v>60.9</v>
      </c>
      <c r="S34" s="249">
        <v>108.4</v>
      </c>
      <c r="T34" s="249">
        <v>71.1</v>
      </c>
      <c r="U34" s="249">
        <v>48.2</v>
      </c>
      <c r="V34" s="249">
        <v>10.4</v>
      </c>
      <c r="W34" s="249" t="s">
        <v>295</v>
      </c>
      <c r="X34" s="249">
        <v>0.2</v>
      </c>
      <c r="Y34" s="249">
        <v>0.6</v>
      </c>
      <c r="Z34" s="249">
        <v>8.2</v>
      </c>
      <c r="AA34" s="249">
        <v>21.7</v>
      </c>
      <c r="AB34" s="249">
        <v>58.7</v>
      </c>
      <c r="AC34" s="249">
        <v>67.8</v>
      </c>
      <c r="AD34" s="250">
        <v>101.4</v>
      </c>
      <c r="AE34" s="250">
        <v>86.8</v>
      </c>
      <c r="AF34" s="250">
        <v>87.8</v>
      </c>
      <c r="AG34" s="250">
        <v>84.1</v>
      </c>
      <c r="AH34" s="250">
        <v>9.5</v>
      </c>
      <c r="AI34" s="250">
        <v>4.4</v>
      </c>
      <c r="AL34" s="250">
        <v>1.3</v>
      </c>
      <c r="AM34" s="250">
        <v>37.6</v>
      </c>
      <c r="AN34" s="250">
        <v>58.8</v>
      </c>
      <c r="AO34" s="250">
        <v>119.7</v>
      </c>
      <c r="AP34" s="251">
        <v>190.7</v>
      </c>
      <c r="AQ34" s="251">
        <v>118.2</v>
      </c>
      <c r="AR34" s="251">
        <v>93.2</v>
      </c>
      <c r="AS34" s="251">
        <v>30.1</v>
      </c>
      <c r="AT34" s="251">
        <v>23.9</v>
      </c>
      <c r="AU34" s="251">
        <v>13.1</v>
      </c>
      <c r="AX34" s="251">
        <v>0.8</v>
      </c>
      <c r="AY34" s="251">
        <v>17.4</v>
      </c>
      <c r="AZ34" s="251">
        <v>65.1</v>
      </c>
      <c r="BA34" s="251">
        <v>78.1</v>
      </c>
      <c r="BB34" s="252">
        <v>182.2</v>
      </c>
      <c r="BC34" s="252">
        <v>125.5</v>
      </c>
      <c r="BD34" s="252">
        <v>133</v>
      </c>
      <c r="BE34" s="252">
        <v>62.5</v>
      </c>
      <c r="BF34" s="252">
        <v>58.9</v>
      </c>
      <c r="BG34" s="252">
        <v>2.5</v>
      </c>
      <c r="BJ34" s="252">
        <v>1.5</v>
      </c>
      <c r="BK34" s="252">
        <v>5.6</v>
      </c>
      <c r="BL34" s="252">
        <v>54.8</v>
      </c>
      <c r="BM34" s="252">
        <v>168.7</v>
      </c>
      <c r="BN34" s="253">
        <v>113.6</v>
      </c>
      <c r="BO34" s="253">
        <v>93.4</v>
      </c>
      <c r="BP34" s="253">
        <v>107.8</v>
      </c>
      <c r="BQ34" s="253">
        <v>16.4</v>
      </c>
      <c r="BR34" s="253">
        <v>15.9</v>
      </c>
      <c r="BS34" s="253">
        <v>2.4</v>
      </c>
      <c r="BT34" s="253">
        <v>2.7</v>
      </c>
      <c r="BU34" s="253"/>
      <c r="BV34" s="253">
        <v>0.5</v>
      </c>
      <c r="BW34" s="253">
        <v>13.4</v>
      </c>
      <c r="BX34" s="253">
        <f aca="true" t="shared" si="0" ref="BX34:CD34">SUM(BX3:BX12)</f>
        <v>26.000000000000004</v>
      </c>
      <c r="BY34" s="253">
        <f t="shared" si="0"/>
        <v>86.39999999999999</v>
      </c>
      <c r="BZ34" s="267">
        <f t="shared" si="0"/>
        <v>74</v>
      </c>
      <c r="CA34" s="267">
        <f t="shared" si="0"/>
        <v>213.9</v>
      </c>
      <c r="CB34" s="267">
        <f t="shared" si="0"/>
        <v>89.49999999999999</v>
      </c>
      <c r="CC34" s="267">
        <f t="shared" si="0"/>
        <v>78.50000000000001</v>
      </c>
      <c r="CD34" s="267">
        <f t="shared" si="0"/>
        <v>29.8</v>
      </c>
      <c r="CE34" s="267">
        <f>SUM(CE3:CE12)</f>
        <v>18</v>
      </c>
      <c r="CF34" s="267">
        <f>SUM(CF3:CF12)</f>
        <v>0</v>
      </c>
      <c r="CH34" s="267">
        <f>SUM(CH3:CH12)</f>
        <v>1.6</v>
      </c>
      <c r="CI34" s="267">
        <f>SUM(CI3:CI12)</f>
        <v>30.099999999999994</v>
      </c>
      <c r="CJ34" s="267">
        <f>SUM(CJ3:CJ12)</f>
        <v>70.1</v>
      </c>
      <c r="CK34" s="88">
        <f>SUM(CK3:CK12)</f>
        <v>132.5</v>
      </c>
      <c r="CL34" s="268">
        <f>SUM(CL3:CL12)</f>
        <v>81.29999999999998</v>
      </c>
      <c r="CM34" s="268">
        <v>119.5</v>
      </c>
      <c r="CN34" s="268">
        <v>82</v>
      </c>
      <c r="CO34" s="254">
        <v>108.7</v>
      </c>
      <c r="CP34" s="268">
        <v>19.8</v>
      </c>
      <c r="CQ34" s="268">
        <v>12.4</v>
      </c>
      <c r="CR34" s="268"/>
      <c r="CT34" s="268">
        <v>6.1</v>
      </c>
      <c r="CU34" s="268">
        <v>14.3</v>
      </c>
      <c r="CV34" s="268">
        <v>58.3</v>
      </c>
      <c r="CW34" s="254">
        <v>98.4</v>
      </c>
      <c r="CX34" s="269">
        <v>62.3</v>
      </c>
      <c r="CY34" s="269">
        <v>87.9</v>
      </c>
      <c r="CZ34" s="269">
        <v>67.3</v>
      </c>
      <c r="DA34" s="255">
        <v>20.3</v>
      </c>
      <c r="DB34" s="269">
        <v>31</v>
      </c>
      <c r="DC34" s="269">
        <v>4.5</v>
      </c>
      <c r="DD34" s="269">
        <v>1.4</v>
      </c>
      <c r="DE34" s="255">
        <v>0</v>
      </c>
      <c r="DF34" s="269">
        <v>0.1</v>
      </c>
      <c r="DG34" s="269">
        <v>9.3</v>
      </c>
      <c r="DH34" s="269">
        <v>43.9</v>
      </c>
      <c r="DI34" s="255">
        <v>124</v>
      </c>
      <c r="DJ34" s="270">
        <f>SUM(DJ3:DJ12)</f>
        <v>108.3</v>
      </c>
      <c r="DK34" s="270">
        <f>SUM(DK3:DK12)</f>
        <v>134.50000000000003</v>
      </c>
      <c r="DL34" s="270">
        <f>SUM(DL3:DL12)</f>
        <v>84.3</v>
      </c>
      <c r="DM34" s="256">
        <v>72.6</v>
      </c>
      <c r="DN34" s="270">
        <v>19.7</v>
      </c>
      <c r="DO34" s="270">
        <v>9.6</v>
      </c>
      <c r="DP34" s="270"/>
      <c r="DR34" s="270">
        <v>12.2</v>
      </c>
      <c r="DS34" s="270">
        <v>24.6</v>
      </c>
      <c r="DT34" s="270">
        <v>15.6</v>
      </c>
      <c r="DU34" s="256">
        <v>60</v>
      </c>
      <c r="DV34" s="271">
        <f>SUM(DV3:DV12)</f>
        <v>87.09999999999998</v>
      </c>
      <c r="DW34" s="271">
        <f>SUM(DW3:DW12)</f>
        <v>81.8</v>
      </c>
      <c r="DX34" s="271">
        <f>SUM(DX3:DX12)</f>
        <v>116.89999999999999</v>
      </c>
      <c r="DY34" s="271">
        <f>SUM(DY3:DY12)</f>
        <v>53.800000000000004</v>
      </c>
      <c r="DZ34" s="271">
        <v>24.2</v>
      </c>
      <c r="EA34" s="271">
        <v>3.4</v>
      </c>
      <c r="EB34" s="271">
        <v>0.3</v>
      </c>
      <c r="ED34" s="271"/>
      <c r="EE34" s="271"/>
      <c r="EF34" s="271"/>
    </row>
    <row r="35" spans="1:136" ht="12.75">
      <c r="A35" s="244" t="s">
        <v>297</v>
      </c>
      <c r="B35" s="245">
        <v>12.8</v>
      </c>
      <c r="C35" s="245">
        <v>14.1</v>
      </c>
      <c r="D35" s="245">
        <v>96.5</v>
      </c>
      <c r="E35" s="246">
        <v>110</v>
      </c>
      <c r="F35" s="247">
        <v>109.4</v>
      </c>
      <c r="G35" s="247">
        <v>106.2</v>
      </c>
      <c r="H35" s="247">
        <v>131.4</v>
      </c>
      <c r="I35" s="247">
        <v>51.6</v>
      </c>
      <c r="J35" s="247">
        <v>4.3</v>
      </c>
      <c r="K35" s="247">
        <v>0.2</v>
      </c>
      <c r="L35" s="247" t="s">
        <v>295</v>
      </c>
      <c r="M35" s="247">
        <v>2.6</v>
      </c>
      <c r="N35" s="248" t="s">
        <v>295</v>
      </c>
      <c r="O35" s="248">
        <v>9.1</v>
      </c>
      <c r="P35" s="248">
        <v>49.4</v>
      </c>
      <c r="Q35" s="248">
        <v>98.8</v>
      </c>
      <c r="R35" s="249">
        <v>57.6</v>
      </c>
      <c r="S35" s="249">
        <v>69.3</v>
      </c>
      <c r="T35" s="249">
        <v>74.5</v>
      </c>
      <c r="U35" s="249">
        <v>18.1</v>
      </c>
      <c r="V35" s="249">
        <v>12.3</v>
      </c>
      <c r="W35" s="249" t="s">
        <v>295</v>
      </c>
      <c r="X35" s="249">
        <v>0.7</v>
      </c>
      <c r="Y35" s="249" t="s">
        <v>295</v>
      </c>
      <c r="Z35" s="249">
        <v>11.4</v>
      </c>
      <c r="AA35" s="249">
        <v>35.8</v>
      </c>
      <c r="AB35" s="249">
        <v>104.9</v>
      </c>
      <c r="AC35" s="249">
        <v>142.8</v>
      </c>
      <c r="AD35" s="250">
        <v>67.9</v>
      </c>
      <c r="AE35" s="250">
        <v>113.2</v>
      </c>
      <c r="AF35" s="250">
        <v>74.1</v>
      </c>
      <c r="AG35" s="250">
        <v>68.2</v>
      </c>
      <c r="AH35" s="250">
        <v>9.9</v>
      </c>
      <c r="AI35" s="250">
        <v>14.2</v>
      </c>
      <c r="AJ35" s="250">
        <v>0.8</v>
      </c>
      <c r="AL35" s="250">
        <v>24.8</v>
      </c>
      <c r="AM35" s="250">
        <v>25.2</v>
      </c>
      <c r="AN35" s="250">
        <v>65.2</v>
      </c>
      <c r="AO35" s="250">
        <v>120.8</v>
      </c>
      <c r="AP35" s="251">
        <v>113</v>
      </c>
      <c r="AQ35" s="251">
        <v>126.8</v>
      </c>
      <c r="AR35" s="251">
        <v>68.2</v>
      </c>
      <c r="AS35" s="251">
        <v>15.3</v>
      </c>
      <c r="AT35" s="251">
        <v>13.2</v>
      </c>
      <c r="AU35" s="251">
        <v>1.3</v>
      </c>
      <c r="AX35" s="251">
        <v>2</v>
      </c>
      <c r="AY35" s="251">
        <v>62.7</v>
      </c>
      <c r="AZ35" s="251">
        <v>41.3</v>
      </c>
      <c r="BA35" s="251">
        <v>161.3</v>
      </c>
      <c r="BB35" s="252">
        <v>131.1</v>
      </c>
      <c r="BC35" s="252">
        <v>157.5</v>
      </c>
      <c r="BD35" s="252">
        <v>74.4</v>
      </c>
      <c r="BE35" s="252">
        <v>56.4</v>
      </c>
      <c r="BF35" s="252">
        <v>54.3</v>
      </c>
      <c r="BG35" s="252">
        <v>9.1</v>
      </c>
      <c r="BJ35" s="252">
        <v>12.2</v>
      </c>
      <c r="BK35" s="252">
        <v>69.5</v>
      </c>
      <c r="BL35" s="252">
        <v>76.2</v>
      </c>
      <c r="BM35" s="252">
        <v>153.6</v>
      </c>
      <c r="BN35" s="253">
        <f>SUM(BN13:BN22)</f>
        <v>75.40000000000002</v>
      </c>
      <c r="BO35" s="253">
        <v>92.5</v>
      </c>
      <c r="BP35" s="253">
        <v>63.7</v>
      </c>
      <c r="BQ35" s="253">
        <v>30.7</v>
      </c>
      <c r="BR35" s="253">
        <v>12.3</v>
      </c>
      <c r="BS35" s="253">
        <v>7.1</v>
      </c>
      <c r="BT35" s="253">
        <v>2.7</v>
      </c>
      <c r="BU35" s="253"/>
      <c r="BV35" s="253">
        <v>5.5</v>
      </c>
      <c r="BW35" s="253">
        <v>41</v>
      </c>
      <c r="BX35" s="253">
        <f aca="true" t="shared" si="1" ref="BX35:CD35">SUM(BX13:BX22)</f>
        <v>83.5</v>
      </c>
      <c r="BY35" s="253">
        <f t="shared" si="1"/>
        <v>99.80000000000001</v>
      </c>
      <c r="BZ35" s="267">
        <f t="shared" si="1"/>
        <v>101.19999999999999</v>
      </c>
      <c r="CA35" s="267">
        <f t="shared" si="1"/>
        <v>135</v>
      </c>
      <c r="CB35" s="267">
        <f t="shared" si="1"/>
        <v>57</v>
      </c>
      <c r="CC35" s="267">
        <f t="shared" si="1"/>
        <v>75.10000000000001</v>
      </c>
      <c r="CD35" s="267">
        <f t="shared" si="1"/>
        <v>35.4</v>
      </c>
      <c r="CE35" s="267">
        <f>SUM(CE13:CE22)</f>
        <v>5.8</v>
      </c>
      <c r="CF35" s="267">
        <f>SUM(CF13:CF22)</f>
        <v>0.7</v>
      </c>
      <c r="CH35" s="267">
        <f>SUM(CH13:CH22)</f>
        <v>12.5</v>
      </c>
      <c r="CI35" s="267">
        <f>SUM(CI13:CI22)</f>
        <v>36.1</v>
      </c>
      <c r="CJ35" s="267">
        <f>SUM(CJ13:CJ22)</f>
        <v>84.6</v>
      </c>
      <c r="CK35" s="88">
        <f>SUM(CK13:CK22)</f>
        <v>108.3</v>
      </c>
      <c r="CL35" s="268">
        <f>SUM(CL13:CL22)</f>
        <v>177.7</v>
      </c>
      <c r="CM35" s="268">
        <v>137.2</v>
      </c>
      <c r="CN35" s="268">
        <v>138</v>
      </c>
      <c r="CO35" s="268">
        <v>33.4</v>
      </c>
      <c r="CP35" s="268">
        <v>43.8</v>
      </c>
      <c r="CQ35" s="268">
        <v>1.4</v>
      </c>
      <c r="CR35" s="268"/>
      <c r="CT35" s="268">
        <v>26.8</v>
      </c>
      <c r="CU35" s="268">
        <v>42.7</v>
      </c>
      <c r="CV35" s="268">
        <v>99.9</v>
      </c>
      <c r="CW35" s="254">
        <v>86.3</v>
      </c>
      <c r="CX35" s="269">
        <v>89.6</v>
      </c>
      <c r="CY35" s="269">
        <v>81.4</v>
      </c>
      <c r="CZ35" s="269">
        <v>45.2</v>
      </c>
      <c r="DA35" s="269">
        <v>50</v>
      </c>
      <c r="DB35" s="269">
        <v>26.3</v>
      </c>
      <c r="DC35" s="269">
        <v>1.1</v>
      </c>
      <c r="DD35" s="269"/>
      <c r="DE35" s="255">
        <v>3.4</v>
      </c>
      <c r="DF35" s="269"/>
      <c r="DG35" s="269">
        <v>11.9</v>
      </c>
      <c r="DH35" s="269">
        <v>61.8</v>
      </c>
      <c r="DI35" s="255">
        <v>84.9</v>
      </c>
      <c r="DJ35" s="270">
        <f>SUM(DJ13:DJ22)</f>
        <v>103.69999999999999</v>
      </c>
      <c r="DK35" s="270">
        <f>SUM(DK13:DK22)</f>
        <v>111.6</v>
      </c>
      <c r="DL35" s="270">
        <f>SUM(DL13:DL22)</f>
        <v>86.9</v>
      </c>
      <c r="DM35" s="270">
        <v>35.2</v>
      </c>
      <c r="DN35" s="270">
        <v>27.9</v>
      </c>
      <c r="DO35" s="270">
        <v>3.5</v>
      </c>
      <c r="DP35" s="270"/>
      <c r="DQ35" s="256">
        <v>1.1</v>
      </c>
      <c r="DR35" s="270">
        <v>5.5</v>
      </c>
      <c r="DS35" s="270">
        <v>79.2</v>
      </c>
      <c r="DT35" s="270">
        <v>28.9</v>
      </c>
      <c r="DU35" s="256">
        <v>53.2</v>
      </c>
      <c r="DV35" s="271">
        <f>SUM(DV13:DV22)</f>
        <v>134.7</v>
      </c>
      <c r="DW35" s="271">
        <f>SUM(DW13:DW22)</f>
        <v>128.8</v>
      </c>
      <c r="DX35" s="271">
        <f>SUM(DX13:DX22)</f>
        <v>103.00000000000001</v>
      </c>
      <c r="DY35" s="271">
        <f>SUM(DY13:DY22)</f>
        <v>59.4</v>
      </c>
      <c r="DZ35" s="271">
        <v>24.6</v>
      </c>
      <c r="EA35" s="271">
        <v>4.6</v>
      </c>
      <c r="EB35" s="271">
        <v>1.5</v>
      </c>
      <c r="ED35" s="271"/>
      <c r="EE35" s="271"/>
      <c r="EF35" s="271"/>
    </row>
    <row r="36" spans="1:137" s="228" customFormat="1" ht="13.5" thickBot="1">
      <c r="A36" s="258" t="s">
        <v>298</v>
      </c>
      <c r="B36" s="259">
        <v>7.5</v>
      </c>
      <c r="C36" s="259">
        <v>7.9</v>
      </c>
      <c r="D36" s="259">
        <v>129.4</v>
      </c>
      <c r="E36" s="260">
        <v>140.2</v>
      </c>
      <c r="F36" s="261">
        <v>168.8</v>
      </c>
      <c r="G36" s="261">
        <v>108.9</v>
      </c>
      <c r="H36" s="261">
        <v>63.1</v>
      </c>
      <c r="I36" s="261">
        <v>37.5</v>
      </c>
      <c r="J36" s="261">
        <v>29.9</v>
      </c>
      <c r="K36" s="261">
        <v>0.9</v>
      </c>
      <c r="L36" s="261" t="s">
        <v>295</v>
      </c>
      <c r="M36" s="261">
        <v>2.5</v>
      </c>
      <c r="N36" s="207">
        <v>0.1</v>
      </c>
      <c r="O36" s="207">
        <v>12.7</v>
      </c>
      <c r="P36" s="207">
        <v>44.2</v>
      </c>
      <c r="Q36" s="207">
        <v>125.4</v>
      </c>
      <c r="R36" s="209">
        <v>126.5</v>
      </c>
      <c r="S36" s="209">
        <v>54.9</v>
      </c>
      <c r="T36" s="209">
        <v>71.4</v>
      </c>
      <c r="U36" s="209">
        <v>7.3</v>
      </c>
      <c r="V36" s="209">
        <v>9.1</v>
      </c>
      <c r="W36" s="209">
        <v>4.3</v>
      </c>
      <c r="X36" s="209">
        <v>2.4</v>
      </c>
      <c r="Y36" s="209">
        <v>5.2</v>
      </c>
      <c r="Z36" s="209">
        <v>17</v>
      </c>
      <c r="AA36" s="209">
        <v>82.9</v>
      </c>
      <c r="AB36" s="209">
        <v>87.7</v>
      </c>
      <c r="AC36" s="209">
        <v>125.1</v>
      </c>
      <c r="AD36" s="211">
        <v>100.5</v>
      </c>
      <c r="AE36" s="211">
        <v>59.2</v>
      </c>
      <c r="AF36" s="211">
        <v>106.4</v>
      </c>
      <c r="AG36" s="211">
        <v>21.1</v>
      </c>
      <c r="AH36" s="211">
        <v>2.4</v>
      </c>
      <c r="AI36" s="211"/>
      <c r="AJ36" s="211">
        <v>1.5</v>
      </c>
      <c r="AK36" s="211">
        <v>1.3</v>
      </c>
      <c r="AL36" s="211">
        <v>22.7</v>
      </c>
      <c r="AM36" s="211">
        <v>78</v>
      </c>
      <c r="AN36" s="211">
        <v>120.7</v>
      </c>
      <c r="AO36" s="211">
        <v>140</v>
      </c>
      <c r="AP36" s="213">
        <v>142.2</v>
      </c>
      <c r="AQ36" s="213">
        <v>75.6</v>
      </c>
      <c r="AR36" s="213">
        <v>93.6</v>
      </c>
      <c r="AS36" s="213">
        <v>34.5</v>
      </c>
      <c r="AT36" s="213">
        <v>5.2</v>
      </c>
      <c r="AU36" s="213">
        <v>0.8</v>
      </c>
      <c r="AV36" s="213"/>
      <c r="AW36" s="213"/>
      <c r="AX36" s="213">
        <v>4.7</v>
      </c>
      <c r="AY36" s="213">
        <v>35.2</v>
      </c>
      <c r="AZ36" s="213">
        <v>51.8</v>
      </c>
      <c r="BA36" s="213">
        <v>140.4</v>
      </c>
      <c r="BB36" s="215">
        <v>156.4</v>
      </c>
      <c r="BC36" s="215">
        <v>66.4</v>
      </c>
      <c r="BD36" s="215">
        <v>47.1</v>
      </c>
      <c r="BE36" s="215">
        <v>28.9</v>
      </c>
      <c r="BF36" s="215">
        <v>14.5</v>
      </c>
      <c r="BG36" s="215">
        <v>1</v>
      </c>
      <c r="BH36" s="215"/>
      <c r="BI36" s="215">
        <v>3.2</v>
      </c>
      <c r="BJ36" s="215">
        <v>20.1</v>
      </c>
      <c r="BK36" s="215">
        <v>76.2</v>
      </c>
      <c r="BL36" s="215">
        <v>135.3</v>
      </c>
      <c r="BM36" s="215">
        <v>170.4</v>
      </c>
      <c r="BN36" s="217">
        <f>SUM(BN23:BN33)</f>
        <v>151.89999999999998</v>
      </c>
      <c r="BO36" s="217">
        <v>88.1</v>
      </c>
      <c r="BP36" s="217">
        <v>57.1</v>
      </c>
      <c r="BQ36" s="217">
        <v>4.4</v>
      </c>
      <c r="BR36" s="217">
        <v>6.4</v>
      </c>
      <c r="BS36" s="217">
        <v>1.2</v>
      </c>
      <c r="BT36" s="217">
        <v>3.5</v>
      </c>
      <c r="BU36" s="217">
        <v>3</v>
      </c>
      <c r="BV36" s="217">
        <v>1.1</v>
      </c>
      <c r="BW36" s="217">
        <v>42.6</v>
      </c>
      <c r="BX36" s="217">
        <f aca="true" t="shared" si="2" ref="BX36:CC36">SUM(BX23:BX33)</f>
        <v>75.3</v>
      </c>
      <c r="BY36" s="217">
        <f t="shared" si="2"/>
        <v>87.20000000000002</v>
      </c>
      <c r="BZ36" s="219">
        <f t="shared" si="2"/>
        <v>124.29999999999998</v>
      </c>
      <c r="CA36" s="219">
        <f t="shared" si="2"/>
        <v>80.60000000000001</v>
      </c>
      <c r="CB36" s="219">
        <f t="shared" si="2"/>
        <v>40.599999999999994</v>
      </c>
      <c r="CC36" s="219">
        <f t="shared" si="2"/>
        <v>42.00000000000001</v>
      </c>
      <c r="CD36" s="262"/>
      <c r="CE36" s="262">
        <v>1.4</v>
      </c>
      <c r="CF36" s="262">
        <f>SUM(CF23:CF33)</f>
        <v>0.5</v>
      </c>
      <c r="CG36" s="262">
        <v>0.2</v>
      </c>
      <c r="CH36" s="262">
        <f>SUM(CH23:CH33)</f>
        <v>19.1</v>
      </c>
      <c r="CI36" s="262">
        <f>SUM(CI23:CI33)</f>
        <v>62.10000000000001</v>
      </c>
      <c r="CJ36" s="262">
        <f>SUM(CJ23:CJ33)</f>
        <v>79.89999999999999</v>
      </c>
      <c r="CK36" s="262">
        <f>SUM(CK23:CK33)</f>
        <v>74.29999999999998</v>
      </c>
      <c r="CL36" s="221">
        <f>SUM(CL23:CL33)</f>
        <v>142.19999999999996</v>
      </c>
      <c r="CM36" s="221">
        <v>123.8</v>
      </c>
      <c r="CN36" s="221">
        <v>154.5</v>
      </c>
      <c r="CO36" s="221">
        <v>47.3</v>
      </c>
      <c r="CP36" s="263">
        <v>52.8</v>
      </c>
      <c r="CQ36" s="263">
        <v>8.7</v>
      </c>
      <c r="CR36" s="263"/>
      <c r="CS36" s="263"/>
      <c r="CT36" s="263">
        <v>10.3</v>
      </c>
      <c r="CU36" s="263">
        <v>16.8</v>
      </c>
      <c r="CV36" s="263">
        <v>103.1</v>
      </c>
      <c r="CW36" s="263">
        <v>90.2</v>
      </c>
      <c r="CX36" s="223">
        <v>123.5</v>
      </c>
      <c r="CY36" s="223">
        <v>61</v>
      </c>
      <c r="CZ36" s="223">
        <v>63.8</v>
      </c>
      <c r="DA36" s="223">
        <v>15.7</v>
      </c>
      <c r="DB36" s="264">
        <v>4.5</v>
      </c>
      <c r="DC36" s="264">
        <v>0.2</v>
      </c>
      <c r="DD36" s="264"/>
      <c r="DE36" s="264">
        <v>6.6</v>
      </c>
      <c r="DF36" s="264">
        <v>10.9</v>
      </c>
      <c r="DG36" s="264">
        <v>31.6</v>
      </c>
      <c r="DH36" s="264">
        <v>77.1</v>
      </c>
      <c r="DI36" s="264">
        <v>121.6</v>
      </c>
      <c r="DJ36" s="225">
        <f>SUM(DJ23:DJ33)</f>
        <v>143.60000000000002</v>
      </c>
      <c r="DK36" s="225">
        <f>SUM(DK23:DK33)</f>
        <v>82.7</v>
      </c>
      <c r="DL36" s="225">
        <f>SUM(DL23:DL33)</f>
        <v>93.7</v>
      </c>
      <c r="DM36" s="225">
        <v>40.2</v>
      </c>
      <c r="DN36" s="265">
        <v>40.5</v>
      </c>
      <c r="DO36" s="265">
        <v>4.1</v>
      </c>
      <c r="DP36" s="265">
        <v>2.2</v>
      </c>
      <c r="DQ36" s="265"/>
      <c r="DR36" s="265">
        <v>23.9</v>
      </c>
      <c r="DS36" s="265">
        <v>39.9</v>
      </c>
      <c r="DT36" s="265">
        <v>101</v>
      </c>
      <c r="DU36" s="265">
        <v>53.9</v>
      </c>
      <c r="DV36" s="227">
        <f>SUM(DV23:DV33)</f>
        <v>96.60000000000001</v>
      </c>
      <c r="DW36" s="227">
        <f>SUM(DW23:DW33)</f>
        <v>96.89999999999999</v>
      </c>
      <c r="DX36" s="227">
        <f>SUM(DX23:DX33)</f>
        <v>80.1</v>
      </c>
      <c r="DY36" s="227">
        <f>SUM(DY23:DY33)</f>
        <v>86.6</v>
      </c>
      <c r="DZ36" s="266">
        <v>11.9</v>
      </c>
      <c r="EA36" s="266">
        <v>0.4</v>
      </c>
      <c r="EB36" s="266">
        <v>0</v>
      </c>
      <c r="EC36" s="266"/>
      <c r="ED36" s="266"/>
      <c r="EE36" s="266"/>
      <c r="EF36" s="266"/>
      <c r="EG36" s="266"/>
    </row>
    <row r="37" spans="1:137" s="280" customFormat="1" ht="13.5" thickTop="1">
      <c r="A37" s="272" t="s">
        <v>299</v>
      </c>
      <c r="B37" s="273">
        <v>20.3</v>
      </c>
      <c r="C37" s="273">
        <v>42.3</v>
      </c>
      <c r="D37" s="273">
        <v>259.8</v>
      </c>
      <c r="E37" s="274">
        <v>350.2</v>
      </c>
      <c r="F37" s="275">
        <v>408.3</v>
      </c>
      <c r="G37" s="275">
        <v>345.2</v>
      </c>
      <c r="H37" s="275">
        <v>319.8</v>
      </c>
      <c r="I37" s="275">
        <v>163.6</v>
      </c>
      <c r="J37" s="275">
        <v>44</v>
      </c>
      <c r="K37" s="275">
        <v>19</v>
      </c>
      <c r="L37" s="275">
        <v>0</v>
      </c>
      <c r="M37" s="275">
        <v>5.3</v>
      </c>
      <c r="N37" s="276">
        <v>0.6</v>
      </c>
      <c r="O37" s="276">
        <v>31.4</v>
      </c>
      <c r="P37" s="276">
        <v>170.6</v>
      </c>
      <c r="Q37" s="276">
        <v>286.6</v>
      </c>
      <c r="R37" s="277">
        <v>245</v>
      </c>
      <c r="S37" s="277">
        <v>232.6</v>
      </c>
      <c r="T37" s="277">
        <v>217</v>
      </c>
      <c r="U37" s="277">
        <v>73.7</v>
      </c>
      <c r="V37" s="277">
        <v>31.8</v>
      </c>
      <c r="W37" s="277">
        <v>4.3</v>
      </c>
      <c r="X37" s="277">
        <v>3.3</v>
      </c>
      <c r="Y37" s="277">
        <v>5.8</v>
      </c>
      <c r="Z37" s="277">
        <v>36.6</v>
      </c>
      <c r="AA37" s="277">
        <v>140.4</v>
      </c>
      <c r="AB37" s="277">
        <v>251.3</v>
      </c>
      <c r="AC37" s="277">
        <v>335.7</v>
      </c>
      <c r="AD37" s="278">
        <v>269.8</v>
      </c>
      <c r="AE37" s="278">
        <v>259.2</v>
      </c>
      <c r="AF37" s="278">
        <v>268.3</v>
      </c>
      <c r="AG37" s="278">
        <v>173.4</v>
      </c>
      <c r="AH37" s="278">
        <v>21.8</v>
      </c>
      <c r="AI37" s="278">
        <v>18.6</v>
      </c>
      <c r="AJ37" s="278">
        <v>2.3</v>
      </c>
      <c r="AK37" s="278">
        <v>1.3</v>
      </c>
      <c r="AL37" s="278">
        <v>48.8</v>
      </c>
      <c r="AM37" s="278">
        <v>140.8</v>
      </c>
      <c r="AN37" s="278">
        <v>244.7</v>
      </c>
      <c r="AO37" s="278">
        <v>380.5</v>
      </c>
      <c r="AP37" s="279">
        <v>445.9</v>
      </c>
      <c r="AQ37" s="279">
        <v>320.6</v>
      </c>
      <c r="AR37" s="279">
        <v>255</v>
      </c>
      <c r="AS37" s="279">
        <v>79.9</v>
      </c>
      <c r="AT37" s="279">
        <v>42.3</v>
      </c>
      <c r="AU37" s="279">
        <v>15.2</v>
      </c>
      <c r="AV37" s="279">
        <v>0</v>
      </c>
      <c r="AW37" s="279">
        <v>0</v>
      </c>
      <c r="AX37" s="279">
        <v>7.5</v>
      </c>
      <c r="AY37" s="279">
        <v>115.3</v>
      </c>
      <c r="AZ37" s="279">
        <v>158.2</v>
      </c>
      <c r="BA37" s="279">
        <v>379.8</v>
      </c>
      <c r="BB37" s="279">
        <v>469.7</v>
      </c>
      <c r="BC37" s="279">
        <v>349.4</v>
      </c>
      <c r="BD37" s="279">
        <v>254.5</v>
      </c>
      <c r="BE37" s="279">
        <v>147.8</v>
      </c>
      <c r="BF37" s="279">
        <v>127.7</v>
      </c>
      <c r="BG37" s="279">
        <v>12.6</v>
      </c>
      <c r="BH37" s="279">
        <v>0</v>
      </c>
      <c r="BI37" s="279">
        <v>3.2</v>
      </c>
      <c r="BJ37" s="279">
        <v>33.8</v>
      </c>
      <c r="BK37" s="279">
        <v>151.3</v>
      </c>
      <c r="BL37" s="279">
        <v>266.3</v>
      </c>
      <c r="BM37" s="279">
        <v>492.7</v>
      </c>
      <c r="BN37" s="279">
        <f>BN34+BN35+BN36</f>
        <v>340.9</v>
      </c>
      <c r="BO37" s="279">
        <v>274</v>
      </c>
      <c r="BP37" s="279">
        <v>228.6</v>
      </c>
      <c r="BQ37" s="279">
        <v>51.5</v>
      </c>
      <c r="BR37" s="279">
        <f>BR34+BR35+BR36</f>
        <v>34.6</v>
      </c>
      <c r="BS37" s="279">
        <v>10.7</v>
      </c>
      <c r="BT37" s="279">
        <v>8.9</v>
      </c>
      <c r="BU37" s="279">
        <v>3</v>
      </c>
      <c r="BV37" s="279">
        <v>7.1</v>
      </c>
      <c r="BW37" s="279">
        <v>97</v>
      </c>
      <c r="BX37" s="279">
        <f>SUM(BX34:BX36)</f>
        <v>184.8</v>
      </c>
      <c r="BY37" s="279">
        <f>SUM(BY34:BY36)</f>
        <v>273.4</v>
      </c>
      <c r="BZ37" s="279">
        <f>SUM(BZ34:BZ36)</f>
        <v>299.5</v>
      </c>
      <c r="CA37" s="279">
        <f aca="true" t="shared" si="3" ref="CA37:CI37">CA34+CA35+CA36</f>
        <v>429.5</v>
      </c>
      <c r="CB37" s="279">
        <f t="shared" si="3"/>
        <v>187.1</v>
      </c>
      <c r="CC37" s="279">
        <f t="shared" si="3"/>
        <v>195.60000000000002</v>
      </c>
      <c r="CD37" s="279">
        <f t="shared" si="3"/>
        <v>65.2</v>
      </c>
      <c r="CE37" s="279">
        <f t="shared" si="3"/>
        <v>25.2</v>
      </c>
      <c r="CF37" s="279">
        <f t="shared" si="3"/>
        <v>1.2</v>
      </c>
      <c r="CG37" s="280">
        <v>0.2</v>
      </c>
      <c r="CH37" s="279">
        <f t="shared" si="3"/>
        <v>33.2</v>
      </c>
      <c r="CI37" s="279">
        <f t="shared" si="3"/>
        <v>128.3</v>
      </c>
      <c r="CJ37" s="280">
        <v>234.6</v>
      </c>
      <c r="CK37" s="280">
        <f>SUM(CK3:CK33)</f>
        <v>315.1</v>
      </c>
      <c r="CL37" s="279">
        <v>401.2</v>
      </c>
      <c r="CM37" s="279">
        <v>380.5</v>
      </c>
      <c r="CN37" s="279">
        <v>374.5</v>
      </c>
      <c r="CO37" s="279">
        <v>189.4</v>
      </c>
      <c r="CP37" s="279">
        <v>116.4</v>
      </c>
      <c r="CQ37" s="279">
        <v>22.5</v>
      </c>
      <c r="CR37" s="279">
        <v>0</v>
      </c>
      <c r="CS37" s="280">
        <v>0</v>
      </c>
      <c r="CT37" s="279">
        <v>43.2</v>
      </c>
      <c r="CU37" s="279">
        <v>73.8</v>
      </c>
      <c r="CV37" s="280">
        <v>261.3</v>
      </c>
      <c r="CW37" s="280">
        <v>274.9</v>
      </c>
      <c r="CX37" s="279">
        <v>275.4</v>
      </c>
      <c r="CY37" s="279">
        <v>230.3</v>
      </c>
      <c r="CZ37" s="279">
        <v>176.3</v>
      </c>
      <c r="DA37" s="279">
        <v>86</v>
      </c>
      <c r="DB37" s="279">
        <v>61.8</v>
      </c>
      <c r="DC37" s="279">
        <v>5.8</v>
      </c>
      <c r="DD37" s="279">
        <v>1.4</v>
      </c>
      <c r="DE37" s="280">
        <v>10</v>
      </c>
      <c r="DF37" s="279">
        <v>11</v>
      </c>
      <c r="DG37" s="279">
        <v>52.8</v>
      </c>
      <c r="DH37" s="280">
        <v>182.8</v>
      </c>
      <c r="DI37" s="280">
        <v>330.5</v>
      </c>
      <c r="DJ37" s="279">
        <f>SUM(DJ3:DJ33)</f>
        <v>355.5999999999999</v>
      </c>
      <c r="DK37" s="279">
        <v>328.8</v>
      </c>
      <c r="DL37" s="279">
        <v>264.9</v>
      </c>
      <c r="DM37" s="279">
        <v>148</v>
      </c>
      <c r="DN37" s="279">
        <f>SUM(DN3:DN33)</f>
        <v>72.6</v>
      </c>
      <c r="DO37" s="279">
        <v>17.2</v>
      </c>
      <c r="DP37" s="279">
        <v>2.2</v>
      </c>
      <c r="DQ37" s="280">
        <v>1.1</v>
      </c>
      <c r="DR37" s="279">
        <v>41.6</v>
      </c>
      <c r="DS37" s="279">
        <v>143.7</v>
      </c>
      <c r="DT37" s="280">
        <v>145.5</v>
      </c>
      <c r="DU37" s="280">
        <v>167.1</v>
      </c>
      <c r="DV37" s="279">
        <f>SUM(DV3:DV33)</f>
        <v>318.3999999999999</v>
      </c>
      <c r="DW37" s="279">
        <f aca="true" t="shared" si="4" ref="DW37:EG37">SUM(DW3:DW33)</f>
        <v>307.5</v>
      </c>
      <c r="DX37" s="279">
        <f t="shared" si="4"/>
        <v>300</v>
      </c>
      <c r="DY37" s="279">
        <f t="shared" si="4"/>
        <v>199.8</v>
      </c>
      <c r="DZ37" s="279">
        <f t="shared" si="4"/>
        <v>60.7</v>
      </c>
      <c r="EA37" s="279">
        <f t="shared" si="4"/>
        <v>8.4</v>
      </c>
      <c r="EB37" s="279">
        <f t="shared" si="4"/>
        <v>1.8</v>
      </c>
      <c r="EC37" s="279">
        <f t="shared" si="4"/>
        <v>0</v>
      </c>
      <c r="ED37" s="279">
        <f t="shared" si="4"/>
        <v>0</v>
      </c>
      <c r="EE37" s="279">
        <f t="shared" si="4"/>
        <v>0</v>
      </c>
      <c r="EF37" s="279">
        <f t="shared" si="4"/>
        <v>0</v>
      </c>
      <c r="EG37" s="279">
        <f t="shared" si="4"/>
        <v>0</v>
      </c>
    </row>
    <row r="38" spans="1:137" s="289" customFormat="1" ht="12.75">
      <c r="A38" s="281" t="s">
        <v>300</v>
      </c>
      <c r="B38" s="282">
        <v>20.3</v>
      </c>
      <c r="C38" s="282">
        <v>130.2</v>
      </c>
      <c r="D38" s="282">
        <v>264</v>
      </c>
      <c r="E38" s="283">
        <v>365.8</v>
      </c>
      <c r="F38" s="284">
        <v>390.6</v>
      </c>
      <c r="G38" s="284">
        <v>327.6</v>
      </c>
      <c r="H38" s="284">
        <v>291.4</v>
      </c>
      <c r="I38" s="284">
        <v>177</v>
      </c>
      <c r="J38" s="284">
        <v>83</v>
      </c>
      <c r="K38" s="284">
        <v>24.4</v>
      </c>
      <c r="L38" s="284">
        <v>7.3</v>
      </c>
      <c r="M38" s="284">
        <v>6</v>
      </c>
      <c r="N38" s="285">
        <v>20.3</v>
      </c>
      <c r="O38" s="285">
        <v>130.2</v>
      </c>
      <c r="P38" s="285">
        <v>264</v>
      </c>
      <c r="Q38" s="285">
        <v>365.8</v>
      </c>
      <c r="R38" s="286">
        <v>390.6</v>
      </c>
      <c r="S38" s="286">
        <v>327.6</v>
      </c>
      <c r="T38" s="286">
        <v>291.4</v>
      </c>
      <c r="U38" s="286">
        <v>177</v>
      </c>
      <c r="V38" s="286">
        <v>83</v>
      </c>
      <c r="W38" s="286">
        <v>24.4</v>
      </c>
      <c r="X38" s="286">
        <v>7.3</v>
      </c>
      <c r="Y38" s="286">
        <v>6</v>
      </c>
      <c r="Z38" s="286">
        <v>20.3</v>
      </c>
      <c r="AA38" s="286">
        <v>130.2</v>
      </c>
      <c r="AB38" s="286">
        <v>264</v>
      </c>
      <c r="AC38" s="286">
        <v>365.8</v>
      </c>
      <c r="AD38" s="287">
        <v>390.6</v>
      </c>
      <c r="AE38" s="287">
        <v>339.3</v>
      </c>
      <c r="AF38" s="287">
        <v>291.4</v>
      </c>
      <c r="AG38" s="287">
        <v>177</v>
      </c>
      <c r="AH38" s="287">
        <v>83</v>
      </c>
      <c r="AI38" s="287">
        <v>24.4</v>
      </c>
      <c r="AJ38" s="287">
        <v>7.3</v>
      </c>
      <c r="AK38" s="287">
        <v>6</v>
      </c>
      <c r="AL38" s="287">
        <v>20.3</v>
      </c>
      <c r="AM38" s="287">
        <v>130.2</v>
      </c>
      <c r="AN38" s="287">
        <v>264</v>
      </c>
      <c r="AO38" s="287">
        <v>365.8</v>
      </c>
      <c r="AP38" s="288">
        <v>390.6</v>
      </c>
      <c r="AQ38" s="288">
        <v>327.6</v>
      </c>
      <c r="AR38" s="288">
        <v>291.4</v>
      </c>
      <c r="AS38" s="288">
        <v>177</v>
      </c>
      <c r="AT38" s="288">
        <v>83</v>
      </c>
      <c r="AU38" s="288">
        <v>24.4</v>
      </c>
      <c r="AV38" s="288">
        <v>7.3</v>
      </c>
      <c r="AW38" s="288">
        <v>6</v>
      </c>
      <c r="AX38" s="288">
        <v>20.3</v>
      </c>
      <c r="AY38" s="288">
        <v>130.2</v>
      </c>
      <c r="AZ38" s="288">
        <v>264</v>
      </c>
      <c r="BA38" s="288">
        <v>365.8</v>
      </c>
      <c r="BB38" s="288">
        <v>390.6</v>
      </c>
      <c r="BC38" s="288">
        <v>327.6</v>
      </c>
      <c r="BD38" s="288">
        <v>291.4</v>
      </c>
      <c r="BE38" s="288">
        <v>177</v>
      </c>
      <c r="BF38" s="288">
        <v>83</v>
      </c>
      <c r="BG38" s="288">
        <v>24.4</v>
      </c>
      <c r="BH38" s="288">
        <v>7.3</v>
      </c>
      <c r="BI38" s="288">
        <v>6</v>
      </c>
      <c r="BJ38" s="288">
        <v>20.3</v>
      </c>
      <c r="BK38" s="288">
        <v>130.2</v>
      </c>
      <c r="BL38" s="288">
        <v>264</v>
      </c>
      <c r="BM38" s="288">
        <v>365.8</v>
      </c>
      <c r="BN38" s="288">
        <v>365.8</v>
      </c>
      <c r="BO38" s="288">
        <v>330.6</v>
      </c>
      <c r="BP38" s="288">
        <v>254.2</v>
      </c>
      <c r="BQ38" s="288">
        <v>159</v>
      </c>
      <c r="BR38" s="288">
        <v>61.3</v>
      </c>
      <c r="BS38" s="288">
        <v>15.2</v>
      </c>
      <c r="BT38" s="288">
        <v>0</v>
      </c>
      <c r="BU38" s="288">
        <v>0</v>
      </c>
      <c r="BV38" s="288">
        <v>22.5</v>
      </c>
      <c r="BW38" s="288">
        <v>114.7</v>
      </c>
      <c r="BX38" s="288">
        <v>246</v>
      </c>
      <c r="BY38" s="288">
        <v>344.1</v>
      </c>
      <c r="BZ38" s="288">
        <v>365.8</v>
      </c>
      <c r="CA38" s="288">
        <v>330.6</v>
      </c>
      <c r="CB38" s="288">
        <v>254.2</v>
      </c>
      <c r="CC38" s="288">
        <v>159</v>
      </c>
      <c r="CD38" s="289">
        <v>61.3</v>
      </c>
      <c r="CE38" s="289">
        <v>15.2</v>
      </c>
      <c r="CF38" s="289">
        <v>0</v>
      </c>
      <c r="CG38" s="289">
        <v>0</v>
      </c>
      <c r="CH38" s="289">
        <v>22.5</v>
      </c>
      <c r="CI38" s="289">
        <v>114.7</v>
      </c>
      <c r="CJ38" s="289">
        <v>246</v>
      </c>
      <c r="CK38" s="289">
        <v>344.1</v>
      </c>
      <c r="CL38" s="288">
        <v>362.7</v>
      </c>
      <c r="CM38" s="288">
        <v>319.2</v>
      </c>
      <c r="CN38" s="288">
        <v>257.3</v>
      </c>
      <c r="CO38" s="288">
        <v>156</v>
      </c>
      <c r="CP38" s="289">
        <v>61.3</v>
      </c>
      <c r="CQ38" s="289">
        <v>15.2</v>
      </c>
      <c r="CR38" s="289">
        <v>0</v>
      </c>
      <c r="CS38" s="289">
        <v>0</v>
      </c>
      <c r="CT38" s="289">
        <v>20.3</v>
      </c>
      <c r="CU38" s="289">
        <v>114.7</v>
      </c>
      <c r="CV38" s="289">
        <v>243</v>
      </c>
      <c r="CW38" s="289">
        <v>344.1</v>
      </c>
      <c r="CX38" s="288">
        <v>362.7</v>
      </c>
      <c r="CY38" s="288">
        <v>319.2</v>
      </c>
      <c r="CZ38" s="288">
        <v>257.3</v>
      </c>
      <c r="DA38" s="288">
        <v>156</v>
      </c>
      <c r="DB38" s="289">
        <v>61.3</v>
      </c>
      <c r="DC38" s="289">
        <v>15.2</v>
      </c>
      <c r="DD38" s="289">
        <v>0</v>
      </c>
      <c r="DE38" s="289">
        <v>0</v>
      </c>
      <c r="DF38" s="289">
        <v>20.3</v>
      </c>
      <c r="DG38" s="289">
        <v>114.7</v>
      </c>
      <c r="DH38" s="289">
        <v>243</v>
      </c>
      <c r="DI38" s="289">
        <v>344.1</v>
      </c>
      <c r="DJ38" s="288">
        <v>365.8</v>
      </c>
      <c r="DK38" s="288">
        <v>319.2</v>
      </c>
      <c r="DL38" s="288">
        <v>254.2</v>
      </c>
      <c r="DM38" s="288">
        <v>159</v>
      </c>
      <c r="DN38" s="289">
        <v>61.3</v>
      </c>
      <c r="DO38" s="289">
        <v>15.2</v>
      </c>
      <c r="DP38" s="289">
        <v>0</v>
      </c>
      <c r="DQ38" s="289">
        <v>0</v>
      </c>
      <c r="DR38" s="289">
        <v>22.5</v>
      </c>
      <c r="DS38" s="289">
        <v>114.7</v>
      </c>
      <c r="DT38" s="289">
        <v>246</v>
      </c>
      <c r="DU38" s="289">
        <v>344.1</v>
      </c>
      <c r="DV38" s="288">
        <v>365.8</v>
      </c>
      <c r="DW38" s="288">
        <v>330.6</v>
      </c>
      <c r="DX38" s="288">
        <v>254.2</v>
      </c>
      <c r="DY38" s="288">
        <v>159</v>
      </c>
      <c r="DZ38" s="289">
        <v>61.3</v>
      </c>
      <c r="EA38" s="289">
        <v>15.2</v>
      </c>
      <c r="EB38" s="289">
        <v>0</v>
      </c>
      <c r="EC38" s="289">
        <v>0</v>
      </c>
      <c r="ED38" s="289">
        <v>22.5</v>
      </c>
      <c r="EE38" s="289">
        <v>114.7</v>
      </c>
      <c r="EF38" s="289">
        <v>246</v>
      </c>
      <c r="EG38" s="289">
        <v>344.1</v>
      </c>
    </row>
    <row r="39" spans="1:137" s="228" customFormat="1" ht="13.5" thickBot="1">
      <c r="A39" s="258" t="s">
        <v>301</v>
      </c>
      <c r="B39" s="259">
        <v>0</v>
      </c>
      <c r="C39" s="259">
        <v>-87.9</v>
      </c>
      <c r="D39" s="259">
        <v>-4.2</v>
      </c>
      <c r="E39" s="260">
        <v>-15.6</v>
      </c>
      <c r="F39" s="261">
        <v>17.7</v>
      </c>
      <c r="G39" s="261">
        <v>17.6</v>
      </c>
      <c r="H39" s="261">
        <v>28.4</v>
      </c>
      <c r="I39" s="261">
        <v>-13.1</v>
      </c>
      <c r="J39" s="261">
        <v>-39</v>
      </c>
      <c r="K39" s="261">
        <v>-5.4</v>
      </c>
      <c r="L39" s="261">
        <v>-7.3</v>
      </c>
      <c r="M39" s="261">
        <v>-0.7</v>
      </c>
      <c r="N39" s="207">
        <v>-19.7</v>
      </c>
      <c r="O39" s="207">
        <v>-98.8</v>
      </c>
      <c r="P39" s="207">
        <v>-93.4</v>
      </c>
      <c r="Q39" s="207">
        <v>-79.2</v>
      </c>
      <c r="R39" s="209">
        <v>-145.6</v>
      </c>
      <c r="S39" s="209">
        <v>-95</v>
      </c>
      <c r="T39" s="209">
        <v>-74.4</v>
      </c>
      <c r="U39" s="209">
        <v>-103.3</v>
      </c>
      <c r="V39" s="209">
        <v>-51.2</v>
      </c>
      <c r="W39" s="209">
        <v>-20.1</v>
      </c>
      <c r="X39" s="209">
        <v>-4</v>
      </c>
      <c r="Y39" s="209">
        <v>-0.2</v>
      </c>
      <c r="Z39" s="209">
        <v>16.3</v>
      </c>
      <c r="AA39" s="209">
        <v>10.2</v>
      </c>
      <c r="AB39" s="209">
        <v>-12.7</v>
      </c>
      <c r="AC39" s="209">
        <v>-30.1</v>
      </c>
      <c r="AD39" s="211">
        <v>-120.8</v>
      </c>
      <c r="AE39" s="211">
        <v>-80.1</v>
      </c>
      <c r="AF39" s="211">
        <v>-23.1</v>
      </c>
      <c r="AG39" s="211">
        <v>-3.6</v>
      </c>
      <c r="AH39" s="211">
        <v>-61.2</v>
      </c>
      <c r="AI39" s="211">
        <v>-5.8</v>
      </c>
      <c r="AJ39" s="211">
        <v>-5</v>
      </c>
      <c r="AK39" s="211">
        <v>-4.7</v>
      </c>
      <c r="AL39" s="211">
        <v>28.5</v>
      </c>
      <c r="AM39" s="211">
        <v>10.6</v>
      </c>
      <c r="AN39" s="211">
        <v>-19.3</v>
      </c>
      <c r="AO39" s="211">
        <v>14.7</v>
      </c>
      <c r="AP39" s="213">
        <v>55.3</v>
      </c>
      <c r="AQ39" s="213">
        <v>-7</v>
      </c>
      <c r="AR39" s="213">
        <v>-36.4</v>
      </c>
      <c r="AS39" s="213">
        <v>-97.1</v>
      </c>
      <c r="AT39" s="213">
        <v>-40.7</v>
      </c>
      <c r="AU39" s="213">
        <v>-9.2</v>
      </c>
      <c r="AV39" s="213">
        <v>-7.3</v>
      </c>
      <c r="AW39" s="213">
        <v>-6</v>
      </c>
      <c r="AX39" s="213">
        <v>-12.8</v>
      </c>
      <c r="AY39" s="213">
        <v>-14.9</v>
      </c>
      <c r="AZ39" s="213">
        <v>-105.8</v>
      </c>
      <c r="BA39" s="213">
        <v>14</v>
      </c>
      <c r="BB39" s="215">
        <v>79.1</v>
      </c>
      <c r="BC39" s="215">
        <v>21.8</v>
      </c>
      <c r="BD39" s="215">
        <v>-36.9</v>
      </c>
      <c r="BE39" s="215">
        <v>-29.2</v>
      </c>
      <c r="BF39" s="215">
        <v>44.7</v>
      </c>
      <c r="BG39" s="215">
        <v>-11.8</v>
      </c>
      <c r="BH39" s="215">
        <v>-7.3</v>
      </c>
      <c r="BI39" s="215">
        <v>-2.8</v>
      </c>
      <c r="BJ39" s="215">
        <v>13.5</v>
      </c>
      <c r="BK39" s="215">
        <v>21.1</v>
      </c>
      <c r="BL39" s="215">
        <v>2.3</v>
      </c>
      <c r="BM39" s="215">
        <v>126.9</v>
      </c>
      <c r="BN39" s="217">
        <f>BN37-BN38</f>
        <v>-24.900000000000034</v>
      </c>
      <c r="BO39" s="217">
        <f aca="true" t="shared" si="5" ref="BO39:BV39">BO37-BO38</f>
        <v>-56.60000000000002</v>
      </c>
      <c r="BP39" s="217">
        <f t="shared" si="5"/>
        <v>-25.599999999999994</v>
      </c>
      <c r="BQ39" s="217">
        <f t="shared" si="5"/>
        <v>-107.5</v>
      </c>
      <c r="BR39" s="217">
        <f t="shared" si="5"/>
        <v>-26.699999999999996</v>
      </c>
      <c r="BS39" s="217">
        <f t="shared" si="5"/>
        <v>-4.5</v>
      </c>
      <c r="BT39" s="217">
        <f t="shared" si="5"/>
        <v>8.9</v>
      </c>
      <c r="BU39" s="217">
        <f t="shared" si="5"/>
        <v>3</v>
      </c>
      <c r="BV39" s="217">
        <f t="shared" si="5"/>
        <v>-15.4</v>
      </c>
      <c r="BW39" s="217">
        <v>-17.7</v>
      </c>
      <c r="BX39" s="217">
        <f aca="true" t="shared" si="6" ref="BX39:CD39">BX37-BX38</f>
        <v>-61.19999999999999</v>
      </c>
      <c r="BY39" s="217">
        <f t="shared" si="6"/>
        <v>-70.70000000000005</v>
      </c>
      <c r="BZ39" s="219">
        <f t="shared" si="6"/>
        <v>-66.30000000000001</v>
      </c>
      <c r="CA39" s="219">
        <f t="shared" si="6"/>
        <v>98.89999999999998</v>
      </c>
      <c r="CB39" s="219">
        <f t="shared" si="6"/>
        <v>-67.1</v>
      </c>
      <c r="CC39" s="219">
        <f t="shared" si="6"/>
        <v>36.60000000000002</v>
      </c>
      <c r="CD39" s="219">
        <f t="shared" si="6"/>
        <v>3.9000000000000057</v>
      </c>
      <c r="CE39" s="219">
        <f>CE37-CE38</f>
        <v>10</v>
      </c>
      <c r="CF39" s="219">
        <f>CF37-CF38</f>
        <v>1.2</v>
      </c>
      <c r="CG39" s="262">
        <v>0.2</v>
      </c>
      <c r="CH39" s="262">
        <v>10.7</v>
      </c>
      <c r="CI39" s="262">
        <v>13.6</v>
      </c>
      <c r="CJ39" s="262">
        <v>-11.4</v>
      </c>
      <c r="CK39" s="262">
        <f>CK37-CK38</f>
        <v>-29</v>
      </c>
      <c r="CL39" s="221">
        <v>38.5</v>
      </c>
      <c r="CM39" s="221">
        <v>61.3</v>
      </c>
      <c r="CN39" s="221">
        <v>117.2</v>
      </c>
      <c r="CO39" s="221">
        <v>33.4</v>
      </c>
      <c r="CP39" s="221">
        <v>55.1</v>
      </c>
      <c r="CQ39" s="221">
        <v>7.3</v>
      </c>
      <c r="CR39" s="221">
        <v>0</v>
      </c>
      <c r="CS39" s="263">
        <v>0</v>
      </c>
      <c r="CT39" s="263">
        <v>22.9</v>
      </c>
      <c r="CU39" s="263">
        <v>-40.9</v>
      </c>
      <c r="CV39" s="263">
        <v>18.3</v>
      </c>
      <c r="CW39" s="263">
        <v>-69.2</v>
      </c>
      <c r="CX39" s="223">
        <v>-87.3</v>
      </c>
      <c r="CY39" s="223">
        <v>-88.9</v>
      </c>
      <c r="CZ39" s="223">
        <v>-81</v>
      </c>
      <c r="DA39" s="223">
        <v>-70</v>
      </c>
      <c r="DB39" s="223">
        <v>0.5</v>
      </c>
      <c r="DC39" s="223">
        <v>-9.4</v>
      </c>
      <c r="DD39" s="223">
        <v>1.4</v>
      </c>
      <c r="DE39" s="264">
        <v>10</v>
      </c>
      <c r="DF39" s="264">
        <v>-9.3</v>
      </c>
      <c r="DG39" s="264">
        <v>-61.9</v>
      </c>
      <c r="DH39" s="264">
        <v>-60.2</v>
      </c>
      <c r="DI39" s="264">
        <v>-13.6</v>
      </c>
      <c r="DJ39" s="225">
        <f>DJ37-DJ38</f>
        <v>-10.200000000000102</v>
      </c>
      <c r="DK39" s="225">
        <v>9.6</v>
      </c>
      <c r="DL39" s="225">
        <v>10.7</v>
      </c>
      <c r="DM39" s="225">
        <v>-11</v>
      </c>
      <c r="DN39" s="225">
        <v>26.8</v>
      </c>
      <c r="DO39" s="225">
        <v>2</v>
      </c>
      <c r="DP39" s="225">
        <v>2.2</v>
      </c>
      <c r="DQ39" s="265">
        <v>1.1</v>
      </c>
      <c r="DR39" s="265">
        <v>19.1</v>
      </c>
      <c r="DS39" s="265">
        <v>29</v>
      </c>
      <c r="DT39" s="265">
        <v>-100.5</v>
      </c>
      <c r="DU39" s="265">
        <v>-177</v>
      </c>
      <c r="DV39" s="227">
        <f>DV37-DV38</f>
        <v>-47.40000000000009</v>
      </c>
      <c r="DW39" s="227">
        <f aca="true" t="shared" si="7" ref="DW39:EG39">DW37-DW38</f>
        <v>-23.100000000000023</v>
      </c>
      <c r="DX39" s="227">
        <f t="shared" si="7"/>
        <v>45.80000000000001</v>
      </c>
      <c r="DY39" s="227">
        <f t="shared" si="7"/>
        <v>40.80000000000001</v>
      </c>
      <c r="DZ39" s="227">
        <f t="shared" si="7"/>
        <v>-0.5999999999999943</v>
      </c>
      <c r="EA39" s="227">
        <f t="shared" si="7"/>
        <v>-6.799999999999999</v>
      </c>
      <c r="EB39" s="227">
        <f t="shared" si="7"/>
        <v>1.8</v>
      </c>
      <c r="EC39" s="227">
        <f t="shared" si="7"/>
        <v>0</v>
      </c>
      <c r="ED39" s="227">
        <f t="shared" si="7"/>
        <v>-22.5</v>
      </c>
      <c r="EE39" s="227">
        <f t="shared" si="7"/>
        <v>-114.7</v>
      </c>
      <c r="EF39" s="227">
        <f t="shared" si="7"/>
        <v>-246</v>
      </c>
      <c r="EG39" s="227">
        <f t="shared" si="7"/>
        <v>-344.1</v>
      </c>
    </row>
    <row r="40" spans="1:137" ht="13.5" thickTop="1">
      <c r="A40" s="244" t="s">
        <v>302</v>
      </c>
      <c r="B40" s="245">
        <v>3.9</v>
      </c>
      <c r="C40" s="245">
        <v>4.8</v>
      </c>
      <c r="D40" s="245">
        <v>14.5</v>
      </c>
      <c r="E40" s="246">
        <v>18.6</v>
      </c>
      <c r="F40" s="247">
        <v>19.5</v>
      </c>
      <c r="G40" s="247">
        <v>17.8</v>
      </c>
      <c r="H40" s="247">
        <v>16.3</v>
      </c>
      <c r="I40" s="247">
        <v>10.1</v>
      </c>
      <c r="J40" s="247">
        <v>7.7</v>
      </c>
      <c r="K40" s="247">
        <v>6</v>
      </c>
      <c r="L40" s="247" t="s">
        <v>295</v>
      </c>
      <c r="M40" s="247">
        <v>1.5</v>
      </c>
      <c r="N40" s="248">
        <v>0.5</v>
      </c>
      <c r="O40" s="248">
        <v>3.1</v>
      </c>
      <c r="P40" s="248">
        <v>10.2</v>
      </c>
      <c r="Q40" s="248">
        <v>14.9</v>
      </c>
      <c r="R40" s="249">
        <v>16.8</v>
      </c>
      <c r="S40" s="249">
        <v>15.2</v>
      </c>
      <c r="T40" s="249">
        <v>11.9</v>
      </c>
      <c r="U40" s="249">
        <v>7.4</v>
      </c>
      <c r="V40" s="249">
        <v>3.5</v>
      </c>
      <c r="W40" s="249">
        <v>1.9</v>
      </c>
      <c r="X40" s="249">
        <v>1.2</v>
      </c>
      <c r="Y40" s="249">
        <v>1.9</v>
      </c>
      <c r="Z40" s="249">
        <v>4</v>
      </c>
      <c r="AA40" s="249">
        <v>106</v>
      </c>
      <c r="AB40" s="249">
        <v>13.3</v>
      </c>
      <c r="AC40" s="249">
        <v>17.1</v>
      </c>
      <c r="AD40" s="250">
        <v>15.4</v>
      </c>
      <c r="AE40" s="250">
        <v>13.8</v>
      </c>
      <c r="AF40" s="250">
        <v>13.6</v>
      </c>
      <c r="AG40" s="250">
        <v>10.8</v>
      </c>
      <c r="AH40" s="250">
        <v>4.8</v>
      </c>
      <c r="AI40" s="250">
        <v>3.1</v>
      </c>
      <c r="AJ40" s="250">
        <v>1.5</v>
      </c>
      <c r="AK40" s="250">
        <v>1.3</v>
      </c>
      <c r="AL40" s="250">
        <v>4.7</v>
      </c>
      <c r="AM40" s="250">
        <v>12.7</v>
      </c>
      <c r="AN40" s="250">
        <v>14.2</v>
      </c>
      <c r="AO40" s="250">
        <v>17.3</v>
      </c>
      <c r="AP40" s="251">
        <v>23</v>
      </c>
      <c r="AQ40" s="251">
        <v>15.7</v>
      </c>
      <c r="AR40" s="251">
        <v>11.1</v>
      </c>
      <c r="AS40" s="251">
        <v>5.7</v>
      </c>
      <c r="AT40" s="251">
        <v>5.9</v>
      </c>
      <c r="AU40" s="251">
        <v>3.9</v>
      </c>
      <c r="AX40" s="251">
        <v>1.6</v>
      </c>
      <c r="AY40" s="251">
        <v>9.4</v>
      </c>
      <c r="AZ40" s="251">
        <v>8.9</v>
      </c>
      <c r="BA40" s="251">
        <v>21.8</v>
      </c>
      <c r="BB40" s="252">
        <v>20.3</v>
      </c>
      <c r="BC40" s="252">
        <v>19</v>
      </c>
      <c r="BD40" s="252">
        <v>16.5</v>
      </c>
      <c r="BE40" s="252">
        <v>8.7</v>
      </c>
      <c r="BF40" s="252">
        <v>9.1</v>
      </c>
      <c r="BG40" s="252">
        <v>3.6</v>
      </c>
      <c r="BI40" s="252">
        <v>1.4</v>
      </c>
      <c r="BJ40" s="252">
        <v>6.1</v>
      </c>
      <c r="BK40" s="252">
        <v>9.3</v>
      </c>
      <c r="BL40" s="252">
        <v>18</v>
      </c>
      <c r="BM40" s="252">
        <v>20.9</v>
      </c>
      <c r="BN40" s="253">
        <f>MAX(BN3:BN33)</f>
        <v>18.2</v>
      </c>
      <c r="BO40" s="253">
        <v>16.7</v>
      </c>
      <c r="BP40" s="253">
        <v>13.3</v>
      </c>
      <c r="BQ40" s="253">
        <v>6.5</v>
      </c>
      <c r="BR40" s="253">
        <v>5.3</v>
      </c>
      <c r="BS40" s="253">
        <v>2.6</v>
      </c>
      <c r="BT40" s="253">
        <v>2.2</v>
      </c>
      <c r="BU40" s="253">
        <v>1.2</v>
      </c>
      <c r="BV40" s="253">
        <v>2.3</v>
      </c>
      <c r="BW40" s="253">
        <v>8.2</v>
      </c>
      <c r="BX40" s="253">
        <f aca="true" t="shared" si="8" ref="BX40:CE40">MAX(BX3:BX33)</f>
        <v>12.4</v>
      </c>
      <c r="BY40" s="253">
        <f t="shared" si="8"/>
        <v>12.7</v>
      </c>
      <c r="BZ40" s="88">
        <f t="shared" si="8"/>
        <v>16.3</v>
      </c>
      <c r="CA40" s="88">
        <f t="shared" si="8"/>
        <v>23.6</v>
      </c>
      <c r="CB40" s="88">
        <f t="shared" si="8"/>
        <v>13</v>
      </c>
      <c r="CC40" s="88">
        <f t="shared" si="8"/>
        <v>9.8</v>
      </c>
      <c r="CD40" s="88">
        <f t="shared" si="8"/>
        <v>6.5</v>
      </c>
      <c r="CE40" s="88">
        <f t="shared" si="8"/>
        <v>4.6</v>
      </c>
      <c r="CF40" s="88">
        <v>0.6</v>
      </c>
      <c r="CG40" s="88">
        <v>0.2</v>
      </c>
      <c r="CH40" s="88">
        <v>3.6</v>
      </c>
      <c r="CI40" s="88">
        <v>11.6</v>
      </c>
      <c r="CJ40" s="88">
        <v>14.2</v>
      </c>
      <c r="CK40" s="88">
        <v>15.8</v>
      </c>
      <c r="CL40" s="254">
        <v>21.8</v>
      </c>
      <c r="CM40" s="254">
        <v>17.7</v>
      </c>
      <c r="CN40" s="254">
        <v>19.1</v>
      </c>
      <c r="CO40" s="254">
        <v>12.7</v>
      </c>
      <c r="CP40" s="254">
        <v>9.5</v>
      </c>
      <c r="CQ40" s="254">
        <v>3.4</v>
      </c>
      <c r="CT40" s="254">
        <v>4.5</v>
      </c>
      <c r="CU40" s="254">
        <v>8.4</v>
      </c>
      <c r="CV40" s="254">
        <v>12.7</v>
      </c>
      <c r="CW40" s="254">
        <v>12.6</v>
      </c>
      <c r="CX40" s="255">
        <v>12.1</v>
      </c>
      <c r="CY40" s="255">
        <v>10.8</v>
      </c>
      <c r="CZ40" s="255">
        <v>10</v>
      </c>
      <c r="DA40" s="255">
        <v>7.9</v>
      </c>
      <c r="DB40" s="255">
        <v>6</v>
      </c>
      <c r="DC40" s="255">
        <v>2.1</v>
      </c>
      <c r="DD40" s="255">
        <v>0.6</v>
      </c>
      <c r="DE40" s="255">
        <v>2.2</v>
      </c>
      <c r="DF40" s="255">
        <v>3.6</v>
      </c>
      <c r="DG40" s="255">
        <v>5.1</v>
      </c>
      <c r="DH40" s="255">
        <v>12.8</v>
      </c>
      <c r="DI40" s="255">
        <v>17.9</v>
      </c>
      <c r="DJ40" s="256">
        <v>16.1</v>
      </c>
      <c r="DK40" s="256">
        <v>16</v>
      </c>
      <c r="DL40" s="256">
        <v>13.7</v>
      </c>
      <c r="DM40" s="256">
        <v>10.5</v>
      </c>
      <c r="DN40" s="256">
        <v>11.6</v>
      </c>
      <c r="DO40" s="256">
        <v>2.6</v>
      </c>
      <c r="DP40" s="256">
        <v>0.9</v>
      </c>
      <c r="DQ40" s="256">
        <v>0.7</v>
      </c>
      <c r="DR40" s="256">
        <v>3.4</v>
      </c>
      <c r="DS40" s="256">
        <v>11</v>
      </c>
      <c r="DT40" s="256">
        <v>13.3</v>
      </c>
      <c r="DU40" s="256">
        <v>10.3</v>
      </c>
      <c r="DV40" s="257">
        <f>MAX(DV3:DV33)</f>
        <v>18.9</v>
      </c>
      <c r="DW40" s="257">
        <f aca="true" t="shared" si="9" ref="DW40:EG40">MAX(DW3:DW33)</f>
        <v>15.7</v>
      </c>
      <c r="DX40" s="257">
        <f t="shared" si="9"/>
        <v>12.7</v>
      </c>
      <c r="DY40" s="257">
        <f t="shared" si="9"/>
        <v>11.5</v>
      </c>
      <c r="DZ40" s="257">
        <f t="shared" si="9"/>
        <v>6.5</v>
      </c>
      <c r="EA40" s="257">
        <f t="shared" si="9"/>
        <v>2.1</v>
      </c>
      <c r="EB40" s="257">
        <f t="shared" si="9"/>
        <v>1.2</v>
      </c>
      <c r="EC40" s="257">
        <f t="shared" si="9"/>
        <v>0</v>
      </c>
      <c r="ED40" s="257">
        <f t="shared" si="9"/>
        <v>0</v>
      </c>
      <c r="EE40" s="257">
        <f t="shared" si="9"/>
        <v>0</v>
      </c>
      <c r="EF40" s="257">
        <f t="shared" si="9"/>
        <v>0</v>
      </c>
      <c r="EG40" s="257">
        <f t="shared" si="9"/>
        <v>0</v>
      </c>
    </row>
    <row r="41" spans="1:137" s="228" customFormat="1" ht="13.5" thickBot="1">
      <c r="A41" s="258" t="s">
        <v>303</v>
      </c>
      <c r="B41" s="259">
        <v>18</v>
      </c>
      <c r="C41" s="259">
        <v>18</v>
      </c>
      <c r="D41" s="259">
        <v>20</v>
      </c>
      <c r="E41" s="260">
        <v>29</v>
      </c>
      <c r="F41" s="261">
        <v>27</v>
      </c>
      <c r="G41" s="261">
        <v>2</v>
      </c>
      <c r="H41" s="261">
        <v>12</v>
      </c>
      <c r="I41" s="261">
        <v>11</v>
      </c>
      <c r="J41" s="261">
        <v>1</v>
      </c>
      <c r="K41" s="261">
        <v>1</v>
      </c>
      <c r="L41" s="261" t="s">
        <v>295</v>
      </c>
      <c r="M41" s="261">
        <v>29</v>
      </c>
      <c r="N41" s="207">
        <v>8</v>
      </c>
      <c r="O41" s="207">
        <v>30</v>
      </c>
      <c r="P41" s="207">
        <v>2</v>
      </c>
      <c r="Q41" s="207">
        <v>26</v>
      </c>
      <c r="R41" s="209">
        <v>25</v>
      </c>
      <c r="S41" s="209">
        <v>7</v>
      </c>
      <c r="T41" s="209">
        <v>19</v>
      </c>
      <c r="U41" s="209">
        <v>3</v>
      </c>
      <c r="V41" s="209">
        <v>30</v>
      </c>
      <c r="W41" s="209">
        <v>27</v>
      </c>
      <c r="X41" s="209">
        <v>30</v>
      </c>
      <c r="Y41" s="209">
        <v>30</v>
      </c>
      <c r="Z41" s="209">
        <v>29</v>
      </c>
      <c r="AA41" s="209">
        <v>24</v>
      </c>
      <c r="AB41" s="209">
        <v>16</v>
      </c>
      <c r="AC41" s="209">
        <v>20</v>
      </c>
      <c r="AD41" s="211">
        <v>2</v>
      </c>
      <c r="AE41" s="211">
        <v>13</v>
      </c>
      <c r="AF41" s="211">
        <v>25</v>
      </c>
      <c r="AG41" s="211">
        <v>7</v>
      </c>
      <c r="AH41" s="211">
        <v>1</v>
      </c>
      <c r="AI41" s="211">
        <v>13</v>
      </c>
      <c r="AJ41" s="211">
        <v>21</v>
      </c>
      <c r="AK41" s="211">
        <v>23</v>
      </c>
      <c r="AL41" s="211">
        <v>29</v>
      </c>
      <c r="AM41" s="211">
        <v>30</v>
      </c>
      <c r="AN41" s="211">
        <v>23</v>
      </c>
      <c r="AO41" s="211">
        <v>29</v>
      </c>
      <c r="AP41" s="213">
        <v>6</v>
      </c>
      <c r="AQ41" s="213">
        <v>1</v>
      </c>
      <c r="AR41" s="213">
        <v>5</v>
      </c>
      <c r="AS41" s="213">
        <v>1</v>
      </c>
      <c r="AT41" s="213">
        <v>4</v>
      </c>
      <c r="AU41" s="213">
        <v>5</v>
      </c>
      <c r="AV41" s="213"/>
      <c r="AW41" s="213"/>
      <c r="AX41" s="213">
        <v>25</v>
      </c>
      <c r="AY41" s="213">
        <v>15</v>
      </c>
      <c r="AZ41" s="213">
        <v>30</v>
      </c>
      <c r="BA41" s="213">
        <v>19</v>
      </c>
      <c r="BB41" s="215">
        <v>8</v>
      </c>
      <c r="BC41" s="215">
        <v>13</v>
      </c>
      <c r="BD41" s="215">
        <v>8</v>
      </c>
      <c r="BE41" s="215">
        <v>1</v>
      </c>
      <c r="BF41" s="215">
        <v>12</v>
      </c>
      <c r="BG41" s="215">
        <v>20</v>
      </c>
      <c r="BH41" s="215"/>
      <c r="BI41" s="215">
        <v>31</v>
      </c>
      <c r="BJ41" s="215">
        <v>27</v>
      </c>
      <c r="BK41" s="215">
        <v>21</v>
      </c>
      <c r="BL41" s="215">
        <v>29</v>
      </c>
      <c r="BM41" s="215">
        <v>2</v>
      </c>
      <c r="BN41" s="217">
        <v>31</v>
      </c>
      <c r="BO41" s="217">
        <v>1</v>
      </c>
      <c r="BP41" s="217">
        <v>5</v>
      </c>
      <c r="BQ41" s="217">
        <v>13</v>
      </c>
      <c r="BR41" s="217">
        <v>4</v>
      </c>
      <c r="BS41" s="217">
        <v>11</v>
      </c>
      <c r="BT41" s="217">
        <v>23</v>
      </c>
      <c r="BU41" s="217">
        <v>30</v>
      </c>
      <c r="BV41" s="217">
        <v>18</v>
      </c>
      <c r="BW41" s="217">
        <v>22</v>
      </c>
      <c r="BX41" s="217">
        <v>16</v>
      </c>
      <c r="BY41" s="217">
        <v>18</v>
      </c>
      <c r="BZ41" s="219">
        <v>30</v>
      </c>
      <c r="CA41" s="219">
        <v>7</v>
      </c>
      <c r="CB41" s="262">
        <v>5</v>
      </c>
      <c r="CC41" s="262">
        <v>17</v>
      </c>
      <c r="CD41" s="262">
        <v>5</v>
      </c>
      <c r="CE41" s="262">
        <v>5</v>
      </c>
      <c r="CF41" s="262">
        <v>16</v>
      </c>
      <c r="CG41" s="262">
        <v>31</v>
      </c>
      <c r="CH41" s="262">
        <v>19</v>
      </c>
      <c r="CI41" s="262">
        <v>29</v>
      </c>
      <c r="CJ41" s="262">
        <v>30</v>
      </c>
      <c r="CK41" s="262">
        <v>12</v>
      </c>
      <c r="CL41" s="221">
        <v>17</v>
      </c>
      <c r="CM41" s="221">
        <v>23</v>
      </c>
      <c r="CN41" s="263">
        <v>13</v>
      </c>
      <c r="CO41" s="263">
        <v>5</v>
      </c>
      <c r="CP41" s="263">
        <v>24</v>
      </c>
      <c r="CQ41" s="263">
        <v>3</v>
      </c>
      <c r="CR41" s="263"/>
      <c r="CS41" s="263"/>
      <c r="CT41" s="263">
        <v>17</v>
      </c>
      <c r="CU41" s="263">
        <v>13</v>
      </c>
      <c r="CV41" s="263">
        <v>21</v>
      </c>
      <c r="CW41" s="263">
        <v>12</v>
      </c>
      <c r="CX41" s="223">
        <v>25</v>
      </c>
      <c r="CY41" s="223">
        <v>1</v>
      </c>
      <c r="CZ41" s="264">
        <v>1</v>
      </c>
      <c r="DA41" s="264">
        <v>15</v>
      </c>
      <c r="DB41" s="264">
        <v>4</v>
      </c>
      <c r="DC41" s="264">
        <v>5</v>
      </c>
      <c r="DD41" s="264">
        <v>8</v>
      </c>
      <c r="DE41" s="264">
        <v>20</v>
      </c>
      <c r="DF41" s="264">
        <v>24</v>
      </c>
      <c r="DG41" s="264">
        <v>29</v>
      </c>
      <c r="DH41" s="264">
        <v>30</v>
      </c>
      <c r="DI41" s="264">
        <v>28</v>
      </c>
      <c r="DJ41" s="225">
        <v>22</v>
      </c>
      <c r="DK41" s="225">
        <v>5</v>
      </c>
      <c r="DL41" s="265">
        <v>5</v>
      </c>
      <c r="DM41" s="265">
        <v>3</v>
      </c>
      <c r="DN41" s="265">
        <v>27</v>
      </c>
      <c r="DO41" s="265">
        <v>9</v>
      </c>
      <c r="DP41" s="265">
        <v>30</v>
      </c>
      <c r="DQ41" s="265">
        <v>17</v>
      </c>
      <c r="DR41" s="265">
        <v>22</v>
      </c>
      <c r="DS41" s="265">
        <v>13</v>
      </c>
      <c r="DT41" s="265">
        <v>23</v>
      </c>
      <c r="DU41" s="265">
        <v>10</v>
      </c>
      <c r="DV41" s="266">
        <v>18</v>
      </c>
      <c r="DW41" s="266">
        <v>18</v>
      </c>
      <c r="DX41" s="266">
        <v>8</v>
      </c>
      <c r="DY41" s="266">
        <v>26</v>
      </c>
      <c r="DZ41" s="266">
        <v>15</v>
      </c>
      <c r="EA41" s="266">
        <v>16</v>
      </c>
      <c r="EB41" s="266">
        <v>13</v>
      </c>
      <c r="EC41" s="266"/>
      <c r="ED41" s="266"/>
      <c r="EE41" s="266"/>
      <c r="EF41" s="266"/>
      <c r="EG41" s="26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0">
      <selection activeCell="C45" sqref="C45"/>
    </sheetView>
  </sheetViews>
  <sheetFormatPr defaultColWidth="11.57421875" defaultRowHeight="12.75"/>
  <cols>
    <col min="1" max="1" width="22.57421875" style="42" customWidth="1"/>
    <col min="2" max="2" width="15.57421875" style="42" bestFit="1" customWidth="1"/>
    <col min="3" max="3" width="11.57421875" style="295" customWidth="1"/>
    <col min="4" max="4" width="19.28125" style="42" bestFit="1" customWidth="1"/>
    <col min="5" max="5" width="8.7109375" style="42" bestFit="1" customWidth="1"/>
    <col min="6" max="6" width="10.28125" style="42" bestFit="1" customWidth="1"/>
    <col min="7" max="7" width="11.28125" style="42" bestFit="1" customWidth="1"/>
    <col min="8" max="8" width="5.28125" style="42" bestFit="1" customWidth="1"/>
    <col min="9" max="11" width="4.00390625" style="42" bestFit="1" customWidth="1"/>
    <col min="12" max="16384" width="11.57421875" style="42" customWidth="1"/>
  </cols>
  <sheetData>
    <row r="1" ht="12.75">
      <c r="A1" s="294"/>
    </row>
    <row r="2" spans="1:2" ht="12.75">
      <c r="A2" s="294" t="s">
        <v>309</v>
      </c>
      <c r="B2" s="42" t="s">
        <v>325</v>
      </c>
    </row>
    <row r="3" ht="12.75">
      <c r="A3" s="294" t="s">
        <v>310</v>
      </c>
    </row>
    <row r="4" ht="12.75">
      <c r="A4" s="294" t="s">
        <v>311</v>
      </c>
    </row>
    <row r="5" ht="12.75">
      <c r="A5" s="294"/>
    </row>
    <row r="6" ht="12.75">
      <c r="A6" s="294"/>
    </row>
    <row r="7" spans="1:2" ht="12.75">
      <c r="A7" s="294" t="s">
        <v>305</v>
      </c>
      <c r="B7" s="42" t="s">
        <v>325</v>
      </c>
    </row>
    <row r="8" spans="1:2" ht="12.75">
      <c r="A8" s="294" t="s">
        <v>304</v>
      </c>
      <c r="B8" s="294" t="s">
        <v>308</v>
      </c>
    </row>
    <row r="9" spans="1:2" ht="12.75">
      <c r="A9" s="294" t="s">
        <v>306</v>
      </c>
      <c r="B9" s="294" t="s">
        <v>327</v>
      </c>
    </row>
    <row r="10" spans="1:2" ht="12.75">
      <c r="A10" s="294" t="s">
        <v>307</v>
      </c>
      <c r="B10" s="42">
        <v>1000</v>
      </c>
    </row>
    <row r="11" spans="1:4" ht="12.75">
      <c r="A11" s="294"/>
      <c r="D11" s="294" t="s">
        <v>283</v>
      </c>
    </row>
    <row r="12" spans="1:8" ht="12.75">
      <c r="A12" s="294"/>
      <c r="D12" s="191" t="s">
        <v>291</v>
      </c>
      <c r="E12" s="179">
        <v>1</v>
      </c>
      <c r="F12" s="179">
        <v>2</v>
      </c>
      <c r="G12" s="179">
        <v>3</v>
      </c>
      <c r="H12" s="179">
        <v>4</v>
      </c>
    </row>
    <row r="13" spans="1:8" ht="12.75">
      <c r="A13" s="294" t="s">
        <v>312</v>
      </c>
      <c r="B13" s="42" t="s">
        <v>325</v>
      </c>
      <c r="D13" s="191" t="s">
        <v>284</v>
      </c>
      <c r="E13" s="191" t="s">
        <v>285</v>
      </c>
      <c r="F13" s="191" t="s">
        <v>286</v>
      </c>
      <c r="G13" s="191" t="s">
        <v>287</v>
      </c>
      <c r="H13" s="191" t="s">
        <v>290</v>
      </c>
    </row>
    <row r="14" spans="1:8" ht="12.75">
      <c r="A14" s="294" t="s">
        <v>328</v>
      </c>
      <c r="B14" s="42" t="s">
        <v>329</v>
      </c>
      <c r="D14" s="191" t="s">
        <v>289</v>
      </c>
      <c r="E14" s="179"/>
      <c r="F14" s="179"/>
      <c r="G14" s="179"/>
      <c r="H14" s="179"/>
    </row>
    <row r="15" spans="1:8" ht="12.75">
      <c r="A15" s="294" t="s">
        <v>313</v>
      </c>
      <c r="D15" s="191" t="s">
        <v>288</v>
      </c>
      <c r="E15" s="179"/>
      <c r="F15" s="179"/>
      <c r="G15" s="179"/>
      <c r="H15" s="179"/>
    </row>
    <row r="16" spans="1:8" ht="12.75">
      <c r="A16" s="294" t="s">
        <v>314</v>
      </c>
      <c r="D16" s="179"/>
      <c r="E16" s="179"/>
      <c r="F16" s="179"/>
      <c r="G16" s="179"/>
      <c r="H16" s="179"/>
    </row>
    <row r="17" spans="1:8" ht="12.75">
      <c r="A17" s="294"/>
      <c r="D17" s="179"/>
      <c r="E17" s="179"/>
      <c r="F17" s="179"/>
      <c r="G17" s="179"/>
      <c r="H17" s="179"/>
    </row>
    <row r="18" spans="1:8" ht="12.75">
      <c r="A18" s="294" t="s">
        <v>341</v>
      </c>
      <c r="B18" s="42" t="s">
        <v>326</v>
      </c>
      <c r="D18" s="179"/>
      <c r="E18" s="179"/>
      <c r="F18" s="179"/>
      <c r="G18" s="179"/>
      <c r="H18" s="179"/>
    </row>
    <row r="19" spans="1:8" ht="12.75">
      <c r="A19" s="294" t="s">
        <v>346</v>
      </c>
      <c r="D19" s="179"/>
      <c r="E19" s="179"/>
      <c r="F19" s="179"/>
      <c r="G19" s="179"/>
      <c r="H19" s="179"/>
    </row>
    <row r="20" spans="1:8" ht="12.75">
      <c r="A20" s="294" t="s">
        <v>338</v>
      </c>
      <c r="D20" s="179"/>
      <c r="E20" s="179"/>
      <c r="F20" s="179"/>
      <c r="G20" s="179"/>
      <c r="H20" s="179"/>
    </row>
    <row r="21" spans="1:8" ht="12.75">
      <c r="A21" s="294" t="s">
        <v>317</v>
      </c>
      <c r="D21" s="179"/>
      <c r="E21" s="179"/>
      <c r="F21" s="179"/>
      <c r="G21" s="179"/>
      <c r="H21" s="179"/>
    </row>
    <row r="22" spans="1:8" ht="12.75">
      <c r="A22" s="294" t="s">
        <v>338</v>
      </c>
      <c r="D22" s="179"/>
      <c r="E22" s="179"/>
      <c r="F22" s="179"/>
      <c r="G22" s="179"/>
      <c r="H22" s="179"/>
    </row>
    <row r="23" spans="1:8" ht="12.75">
      <c r="A23" s="294" t="s">
        <v>340</v>
      </c>
      <c r="D23" s="179"/>
      <c r="E23" s="179"/>
      <c r="F23" s="179"/>
      <c r="G23" s="179"/>
      <c r="H23" s="179"/>
    </row>
    <row r="24" spans="1:8" ht="12.75">
      <c r="A24" s="294" t="s">
        <v>338</v>
      </c>
      <c r="D24" s="179"/>
      <c r="E24" s="179"/>
      <c r="F24" s="179"/>
      <c r="G24" s="179"/>
      <c r="H24" s="179"/>
    </row>
    <row r="25" spans="1:8" ht="12.75">
      <c r="A25" s="294" t="s">
        <v>339</v>
      </c>
      <c r="D25" s="179"/>
      <c r="E25" s="179"/>
      <c r="F25" s="179"/>
      <c r="G25" s="179"/>
      <c r="H25" s="179"/>
    </row>
    <row r="26" spans="1:8" ht="12.75">
      <c r="A26" s="294" t="s">
        <v>338</v>
      </c>
      <c r="D26" s="179"/>
      <c r="E26" s="179"/>
      <c r="F26" s="179"/>
      <c r="G26" s="179"/>
      <c r="H26" s="179"/>
    </row>
    <row r="27" spans="1:8" ht="12.75">
      <c r="A27" s="294" t="s">
        <v>342</v>
      </c>
      <c r="D27" s="179"/>
      <c r="E27" s="179"/>
      <c r="F27" s="179"/>
      <c r="G27" s="179"/>
      <c r="H27" s="179"/>
    </row>
    <row r="28" spans="1:8" ht="12.75">
      <c r="A28" s="294" t="s">
        <v>343</v>
      </c>
      <c r="D28" s="179"/>
      <c r="E28" s="179"/>
      <c r="F28" s="179"/>
      <c r="G28" s="179"/>
      <c r="H28" s="179"/>
    </row>
    <row r="29" spans="1:8" ht="12.75">
      <c r="A29" s="294" t="s">
        <v>344</v>
      </c>
      <c r="D29" s="179"/>
      <c r="E29" s="179"/>
      <c r="F29" s="179"/>
      <c r="G29" s="179"/>
      <c r="H29" s="179"/>
    </row>
    <row r="30" spans="1:8" ht="12.75">
      <c r="A30" s="294" t="s">
        <v>345</v>
      </c>
      <c r="D30" s="179"/>
      <c r="E30" s="179"/>
      <c r="F30" s="179"/>
      <c r="G30" s="179"/>
      <c r="H30" s="179"/>
    </row>
    <row r="31" spans="1:8" ht="12.75">
      <c r="A31" s="294"/>
      <c r="D31" s="179"/>
      <c r="E31" s="179"/>
      <c r="F31" s="179"/>
      <c r="G31" s="179"/>
      <c r="H31" s="179"/>
    </row>
    <row r="32" spans="1:10" ht="12.75">
      <c r="A32" s="294" t="s">
        <v>315</v>
      </c>
      <c r="B32" s="42" t="s">
        <v>325</v>
      </c>
      <c r="D32" s="179"/>
      <c r="E32" s="179"/>
      <c r="F32" s="179"/>
      <c r="G32" s="179"/>
      <c r="H32" s="179"/>
      <c r="J32" s="42" t="s">
        <v>373</v>
      </c>
    </row>
    <row r="33" spans="1:10" ht="12.75">
      <c r="A33" s="294" t="s">
        <v>316</v>
      </c>
      <c r="B33" s="42" t="s">
        <v>330</v>
      </c>
      <c r="C33" s="296"/>
      <c r="J33" s="42" t="s">
        <v>374</v>
      </c>
    </row>
    <row r="34" spans="1:12" ht="12.75">
      <c r="A34" s="294" t="s">
        <v>320</v>
      </c>
      <c r="B34" s="42" t="s">
        <v>331</v>
      </c>
      <c r="C34" s="296"/>
      <c r="D34" s="298" t="s">
        <v>283</v>
      </c>
      <c r="E34" s="88"/>
      <c r="F34" s="88"/>
      <c r="G34" s="88"/>
      <c r="H34" s="88"/>
      <c r="I34" s="88"/>
      <c r="J34" s="88"/>
      <c r="K34" s="88"/>
      <c r="L34" s="88"/>
    </row>
    <row r="35" spans="1:12" ht="12.75">
      <c r="A35" s="294" t="s">
        <v>335</v>
      </c>
      <c r="B35" s="294"/>
      <c r="C35" s="296"/>
      <c r="D35" s="299" t="s">
        <v>319</v>
      </c>
      <c r="E35" s="300">
        <v>1</v>
      </c>
      <c r="F35" s="300">
        <v>2</v>
      </c>
      <c r="G35" s="300">
        <v>3</v>
      </c>
      <c r="H35" s="300">
        <v>4</v>
      </c>
      <c r="I35" s="300">
        <v>5</v>
      </c>
      <c r="J35" s="300">
        <v>6</v>
      </c>
      <c r="K35" s="300">
        <v>7</v>
      </c>
      <c r="L35" s="88"/>
    </row>
    <row r="36" spans="1:12" ht="12.75">
      <c r="A36" s="294" t="s">
        <v>334</v>
      </c>
      <c r="C36" s="296"/>
      <c r="D36" s="299" t="s">
        <v>321</v>
      </c>
      <c r="E36" s="299" t="s">
        <v>323</v>
      </c>
      <c r="F36" s="299" t="s">
        <v>323</v>
      </c>
      <c r="G36" s="299" t="s">
        <v>323</v>
      </c>
      <c r="H36" s="299" t="s">
        <v>323</v>
      </c>
      <c r="I36" s="299" t="s">
        <v>323</v>
      </c>
      <c r="J36" s="299" t="s">
        <v>323</v>
      </c>
      <c r="K36" s="299" t="s">
        <v>323</v>
      </c>
      <c r="L36" s="88"/>
    </row>
    <row r="37" spans="1:12" ht="12.75">
      <c r="A37" s="294" t="s">
        <v>333</v>
      </c>
      <c r="C37" s="296"/>
      <c r="D37" s="299" t="s">
        <v>318</v>
      </c>
      <c r="E37" s="299" t="s">
        <v>324</v>
      </c>
      <c r="F37" s="299" t="s">
        <v>323</v>
      </c>
      <c r="G37" s="299" t="s">
        <v>323</v>
      </c>
      <c r="H37" s="299" t="s">
        <v>323</v>
      </c>
      <c r="I37" s="299" t="s">
        <v>324</v>
      </c>
      <c r="J37" s="299" t="s">
        <v>324</v>
      </c>
      <c r="K37" s="299" t="s">
        <v>324</v>
      </c>
      <c r="L37" s="88"/>
    </row>
    <row r="38" spans="1:12" ht="12.75">
      <c r="A38" s="294"/>
      <c r="C38" s="296"/>
      <c r="D38" s="299"/>
      <c r="E38" s="299"/>
      <c r="F38" s="299"/>
      <c r="G38" s="299"/>
      <c r="H38" s="299"/>
      <c r="I38" s="299"/>
      <c r="J38" s="299"/>
      <c r="K38" s="299"/>
      <c r="L38" s="88"/>
    </row>
    <row r="39" spans="1:12" ht="12.75">
      <c r="A39" s="294"/>
      <c r="C39" s="296"/>
      <c r="D39" s="299" t="s">
        <v>322</v>
      </c>
      <c r="E39" s="299" t="s">
        <v>324</v>
      </c>
      <c r="F39" s="299" t="s">
        <v>324</v>
      </c>
      <c r="G39" s="299" t="s">
        <v>323</v>
      </c>
      <c r="H39" s="299" t="s">
        <v>323</v>
      </c>
      <c r="I39" s="299" t="s">
        <v>323</v>
      </c>
      <c r="J39" s="299" t="s">
        <v>323</v>
      </c>
      <c r="K39" s="299" t="s">
        <v>324</v>
      </c>
      <c r="L39" s="88"/>
    </row>
    <row r="40" spans="1:12" ht="12.75">
      <c r="A40" s="294" t="s">
        <v>332</v>
      </c>
      <c r="B40" s="42" t="s">
        <v>325</v>
      </c>
      <c r="D40" s="299" t="s">
        <v>290</v>
      </c>
      <c r="E40" s="299" t="s">
        <v>324</v>
      </c>
      <c r="F40" s="299" t="s">
        <v>324</v>
      </c>
      <c r="G40" s="299" t="s">
        <v>324</v>
      </c>
      <c r="H40" s="299" t="s">
        <v>323</v>
      </c>
      <c r="I40" s="299" t="s">
        <v>324</v>
      </c>
      <c r="J40" s="299" t="s">
        <v>323</v>
      </c>
      <c r="K40" s="299" t="s">
        <v>323</v>
      </c>
      <c r="L40" s="88"/>
    </row>
    <row r="41" spans="1:12" ht="12.75">
      <c r="A41" s="294" t="s">
        <v>316</v>
      </c>
      <c r="B41" s="42" t="s">
        <v>330</v>
      </c>
      <c r="C41" s="296"/>
      <c r="D41" s="88"/>
      <c r="E41" s="88"/>
      <c r="F41" s="88"/>
      <c r="G41" s="88"/>
      <c r="H41" s="88"/>
      <c r="I41" s="88"/>
      <c r="J41" s="88"/>
      <c r="K41" s="88"/>
      <c r="L41" s="88"/>
    </row>
    <row r="42" spans="1:3" ht="12.75">
      <c r="A42" s="294" t="s">
        <v>320</v>
      </c>
      <c r="B42" s="42" t="s">
        <v>331</v>
      </c>
      <c r="C42" s="296"/>
    </row>
    <row r="43" spans="1:3" ht="12.75">
      <c r="A43" s="294" t="s">
        <v>319</v>
      </c>
      <c r="B43" s="294"/>
      <c r="C43" s="296"/>
    </row>
    <row r="44" ht="12.75">
      <c r="A44" s="294"/>
    </row>
    <row r="45" ht="12.75">
      <c r="A45" s="294"/>
    </row>
    <row r="46" ht="12.75">
      <c r="A46" s="294"/>
    </row>
    <row r="47" ht="12.75">
      <c r="A47" s="294"/>
    </row>
    <row r="48" ht="12.75">
      <c r="A48" s="294"/>
    </row>
    <row r="49" ht="12.75">
      <c r="A49" s="294"/>
    </row>
    <row r="50" ht="12.75">
      <c r="A50" s="294"/>
    </row>
  </sheetData>
  <sheetProtection/>
  <dataValidations count="5">
    <dataValidation type="list" allowBlank="1" showInputMessage="1" showErrorMessage="1" sqref="B14">
      <formula1>"Bureaux , Logements"</formula1>
    </dataValidation>
    <dataValidation type="list" allowBlank="1" showInputMessage="1" showErrorMessage="1" sqref="B33 B41">
      <formula1>"Non, Mixte, Indépendante"</formula1>
    </dataValidation>
    <dataValidation type="list" allowBlank="1" showInputMessage="1" showErrorMessage="1" sqref="B34 B42">
      <formula1>"&gt;500 kW, &lt;500 kW"</formula1>
    </dataValidation>
    <dataValidation type="list" allowBlank="1" showInputMessage="1" showErrorMessage="1" sqref="B35">
      <formula1>"1,2,3,4,5,6,7"</formula1>
    </dataValidation>
    <dataValidation type="list" allowBlank="1" showInputMessage="1" showErrorMessage="1" sqref="B27:B30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r:id="rId7"/>
  <headerFooter>
    <oddHeader>&amp;CDonnées Client</oddHeader>
  </headerFooter>
  <colBreaks count="1" manualBreakCount="1">
    <brk id="3" max="65535" man="1"/>
  </colBreaks>
  <tableParts>
    <tablePart r:id="rId4"/>
    <tablePart r:id="rId5"/>
    <tablePart r:id="rId3"/>
    <tablePart r:id="rId2"/>
    <tablePart r:id="rId1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28125" style="0" customWidth="1"/>
    <col min="2" max="10" width="10.28125" style="0" customWidth="1"/>
    <col min="11" max="33" width="11.28125" style="0" customWidth="1"/>
    <col min="34" max="34" width="5.28125" style="0" customWidth="1"/>
    <col min="35" max="35" width="12.140625" style="0" customWidth="1"/>
    <col min="36" max="36" width="90.00390625" style="0" customWidth="1"/>
    <col min="37" max="37" width="8.8515625" style="0" customWidth="1"/>
    <col min="38" max="38" width="12.140625" style="0" customWidth="1"/>
    <col min="39" max="39" width="90.00390625" style="0" customWidth="1"/>
  </cols>
  <sheetData>
    <row r="1" spans="1:33" ht="12.75">
      <c r="A1" s="39" t="s">
        <v>127</v>
      </c>
      <c r="B1" s="39" t="s">
        <v>6</v>
      </c>
      <c r="C1" s="39" t="s">
        <v>33</v>
      </c>
      <c r="D1" s="39" t="s">
        <v>35</v>
      </c>
      <c r="E1" s="39" t="s">
        <v>37</v>
      </c>
      <c r="F1" s="39" t="s">
        <v>39</v>
      </c>
      <c r="G1" s="39" t="s">
        <v>41</v>
      </c>
      <c r="H1" s="39" t="s">
        <v>43</v>
      </c>
      <c r="I1" s="39" t="s">
        <v>45</v>
      </c>
      <c r="J1" s="39" t="s">
        <v>47</v>
      </c>
      <c r="K1" s="39" t="s">
        <v>49</v>
      </c>
      <c r="L1" s="39" t="s">
        <v>51</v>
      </c>
      <c r="M1" s="39" t="s">
        <v>53</v>
      </c>
      <c r="N1" s="39" t="s">
        <v>55</v>
      </c>
      <c r="O1" s="39" t="s">
        <v>57</v>
      </c>
      <c r="P1" s="39" t="s">
        <v>63</v>
      </c>
      <c r="Q1" s="39" t="s">
        <v>64</v>
      </c>
      <c r="R1" s="39" t="s">
        <v>65</v>
      </c>
      <c r="S1" s="39" t="s">
        <v>66</v>
      </c>
      <c r="T1" s="39" t="s">
        <v>67</v>
      </c>
      <c r="U1" s="39" t="s">
        <v>68</v>
      </c>
      <c r="V1" s="39" t="s">
        <v>69</v>
      </c>
      <c r="W1" s="39" t="s">
        <v>70</v>
      </c>
      <c r="X1" s="39" t="s">
        <v>71</v>
      </c>
      <c r="Y1" s="39" t="s">
        <v>72</v>
      </c>
      <c r="Z1" s="39" t="s">
        <v>73</v>
      </c>
      <c r="AA1" s="39" t="s">
        <v>74</v>
      </c>
      <c r="AB1" s="39" t="s">
        <v>75</v>
      </c>
      <c r="AC1" s="39" t="s">
        <v>76</v>
      </c>
      <c r="AD1" s="39" t="s">
        <v>77</v>
      </c>
      <c r="AE1" s="39" t="s">
        <v>78</v>
      </c>
      <c r="AF1" s="39" t="s">
        <v>79</v>
      </c>
      <c r="AG1" s="39" t="s">
        <v>80</v>
      </c>
    </row>
    <row r="2" spans="1:36" ht="12.75">
      <c r="A2" s="146" t="s">
        <v>93</v>
      </c>
      <c r="B2" s="40">
        <v>0</v>
      </c>
      <c r="C2" s="40">
        <v>1985</v>
      </c>
      <c r="D2" s="40">
        <v>923</v>
      </c>
      <c r="E2" s="40">
        <v>0</v>
      </c>
      <c r="F2" s="40">
        <v>200</v>
      </c>
      <c r="G2" s="40">
        <v>40</v>
      </c>
      <c r="H2" s="40">
        <v>20</v>
      </c>
      <c r="I2" s="40">
        <v>120</v>
      </c>
      <c r="J2" s="40">
        <v>0</v>
      </c>
      <c r="K2" s="40">
        <v>20</v>
      </c>
      <c r="L2" s="40">
        <v>0</v>
      </c>
      <c r="M2" s="40">
        <v>30</v>
      </c>
      <c r="N2" s="40">
        <v>330</v>
      </c>
      <c r="O2" s="40">
        <v>920</v>
      </c>
      <c r="P2" s="40">
        <v>0</v>
      </c>
      <c r="Q2" s="39" t="s">
        <v>0</v>
      </c>
      <c r="R2" s="39" t="s">
        <v>0</v>
      </c>
      <c r="S2" s="39" t="s">
        <v>0</v>
      </c>
      <c r="T2" s="39" t="s">
        <v>0</v>
      </c>
      <c r="U2" s="39" t="s">
        <v>0</v>
      </c>
      <c r="V2" s="39" t="s">
        <v>0</v>
      </c>
      <c r="W2" s="39" t="s">
        <v>0</v>
      </c>
      <c r="X2" s="39" t="s">
        <v>0</v>
      </c>
      <c r="Y2" s="39" t="s">
        <v>0</v>
      </c>
      <c r="Z2" s="39" t="s">
        <v>0</v>
      </c>
      <c r="AA2" s="39" t="s">
        <v>0</v>
      </c>
      <c r="AB2" s="39" t="s">
        <v>0</v>
      </c>
      <c r="AC2" s="39" t="s">
        <v>0</v>
      </c>
      <c r="AD2" s="39" t="s">
        <v>0</v>
      </c>
      <c r="AE2" s="39" t="s">
        <v>0</v>
      </c>
      <c r="AF2" s="39" t="s">
        <v>0</v>
      </c>
      <c r="AG2" s="39" t="s">
        <v>0</v>
      </c>
      <c r="AI2" s="39" t="s">
        <v>128</v>
      </c>
      <c r="AJ2" s="39" t="s">
        <v>125</v>
      </c>
    </row>
    <row r="3" spans="1:36" ht="12.75">
      <c r="A3" s="145" t="s">
        <v>94</v>
      </c>
      <c r="B3" s="40">
        <v>0</v>
      </c>
      <c r="C3" s="40">
        <v>1814</v>
      </c>
      <c r="D3" s="40">
        <v>894</v>
      </c>
      <c r="E3" s="40">
        <v>0</v>
      </c>
      <c r="F3" s="40">
        <v>190</v>
      </c>
      <c r="G3" s="40">
        <v>10</v>
      </c>
      <c r="H3" s="40">
        <v>0</v>
      </c>
      <c r="I3" s="40">
        <v>100</v>
      </c>
      <c r="J3" s="40">
        <v>3</v>
      </c>
      <c r="K3" s="40">
        <v>20</v>
      </c>
      <c r="L3" s="40">
        <v>0</v>
      </c>
      <c r="M3" s="40">
        <v>0</v>
      </c>
      <c r="N3" s="40">
        <v>340</v>
      </c>
      <c r="O3" s="40">
        <v>730</v>
      </c>
      <c r="P3" s="40">
        <v>38</v>
      </c>
      <c r="Q3" s="39" t="s">
        <v>0</v>
      </c>
      <c r="R3" s="39" t="s">
        <v>0</v>
      </c>
      <c r="S3" s="39" t="s">
        <v>0</v>
      </c>
      <c r="T3" s="39" t="s">
        <v>0</v>
      </c>
      <c r="U3" s="39" t="s">
        <v>0</v>
      </c>
      <c r="V3" s="39" t="s">
        <v>0</v>
      </c>
      <c r="W3" s="39" t="s">
        <v>0</v>
      </c>
      <c r="X3" s="39" t="s">
        <v>0</v>
      </c>
      <c r="Y3" s="39" t="s">
        <v>0</v>
      </c>
      <c r="Z3" s="39" t="s">
        <v>0</v>
      </c>
      <c r="AA3" s="39" t="s">
        <v>0</v>
      </c>
      <c r="AB3" s="39" t="s">
        <v>0</v>
      </c>
      <c r="AC3" s="39" t="s">
        <v>0</v>
      </c>
      <c r="AD3" s="39" t="s">
        <v>0</v>
      </c>
      <c r="AE3" s="39" t="s">
        <v>0</v>
      </c>
      <c r="AF3" s="39" t="s">
        <v>0</v>
      </c>
      <c r="AG3" s="39" t="s">
        <v>0</v>
      </c>
      <c r="AI3" s="39" t="s">
        <v>129</v>
      </c>
      <c r="AJ3" s="39" t="s">
        <v>1</v>
      </c>
    </row>
    <row r="4" spans="1:36" ht="12.75">
      <c r="A4" s="145" t="s">
        <v>95</v>
      </c>
      <c r="B4" s="40">
        <v>0</v>
      </c>
      <c r="C4" s="40">
        <v>1727</v>
      </c>
      <c r="D4" s="40">
        <v>820</v>
      </c>
      <c r="E4" s="40">
        <v>26</v>
      </c>
      <c r="F4" s="40">
        <v>120</v>
      </c>
      <c r="G4" s="40">
        <v>30</v>
      </c>
      <c r="H4" s="40">
        <v>20</v>
      </c>
      <c r="I4" s="40">
        <v>110</v>
      </c>
      <c r="J4" s="40">
        <v>22</v>
      </c>
      <c r="K4" s="40">
        <v>20</v>
      </c>
      <c r="L4" s="40">
        <v>0</v>
      </c>
      <c r="M4" s="40">
        <v>10</v>
      </c>
      <c r="N4" s="40">
        <v>290</v>
      </c>
      <c r="O4" s="40">
        <v>740</v>
      </c>
      <c r="P4" s="40">
        <v>67</v>
      </c>
      <c r="Q4" s="39" t="s">
        <v>0</v>
      </c>
      <c r="R4" s="39" t="s">
        <v>0</v>
      </c>
      <c r="S4" s="39" t="s">
        <v>0</v>
      </c>
      <c r="T4" s="39" t="s">
        <v>0</v>
      </c>
      <c r="U4" s="39" t="s">
        <v>0</v>
      </c>
      <c r="V4" s="39" t="s">
        <v>0</v>
      </c>
      <c r="W4" s="39" t="s">
        <v>0</v>
      </c>
      <c r="X4" s="39" t="s">
        <v>0</v>
      </c>
      <c r="Y4" s="39" t="s">
        <v>0</v>
      </c>
      <c r="Z4" s="39" t="s">
        <v>0</v>
      </c>
      <c r="AA4" s="39" t="s">
        <v>0</v>
      </c>
      <c r="AB4" s="39" t="s">
        <v>0</v>
      </c>
      <c r="AC4" s="39" t="s">
        <v>0</v>
      </c>
      <c r="AD4" s="39" t="s">
        <v>0</v>
      </c>
      <c r="AE4" s="39" t="s">
        <v>0</v>
      </c>
      <c r="AF4" s="39" t="s">
        <v>0</v>
      </c>
      <c r="AG4" s="39" t="s">
        <v>0</v>
      </c>
      <c r="AI4" s="39" t="s">
        <v>130</v>
      </c>
      <c r="AJ4" s="39" t="s">
        <v>2</v>
      </c>
    </row>
    <row r="5" spans="1:36" ht="12.75">
      <c r="A5" s="145" t="s">
        <v>96</v>
      </c>
      <c r="B5" s="40">
        <v>0</v>
      </c>
      <c r="C5" s="40">
        <v>1672</v>
      </c>
      <c r="D5" s="40">
        <v>754</v>
      </c>
      <c r="E5" s="40">
        <v>136</v>
      </c>
      <c r="F5" s="40">
        <v>100</v>
      </c>
      <c r="G5" s="40">
        <v>0</v>
      </c>
      <c r="H5" s="40">
        <v>0</v>
      </c>
      <c r="I5" s="40">
        <v>170</v>
      </c>
      <c r="J5" s="40">
        <v>74</v>
      </c>
      <c r="K5" s="40">
        <v>40</v>
      </c>
      <c r="L5" s="40">
        <v>0</v>
      </c>
      <c r="M5" s="40">
        <v>10</v>
      </c>
      <c r="N5" s="40">
        <v>260</v>
      </c>
      <c r="O5" s="40">
        <v>710</v>
      </c>
      <c r="P5" s="40">
        <v>252</v>
      </c>
      <c r="Q5" s="39" t="s">
        <v>0</v>
      </c>
      <c r="R5" s="39" t="s">
        <v>0</v>
      </c>
      <c r="S5" s="39" t="s">
        <v>0</v>
      </c>
      <c r="T5" s="39" t="s">
        <v>0</v>
      </c>
      <c r="U5" s="39" t="s">
        <v>0</v>
      </c>
      <c r="V5" s="39" t="s">
        <v>0</v>
      </c>
      <c r="W5" s="39" t="s">
        <v>0</v>
      </c>
      <c r="X5" s="39" t="s">
        <v>0</v>
      </c>
      <c r="Y5" s="39" t="s">
        <v>0</v>
      </c>
      <c r="Z5" s="39" t="s">
        <v>0</v>
      </c>
      <c r="AA5" s="39" t="s">
        <v>0</v>
      </c>
      <c r="AB5" s="39" t="s">
        <v>0</v>
      </c>
      <c r="AC5" s="39" t="s">
        <v>0</v>
      </c>
      <c r="AD5" s="39" t="s">
        <v>0</v>
      </c>
      <c r="AE5" s="39" t="s">
        <v>0</v>
      </c>
      <c r="AF5" s="39" t="s">
        <v>0</v>
      </c>
      <c r="AG5" s="39" t="s">
        <v>0</v>
      </c>
      <c r="AI5" s="39" t="s">
        <v>131</v>
      </c>
      <c r="AJ5" s="39" t="s">
        <v>3</v>
      </c>
    </row>
    <row r="6" spans="1:36" ht="12.75">
      <c r="A6" s="145" t="s">
        <v>97</v>
      </c>
      <c r="B6" s="40">
        <v>0</v>
      </c>
      <c r="C6" s="40">
        <v>1834</v>
      </c>
      <c r="D6" s="40">
        <v>870</v>
      </c>
      <c r="E6" s="40">
        <v>202</v>
      </c>
      <c r="F6" s="40">
        <v>100</v>
      </c>
      <c r="G6" s="40">
        <v>0</v>
      </c>
      <c r="H6" s="40">
        <v>0</v>
      </c>
      <c r="I6" s="40">
        <v>130</v>
      </c>
      <c r="J6" s="40">
        <v>86</v>
      </c>
      <c r="K6" s="40">
        <v>30</v>
      </c>
      <c r="L6" s="40">
        <v>0</v>
      </c>
      <c r="M6" s="40">
        <v>0</v>
      </c>
      <c r="N6" s="40">
        <v>310</v>
      </c>
      <c r="O6" s="40">
        <v>750</v>
      </c>
      <c r="P6" s="40">
        <v>275</v>
      </c>
      <c r="Q6" s="39" t="s">
        <v>0</v>
      </c>
      <c r="R6" s="39" t="s">
        <v>0</v>
      </c>
      <c r="S6" s="39" t="s">
        <v>0</v>
      </c>
      <c r="T6" s="39" t="s">
        <v>0</v>
      </c>
      <c r="U6" s="39" t="s">
        <v>0</v>
      </c>
      <c r="V6" s="39" t="s">
        <v>0</v>
      </c>
      <c r="W6" s="39" t="s">
        <v>0</v>
      </c>
      <c r="X6" s="39" t="s">
        <v>0</v>
      </c>
      <c r="Y6" s="39" t="s">
        <v>0</v>
      </c>
      <c r="Z6" s="39" t="s">
        <v>0</v>
      </c>
      <c r="AA6" s="39" t="s">
        <v>0</v>
      </c>
      <c r="AB6" s="39" t="s">
        <v>0</v>
      </c>
      <c r="AC6" s="39" t="s">
        <v>0</v>
      </c>
      <c r="AD6" s="39" t="s">
        <v>0</v>
      </c>
      <c r="AE6" s="39" t="s">
        <v>0</v>
      </c>
      <c r="AF6" s="39" t="s">
        <v>0</v>
      </c>
      <c r="AG6" s="39" t="s">
        <v>0</v>
      </c>
      <c r="AI6" s="39" t="s">
        <v>132</v>
      </c>
      <c r="AJ6" s="41">
        <v>41487</v>
      </c>
    </row>
    <row r="7" spans="1:36" ht="12.75">
      <c r="A7" s="145" t="s">
        <v>98</v>
      </c>
      <c r="B7" s="40">
        <v>62</v>
      </c>
      <c r="C7" s="40">
        <v>1836</v>
      </c>
      <c r="D7" s="40">
        <v>797</v>
      </c>
      <c r="E7" s="40">
        <v>134</v>
      </c>
      <c r="F7" s="40">
        <v>110</v>
      </c>
      <c r="G7" s="40">
        <v>0</v>
      </c>
      <c r="H7" s="40">
        <v>0</v>
      </c>
      <c r="I7" s="40">
        <v>140</v>
      </c>
      <c r="J7" s="40">
        <v>74</v>
      </c>
      <c r="K7" s="40">
        <v>50</v>
      </c>
      <c r="L7" s="40">
        <v>0</v>
      </c>
      <c r="M7" s="40">
        <v>10</v>
      </c>
      <c r="N7" s="40">
        <v>300</v>
      </c>
      <c r="O7" s="40">
        <v>870</v>
      </c>
      <c r="P7" s="40">
        <v>274</v>
      </c>
      <c r="Q7" s="39" t="s">
        <v>0</v>
      </c>
      <c r="R7" s="39" t="s">
        <v>0</v>
      </c>
      <c r="S7" s="39" t="s">
        <v>0</v>
      </c>
      <c r="T7" s="39" t="s">
        <v>0</v>
      </c>
      <c r="U7" s="39" t="s">
        <v>0</v>
      </c>
      <c r="V7" s="39" t="s">
        <v>0</v>
      </c>
      <c r="W7" s="39" t="s">
        <v>0</v>
      </c>
      <c r="X7" s="39" t="s">
        <v>0</v>
      </c>
      <c r="Y7" s="39" t="s">
        <v>0</v>
      </c>
      <c r="Z7" s="39" t="s">
        <v>0</v>
      </c>
      <c r="AA7" s="39" t="s">
        <v>0</v>
      </c>
      <c r="AB7" s="39" t="s">
        <v>0</v>
      </c>
      <c r="AC7" s="39" t="s">
        <v>0</v>
      </c>
      <c r="AD7" s="39" t="s">
        <v>0</v>
      </c>
      <c r="AE7" s="39" t="s">
        <v>0</v>
      </c>
      <c r="AF7" s="39" t="s">
        <v>0</v>
      </c>
      <c r="AG7" s="39" t="s">
        <v>0</v>
      </c>
      <c r="AI7" s="39" t="s">
        <v>133</v>
      </c>
      <c r="AJ7" s="41">
        <v>42583</v>
      </c>
    </row>
    <row r="8" spans="1:36" ht="12.75">
      <c r="A8" s="145" t="s">
        <v>99</v>
      </c>
      <c r="B8" s="40">
        <v>127</v>
      </c>
      <c r="C8" s="40">
        <v>1653</v>
      </c>
      <c r="D8" s="40">
        <v>753</v>
      </c>
      <c r="E8" s="40">
        <v>159</v>
      </c>
      <c r="F8" s="40">
        <v>150</v>
      </c>
      <c r="G8" s="40">
        <v>0</v>
      </c>
      <c r="H8" s="40">
        <v>10</v>
      </c>
      <c r="I8" s="40">
        <v>120</v>
      </c>
      <c r="J8" s="40">
        <v>56</v>
      </c>
      <c r="K8" s="40">
        <v>10</v>
      </c>
      <c r="L8" s="40">
        <v>0</v>
      </c>
      <c r="M8" s="40">
        <v>20</v>
      </c>
      <c r="N8" s="40">
        <v>360</v>
      </c>
      <c r="O8" s="40">
        <v>620</v>
      </c>
      <c r="P8" s="40">
        <v>234</v>
      </c>
      <c r="Q8" s="39" t="s">
        <v>0</v>
      </c>
      <c r="R8" s="39" t="s">
        <v>0</v>
      </c>
      <c r="S8" s="39" t="s">
        <v>0</v>
      </c>
      <c r="T8" s="39" t="s">
        <v>0</v>
      </c>
      <c r="U8" s="39" t="s">
        <v>0</v>
      </c>
      <c r="V8" s="39" t="s">
        <v>0</v>
      </c>
      <c r="W8" s="39" t="s">
        <v>0</v>
      </c>
      <c r="X8" s="39" t="s">
        <v>0</v>
      </c>
      <c r="Y8" s="39" t="s">
        <v>0</v>
      </c>
      <c r="Z8" s="39" t="s">
        <v>0</v>
      </c>
      <c r="AA8" s="39" t="s">
        <v>0</v>
      </c>
      <c r="AB8" s="39" t="s">
        <v>0</v>
      </c>
      <c r="AC8" s="39" t="s">
        <v>0</v>
      </c>
      <c r="AD8" s="39" t="s">
        <v>0</v>
      </c>
      <c r="AE8" s="39" t="s">
        <v>0</v>
      </c>
      <c r="AF8" s="39" t="s">
        <v>0</v>
      </c>
      <c r="AG8" s="39" t="s">
        <v>0</v>
      </c>
      <c r="AI8" s="39" t="s">
        <v>134</v>
      </c>
      <c r="AJ8" s="41">
        <v>42584.00608523148</v>
      </c>
    </row>
    <row r="9" spans="1:33" ht="12.75">
      <c r="A9" s="145" t="s">
        <v>100</v>
      </c>
      <c r="B9" s="40">
        <v>51</v>
      </c>
      <c r="C9" s="40">
        <v>1808</v>
      </c>
      <c r="D9" s="40">
        <v>773</v>
      </c>
      <c r="E9" s="40">
        <v>52</v>
      </c>
      <c r="F9" s="40">
        <v>120</v>
      </c>
      <c r="G9" s="40">
        <v>20</v>
      </c>
      <c r="H9" s="40">
        <v>0</v>
      </c>
      <c r="I9" s="40">
        <v>90</v>
      </c>
      <c r="J9" s="40">
        <v>38</v>
      </c>
      <c r="K9" s="40">
        <v>10</v>
      </c>
      <c r="L9" s="40">
        <v>0</v>
      </c>
      <c r="M9" s="40">
        <v>0</v>
      </c>
      <c r="N9" s="40">
        <v>290</v>
      </c>
      <c r="O9" s="40">
        <v>850</v>
      </c>
      <c r="P9" s="40">
        <v>184</v>
      </c>
      <c r="Q9" s="39" t="s">
        <v>0</v>
      </c>
      <c r="R9" s="39" t="s">
        <v>0</v>
      </c>
      <c r="S9" s="39" t="s">
        <v>0</v>
      </c>
      <c r="T9" s="39" t="s">
        <v>0</v>
      </c>
      <c r="U9" s="39" t="s">
        <v>0</v>
      </c>
      <c r="V9" s="39" t="s">
        <v>0</v>
      </c>
      <c r="W9" s="39" t="s">
        <v>0</v>
      </c>
      <c r="X9" s="39" t="s">
        <v>0</v>
      </c>
      <c r="Y9" s="39" t="s">
        <v>0</v>
      </c>
      <c r="Z9" s="39" t="s">
        <v>0</v>
      </c>
      <c r="AA9" s="39" t="s">
        <v>0</v>
      </c>
      <c r="AB9" s="39" t="s">
        <v>0</v>
      </c>
      <c r="AC9" s="39" t="s">
        <v>0</v>
      </c>
      <c r="AD9" s="39" t="s">
        <v>0</v>
      </c>
      <c r="AE9" s="39" t="s">
        <v>0</v>
      </c>
      <c r="AF9" s="39" t="s">
        <v>0</v>
      </c>
      <c r="AG9" s="39" t="s">
        <v>0</v>
      </c>
    </row>
    <row r="10" spans="1:33" ht="12.75">
      <c r="A10" s="145" t="s">
        <v>101</v>
      </c>
      <c r="B10" s="40">
        <v>4</v>
      </c>
      <c r="C10" s="40">
        <v>1766</v>
      </c>
      <c r="D10" s="40">
        <v>839</v>
      </c>
      <c r="E10" s="40">
        <v>1</v>
      </c>
      <c r="F10" s="40">
        <v>90</v>
      </c>
      <c r="G10" s="40">
        <v>10</v>
      </c>
      <c r="H10" s="40">
        <v>20</v>
      </c>
      <c r="I10" s="40">
        <v>110</v>
      </c>
      <c r="J10" s="40">
        <v>10</v>
      </c>
      <c r="K10" s="40">
        <v>20</v>
      </c>
      <c r="L10" s="40">
        <v>0</v>
      </c>
      <c r="M10" s="40">
        <v>40</v>
      </c>
      <c r="N10" s="40">
        <v>330</v>
      </c>
      <c r="O10" s="40">
        <v>710</v>
      </c>
      <c r="P10" s="40">
        <v>83</v>
      </c>
      <c r="Q10" s="39" t="s">
        <v>0</v>
      </c>
      <c r="R10" s="39" t="s">
        <v>0</v>
      </c>
      <c r="S10" s="39" t="s">
        <v>0</v>
      </c>
      <c r="T10" s="39" t="s">
        <v>0</v>
      </c>
      <c r="U10" s="39" t="s">
        <v>0</v>
      </c>
      <c r="V10" s="39" t="s">
        <v>0</v>
      </c>
      <c r="W10" s="39" t="s">
        <v>0</v>
      </c>
      <c r="X10" s="39" t="s">
        <v>0</v>
      </c>
      <c r="Y10" s="39" t="s">
        <v>0</v>
      </c>
      <c r="Z10" s="39" t="s">
        <v>0</v>
      </c>
      <c r="AA10" s="39" t="s">
        <v>0</v>
      </c>
      <c r="AB10" s="39" t="s">
        <v>0</v>
      </c>
      <c r="AC10" s="39" t="s">
        <v>0</v>
      </c>
      <c r="AD10" s="39" t="s">
        <v>0</v>
      </c>
      <c r="AE10" s="39" t="s">
        <v>0</v>
      </c>
      <c r="AF10" s="39" t="s">
        <v>0</v>
      </c>
      <c r="AG10" s="39" t="s">
        <v>0</v>
      </c>
    </row>
    <row r="11" spans="1:33" ht="12.75">
      <c r="A11" s="145" t="s">
        <v>102</v>
      </c>
      <c r="B11" s="40">
        <v>10</v>
      </c>
      <c r="C11" s="40">
        <v>1858</v>
      </c>
      <c r="D11" s="40">
        <v>864</v>
      </c>
      <c r="E11" s="40">
        <v>15</v>
      </c>
      <c r="F11" s="40">
        <v>130</v>
      </c>
      <c r="G11" s="40">
        <v>30</v>
      </c>
      <c r="H11" s="40">
        <v>10</v>
      </c>
      <c r="I11" s="40">
        <v>160</v>
      </c>
      <c r="J11" s="40">
        <v>11</v>
      </c>
      <c r="K11" s="40">
        <v>10</v>
      </c>
      <c r="L11" s="40">
        <v>0</v>
      </c>
      <c r="M11" s="40">
        <v>0</v>
      </c>
      <c r="N11" s="40">
        <v>290</v>
      </c>
      <c r="O11" s="40">
        <v>820</v>
      </c>
      <c r="P11" s="40">
        <v>62</v>
      </c>
      <c r="Q11" s="39" t="s">
        <v>0</v>
      </c>
      <c r="R11" s="39" t="s">
        <v>0</v>
      </c>
      <c r="S11" s="39" t="s">
        <v>0</v>
      </c>
      <c r="T11" s="39" t="s">
        <v>0</v>
      </c>
      <c r="U11" s="39" t="s">
        <v>0</v>
      </c>
      <c r="V11" s="39" t="s">
        <v>0</v>
      </c>
      <c r="W11" s="39" t="s">
        <v>0</v>
      </c>
      <c r="X11" s="39" t="s">
        <v>0</v>
      </c>
      <c r="Y11" s="39" t="s">
        <v>0</v>
      </c>
      <c r="Z11" s="39" t="s">
        <v>0</v>
      </c>
      <c r="AA11" s="39" t="s">
        <v>0</v>
      </c>
      <c r="AB11" s="39" t="s">
        <v>0</v>
      </c>
      <c r="AC11" s="39" t="s">
        <v>0</v>
      </c>
      <c r="AD11" s="39" t="s">
        <v>0</v>
      </c>
      <c r="AE11" s="39" t="s">
        <v>0</v>
      </c>
      <c r="AF11" s="39" t="s">
        <v>0</v>
      </c>
      <c r="AG11" s="39" t="s">
        <v>0</v>
      </c>
    </row>
    <row r="12" spans="1:33" ht="12.75">
      <c r="A12" s="145" t="s">
        <v>103</v>
      </c>
      <c r="B12" s="40">
        <v>6</v>
      </c>
      <c r="C12" s="40">
        <v>1842</v>
      </c>
      <c r="D12" s="40">
        <v>852</v>
      </c>
      <c r="E12" s="40">
        <v>0</v>
      </c>
      <c r="F12" s="40">
        <v>140</v>
      </c>
      <c r="G12" s="40">
        <v>0</v>
      </c>
      <c r="H12" s="40">
        <v>20</v>
      </c>
      <c r="I12" s="40">
        <v>120</v>
      </c>
      <c r="J12" s="40">
        <v>0</v>
      </c>
      <c r="K12" s="40">
        <v>0</v>
      </c>
      <c r="L12" s="40">
        <v>0</v>
      </c>
      <c r="M12" s="40">
        <v>0</v>
      </c>
      <c r="N12" s="40">
        <v>290</v>
      </c>
      <c r="O12" s="40">
        <v>800</v>
      </c>
      <c r="P12" s="40">
        <v>7</v>
      </c>
      <c r="Q12" s="39" t="s">
        <v>0</v>
      </c>
      <c r="R12" s="39" t="s">
        <v>0</v>
      </c>
      <c r="S12" s="39" t="s">
        <v>0</v>
      </c>
      <c r="T12" s="39" t="s">
        <v>0</v>
      </c>
      <c r="U12" s="39" t="s">
        <v>0</v>
      </c>
      <c r="V12" s="39" t="s">
        <v>0</v>
      </c>
      <c r="W12" s="39" t="s">
        <v>0</v>
      </c>
      <c r="X12" s="39" t="s">
        <v>0</v>
      </c>
      <c r="Y12" s="39" t="s">
        <v>0</v>
      </c>
      <c r="Z12" s="39" t="s">
        <v>0</v>
      </c>
      <c r="AA12" s="39" t="s">
        <v>0</v>
      </c>
      <c r="AB12" s="39" t="s">
        <v>0</v>
      </c>
      <c r="AC12" s="39" t="s">
        <v>0</v>
      </c>
      <c r="AD12" s="39" t="s">
        <v>0</v>
      </c>
      <c r="AE12" s="39" t="s">
        <v>0</v>
      </c>
      <c r="AF12" s="39" t="s">
        <v>0</v>
      </c>
      <c r="AG12" s="39" t="s">
        <v>0</v>
      </c>
    </row>
    <row r="13" spans="1:33" ht="12.75">
      <c r="A13" s="145" t="s">
        <v>104</v>
      </c>
      <c r="B13" s="40">
        <v>0</v>
      </c>
      <c r="C13" s="40">
        <v>1989</v>
      </c>
      <c r="D13" s="40">
        <v>964</v>
      </c>
      <c r="E13" s="40">
        <v>0</v>
      </c>
      <c r="F13" s="40">
        <v>190</v>
      </c>
      <c r="G13" s="40">
        <v>80</v>
      </c>
      <c r="H13" s="40">
        <v>30</v>
      </c>
      <c r="I13" s="40">
        <v>160</v>
      </c>
      <c r="J13" s="40">
        <v>0</v>
      </c>
      <c r="K13" s="40">
        <v>30</v>
      </c>
      <c r="L13" s="40">
        <v>0</v>
      </c>
      <c r="M13" s="40">
        <v>20</v>
      </c>
      <c r="N13" s="40">
        <v>350</v>
      </c>
      <c r="O13" s="40">
        <v>730</v>
      </c>
      <c r="P13" s="40">
        <v>1</v>
      </c>
      <c r="Q13" s="39" t="s">
        <v>0</v>
      </c>
      <c r="R13" s="39" t="s">
        <v>0</v>
      </c>
      <c r="S13" s="39" t="s">
        <v>0</v>
      </c>
      <c r="T13" s="39" t="s">
        <v>0</v>
      </c>
      <c r="U13" s="39" t="s">
        <v>0</v>
      </c>
      <c r="V13" s="39" t="s">
        <v>0</v>
      </c>
      <c r="W13" s="39" t="s">
        <v>0</v>
      </c>
      <c r="X13" s="39" t="s">
        <v>0</v>
      </c>
      <c r="Y13" s="39" t="s">
        <v>0</v>
      </c>
      <c r="Z13" s="39" t="s">
        <v>0</v>
      </c>
      <c r="AA13" s="39" t="s">
        <v>0</v>
      </c>
      <c r="AB13" s="39" t="s">
        <v>0</v>
      </c>
      <c r="AC13" s="39" t="s">
        <v>0</v>
      </c>
      <c r="AD13" s="39" t="s">
        <v>0</v>
      </c>
      <c r="AE13" s="39" t="s">
        <v>0</v>
      </c>
      <c r="AF13" s="39" t="s">
        <v>0</v>
      </c>
      <c r="AG13" s="39" t="s">
        <v>0</v>
      </c>
    </row>
    <row r="14" spans="1:33" ht="12.75">
      <c r="A14" s="145" t="s">
        <v>105</v>
      </c>
      <c r="B14" s="40">
        <v>0</v>
      </c>
      <c r="C14" s="40">
        <v>1891</v>
      </c>
      <c r="D14" s="40">
        <v>883</v>
      </c>
      <c r="E14" s="40">
        <v>0</v>
      </c>
      <c r="F14" s="40">
        <v>120</v>
      </c>
      <c r="G14" s="40">
        <v>30</v>
      </c>
      <c r="H14" s="40">
        <v>20</v>
      </c>
      <c r="I14" s="40">
        <v>140</v>
      </c>
      <c r="J14" s="40">
        <v>0</v>
      </c>
      <c r="K14" s="40">
        <v>30</v>
      </c>
      <c r="L14" s="40">
        <v>0</v>
      </c>
      <c r="M14" s="40">
        <v>30</v>
      </c>
      <c r="N14" s="40">
        <v>320</v>
      </c>
      <c r="O14" s="40">
        <v>860</v>
      </c>
      <c r="P14" s="40">
        <v>9</v>
      </c>
      <c r="Q14" s="39" t="s">
        <v>0</v>
      </c>
      <c r="R14" s="39" t="s">
        <v>0</v>
      </c>
      <c r="S14" s="39" t="s">
        <v>0</v>
      </c>
      <c r="T14" s="39" t="s">
        <v>0</v>
      </c>
      <c r="U14" s="39" t="s">
        <v>0</v>
      </c>
      <c r="V14" s="39" t="s">
        <v>0</v>
      </c>
      <c r="W14" s="39" t="s">
        <v>0</v>
      </c>
      <c r="X14" s="39" t="s">
        <v>0</v>
      </c>
      <c r="Y14" s="39" t="s">
        <v>0</v>
      </c>
      <c r="Z14" s="39" t="s">
        <v>0</v>
      </c>
      <c r="AA14" s="39" t="s">
        <v>0</v>
      </c>
      <c r="AB14" s="39" t="s">
        <v>0</v>
      </c>
      <c r="AC14" s="39" t="s">
        <v>0</v>
      </c>
      <c r="AD14" s="39" t="s">
        <v>0</v>
      </c>
      <c r="AE14" s="39" t="s">
        <v>0</v>
      </c>
      <c r="AF14" s="39" t="s">
        <v>0</v>
      </c>
      <c r="AG14" s="39" t="s">
        <v>0</v>
      </c>
    </row>
    <row r="15" spans="1:33" ht="12.75">
      <c r="A15" s="145" t="s">
        <v>106</v>
      </c>
      <c r="B15" s="40">
        <v>0</v>
      </c>
      <c r="C15" s="40">
        <v>1843</v>
      </c>
      <c r="D15" s="40">
        <v>916</v>
      </c>
      <c r="E15" s="40">
        <v>0</v>
      </c>
      <c r="F15" s="40">
        <v>100</v>
      </c>
      <c r="G15" s="40">
        <v>10</v>
      </c>
      <c r="H15" s="40">
        <v>40</v>
      </c>
      <c r="I15" s="40">
        <v>160</v>
      </c>
      <c r="J15" s="40">
        <v>0</v>
      </c>
      <c r="K15" s="40">
        <v>10</v>
      </c>
      <c r="L15" s="40">
        <v>0</v>
      </c>
      <c r="M15" s="40">
        <v>10</v>
      </c>
      <c r="N15" s="40">
        <v>340</v>
      </c>
      <c r="O15" s="40">
        <v>640</v>
      </c>
      <c r="P15" s="40">
        <v>9</v>
      </c>
      <c r="Q15" s="39" t="s">
        <v>0</v>
      </c>
      <c r="R15" s="39" t="s">
        <v>0</v>
      </c>
      <c r="S15" s="39" t="s">
        <v>0</v>
      </c>
      <c r="T15" s="39" t="s">
        <v>0</v>
      </c>
      <c r="U15" s="39" t="s">
        <v>0</v>
      </c>
      <c r="V15" s="39" t="s">
        <v>0</v>
      </c>
      <c r="W15" s="39" t="s">
        <v>0</v>
      </c>
      <c r="X15" s="39" t="s">
        <v>0</v>
      </c>
      <c r="Y15" s="39" t="s">
        <v>0</v>
      </c>
      <c r="Z15" s="39" t="s">
        <v>0</v>
      </c>
      <c r="AA15" s="39" t="s">
        <v>0</v>
      </c>
      <c r="AB15" s="39" t="s">
        <v>0</v>
      </c>
      <c r="AC15" s="39" t="s">
        <v>0</v>
      </c>
      <c r="AD15" s="39" t="s">
        <v>0</v>
      </c>
      <c r="AE15" s="39" t="s">
        <v>0</v>
      </c>
      <c r="AF15" s="39" t="s">
        <v>0</v>
      </c>
      <c r="AG15" s="39" t="s">
        <v>0</v>
      </c>
    </row>
    <row r="16" spans="1:33" ht="12.75">
      <c r="A16" s="145" t="s">
        <v>107</v>
      </c>
      <c r="B16" s="40">
        <v>0</v>
      </c>
      <c r="C16" s="40">
        <v>1757</v>
      </c>
      <c r="D16" s="40">
        <v>799</v>
      </c>
      <c r="E16" s="40">
        <v>1</v>
      </c>
      <c r="F16" s="40">
        <v>100</v>
      </c>
      <c r="G16" s="40">
        <v>50</v>
      </c>
      <c r="H16" s="40">
        <v>0</v>
      </c>
      <c r="I16" s="40">
        <v>130</v>
      </c>
      <c r="J16" s="40">
        <v>5</v>
      </c>
      <c r="K16" s="40">
        <v>10</v>
      </c>
      <c r="L16" s="40">
        <v>0</v>
      </c>
      <c r="M16" s="40">
        <v>10</v>
      </c>
      <c r="N16" s="40">
        <v>310</v>
      </c>
      <c r="O16" s="40">
        <v>840</v>
      </c>
      <c r="P16" s="40">
        <v>50</v>
      </c>
      <c r="Q16" s="39" t="s">
        <v>0</v>
      </c>
      <c r="R16" s="39" t="s">
        <v>0</v>
      </c>
      <c r="S16" s="39" t="s">
        <v>0</v>
      </c>
      <c r="T16" s="39" t="s">
        <v>0</v>
      </c>
      <c r="U16" s="39" t="s">
        <v>0</v>
      </c>
      <c r="V16" s="39" t="s">
        <v>0</v>
      </c>
      <c r="W16" s="39" t="s">
        <v>0</v>
      </c>
      <c r="X16" s="39" t="s">
        <v>0</v>
      </c>
      <c r="Y16" s="39" t="s">
        <v>0</v>
      </c>
      <c r="Z16" s="39" t="s">
        <v>0</v>
      </c>
      <c r="AA16" s="39" t="s">
        <v>0</v>
      </c>
      <c r="AB16" s="39" t="s">
        <v>0</v>
      </c>
      <c r="AC16" s="39" t="s">
        <v>0</v>
      </c>
      <c r="AD16" s="39" t="s">
        <v>0</v>
      </c>
      <c r="AE16" s="39" t="s">
        <v>0</v>
      </c>
      <c r="AF16" s="39" t="s">
        <v>0</v>
      </c>
      <c r="AG16" s="39" t="s">
        <v>0</v>
      </c>
    </row>
    <row r="17" spans="1:33" ht="12.75">
      <c r="A17" s="145" t="s">
        <v>108</v>
      </c>
      <c r="B17" s="40">
        <v>51</v>
      </c>
      <c r="C17" s="40">
        <v>1816</v>
      </c>
      <c r="D17" s="40">
        <v>711</v>
      </c>
      <c r="E17" s="40">
        <v>39</v>
      </c>
      <c r="F17" s="40">
        <v>110</v>
      </c>
      <c r="G17" s="40">
        <v>50</v>
      </c>
      <c r="H17" s="40">
        <v>0</v>
      </c>
      <c r="I17" s="40">
        <v>230</v>
      </c>
      <c r="J17" s="40">
        <v>38</v>
      </c>
      <c r="K17" s="40">
        <v>20</v>
      </c>
      <c r="L17" s="40">
        <v>0</v>
      </c>
      <c r="M17" s="40">
        <v>0</v>
      </c>
      <c r="N17" s="40">
        <v>310</v>
      </c>
      <c r="O17" s="40">
        <v>730</v>
      </c>
      <c r="P17" s="40">
        <v>171</v>
      </c>
      <c r="Q17" s="39" t="s">
        <v>0</v>
      </c>
      <c r="R17" s="39" t="s">
        <v>0</v>
      </c>
      <c r="S17" s="39" t="s">
        <v>0</v>
      </c>
      <c r="T17" s="39" t="s">
        <v>0</v>
      </c>
      <c r="U17" s="39" t="s">
        <v>0</v>
      </c>
      <c r="V17" s="39" t="s">
        <v>0</v>
      </c>
      <c r="W17" s="39" t="s">
        <v>0</v>
      </c>
      <c r="X17" s="39" t="s">
        <v>0</v>
      </c>
      <c r="Y17" s="39" t="s">
        <v>0</v>
      </c>
      <c r="Z17" s="39" t="s">
        <v>0</v>
      </c>
      <c r="AA17" s="39" t="s">
        <v>0</v>
      </c>
      <c r="AB17" s="39" t="s">
        <v>0</v>
      </c>
      <c r="AC17" s="39" t="s">
        <v>0</v>
      </c>
      <c r="AD17" s="39" t="s">
        <v>0</v>
      </c>
      <c r="AE17" s="39" t="s">
        <v>0</v>
      </c>
      <c r="AF17" s="39" t="s">
        <v>0</v>
      </c>
      <c r="AG17" s="39" t="s">
        <v>0</v>
      </c>
    </row>
    <row r="18" spans="1:33" ht="12.75">
      <c r="A18" s="145" t="s">
        <v>109</v>
      </c>
      <c r="B18" s="40">
        <v>167</v>
      </c>
      <c r="C18" s="40">
        <v>1967</v>
      </c>
      <c r="D18" s="40">
        <v>737</v>
      </c>
      <c r="E18" s="40">
        <v>101</v>
      </c>
      <c r="F18" s="40">
        <v>100</v>
      </c>
      <c r="G18" s="40">
        <v>120</v>
      </c>
      <c r="H18" s="40">
        <v>10</v>
      </c>
      <c r="I18" s="40">
        <v>230</v>
      </c>
      <c r="J18" s="40">
        <v>67</v>
      </c>
      <c r="K18" s="40">
        <v>20</v>
      </c>
      <c r="L18" s="40">
        <v>0</v>
      </c>
      <c r="M18" s="40">
        <v>30</v>
      </c>
      <c r="N18" s="40">
        <v>320</v>
      </c>
      <c r="O18" s="40">
        <v>720</v>
      </c>
      <c r="P18" s="40">
        <v>333</v>
      </c>
      <c r="Q18" s="39" t="s">
        <v>0</v>
      </c>
      <c r="R18" s="39" t="s">
        <v>0</v>
      </c>
      <c r="S18" s="39" t="s">
        <v>0</v>
      </c>
      <c r="T18" s="39" t="s">
        <v>0</v>
      </c>
      <c r="U18" s="39" t="s">
        <v>0</v>
      </c>
      <c r="V18" s="39" t="s">
        <v>0</v>
      </c>
      <c r="W18" s="39" t="s">
        <v>0</v>
      </c>
      <c r="X18" s="39" t="s">
        <v>0</v>
      </c>
      <c r="Y18" s="39" t="s">
        <v>0</v>
      </c>
      <c r="Z18" s="39" t="s">
        <v>0</v>
      </c>
      <c r="AA18" s="39" t="s">
        <v>0</v>
      </c>
      <c r="AB18" s="39" t="s">
        <v>0</v>
      </c>
      <c r="AC18" s="39" t="s">
        <v>0</v>
      </c>
      <c r="AD18" s="39" t="s">
        <v>0</v>
      </c>
      <c r="AE18" s="39" t="s">
        <v>0</v>
      </c>
      <c r="AF18" s="39" t="s">
        <v>0</v>
      </c>
      <c r="AG18" s="39" t="s">
        <v>0</v>
      </c>
    </row>
    <row r="19" spans="1:33" ht="12.75">
      <c r="A19" s="145" t="s">
        <v>110</v>
      </c>
      <c r="B19" s="40">
        <v>339</v>
      </c>
      <c r="C19" s="40">
        <v>2208</v>
      </c>
      <c r="D19" s="40">
        <v>683</v>
      </c>
      <c r="E19" s="40">
        <v>203</v>
      </c>
      <c r="F19" s="40">
        <v>240</v>
      </c>
      <c r="G19" s="40">
        <v>130</v>
      </c>
      <c r="H19" s="40">
        <v>10</v>
      </c>
      <c r="I19" s="40">
        <v>260</v>
      </c>
      <c r="J19" s="40">
        <v>83</v>
      </c>
      <c r="K19" s="40">
        <v>20</v>
      </c>
      <c r="L19" s="40">
        <v>0</v>
      </c>
      <c r="M19" s="40">
        <v>10</v>
      </c>
      <c r="N19" s="40">
        <v>310</v>
      </c>
      <c r="O19" s="40">
        <v>830</v>
      </c>
      <c r="P19" s="40">
        <v>353</v>
      </c>
      <c r="Q19" s="39" t="s">
        <v>0</v>
      </c>
      <c r="R19" s="39" t="s">
        <v>0</v>
      </c>
      <c r="S19" s="39" t="s">
        <v>0</v>
      </c>
      <c r="T19" s="39" t="s">
        <v>0</v>
      </c>
      <c r="U19" s="39" t="s">
        <v>0</v>
      </c>
      <c r="V19" s="39" t="s">
        <v>0</v>
      </c>
      <c r="W19" s="39" t="s">
        <v>0</v>
      </c>
      <c r="X19" s="39" t="s">
        <v>0</v>
      </c>
      <c r="Y19" s="39" t="s">
        <v>0</v>
      </c>
      <c r="Z19" s="39" t="s">
        <v>0</v>
      </c>
      <c r="AA19" s="39" t="s">
        <v>0</v>
      </c>
      <c r="AB19" s="39" t="s">
        <v>0</v>
      </c>
      <c r="AC19" s="39" t="s">
        <v>0</v>
      </c>
      <c r="AD19" s="39" t="s">
        <v>0</v>
      </c>
      <c r="AE19" s="39" t="s">
        <v>0</v>
      </c>
      <c r="AF19" s="39" t="s">
        <v>0</v>
      </c>
      <c r="AG19" s="39" t="s">
        <v>0</v>
      </c>
    </row>
    <row r="20" spans="1:33" ht="12.75">
      <c r="A20" s="145" t="s">
        <v>111</v>
      </c>
      <c r="B20" s="40">
        <v>412</v>
      </c>
      <c r="C20" s="40">
        <v>2173</v>
      </c>
      <c r="D20" s="40">
        <v>614</v>
      </c>
      <c r="E20" s="40">
        <v>224</v>
      </c>
      <c r="F20" s="40">
        <v>350</v>
      </c>
      <c r="G20" s="40">
        <v>150</v>
      </c>
      <c r="H20" s="40">
        <v>40</v>
      </c>
      <c r="I20" s="40">
        <v>330</v>
      </c>
      <c r="J20" s="40">
        <v>69</v>
      </c>
      <c r="K20" s="40">
        <v>50</v>
      </c>
      <c r="L20" s="40">
        <v>0</v>
      </c>
      <c r="M20" s="40">
        <v>20</v>
      </c>
      <c r="N20" s="40">
        <v>290</v>
      </c>
      <c r="O20" s="40">
        <v>600</v>
      </c>
      <c r="P20" s="40">
        <v>333</v>
      </c>
      <c r="Q20" s="39" t="s">
        <v>0</v>
      </c>
      <c r="R20" s="39" t="s">
        <v>0</v>
      </c>
      <c r="S20" s="39" t="s">
        <v>0</v>
      </c>
      <c r="T20" s="39" t="s">
        <v>0</v>
      </c>
      <c r="U20" s="39" t="s">
        <v>0</v>
      </c>
      <c r="V20" s="39" t="s">
        <v>0</v>
      </c>
      <c r="W20" s="39" t="s">
        <v>0</v>
      </c>
      <c r="X20" s="39" t="s">
        <v>0</v>
      </c>
      <c r="Y20" s="39" t="s">
        <v>0</v>
      </c>
      <c r="Z20" s="39" t="s">
        <v>0</v>
      </c>
      <c r="AA20" s="39" t="s">
        <v>0</v>
      </c>
      <c r="AB20" s="39" t="s">
        <v>0</v>
      </c>
      <c r="AC20" s="39" t="s">
        <v>0</v>
      </c>
      <c r="AD20" s="39" t="s">
        <v>0</v>
      </c>
      <c r="AE20" s="39" t="s">
        <v>0</v>
      </c>
      <c r="AF20" s="39" t="s">
        <v>0</v>
      </c>
      <c r="AG20" s="39" t="s">
        <v>0</v>
      </c>
    </row>
    <row r="21" spans="1:33" ht="12.75">
      <c r="A21" s="145" t="s">
        <v>112</v>
      </c>
      <c r="B21" s="40">
        <v>362</v>
      </c>
      <c r="C21" s="40">
        <v>2410</v>
      </c>
      <c r="D21" s="40">
        <v>641</v>
      </c>
      <c r="E21" s="40">
        <v>152</v>
      </c>
      <c r="F21" s="40">
        <v>350</v>
      </c>
      <c r="G21" s="40">
        <v>180</v>
      </c>
      <c r="H21" s="40">
        <v>0</v>
      </c>
      <c r="I21" s="40">
        <v>320</v>
      </c>
      <c r="J21" s="40">
        <v>69</v>
      </c>
      <c r="K21" s="40">
        <v>40</v>
      </c>
      <c r="L21" s="40">
        <v>0</v>
      </c>
      <c r="M21" s="40">
        <v>10</v>
      </c>
      <c r="N21" s="40">
        <v>270</v>
      </c>
      <c r="O21" s="40">
        <v>790</v>
      </c>
      <c r="P21" s="40">
        <v>265</v>
      </c>
      <c r="Q21" s="39" t="s">
        <v>0</v>
      </c>
      <c r="R21" s="39" t="s">
        <v>0</v>
      </c>
      <c r="S21" s="39" t="s">
        <v>0</v>
      </c>
      <c r="T21" s="39" t="s">
        <v>0</v>
      </c>
      <c r="U21" s="39" t="s">
        <v>0</v>
      </c>
      <c r="V21" s="39" t="s">
        <v>0</v>
      </c>
      <c r="W21" s="39" t="s">
        <v>0</v>
      </c>
      <c r="X21" s="39" t="s">
        <v>0</v>
      </c>
      <c r="Y21" s="39" t="s">
        <v>0</v>
      </c>
      <c r="Z21" s="39" t="s">
        <v>0</v>
      </c>
      <c r="AA21" s="39" t="s">
        <v>0</v>
      </c>
      <c r="AB21" s="39" t="s">
        <v>0</v>
      </c>
      <c r="AC21" s="39" t="s">
        <v>0</v>
      </c>
      <c r="AD21" s="39" t="s">
        <v>0</v>
      </c>
      <c r="AE21" s="39" t="s">
        <v>0</v>
      </c>
      <c r="AF21" s="39" t="s">
        <v>0</v>
      </c>
      <c r="AG21" s="39" t="s">
        <v>0</v>
      </c>
    </row>
    <row r="22" spans="1:33" ht="12.75">
      <c r="A22" s="145" t="s">
        <v>113</v>
      </c>
      <c r="B22" s="40">
        <v>255</v>
      </c>
      <c r="C22" s="40">
        <v>2687</v>
      </c>
      <c r="D22" s="40">
        <v>756</v>
      </c>
      <c r="E22" s="40">
        <v>137</v>
      </c>
      <c r="F22" s="40">
        <v>460</v>
      </c>
      <c r="G22" s="40">
        <v>90</v>
      </c>
      <c r="H22" s="40">
        <v>10</v>
      </c>
      <c r="I22" s="40">
        <v>440</v>
      </c>
      <c r="J22" s="40">
        <v>64</v>
      </c>
      <c r="K22" s="40">
        <v>30</v>
      </c>
      <c r="L22" s="40">
        <v>0</v>
      </c>
      <c r="M22" s="40">
        <v>20</v>
      </c>
      <c r="N22" s="40">
        <v>340</v>
      </c>
      <c r="O22" s="40">
        <v>770</v>
      </c>
      <c r="P22" s="40">
        <v>141</v>
      </c>
      <c r="Q22" s="39" t="s">
        <v>0</v>
      </c>
      <c r="R22" s="39" t="s">
        <v>0</v>
      </c>
      <c r="S22" s="39" t="s">
        <v>0</v>
      </c>
      <c r="T22" s="39" t="s">
        <v>0</v>
      </c>
      <c r="U22" s="39" t="s">
        <v>0</v>
      </c>
      <c r="V22" s="39" t="s">
        <v>0</v>
      </c>
      <c r="W22" s="39" t="s">
        <v>0</v>
      </c>
      <c r="X22" s="39" t="s">
        <v>0</v>
      </c>
      <c r="Y22" s="39" t="s">
        <v>0</v>
      </c>
      <c r="Z22" s="39" t="s">
        <v>0</v>
      </c>
      <c r="AA22" s="39" t="s">
        <v>0</v>
      </c>
      <c r="AB22" s="39" t="s">
        <v>0</v>
      </c>
      <c r="AC22" s="39" t="s">
        <v>0</v>
      </c>
      <c r="AD22" s="39" t="s">
        <v>0</v>
      </c>
      <c r="AE22" s="39" t="s">
        <v>0</v>
      </c>
      <c r="AF22" s="39" t="s">
        <v>0</v>
      </c>
      <c r="AG22" s="39" t="s">
        <v>0</v>
      </c>
    </row>
    <row r="23" spans="1:33" ht="12.75">
      <c r="A23" s="145" t="s">
        <v>114</v>
      </c>
      <c r="B23" s="40">
        <v>108</v>
      </c>
      <c r="C23" s="40">
        <v>2660</v>
      </c>
      <c r="D23" s="40">
        <v>858</v>
      </c>
      <c r="E23" s="40">
        <v>56</v>
      </c>
      <c r="F23" s="40">
        <v>370</v>
      </c>
      <c r="G23" s="40">
        <v>130</v>
      </c>
      <c r="H23" s="40">
        <v>10</v>
      </c>
      <c r="I23" s="40">
        <v>420</v>
      </c>
      <c r="J23" s="40">
        <v>27</v>
      </c>
      <c r="K23" s="40">
        <v>70</v>
      </c>
      <c r="L23" s="40">
        <v>0</v>
      </c>
      <c r="M23" s="40">
        <v>20</v>
      </c>
      <c r="N23" s="40">
        <v>340</v>
      </c>
      <c r="O23" s="40">
        <v>870</v>
      </c>
      <c r="P23" s="40">
        <v>68</v>
      </c>
      <c r="Q23" s="39" t="s">
        <v>0</v>
      </c>
      <c r="R23" s="39" t="s">
        <v>0</v>
      </c>
      <c r="S23" s="39" t="s">
        <v>0</v>
      </c>
      <c r="T23" s="39" t="s">
        <v>0</v>
      </c>
      <c r="U23" s="39" t="s">
        <v>0</v>
      </c>
      <c r="V23" s="39" t="s">
        <v>0</v>
      </c>
      <c r="W23" s="39" t="s">
        <v>0</v>
      </c>
      <c r="X23" s="39" t="s">
        <v>0</v>
      </c>
      <c r="Y23" s="39" t="s">
        <v>0</v>
      </c>
      <c r="Z23" s="39" t="s">
        <v>0</v>
      </c>
      <c r="AA23" s="39" t="s">
        <v>0</v>
      </c>
      <c r="AB23" s="39" t="s">
        <v>0</v>
      </c>
      <c r="AC23" s="39" t="s">
        <v>0</v>
      </c>
      <c r="AD23" s="39" t="s">
        <v>0</v>
      </c>
      <c r="AE23" s="39" t="s">
        <v>0</v>
      </c>
      <c r="AF23" s="39" t="s">
        <v>0</v>
      </c>
      <c r="AG23" s="39" t="s">
        <v>0</v>
      </c>
    </row>
    <row r="24" spans="1:33" ht="12.75">
      <c r="A24" s="145" t="s">
        <v>115</v>
      </c>
      <c r="B24" s="40">
        <v>80</v>
      </c>
      <c r="C24" s="40">
        <v>2861</v>
      </c>
      <c r="D24" s="40">
        <v>828</v>
      </c>
      <c r="E24" s="40">
        <v>43</v>
      </c>
      <c r="F24" s="40">
        <v>500</v>
      </c>
      <c r="G24" s="40">
        <v>140</v>
      </c>
      <c r="H24" s="40">
        <v>30</v>
      </c>
      <c r="I24" s="40">
        <v>460</v>
      </c>
      <c r="J24" s="40">
        <v>31</v>
      </c>
      <c r="K24" s="40">
        <v>70</v>
      </c>
      <c r="L24" s="40">
        <v>0</v>
      </c>
      <c r="M24" s="40">
        <v>0</v>
      </c>
      <c r="N24" s="40">
        <v>330</v>
      </c>
      <c r="O24" s="40">
        <v>850</v>
      </c>
      <c r="P24" s="40">
        <v>17</v>
      </c>
      <c r="Q24" s="39" t="s">
        <v>0</v>
      </c>
      <c r="R24" s="39" t="s">
        <v>0</v>
      </c>
      <c r="S24" s="39" t="s">
        <v>0</v>
      </c>
      <c r="T24" s="39" t="s">
        <v>0</v>
      </c>
      <c r="U24" s="39" t="s">
        <v>0</v>
      </c>
      <c r="V24" s="39" t="s">
        <v>0</v>
      </c>
      <c r="W24" s="39" t="s">
        <v>0</v>
      </c>
      <c r="X24" s="39" t="s">
        <v>0</v>
      </c>
      <c r="Y24" s="39" t="s">
        <v>0</v>
      </c>
      <c r="Z24" s="39" t="s">
        <v>0</v>
      </c>
      <c r="AA24" s="39" t="s">
        <v>0</v>
      </c>
      <c r="AB24" s="39" t="s">
        <v>0</v>
      </c>
      <c r="AC24" s="39" t="s">
        <v>0</v>
      </c>
      <c r="AD24" s="39" t="s">
        <v>0</v>
      </c>
      <c r="AE24" s="39" t="s">
        <v>0</v>
      </c>
      <c r="AF24" s="39" t="s">
        <v>0</v>
      </c>
      <c r="AG24" s="39" t="s">
        <v>0</v>
      </c>
    </row>
    <row r="25" spans="1:33" ht="12.75">
      <c r="A25" s="145" t="s">
        <v>116</v>
      </c>
      <c r="B25" s="40">
        <v>0</v>
      </c>
      <c r="C25" s="40">
        <v>121</v>
      </c>
      <c r="D25" s="40">
        <v>29</v>
      </c>
      <c r="E25" s="40">
        <v>0</v>
      </c>
      <c r="F25" s="40">
        <v>20</v>
      </c>
      <c r="G25" s="40">
        <v>20</v>
      </c>
      <c r="H25" s="40">
        <v>0</v>
      </c>
      <c r="I25" s="40">
        <v>20</v>
      </c>
      <c r="J25" s="40">
        <v>0</v>
      </c>
      <c r="K25" s="40">
        <v>0</v>
      </c>
      <c r="L25" s="40">
        <v>0</v>
      </c>
      <c r="M25" s="40">
        <v>0</v>
      </c>
      <c r="N25" s="40">
        <v>20</v>
      </c>
      <c r="O25" s="40">
        <v>30</v>
      </c>
      <c r="P25" s="40">
        <v>0</v>
      </c>
      <c r="Q25" s="39" t="s">
        <v>0</v>
      </c>
      <c r="R25" s="39" t="s">
        <v>0</v>
      </c>
      <c r="S25" s="39" t="s">
        <v>0</v>
      </c>
      <c r="T25" s="39" t="s">
        <v>0</v>
      </c>
      <c r="U25" s="39" t="s">
        <v>0</v>
      </c>
      <c r="V25" s="39" t="s">
        <v>0</v>
      </c>
      <c r="W25" s="39" t="s">
        <v>0</v>
      </c>
      <c r="X25" s="39" t="s">
        <v>0</v>
      </c>
      <c r="Y25" s="39" t="s">
        <v>0</v>
      </c>
      <c r="Z25" s="39" t="s">
        <v>0</v>
      </c>
      <c r="AA25" s="39" t="s">
        <v>0</v>
      </c>
      <c r="AB25" s="39" t="s">
        <v>0</v>
      </c>
      <c r="AC25" s="39" t="s">
        <v>0</v>
      </c>
      <c r="AD25" s="39" t="s">
        <v>0</v>
      </c>
      <c r="AE25" s="39" t="s">
        <v>0</v>
      </c>
      <c r="AF25" s="39" t="s">
        <v>0</v>
      </c>
      <c r="AG25" s="39" t="s">
        <v>0</v>
      </c>
    </row>
    <row r="26" spans="1:33" ht="12.75">
      <c r="A26" s="145" t="s">
        <v>117</v>
      </c>
      <c r="B26" s="40">
        <v>7</v>
      </c>
      <c r="C26" s="40">
        <v>563</v>
      </c>
      <c r="D26" s="40">
        <v>256</v>
      </c>
      <c r="E26" s="40">
        <v>10</v>
      </c>
      <c r="F26" s="40">
        <v>40</v>
      </c>
      <c r="G26" s="40">
        <v>30</v>
      </c>
      <c r="H26" s="40">
        <v>0</v>
      </c>
      <c r="I26" s="40">
        <v>70</v>
      </c>
      <c r="J26" s="40">
        <v>12</v>
      </c>
      <c r="K26" s="40">
        <v>0</v>
      </c>
      <c r="L26" s="40">
        <v>0</v>
      </c>
      <c r="M26" s="40">
        <v>0</v>
      </c>
      <c r="N26" s="40">
        <v>130</v>
      </c>
      <c r="O26" s="40">
        <v>190</v>
      </c>
      <c r="P26" s="40">
        <v>43</v>
      </c>
      <c r="Q26" s="39" t="s">
        <v>0</v>
      </c>
      <c r="R26" s="39" t="s">
        <v>0</v>
      </c>
      <c r="S26" s="39" t="s">
        <v>0</v>
      </c>
      <c r="T26" s="39" t="s">
        <v>0</v>
      </c>
      <c r="U26" s="39" t="s">
        <v>0</v>
      </c>
      <c r="V26" s="39" t="s">
        <v>0</v>
      </c>
      <c r="W26" s="39" t="s">
        <v>0</v>
      </c>
      <c r="X26" s="39" t="s">
        <v>0</v>
      </c>
      <c r="Y26" s="39" t="s">
        <v>0</v>
      </c>
      <c r="Z26" s="39" t="s">
        <v>0</v>
      </c>
      <c r="AA26" s="39" t="s">
        <v>0</v>
      </c>
      <c r="AB26" s="39" t="s">
        <v>0</v>
      </c>
      <c r="AC26" s="39" t="s">
        <v>0</v>
      </c>
      <c r="AD26" s="39" t="s">
        <v>0</v>
      </c>
      <c r="AE26" s="39" t="s">
        <v>0</v>
      </c>
      <c r="AF26" s="39" t="s">
        <v>0</v>
      </c>
      <c r="AG26" s="39" t="s">
        <v>0</v>
      </c>
    </row>
    <row r="27" spans="1:33" ht="12.75">
      <c r="A27" s="145" t="s">
        <v>118</v>
      </c>
      <c r="B27" s="40">
        <v>105</v>
      </c>
      <c r="C27" s="40">
        <v>1964</v>
      </c>
      <c r="D27" s="40">
        <v>783</v>
      </c>
      <c r="E27" s="40">
        <v>160</v>
      </c>
      <c r="F27" s="40">
        <v>100</v>
      </c>
      <c r="G27" s="40">
        <v>100</v>
      </c>
      <c r="H27" s="40">
        <v>40</v>
      </c>
      <c r="I27" s="40">
        <v>210</v>
      </c>
      <c r="J27" s="40">
        <v>74</v>
      </c>
      <c r="K27" s="40">
        <v>10</v>
      </c>
      <c r="L27" s="40">
        <v>0</v>
      </c>
      <c r="M27" s="40">
        <v>40</v>
      </c>
      <c r="N27" s="40">
        <v>310</v>
      </c>
      <c r="O27" s="40">
        <v>760</v>
      </c>
      <c r="P27" s="40">
        <v>318</v>
      </c>
      <c r="Q27" s="39" t="s">
        <v>0</v>
      </c>
      <c r="R27" s="39" t="s">
        <v>0</v>
      </c>
      <c r="S27" s="39" t="s">
        <v>0</v>
      </c>
      <c r="T27" s="39" t="s">
        <v>0</v>
      </c>
      <c r="U27" s="39" t="s">
        <v>0</v>
      </c>
      <c r="V27" s="39" t="s">
        <v>0</v>
      </c>
      <c r="W27" s="39" t="s">
        <v>0</v>
      </c>
      <c r="X27" s="39" t="s">
        <v>0</v>
      </c>
      <c r="Y27" s="39" t="s">
        <v>0</v>
      </c>
      <c r="Z27" s="39" t="s">
        <v>0</v>
      </c>
      <c r="AA27" s="39" t="s">
        <v>0</v>
      </c>
      <c r="AB27" s="39" t="s">
        <v>0</v>
      </c>
      <c r="AC27" s="39" t="s">
        <v>0</v>
      </c>
      <c r="AD27" s="39" t="s">
        <v>0</v>
      </c>
      <c r="AE27" s="39" t="s">
        <v>0</v>
      </c>
      <c r="AF27" s="39" t="s">
        <v>0</v>
      </c>
      <c r="AG27" s="39" t="s">
        <v>0</v>
      </c>
    </row>
    <row r="28" spans="1:33" ht="12.75">
      <c r="A28" s="145" t="s">
        <v>119</v>
      </c>
      <c r="B28" s="40">
        <v>125</v>
      </c>
      <c r="C28" s="40">
        <v>1863</v>
      </c>
      <c r="D28" s="40">
        <v>731</v>
      </c>
      <c r="E28" s="40">
        <v>258</v>
      </c>
      <c r="F28" s="40">
        <v>110</v>
      </c>
      <c r="G28" s="40">
        <v>100</v>
      </c>
      <c r="H28" s="40">
        <v>10</v>
      </c>
      <c r="I28" s="40">
        <v>190</v>
      </c>
      <c r="J28" s="40">
        <v>82</v>
      </c>
      <c r="K28" s="40">
        <v>20</v>
      </c>
      <c r="L28" s="40">
        <v>0</v>
      </c>
      <c r="M28" s="40">
        <v>20</v>
      </c>
      <c r="N28" s="40">
        <v>290</v>
      </c>
      <c r="O28" s="40">
        <v>870</v>
      </c>
      <c r="P28" s="40">
        <v>302</v>
      </c>
      <c r="Q28" s="39" t="s">
        <v>0</v>
      </c>
      <c r="R28" s="39" t="s">
        <v>0</v>
      </c>
      <c r="S28" s="39" t="s">
        <v>0</v>
      </c>
      <c r="T28" s="39" t="s">
        <v>0</v>
      </c>
      <c r="U28" s="39" t="s">
        <v>0</v>
      </c>
      <c r="V28" s="39" t="s">
        <v>0</v>
      </c>
      <c r="W28" s="39" t="s">
        <v>0</v>
      </c>
      <c r="X28" s="39" t="s">
        <v>0</v>
      </c>
      <c r="Y28" s="39" t="s">
        <v>0</v>
      </c>
      <c r="Z28" s="39" t="s">
        <v>0</v>
      </c>
      <c r="AA28" s="39" t="s">
        <v>0</v>
      </c>
      <c r="AB28" s="39" t="s">
        <v>0</v>
      </c>
      <c r="AC28" s="39" t="s">
        <v>0</v>
      </c>
      <c r="AD28" s="39" t="s">
        <v>0</v>
      </c>
      <c r="AE28" s="39" t="s">
        <v>0</v>
      </c>
      <c r="AF28" s="39" t="s">
        <v>0</v>
      </c>
      <c r="AG28" s="39" t="s">
        <v>0</v>
      </c>
    </row>
    <row r="29" spans="1:33" ht="12.75">
      <c r="A29" s="145" t="s">
        <v>120</v>
      </c>
      <c r="B29" s="40">
        <v>127</v>
      </c>
      <c r="C29" s="40">
        <v>2003</v>
      </c>
      <c r="D29" s="40">
        <v>896</v>
      </c>
      <c r="E29" s="40">
        <v>236</v>
      </c>
      <c r="F29" s="40">
        <v>130</v>
      </c>
      <c r="G29" s="40">
        <v>10</v>
      </c>
      <c r="H29" s="40">
        <v>30</v>
      </c>
      <c r="I29" s="40">
        <v>200</v>
      </c>
      <c r="J29" s="40">
        <v>92</v>
      </c>
      <c r="K29" s="40">
        <v>20</v>
      </c>
      <c r="L29" s="40">
        <v>0</v>
      </c>
      <c r="M29" s="40">
        <v>0</v>
      </c>
      <c r="N29" s="40">
        <v>350</v>
      </c>
      <c r="O29" s="40">
        <v>780</v>
      </c>
      <c r="P29" s="40">
        <v>305</v>
      </c>
      <c r="Q29" s="39" t="s">
        <v>0</v>
      </c>
      <c r="R29" s="39" t="s">
        <v>0</v>
      </c>
      <c r="S29" s="39" t="s">
        <v>0</v>
      </c>
      <c r="T29" s="39" t="s">
        <v>0</v>
      </c>
      <c r="U29" s="39" t="s">
        <v>0</v>
      </c>
      <c r="V29" s="39" t="s">
        <v>0</v>
      </c>
      <c r="W29" s="39" t="s">
        <v>0</v>
      </c>
      <c r="X29" s="39" t="s">
        <v>0</v>
      </c>
      <c r="Y29" s="39" t="s">
        <v>0</v>
      </c>
      <c r="Z29" s="39" t="s">
        <v>0</v>
      </c>
      <c r="AA29" s="39" t="s">
        <v>0</v>
      </c>
      <c r="AB29" s="39" t="s">
        <v>0</v>
      </c>
      <c r="AC29" s="39" t="s">
        <v>0</v>
      </c>
      <c r="AD29" s="39" t="s">
        <v>0</v>
      </c>
      <c r="AE29" s="39" t="s">
        <v>0</v>
      </c>
      <c r="AF29" s="39" t="s">
        <v>0</v>
      </c>
      <c r="AG29" s="39" t="s">
        <v>0</v>
      </c>
    </row>
    <row r="30" spans="1:33" ht="12.75">
      <c r="A30" s="145" t="s">
        <v>121</v>
      </c>
      <c r="B30" s="40">
        <v>94</v>
      </c>
      <c r="C30" s="40">
        <v>1968</v>
      </c>
      <c r="D30" s="40">
        <v>942</v>
      </c>
      <c r="E30" s="40">
        <v>155</v>
      </c>
      <c r="F30" s="40">
        <v>110</v>
      </c>
      <c r="G30" s="40">
        <v>0</v>
      </c>
      <c r="H30" s="40">
        <v>0</v>
      </c>
      <c r="I30" s="40">
        <v>170</v>
      </c>
      <c r="J30" s="40">
        <v>63</v>
      </c>
      <c r="K30" s="40">
        <v>10</v>
      </c>
      <c r="L30" s="40">
        <v>0</v>
      </c>
      <c r="M30" s="40">
        <v>20</v>
      </c>
      <c r="N30" s="40">
        <v>360</v>
      </c>
      <c r="O30" s="40">
        <v>800</v>
      </c>
      <c r="P30" s="40">
        <v>192</v>
      </c>
      <c r="Q30" s="39" t="s">
        <v>0</v>
      </c>
      <c r="R30" s="39" t="s">
        <v>0</v>
      </c>
      <c r="S30" s="39" t="s">
        <v>0</v>
      </c>
      <c r="T30" s="39" t="s">
        <v>0</v>
      </c>
      <c r="U30" s="39" t="s">
        <v>0</v>
      </c>
      <c r="V30" s="39" t="s">
        <v>0</v>
      </c>
      <c r="W30" s="39" t="s">
        <v>0</v>
      </c>
      <c r="X30" s="39" t="s">
        <v>0</v>
      </c>
      <c r="Y30" s="39" t="s">
        <v>0</v>
      </c>
      <c r="Z30" s="39" t="s">
        <v>0</v>
      </c>
      <c r="AA30" s="39" t="s">
        <v>0</v>
      </c>
      <c r="AB30" s="39" t="s">
        <v>0</v>
      </c>
      <c r="AC30" s="39" t="s">
        <v>0</v>
      </c>
      <c r="AD30" s="39" t="s">
        <v>0</v>
      </c>
      <c r="AE30" s="39" t="s">
        <v>0</v>
      </c>
      <c r="AF30" s="39" t="s">
        <v>0</v>
      </c>
      <c r="AG30" s="39" t="s">
        <v>0</v>
      </c>
    </row>
    <row r="31" spans="1:33" ht="12.75">
      <c r="A31" s="145" t="s">
        <v>122</v>
      </c>
      <c r="B31" s="40">
        <v>9</v>
      </c>
      <c r="C31" s="40">
        <v>2146</v>
      </c>
      <c r="D31" s="40">
        <v>1087</v>
      </c>
      <c r="E31" s="40">
        <v>26</v>
      </c>
      <c r="F31" s="40">
        <v>100</v>
      </c>
      <c r="G31" s="40">
        <v>40</v>
      </c>
      <c r="H31" s="40">
        <v>20</v>
      </c>
      <c r="I31" s="40">
        <v>240</v>
      </c>
      <c r="J31" s="40">
        <v>9</v>
      </c>
      <c r="K31" s="40">
        <v>30</v>
      </c>
      <c r="L31" s="40">
        <v>0</v>
      </c>
      <c r="M31" s="40">
        <v>20</v>
      </c>
      <c r="N31" s="40">
        <v>400</v>
      </c>
      <c r="O31" s="40">
        <v>940</v>
      </c>
      <c r="P31" s="40">
        <v>59</v>
      </c>
      <c r="Q31" s="39" t="s">
        <v>0</v>
      </c>
      <c r="R31" s="39" t="s">
        <v>0</v>
      </c>
      <c r="S31" s="39" t="s">
        <v>0</v>
      </c>
      <c r="T31" s="39" t="s">
        <v>0</v>
      </c>
      <c r="U31" s="39" t="s">
        <v>0</v>
      </c>
      <c r="V31" s="39" t="s">
        <v>0</v>
      </c>
      <c r="W31" s="39" t="s">
        <v>0</v>
      </c>
      <c r="X31" s="39" t="s">
        <v>0</v>
      </c>
      <c r="Y31" s="39" t="s">
        <v>0</v>
      </c>
      <c r="Z31" s="39" t="s">
        <v>0</v>
      </c>
      <c r="AA31" s="39" t="s">
        <v>0</v>
      </c>
      <c r="AB31" s="39" t="s">
        <v>0</v>
      </c>
      <c r="AC31" s="39" t="s">
        <v>0</v>
      </c>
      <c r="AD31" s="39" t="s">
        <v>0</v>
      </c>
      <c r="AE31" s="39" t="s">
        <v>0</v>
      </c>
      <c r="AF31" s="39" t="s">
        <v>0</v>
      </c>
      <c r="AG31" s="39" t="s">
        <v>0</v>
      </c>
    </row>
    <row r="32" spans="1:33" ht="12.75">
      <c r="A32" s="145" t="s">
        <v>123</v>
      </c>
      <c r="B32" s="40">
        <v>0</v>
      </c>
      <c r="C32" s="40">
        <v>2119</v>
      </c>
      <c r="D32" s="40">
        <v>1143</v>
      </c>
      <c r="E32" s="40">
        <v>0</v>
      </c>
      <c r="F32" s="40">
        <v>140</v>
      </c>
      <c r="G32" s="40">
        <v>30</v>
      </c>
      <c r="H32" s="40">
        <v>0</v>
      </c>
      <c r="I32" s="40">
        <v>180</v>
      </c>
      <c r="J32" s="40">
        <v>0</v>
      </c>
      <c r="K32" s="40">
        <v>30</v>
      </c>
      <c r="L32" s="40">
        <v>0</v>
      </c>
      <c r="M32" s="40">
        <v>30</v>
      </c>
      <c r="N32" s="40">
        <v>360</v>
      </c>
      <c r="O32" s="40">
        <v>770</v>
      </c>
      <c r="P32" s="40">
        <v>8</v>
      </c>
      <c r="Q32" s="39" t="s">
        <v>0</v>
      </c>
      <c r="R32" s="39" t="s">
        <v>0</v>
      </c>
      <c r="S32" s="39" t="s">
        <v>0</v>
      </c>
      <c r="T32" s="39" t="s">
        <v>0</v>
      </c>
      <c r="U32" s="39" t="s">
        <v>0</v>
      </c>
      <c r="V32" s="39" t="s">
        <v>0</v>
      </c>
      <c r="W32" s="39" t="s">
        <v>0</v>
      </c>
      <c r="X32" s="39" t="s">
        <v>0</v>
      </c>
      <c r="Y32" s="39" t="s">
        <v>0</v>
      </c>
      <c r="Z32" s="39" t="s">
        <v>0</v>
      </c>
      <c r="AA32" s="39" t="s">
        <v>0</v>
      </c>
      <c r="AB32" s="39" t="s">
        <v>0</v>
      </c>
      <c r="AC32" s="39" t="s">
        <v>0</v>
      </c>
      <c r="AD32" s="39" t="s">
        <v>0</v>
      </c>
      <c r="AE32" s="39" t="s">
        <v>0</v>
      </c>
      <c r="AF32" s="39" t="s">
        <v>0</v>
      </c>
      <c r="AG32" s="39" t="s">
        <v>0</v>
      </c>
    </row>
    <row r="33" spans="1:33" ht="12.75">
      <c r="A33" s="145" t="s">
        <v>124</v>
      </c>
      <c r="B33" s="40">
        <v>0</v>
      </c>
      <c r="C33" s="40">
        <v>2257</v>
      </c>
      <c r="D33" s="40">
        <v>1052</v>
      </c>
      <c r="E33" s="40">
        <v>0</v>
      </c>
      <c r="F33" s="40">
        <v>140</v>
      </c>
      <c r="G33" s="40">
        <v>70</v>
      </c>
      <c r="H33" s="40">
        <v>20</v>
      </c>
      <c r="I33" s="40">
        <v>230</v>
      </c>
      <c r="J33" s="40">
        <v>0</v>
      </c>
      <c r="K33" s="40">
        <v>40</v>
      </c>
      <c r="L33" s="40">
        <v>0</v>
      </c>
      <c r="M33" s="40">
        <v>20</v>
      </c>
      <c r="N33" s="40">
        <v>340</v>
      </c>
      <c r="O33" s="40">
        <v>940</v>
      </c>
      <c r="P33" s="40">
        <v>2</v>
      </c>
      <c r="Q33" s="39" t="s">
        <v>0</v>
      </c>
      <c r="R33" s="39" t="s">
        <v>0</v>
      </c>
      <c r="S33" s="39" t="s">
        <v>0</v>
      </c>
      <c r="T33" s="39" t="s">
        <v>0</v>
      </c>
      <c r="U33" s="39" t="s">
        <v>0</v>
      </c>
      <c r="V33" s="39" t="s">
        <v>0</v>
      </c>
      <c r="W33" s="39" t="s">
        <v>0</v>
      </c>
      <c r="X33" s="39" t="s">
        <v>0</v>
      </c>
      <c r="Y33" s="39" t="s">
        <v>0</v>
      </c>
      <c r="Z33" s="39" t="s">
        <v>0</v>
      </c>
      <c r="AA33" s="39" t="s">
        <v>0</v>
      </c>
      <c r="AB33" s="39" t="s">
        <v>0</v>
      </c>
      <c r="AC33" s="39" t="s">
        <v>0</v>
      </c>
      <c r="AD33" s="39" t="s">
        <v>0</v>
      </c>
      <c r="AE33" s="39" t="s">
        <v>0</v>
      </c>
      <c r="AF33" s="39" t="s">
        <v>0</v>
      </c>
      <c r="AG33" s="39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56"/>
  <sheetViews>
    <sheetView zoomScalePageLayoutView="0" workbookViewId="0" topLeftCell="F1">
      <selection activeCell="G235" sqref="A235:IV235"/>
    </sheetView>
  </sheetViews>
  <sheetFormatPr defaultColWidth="8.8515625" defaultRowHeight="12.75"/>
  <cols>
    <col min="1" max="4" width="8.8515625" style="0" customWidth="1"/>
    <col min="5" max="6" width="10.140625" style="0" bestFit="1" customWidth="1"/>
    <col min="7" max="7" width="12.140625" style="0" customWidth="1"/>
    <col min="8" max="9" width="8.8515625" style="0" customWidth="1"/>
    <col min="10" max="10" width="11.421875" style="0" customWidth="1"/>
    <col min="11" max="11" width="19.8515625" style="0" customWidth="1"/>
    <col min="12" max="12" width="23.7109375" style="0" customWidth="1"/>
    <col min="13" max="13" width="6.57421875" style="0" bestFit="1" customWidth="1"/>
    <col min="14" max="14" width="6.57421875" style="0" customWidth="1"/>
    <col min="15" max="15" width="23.7109375" style="0" customWidth="1"/>
    <col min="16" max="16" width="6.57421875" style="0" bestFit="1" customWidth="1"/>
    <col min="17" max="17" width="6.57421875" style="0" customWidth="1"/>
    <col min="18" max="18" width="23.7109375" style="0" customWidth="1"/>
    <col min="19" max="19" width="8.8515625" style="42" customWidth="1"/>
    <col min="20" max="21" width="8.8515625" style="0" customWidth="1"/>
    <col min="22" max="22" width="15.28125" style="0" customWidth="1"/>
    <col min="23" max="23" width="8.8515625" style="0" customWidth="1"/>
    <col min="24" max="24" width="10.140625" style="0" bestFit="1" customWidth="1"/>
  </cols>
  <sheetData>
    <row r="1" spans="1:36" ht="102">
      <c r="A1" t="str">
        <f>EIS_data!A1</f>
        <v>month</v>
      </c>
      <c r="G1" s="25">
        <v>41309</v>
      </c>
      <c r="H1" s="25"/>
      <c r="I1" s="25"/>
      <c r="J1" s="1"/>
      <c r="K1" s="2"/>
      <c r="L1" s="3">
        <f>C2</f>
        <v>2016</v>
      </c>
      <c r="M1" s="3"/>
      <c r="N1" s="3"/>
      <c r="O1" s="3">
        <f>L1-1</f>
        <v>2015</v>
      </c>
      <c r="P1" s="3"/>
      <c r="Q1" s="3"/>
      <c r="R1" s="3">
        <f>O1-1</f>
        <v>2014</v>
      </c>
      <c r="S1" s="195"/>
      <c r="T1" s="4"/>
      <c r="V1" s="28" t="s">
        <v>8</v>
      </c>
      <c r="W1" s="29" t="s">
        <v>7</v>
      </c>
      <c r="X1" s="29" t="s">
        <v>34</v>
      </c>
      <c r="Y1" s="29" t="s">
        <v>36</v>
      </c>
      <c r="Z1" s="29" t="s">
        <v>59</v>
      </c>
      <c r="AA1" s="29" t="s">
        <v>40</v>
      </c>
      <c r="AB1" s="29" t="s">
        <v>42</v>
      </c>
      <c r="AC1" s="29" t="s">
        <v>60</v>
      </c>
      <c r="AD1" s="29" t="s">
        <v>46</v>
      </c>
      <c r="AE1" s="29" t="s">
        <v>48</v>
      </c>
      <c r="AF1" s="29" t="s">
        <v>50</v>
      </c>
      <c r="AG1" s="29" t="s">
        <v>52</v>
      </c>
      <c r="AH1" s="34" t="s">
        <v>54</v>
      </c>
      <c r="AI1" s="29" t="s">
        <v>61</v>
      </c>
      <c r="AJ1" s="29" t="s">
        <v>62</v>
      </c>
    </row>
    <row r="2" spans="1:36" ht="12.75" customHeight="1" thickBot="1">
      <c r="A2" t="str">
        <f>EIS_data!A2</f>
        <v>2013/08</v>
      </c>
      <c r="B2">
        <f>LEFT(A2,4)*1</f>
        <v>2013</v>
      </c>
      <c r="C2">
        <f>MAX(B:B)</f>
        <v>2016</v>
      </c>
      <c r="G2" s="22"/>
      <c r="H2" s="22"/>
      <c r="I2" s="22"/>
      <c r="J2" s="5"/>
      <c r="K2" s="6"/>
      <c r="L2" s="23" t="s">
        <v>4</v>
      </c>
      <c r="M2" s="23"/>
      <c r="N2" s="23"/>
      <c r="O2" s="23" t="s">
        <v>4</v>
      </c>
      <c r="P2" s="23"/>
      <c r="Q2" s="23"/>
      <c r="R2" s="23" t="s">
        <v>4</v>
      </c>
      <c r="S2" s="196"/>
      <c r="T2" s="7"/>
      <c r="V2" s="38">
        <f aca="true" t="shared" si="0" ref="V2:V13">E5</f>
        <v>42370</v>
      </c>
      <c r="W2" s="31">
        <f>SUMIF(EIS_data!$A:$A,$E18,EIS_data!B:B)</f>
        <v>105</v>
      </c>
      <c r="X2" s="31">
        <f>SUMIF(EIS_data!$A:$A,$E18,EIS_data!C:C)</f>
        <v>1964</v>
      </c>
      <c r="Y2" s="31">
        <f>SUMIF(EIS_data!$A:$A,$E18,EIS_data!D:D)</f>
        <v>783</v>
      </c>
      <c r="Z2" s="31">
        <f>SUMIF(EIS_data!$A:$A,$E18,EIS_data!E:E)</f>
        <v>160</v>
      </c>
      <c r="AA2" s="31">
        <f>SUMIF(EIS_data!$A:$A,$E18,EIS_data!F:F)</f>
        <v>100</v>
      </c>
      <c r="AB2" s="31">
        <f>SUMIF(EIS_data!$A:$A,$E18,EIS_data!G:G)</f>
        <v>100</v>
      </c>
      <c r="AC2" s="31">
        <f>SUMIF(EIS_data!$A:$A,$E18,EIS_data!H:H)</f>
        <v>40</v>
      </c>
      <c r="AD2" s="31">
        <f>SUMIF(EIS_data!$A:$A,$E18,EIS_data!I:I)</f>
        <v>210</v>
      </c>
      <c r="AE2" s="31">
        <f>SUMIF(EIS_data!$A:$A,$E18,EIS_data!J:J)</f>
        <v>74</v>
      </c>
      <c r="AF2" s="31">
        <f>SUMIF(EIS_data!$A:$A,$E18,EIS_data!K:K)</f>
        <v>10</v>
      </c>
      <c r="AG2" s="31">
        <f>SUMIF(EIS_data!$A:$A,$E18,EIS_data!L:L)</f>
        <v>0</v>
      </c>
      <c r="AH2" s="31">
        <f>SUMIF(EIS_data!$A:$A,$E18,EIS_data!M:M)</f>
        <v>40</v>
      </c>
      <c r="AI2" s="31">
        <f>SUMIF(EIS_data!$A:$A,$E18,EIS_data!N:N)</f>
        <v>310</v>
      </c>
      <c r="AJ2" s="31">
        <f>SUMIF(EIS_data!$A:$A,$E18,EIS_data!O:O)</f>
        <v>760</v>
      </c>
    </row>
    <row r="3" spans="1:36" ht="12.75" customHeight="1">
      <c r="A3" t="str">
        <f>EIS_data!A3</f>
        <v>2013/09</v>
      </c>
      <c r="B3">
        <f aca="true" t="shared" si="1" ref="B3:B37">LEFT(A3,4)*1</f>
        <v>2013</v>
      </c>
      <c r="C3">
        <f>C2-1</f>
        <v>2015</v>
      </c>
      <c r="G3" s="24"/>
      <c r="H3" s="24"/>
      <c r="I3" s="26"/>
      <c r="J3" s="8" t="s">
        <v>5</v>
      </c>
      <c r="K3" s="9" t="s">
        <v>6</v>
      </c>
      <c r="L3" s="10" t="s">
        <v>7</v>
      </c>
      <c r="M3" s="10"/>
      <c r="N3" s="10"/>
      <c r="O3" s="10" t="s">
        <v>7</v>
      </c>
      <c r="P3" s="10"/>
      <c r="Q3" s="10"/>
      <c r="R3" s="10" t="s">
        <v>7</v>
      </c>
      <c r="S3" s="195"/>
      <c r="T3" s="4"/>
      <c r="V3" s="38">
        <f t="shared" si="0"/>
        <v>42401</v>
      </c>
      <c r="W3" s="31">
        <f>SUMIF(EIS_data!$A:$A,$E19,EIS_data!B:B)</f>
        <v>125</v>
      </c>
      <c r="X3" s="31">
        <f>SUMIF(EIS_data!$A:$A,$E19,EIS_data!C:C)</f>
        <v>1863</v>
      </c>
      <c r="Y3" s="31">
        <f>SUMIF(EIS_data!$A:$A,$E19,EIS_data!D:D)</f>
        <v>731</v>
      </c>
      <c r="Z3" s="31">
        <f>SUMIF(EIS_data!$A:$A,$E19,EIS_data!E:E)</f>
        <v>258</v>
      </c>
      <c r="AA3" s="31">
        <f>SUMIF(EIS_data!$A:$A,$E19,EIS_data!F:F)</f>
        <v>110</v>
      </c>
      <c r="AB3" s="31">
        <f>SUMIF(EIS_data!$A:$A,$E19,EIS_data!G:G)</f>
        <v>100</v>
      </c>
      <c r="AC3" s="31">
        <f>SUMIF(EIS_data!$A:$A,$E19,EIS_data!H:H)</f>
        <v>10</v>
      </c>
      <c r="AD3" s="31">
        <f>SUMIF(EIS_data!$A:$A,$E19,EIS_data!I:I)</f>
        <v>190</v>
      </c>
      <c r="AE3" s="31">
        <f>SUMIF(EIS_data!$A:$A,$E19,EIS_data!J:J)</f>
        <v>82</v>
      </c>
      <c r="AF3" s="31">
        <f>SUMIF(EIS_data!$A:$A,$E19,EIS_data!K:K)</f>
        <v>20</v>
      </c>
      <c r="AG3" s="31">
        <f>SUMIF(EIS_data!$A:$A,$E19,EIS_data!L:L)</f>
        <v>0</v>
      </c>
      <c r="AH3" s="31">
        <f>SUMIF(EIS_data!$A:$A,$E19,EIS_data!M:M)</f>
        <v>20</v>
      </c>
      <c r="AI3" s="31">
        <f>SUMIF(EIS_data!$A:$A,$E19,EIS_data!N:N)</f>
        <v>290</v>
      </c>
      <c r="AJ3" s="31">
        <f>SUMIF(EIS_data!$A:$A,$E19,EIS_data!O:O)</f>
        <v>870</v>
      </c>
    </row>
    <row r="4" spans="1:36" ht="12.75" customHeight="1">
      <c r="A4" t="str">
        <f>EIS_data!A4</f>
        <v>2013/10</v>
      </c>
      <c r="B4">
        <f t="shared" si="1"/>
        <v>2013</v>
      </c>
      <c r="C4">
        <f>C3-1</f>
        <v>2014</v>
      </c>
      <c r="H4" s="26">
        <f>MAX(EIS_data!A:A)</f>
        <v>0</v>
      </c>
      <c r="I4" s="27"/>
      <c r="J4" s="11" t="s">
        <v>8</v>
      </c>
      <c r="K4" s="12" t="str">
        <f>CONCATENATE("moyenne   ",R$1,"/",O$1)</f>
        <v>moyenne   2014/2015</v>
      </c>
      <c r="L4" s="13" t="str">
        <f>CONCATENATE("consom.",L$1)</f>
        <v>consom.2016</v>
      </c>
      <c r="M4" s="13"/>
      <c r="N4" s="13"/>
      <c r="O4" s="13" t="str">
        <f>CONCATENATE("consom.",O$1)</f>
        <v>consom.2015</v>
      </c>
      <c r="P4" s="13"/>
      <c r="Q4" s="13"/>
      <c r="R4" s="13" t="str">
        <f>CONCATENATE("consom.",R$1)</f>
        <v>consom.2014</v>
      </c>
      <c r="S4" s="160"/>
      <c r="T4" s="15"/>
      <c r="V4" s="38">
        <f t="shared" si="0"/>
        <v>42430</v>
      </c>
      <c r="W4" s="31">
        <f>SUMIF(EIS_data!$A:$A,$E20,EIS_data!B:B)</f>
        <v>127</v>
      </c>
      <c r="X4" s="31">
        <f>SUMIF(EIS_data!$A:$A,$E20,EIS_data!C:C)</f>
        <v>2003</v>
      </c>
      <c r="Y4" s="31">
        <f>SUMIF(EIS_data!$A:$A,$E20,EIS_data!D:D)</f>
        <v>896</v>
      </c>
      <c r="Z4" s="31">
        <f>SUMIF(EIS_data!$A:$A,$E20,EIS_data!E:E)</f>
        <v>236</v>
      </c>
      <c r="AA4" s="31">
        <f>SUMIF(EIS_data!$A:$A,$E20,EIS_data!F:F)</f>
        <v>130</v>
      </c>
      <c r="AB4" s="31">
        <f>SUMIF(EIS_data!$A:$A,$E20,EIS_data!G:G)</f>
        <v>10</v>
      </c>
      <c r="AC4" s="31">
        <f>SUMIF(EIS_data!$A:$A,$E20,EIS_data!H:H)</f>
        <v>30</v>
      </c>
      <c r="AD4" s="31">
        <f>SUMIF(EIS_data!$A:$A,$E20,EIS_data!I:I)</f>
        <v>200</v>
      </c>
      <c r="AE4" s="31">
        <f>SUMIF(EIS_data!$A:$A,$E20,EIS_data!J:J)</f>
        <v>92</v>
      </c>
      <c r="AF4" s="31">
        <f>SUMIF(EIS_data!$A:$A,$E20,EIS_data!K:K)</f>
        <v>20</v>
      </c>
      <c r="AG4" s="31">
        <f>SUMIF(EIS_data!$A:$A,$E20,EIS_data!L:L)</f>
        <v>0</v>
      </c>
      <c r="AH4" s="31">
        <f>SUMIF(EIS_data!$A:$A,$E20,EIS_data!M:M)</f>
        <v>0</v>
      </c>
      <c r="AI4" s="31">
        <f>SUMIF(EIS_data!$A:$A,$E20,EIS_data!N:N)</f>
        <v>350</v>
      </c>
      <c r="AJ4" s="31">
        <f>SUMIF(EIS_data!$A:$A,$E20,EIS_data!O:O)</f>
        <v>780</v>
      </c>
    </row>
    <row r="5" spans="1:36" ht="12.75" customHeight="1">
      <c r="A5" t="str">
        <f>EIS_data!A5</f>
        <v>2013/11</v>
      </c>
      <c r="B5">
        <f t="shared" si="1"/>
        <v>2013</v>
      </c>
      <c r="C5">
        <v>1</v>
      </c>
      <c r="D5" t="s">
        <v>9</v>
      </c>
      <c r="E5" s="22">
        <f aca="true" t="shared" si="2" ref="E5:E16">CONCATENATE(D5,C$2)*1</f>
        <v>42370</v>
      </c>
      <c r="F5" s="22">
        <f aca="true" t="shared" si="3" ref="F5:F16">CONCATENATE(D5,C$3)*1</f>
        <v>42005</v>
      </c>
      <c r="G5" s="22">
        <f aca="true" t="shared" si="4" ref="G5:G16">CONCATENATE(D5,C$4)*1</f>
        <v>41640</v>
      </c>
      <c r="J5" s="11" t="s">
        <v>10</v>
      </c>
      <c r="K5" s="16">
        <f aca="true" t="shared" si="5" ref="K5:K17">AVERAGE(O5:R5)</f>
        <v>200.5</v>
      </c>
      <c r="L5" s="37">
        <f>SUMIF(EIS_data!$A:$A,$E$18,EIS_data!B:B)</f>
        <v>105</v>
      </c>
      <c r="M5" s="37"/>
      <c r="N5" s="37"/>
      <c r="O5" s="37">
        <f>SUMIF(EIS_data!$A:$A,$F$18,EIS_data!B:B)</f>
        <v>339</v>
      </c>
      <c r="P5" s="37"/>
      <c r="Q5" s="37"/>
      <c r="R5" s="37">
        <f>SUMIF(EIS_data!$A:$A,$G$18,EIS_data!B:B)</f>
        <v>62</v>
      </c>
      <c r="S5" s="160"/>
      <c r="T5" s="15"/>
      <c r="V5" s="38">
        <f t="shared" si="0"/>
        <v>42461</v>
      </c>
      <c r="W5" s="31">
        <f>SUMIF(EIS_data!$A:$A,$E21,EIS_data!B:B)</f>
        <v>94</v>
      </c>
      <c r="X5" s="31">
        <f>SUMIF(EIS_data!$A:$A,$E21,EIS_data!C:C)</f>
        <v>1968</v>
      </c>
      <c r="Y5" s="31">
        <f>SUMIF(EIS_data!$A:$A,$E21,EIS_data!D:D)</f>
        <v>942</v>
      </c>
      <c r="Z5" s="31">
        <f>SUMIF(EIS_data!$A:$A,$E21,EIS_data!E:E)</f>
        <v>155</v>
      </c>
      <c r="AA5" s="31">
        <f>SUMIF(EIS_data!$A:$A,$E21,EIS_data!F:F)</f>
        <v>110</v>
      </c>
      <c r="AB5" s="31">
        <f>SUMIF(EIS_data!$A:$A,$E21,EIS_data!G:G)</f>
        <v>0</v>
      </c>
      <c r="AC5" s="31">
        <f>SUMIF(EIS_data!$A:$A,$E21,EIS_data!H:H)</f>
        <v>0</v>
      </c>
      <c r="AD5" s="31">
        <f>SUMIF(EIS_data!$A:$A,$E21,EIS_data!I:I)</f>
        <v>170</v>
      </c>
      <c r="AE5" s="31">
        <f>SUMIF(EIS_data!$A:$A,$E21,EIS_data!J:J)</f>
        <v>63</v>
      </c>
      <c r="AF5" s="31">
        <f>SUMIF(EIS_data!$A:$A,$E21,EIS_data!K:K)</f>
        <v>10</v>
      </c>
      <c r="AG5" s="31">
        <f>SUMIF(EIS_data!$A:$A,$E21,EIS_data!L:L)</f>
        <v>0</v>
      </c>
      <c r="AH5" s="31">
        <f>SUMIF(EIS_data!$A:$A,$E21,EIS_data!M:M)</f>
        <v>20</v>
      </c>
      <c r="AI5" s="31">
        <f>SUMIF(EIS_data!$A:$A,$E21,EIS_data!N:N)</f>
        <v>360</v>
      </c>
      <c r="AJ5" s="31">
        <f>SUMIF(EIS_data!$A:$A,$E21,EIS_data!O:O)</f>
        <v>800</v>
      </c>
    </row>
    <row r="6" spans="1:36" ht="12.75" customHeight="1">
      <c r="A6" t="str">
        <f>EIS_data!A6</f>
        <v>2013/12</v>
      </c>
      <c r="B6">
        <f t="shared" si="1"/>
        <v>2013</v>
      </c>
      <c r="C6">
        <v>2</v>
      </c>
      <c r="D6" t="s">
        <v>11</v>
      </c>
      <c r="E6" s="22">
        <f t="shared" si="2"/>
        <v>42401</v>
      </c>
      <c r="F6" s="22">
        <f t="shared" si="3"/>
        <v>42036</v>
      </c>
      <c r="G6" s="22">
        <f t="shared" si="4"/>
        <v>41671</v>
      </c>
      <c r="J6" s="11" t="s">
        <v>12</v>
      </c>
      <c r="K6" s="16">
        <f t="shared" si="5"/>
        <v>269.5</v>
      </c>
      <c r="L6" s="37">
        <f>SUMIF(EIS_data!$A:$A,$E$19,EIS_data!B:B)</f>
        <v>125</v>
      </c>
      <c r="M6" s="37"/>
      <c r="N6" s="37"/>
      <c r="O6" s="37">
        <f>SUMIF(EIS_data!$A:$A,$F$19,EIS_data!B:B)</f>
        <v>412</v>
      </c>
      <c r="P6" s="37"/>
      <c r="Q6" s="37"/>
      <c r="R6" s="37">
        <f>SUMIF(EIS_data!$A:$A,$G$19,EIS_data!B:B)</f>
        <v>127</v>
      </c>
      <c r="S6" s="160"/>
      <c r="T6" s="15"/>
      <c r="V6" s="38">
        <f t="shared" si="0"/>
        <v>42491</v>
      </c>
      <c r="W6" s="31">
        <f>SUMIF(EIS_data!$A:$A,$E22,EIS_data!B:B)</f>
        <v>9</v>
      </c>
      <c r="X6" s="31">
        <f>SUMIF(EIS_data!$A:$A,$E22,EIS_data!C:C)</f>
        <v>2146</v>
      </c>
      <c r="Y6" s="31">
        <f>SUMIF(EIS_data!$A:$A,$E22,EIS_data!D:D)</f>
        <v>1087</v>
      </c>
      <c r="Z6" s="31">
        <f>SUMIF(EIS_data!$A:$A,$E22,EIS_data!E:E)</f>
        <v>26</v>
      </c>
      <c r="AA6" s="31">
        <f>SUMIF(EIS_data!$A:$A,$E22,EIS_data!F:F)</f>
        <v>100</v>
      </c>
      <c r="AB6" s="31">
        <f>SUMIF(EIS_data!$A:$A,$E22,EIS_data!G:G)</f>
        <v>40</v>
      </c>
      <c r="AC6" s="31">
        <f>SUMIF(EIS_data!$A:$A,$E22,EIS_data!H:H)</f>
        <v>20</v>
      </c>
      <c r="AD6" s="31">
        <f>SUMIF(EIS_data!$A:$A,$E22,EIS_data!I:I)</f>
        <v>240</v>
      </c>
      <c r="AE6" s="31">
        <f>SUMIF(EIS_data!$A:$A,$E22,EIS_data!J:J)</f>
        <v>9</v>
      </c>
      <c r="AF6" s="31">
        <f>SUMIF(EIS_data!$A:$A,$E22,EIS_data!K:K)</f>
        <v>30</v>
      </c>
      <c r="AG6" s="31">
        <f>SUMIF(EIS_data!$A:$A,$E22,EIS_data!L:L)</f>
        <v>0</v>
      </c>
      <c r="AH6" s="31">
        <f>SUMIF(EIS_data!$A:$A,$E22,EIS_data!M:M)</f>
        <v>20</v>
      </c>
      <c r="AI6" s="31">
        <f>SUMIF(EIS_data!$A:$A,$E22,EIS_data!N:N)</f>
        <v>400</v>
      </c>
      <c r="AJ6" s="31">
        <f>SUMIF(EIS_data!$A:$A,$E22,EIS_data!O:O)</f>
        <v>940</v>
      </c>
    </row>
    <row r="7" spans="1:36" ht="12.75" customHeight="1">
      <c r="A7" t="str">
        <f>EIS_data!A7</f>
        <v>2014/01</v>
      </c>
      <c r="B7">
        <f t="shared" si="1"/>
        <v>2014</v>
      </c>
      <c r="C7">
        <v>3</v>
      </c>
      <c r="D7" t="s">
        <v>13</v>
      </c>
      <c r="E7" s="22">
        <f t="shared" si="2"/>
        <v>42430</v>
      </c>
      <c r="F7" s="22">
        <f t="shared" si="3"/>
        <v>42064</v>
      </c>
      <c r="G7" s="22">
        <f t="shared" si="4"/>
        <v>41699</v>
      </c>
      <c r="J7" s="17" t="s">
        <v>14</v>
      </c>
      <c r="K7" s="16">
        <f t="shared" si="5"/>
        <v>206.5</v>
      </c>
      <c r="L7" s="37">
        <f>SUMIF(EIS_data!$A:$A,$E$20,EIS_data!B:B)</f>
        <v>127</v>
      </c>
      <c r="M7" s="37"/>
      <c r="N7" s="37"/>
      <c r="O7" s="37">
        <f>SUMIF(EIS_data!$A:$A,$F$20,EIS_data!B:B)</f>
        <v>362</v>
      </c>
      <c r="P7" s="37"/>
      <c r="Q7" s="37"/>
      <c r="R7" s="37">
        <f>SUMIF(EIS_data!$A:$A,$G$20,EIS_data!B:B)</f>
        <v>51</v>
      </c>
      <c r="S7" s="160"/>
      <c r="T7" s="15"/>
      <c r="V7" s="38">
        <f t="shared" si="0"/>
        <v>42522</v>
      </c>
      <c r="W7" s="31">
        <f>SUMIF(EIS_data!$A:$A,$E23,EIS_data!B:B)</f>
        <v>0</v>
      </c>
      <c r="X7" s="31">
        <f>SUMIF(EIS_data!$A:$A,$E23,EIS_data!C:C)</f>
        <v>2119</v>
      </c>
      <c r="Y7" s="31">
        <f>SUMIF(EIS_data!$A:$A,$E23,EIS_data!D:D)</f>
        <v>1143</v>
      </c>
      <c r="Z7" s="31">
        <f>SUMIF(EIS_data!$A:$A,$E23,EIS_data!E:E)</f>
        <v>0</v>
      </c>
      <c r="AA7" s="31">
        <f>SUMIF(EIS_data!$A:$A,$E23,EIS_data!F:F)</f>
        <v>140</v>
      </c>
      <c r="AB7" s="31">
        <f>SUMIF(EIS_data!$A:$A,$E23,EIS_data!G:G)</f>
        <v>30</v>
      </c>
      <c r="AC7" s="31">
        <f>SUMIF(EIS_data!$A:$A,$E23,EIS_data!H:H)</f>
        <v>0</v>
      </c>
      <c r="AD7" s="31">
        <f>SUMIF(EIS_data!$A:$A,$E23,EIS_data!I:I)</f>
        <v>180</v>
      </c>
      <c r="AE7" s="31">
        <f>SUMIF(EIS_data!$A:$A,$E23,EIS_data!J:J)</f>
        <v>0</v>
      </c>
      <c r="AF7" s="31">
        <f>SUMIF(EIS_data!$A:$A,$E23,EIS_data!K:K)</f>
        <v>30</v>
      </c>
      <c r="AG7" s="31">
        <f>SUMIF(EIS_data!$A:$A,$E23,EIS_data!L:L)</f>
        <v>0</v>
      </c>
      <c r="AH7" s="31">
        <f>SUMIF(EIS_data!$A:$A,$E23,EIS_data!M:M)</f>
        <v>30</v>
      </c>
      <c r="AI7" s="31">
        <f>SUMIF(EIS_data!$A:$A,$E23,EIS_data!N:N)</f>
        <v>360</v>
      </c>
      <c r="AJ7" s="31">
        <f>SUMIF(EIS_data!$A:$A,$E23,EIS_data!O:O)</f>
        <v>770</v>
      </c>
    </row>
    <row r="8" spans="1:36" ht="12.75" customHeight="1">
      <c r="A8" t="str">
        <f>EIS_data!A8</f>
        <v>2014/02</v>
      </c>
      <c r="B8">
        <f t="shared" si="1"/>
        <v>2014</v>
      </c>
      <c r="C8">
        <v>4</v>
      </c>
      <c r="D8" t="s">
        <v>15</v>
      </c>
      <c r="E8" s="22">
        <f t="shared" si="2"/>
        <v>42461</v>
      </c>
      <c r="F8" s="22">
        <f t="shared" si="3"/>
        <v>42095</v>
      </c>
      <c r="G8" s="22">
        <f t="shared" si="4"/>
        <v>41730</v>
      </c>
      <c r="J8" s="17" t="s">
        <v>16</v>
      </c>
      <c r="K8" s="16">
        <f t="shared" si="5"/>
        <v>129.5</v>
      </c>
      <c r="L8" s="37">
        <f>SUMIF(EIS_data!$A:$A,$E$21,EIS_data!B:B)</f>
        <v>94</v>
      </c>
      <c r="M8" s="37"/>
      <c r="N8" s="37"/>
      <c r="O8" s="37">
        <f>SUMIF(EIS_data!$A:$A,$F$21,EIS_data!B:B)</f>
        <v>255</v>
      </c>
      <c r="P8" s="37"/>
      <c r="Q8" s="37"/>
      <c r="R8" s="37">
        <f>SUMIF(EIS_data!$A:$A,$G$21,EIS_data!B:B)</f>
        <v>4</v>
      </c>
      <c r="S8" s="160"/>
      <c r="T8" s="15"/>
      <c r="V8" s="38">
        <f t="shared" si="0"/>
        <v>42552</v>
      </c>
      <c r="W8" s="31">
        <f>SUMIF(EIS_data!$A:$A,$E24,EIS_data!B:B)</f>
        <v>0</v>
      </c>
      <c r="X8" s="31">
        <f>SUMIF(EIS_data!$A:$A,$E24,EIS_data!C:C)</f>
        <v>2257</v>
      </c>
      <c r="Y8" s="31">
        <f>SUMIF(EIS_data!$A:$A,$E24,EIS_data!D:D)</f>
        <v>1052</v>
      </c>
      <c r="Z8" s="31">
        <f>SUMIF(EIS_data!$A:$A,$E24,EIS_data!E:E)</f>
        <v>0</v>
      </c>
      <c r="AA8" s="31">
        <f>SUMIF(EIS_data!$A:$A,$E24,EIS_data!F:F)</f>
        <v>140</v>
      </c>
      <c r="AB8" s="31">
        <f>SUMIF(EIS_data!$A:$A,$E24,EIS_data!G:G)</f>
        <v>70</v>
      </c>
      <c r="AC8" s="31">
        <f>SUMIF(EIS_data!$A:$A,$E24,EIS_data!H:H)</f>
        <v>20</v>
      </c>
      <c r="AD8" s="31">
        <f>SUMIF(EIS_data!$A:$A,$E24,EIS_data!I:I)</f>
        <v>230</v>
      </c>
      <c r="AE8" s="31">
        <f>SUMIF(EIS_data!$A:$A,$E24,EIS_data!J:J)</f>
        <v>0</v>
      </c>
      <c r="AF8" s="31">
        <f>SUMIF(EIS_data!$A:$A,$E24,EIS_data!K:K)</f>
        <v>40</v>
      </c>
      <c r="AG8" s="31">
        <f>SUMIF(EIS_data!$A:$A,$E24,EIS_data!L:L)</f>
        <v>0</v>
      </c>
      <c r="AH8" s="31">
        <f>SUMIF(EIS_data!$A:$A,$E24,EIS_data!M:M)</f>
        <v>20</v>
      </c>
      <c r="AI8" s="31">
        <f>SUMIF(EIS_data!$A:$A,$E24,EIS_data!N:N)</f>
        <v>340</v>
      </c>
      <c r="AJ8" s="31">
        <f>SUMIF(EIS_data!$A:$A,$E24,EIS_data!O:O)</f>
        <v>940</v>
      </c>
    </row>
    <row r="9" spans="1:36" ht="12.75" customHeight="1">
      <c r="A9" t="str">
        <f>EIS_data!A9</f>
        <v>2014/03</v>
      </c>
      <c r="B9">
        <f t="shared" si="1"/>
        <v>2014</v>
      </c>
      <c r="C9">
        <v>5</v>
      </c>
      <c r="D9" t="s">
        <v>17</v>
      </c>
      <c r="E9" s="22">
        <f t="shared" si="2"/>
        <v>42491</v>
      </c>
      <c r="F9" s="22">
        <f t="shared" si="3"/>
        <v>42125</v>
      </c>
      <c r="G9" s="22">
        <f t="shared" si="4"/>
        <v>41760</v>
      </c>
      <c r="J9" s="17" t="s">
        <v>18</v>
      </c>
      <c r="K9" s="16">
        <f t="shared" si="5"/>
        <v>59</v>
      </c>
      <c r="L9" s="37">
        <f>SUMIF(EIS_data!$A:$A,$E$22,EIS_data!B:B)</f>
        <v>9</v>
      </c>
      <c r="M9" s="37"/>
      <c r="N9" s="37"/>
      <c r="O9" s="37">
        <f>SUMIF(EIS_data!$A:$A,$F$22,EIS_data!B:B)</f>
        <v>108</v>
      </c>
      <c r="P9" s="37"/>
      <c r="Q9" s="37"/>
      <c r="R9" s="37">
        <f>SUMIF(EIS_data!$A:$A,$G$22,EIS_data!B:B)</f>
        <v>10</v>
      </c>
      <c r="S9" s="160"/>
      <c r="T9" s="15"/>
      <c r="V9" s="38">
        <f t="shared" si="0"/>
        <v>42583</v>
      </c>
      <c r="W9" s="31">
        <f>SUMIF(EIS_data!$A:$A,$E25,EIS_data!B:B)</f>
        <v>0</v>
      </c>
      <c r="X9" s="31">
        <f>SUMIF(EIS_data!$A:$A,$E25,EIS_data!C:C)</f>
        <v>0</v>
      </c>
      <c r="Y9" s="31">
        <f>SUMIF(EIS_data!$A:$A,$E25,EIS_data!D:D)</f>
        <v>0</v>
      </c>
      <c r="Z9" s="31">
        <f>SUMIF(EIS_data!$A:$A,$E25,EIS_data!E:E)</f>
        <v>0</v>
      </c>
      <c r="AA9" s="31">
        <f>SUMIF(EIS_data!$A:$A,$E25,EIS_data!F:F)</f>
        <v>0</v>
      </c>
      <c r="AB9" s="31">
        <f>SUMIF(EIS_data!$A:$A,$E25,EIS_data!G:G)</f>
        <v>0</v>
      </c>
      <c r="AC9" s="31">
        <f>SUMIF(EIS_data!$A:$A,$E25,EIS_data!H:H)</f>
        <v>0</v>
      </c>
      <c r="AD9" s="31">
        <f>SUMIF(EIS_data!$A:$A,$E25,EIS_data!I:I)</f>
        <v>0</v>
      </c>
      <c r="AE9" s="31">
        <f>SUMIF(EIS_data!$A:$A,$E25,EIS_data!J:J)</f>
        <v>0</v>
      </c>
      <c r="AF9" s="31">
        <f>SUMIF(EIS_data!$A:$A,$E25,EIS_data!K:K)</f>
        <v>0</v>
      </c>
      <c r="AG9" s="31">
        <f>SUMIF(EIS_data!$A:$A,$E25,EIS_data!L:L)</f>
        <v>0</v>
      </c>
      <c r="AH9" s="31">
        <f>SUMIF(EIS_data!$A:$A,$E25,EIS_data!M:M)</f>
        <v>0</v>
      </c>
      <c r="AI9" s="31">
        <f>SUMIF(EIS_data!$A:$A,$E25,EIS_data!N:N)</f>
        <v>0</v>
      </c>
      <c r="AJ9" s="31">
        <f>SUMIF(EIS_data!$A:$A,$E25,EIS_data!O:O)</f>
        <v>0</v>
      </c>
    </row>
    <row r="10" spans="1:36" ht="12.75" customHeight="1">
      <c r="A10" t="str">
        <f>EIS_data!A10</f>
        <v>2014/04</v>
      </c>
      <c r="B10">
        <f t="shared" si="1"/>
        <v>2014</v>
      </c>
      <c r="C10">
        <v>6</v>
      </c>
      <c r="D10" t="s">
        <v>19</v>
      </c>
      <c r="E10" s="22">
        <f t="shared" si="2"/>
        <v>42522</v>
      </c>
      <c r="F10" s="22">
        <f t="shared" si="3"/>
        <v>42156</v>
      </c>
      <c r="G10" s="22">
        <f t="shared" si="4"/>
        <v>41791</v>
      </c>
      <c r="J10" s="17" t="s">
        <v>20</v>
      </c>
      <c r="K10" s="16">
        <f t="shared" si="5"/>
        <v>43</v>
      </c>
      <c r="L10" s="37">
        <f>SUMIF(EIS_data!$A:$A,$E$23,EIS_data!B:B)</f>
        <v>0</v>
      </c>
      <c r="M10" s="37"/>
      <c r="N10" s="37"/>
      <c r="O10" s="37">
        <f>SUMIF(EIS_data!$A:$A,$F$23,EIS_data!B:B)</f>
        <v>80</v>
      </c>
      <c r="P10" s="37"/>
      <c r="Q10" s="37"/>
      <c r="R10" s="37">
        <f>SUMIF(EIS_data!$A:$A,$G$23,EIS_data!B:B)</f>
        <v>6</v>
      </c>
      <c r="S10" s="160"/>
      <c r="T10" s="15"/>
      <c r="V10" s="38">
        <f t="shared" si="0"/>
        <v>42614</v>
      </c>
      <c r="W10" s="31">
        <f>SUMIF(EIS_data!$A:$A,$E26,EIS_data!B:B)</f>
        <v>0</v>
      </c>
      <c r="X10" s="31">
        <f>SUMIF(EIS_data!$A:$A,$E26,EIS_data!C:C)</f>
        <v>0</v>
      </c>
      <c r="Y10" s="31">
        <f>SUMIF(EIS_data!$A:$A,$E26,EIS_data!D:D)</f>
        <v>0</v>
      </c>
      <c r="Z10" s="31">
        <f>SUMIF(EIS_data!$A:$A,$E26,EIS_data!E:E)</f>
        <v>0</v>
      </c>
      <c r="AA10" s="31">
        <f>SUMIF(EIS_data!$A:$A,$E26,EIS_data!F:F)</f>
        <v>0</v>
      </c>
      <c r="AB10" s="31">
        <f>SUMIF(EIS_data!$A:$A,$E26,EIS_data!G:G)</f>
        <v>0</v>
      </c>
      <c r="AC10" s="31">
        <f>SUMIF(EIS_data!$A:$A,$E26,EIS_data!H:H)</f>
        <v>0</v>
      </c>
      <c r="AD10" s="31">
        <f>SUMIF(EIS_data!$A:$A,$E26,EIS_data!I:I)</f>
        <v>0</v>
      </c>
      <c r="AE10" s="31">
        <f>SUMIF(EIS_data!$A:$A,$E26,EIS_data!J:J)</f>
        <v>0</v>
      </c>
      <c r="AF10" s="31">
        <f>SUMIF(EIS_data!$A:$A,$E26,EIS_data!K:K)</f>
        <v>0</v>
      </c>
      <c r="AG10" s="31">
        <f>SUMIF(EIS_data!$A:$A,$E26,EIS_data!L:L)</f>
        <v>0</v>
      </c>
      <c r="AH10" s="31">
        <f>SUMIF(EIS_data!$A:$A,$E26,EIS_data!M:M)</f>
        <v>0</v>
      </c>
      <c r="AI10" s="31">
        <f>SUMIF(EIS_data!$A:$A,$E26,EIS_data!N:N)</f>
        <v>0</v>
      </c>
      <c r="AJ10" s="31">
        <f>SUMIF(EIS_data!$A:$A,$E26,EIS_data!O:O)</f>
        <v>0</v>
      </c>
    </row>
    <row r="11" spans="1:36" ht="12.75" customHeight="1">
      <c r="A11" t="str">
        <f>EIS_data!A11</f>
        <v>2014/05</v>
      </c>
      <c r="B11">
        <f t="shared" si="1"/>
        <v>2014</v>
      </c>
      <c r="C11">
        <v>7</v>
      </c>
      <c r="D11" t="s">
        <v>21</v>
      </c>
      <c r="E11" s="22">
        <f t="shared" si="2"/>
        <v>42552</v>
      </c>
      <c r="F11" s="22">
        <f t="shared" si="3"/>
        <v>42186</v>
      </c>
      <c r="G11" s="22">
        <f t="shared" si="4"/>
        <v>41821</v>
      </c>
      <c r="J11" s="17" t="s">
        <v>22</v>
      </c>
      <c r="K11" s="16">
        <f t="shared" si="5"/>
        <v>0</v>
      </c>
      <c r="L11" s="37">
        <f>SUMIF(EIS_data!$A:$A,$E$24,EIS_data!B:B)</f>
        <v>0</v>
      </c>
      <c r="M11" s="37"/>
      <c r="N11" s="37"/>
      <c r="O11" s="37">
        <f>SUMIF(EIS_data!$A:$A,$F$24,EIS_data!B:B)</f>
        <v>0</v>
      </c>
      <c r="P11" s="37"/>
      <c r="Q11" s="37"/>
      <c r="R11" s="37">
        <f>SUMIF(EIS_data!$A:$A,$G$24,EIS_data!B:B)</f>
        <v>0</v>
      </c>
      <c r="S11" s="160"/>
      <c r="T11" s="15"/>
      <c r="V11" s="38">
        <f t="shared" si="0"/>
        <v>42644</v>
      </c>
      <c r="W11" s="31">
        <f>SUMIF(EIS_data!$A:$A,$E27,EIS_data!B:B)</f>
        <v>0</v>
      </c>
      <c r="X11" s="31">
        <f>SUMIF(EIS_data!$A:$A,$E27,EIS_data!C:C)</f>
        <v>0</v>
      </c>
      <c r="Y11" s="31">
        <f>SUMIF(EIS_data!$A:$A,$E27,EIS_data!D:D)</f>
        <v>0</v>
      </c>
      <c r="Z11" s="31">
        <f>SUMIF(EIS_data!$A:$A,$E27,EIS_data!E:E)</f>
        <v>0</v>
      </c>
      <c r="AA11" s="31">
        <f>SUMIF(EIS_data!$A:$A,$E27,EIS_data!F:F)</f>
        <v>0</v>
      </c>
      <c r="AB11" s="31">
        <f>SUMIF(EIS_data!$A:$A,$E27,EIS_data!G:G)</f>
        <v>0</v>
      </c>
      <c r="AC11" s="31">
        <f>SUMIF(EIS_data!$A:$A,$E27,EIS_data!H:H)</f>
        <v>0</v>
      </c>
      <c r="AD11" s="31">
        <f>SUMIF(EIS_data!$A:$A,$E27,EIS_data!I:I)</f>
        <v>0</v>
      </c>
      <c r="AE11" s="31">
        <f>SUMIF(EIS_data!$A:$A,$E27,EIS_data!J:J)</f>
        <v>0</v>
      </c>
      <c r="AF11" s="31">
        <f>SUMIF(EIS_data!$A:$A,$E27,EIS_data!K:K)</f>
        <v>0</v>
      </c>
      <c r="AG11" s="31">
        <f>SUMIF(EIS_data!$A:$A,$E27,EIS_data!L:L)</f>
        <v>0</v>
      </c>
      <c r="AH11" s="31">
        <f>SUMIF(EIS_data!$A:$A,$E27,EIS_data!M:M)</f>
        <v>0</v>
      </c>
      <c r="AI11" s="31">
        <f>SUMIF(EIS_data!$A:$A,$E27,EIS_data!N:N)</f>
        <v>0</v>
      </c>
      <c r="AJ11" s="31">
        <f>SUMIF(EIS_data!$A:$A,$E27,EIS_data!O:O)</f>
        <v>0</v>
      </c>
    </row>
    <row r="12" spans="1:36" ht="12.75" customHeight="1">
      <c r="A12" t="str">
        <f>EIS_data!A12</f>
        <v>2014/06</v>
      </c>
      <c r="B12">
        <f t="shared" si="1"/>
        <v>2014</v>
      </c>
      <c r="C12">
        <v>8</v>
      </c>
      <c r="D12" t="s">
        <v>23</v>
      </c>
      <c r="E12" s="22">
        <f t="shared" si="2"/>
        <v>42583</v>
      </c>
      <c r="F12" s="22">
        <f t="shared" si="3"/>
        <v>42217</v>
      </c>
      <c r="G12" s="22">
        <f t="shared" si="4"/>
        <v>41852</v>
      </c>
      <c r="J12" s="17" t="s">
        <v>24</v>
      </c>
      <c r="K12" s="16">
        <f t="shared" si="5"/>
        <v>0</v>
      </c>
      <c r="L12" s="37">
        <f>SUMIF(EIS_data!$A:$A,$E$25,EIS_data!B:B)</f>
        <v>0</v>
      </c>
      <c r="M12" s="37"/>
      <c r="N12" s="37"/>
      <c r="O12" s="37">
        <f>SUMIF(EIS_data!$A:$A,$F$25,EIS_data!B:B)</f>
        <v>0</v>
      </c>
      <c r="P12" s="37"/>
      <c r="Q12" s="37"/>
      <c r="R12" s="37">
        <f>SUMIF(EIS_data!$A:$A,$G$25,EIS_data!B:B)</f>
        <v>0</v>
      </c>
      <c r="S12" s="160"/>
      <c r="T12" s="15"/>
      <c r="V12" s="38">
        <f t="shared" si="0"/>
        <v>42675</v>
      </c>
      <c r="W12" s="31">
        <f>SUMIF(EIS_data!$A:$A,$E28,EIS_data!B:B)</f>
        <v>0</v>
      </c>
      <c r="X12" s="31">
        <f>SUMIF(EIS_data!$A:$A,$E28,EIS_data!C:C)</f>
        <v>0</v>
      </c>
      <c r="Y12" s="31">
        <f>SUMIF(EIS_data!$A:$A,$E28,EIS_data!D:D)</f>
        <v>0</v>
      </c>
      <c r="Z12" s="31">
        <f>SUMIF(EIS_data!$A:$A,$E28,EIS_data!E:E)</f>
        <v>0</v>
      </c>
      <c r="AA12" s="31">
        <f>SUMIF(EIS_data!$A:$A,$E28,EIS_data!F:F)</f>
        <v>0</v>
      </c>
      <c r="AB12" s="31">
        <f>SUMIF(EIS_data!$A:$A,$E28,EIS_data!G:G)</f>
        <v>0</v>
      </c>
      <c r="AC12" s="31">
        <f>SUMIF(EIS_data!$A:$A,$E28,EIS_data!H:H)</f>
        <v>0</v>
      </c>
      <c r="AD12" s="31">
        <f>SUMIF(EIS_data!$A:$A,$E28,EIS_data!I:I)</f>
        <v>0</v>
      </c>
      <c r="AE12" s="31">
        <f>SUMIF(EIS_data!$A:$A,$E28,EIS_data!J:J)</f>
        <v>0</v>
      </c>
      <c r="AF12" s="31">
        <f>SUMIF(EIS_data!$A:$A,$E28,EIS_data!K:K)</f>
        <v>0</v>
      </c>
      <c r="AG12" s="31">
        <f>SUMIF(EIS_data!$A:$A,$E28,EIS_data!L:L)</f>
        <v>0</v>
      </c>
      <c r="AH12" s="31">
        <f>SUMIF(EIS_data!$A:$A,$E28,EIS_data!M:M)</f>
        <v>0</v>
      </c>
      <c r="AI12" s="31">
        <f>SUMIF(EIS_data!$A:$A,$E28,EIS_data!N:N)</f>
        <v>0</v>
      </c>
      <c r="AJ12" s="31">
        <f>SUMIF(EIS_data!$A:$A,$E28,EIS_data!O:O)</f>
        <v>0</v>
      </c>
    </row>
    <row r="13" spans="1:36" ht="12.75" customHeight="1">
      <c r="A13" t="str">
        <f>EIS_data!A13</f>
        <v>2014/07</v>
      </c>
      <c r="B13">
        <f t="shared" si="1"/>
        <v>2014</v>
      </c>
      <c r="C13">
        <v>9</v>
      </c>
      <c r="D13" t="s">
        <v>25</v>
      </c>
      <c r="E13" s="22">
        <f t="shared" si="2"/>
        <v>42614</v>
      </c>
      <c r="F13" s="22">
        <f t="shared" si="3"/>
        <v>42248</v>
      </c>
      <c r="G13" s="22">
        <f t="shared" si="4"/>
        <v>41883</v>
      </c>
      <c r="J13" s="17" t="s">
        <v>26</v>
      </c>
      <c r="K13" s="16">
        <f t="shared" si="5"/>
        <v>0</v>
      </c>
      <c r="L13" s="37">
        <f>SUMIF(EIS_data!$A:$A,$E$26,EIS_data!B:B)</f>
        <v>0</v>
      </c>
      <c r="M13" s="37"/>
      <c r="N13" s="37"/>
      <c r="O13" s="37">
        <f>SUMIF(EIS_data!$A:$A,$F$26,EIS_data!B:B)</f>
        <v>0</v>
      </c>
      <c r="P13" s="37"/>
      <c r="Q13" s="37"/>
      <c r="R13" s="37">
        <f>SUMIF(EIS_data!$A:$A,$G$26,EIS_data!B:B)</f>
        <v>0</v>
      </c>
      <c r="S13" s="160"/>
      <c r="T13" s="15"/>
      <c r="V13" s="38">
        <f t="shared" si="0"/>
        <v>42705</v>
      </c>
      <c r="W13" s="31">
        <f>SUMIF(EIS_data!$A:$A,$E29,EIS_data!B:B)</f>
        <v>0</v>
      </c>
      <c r="X13" s="31">
        <f>SUMIF(EIS_data!$A:$A,$E29,EIS_data!C:C)</f>
        <v>0</v>
      </c>
      <c r="Y13" s="31">
        <f>SUMIF(EIS_data!$A:$A,$E29,EIS_data!D:D)</f>
        <v>0</v>
      </c>
      <c r="Z13" s="31">
        <f>SUMIF(EIS_data!$A:$A,$E29,EIS_data!E:E)</f>
        <v>0</v>
      </c>
      <c r="AA13" s="31">
        <f>SUMIF(EIS_data!$A:$A,$E29,EIS_data!F:F)</f>
        <v>0</v>
      </c>
      <c r="AB13" s="31">
        <f>SUMIF(EIS_data!$A:$A,$E29,EIS_data!G:G)</f>
        <v>0</v>
      </c>
      <c r="AC13" s="31">
        <f>SUMIF(EIS_data!$A:$A,$E29,EIS_data!H:H)</f>
        <v>0</v>
      </c>
      <c r="AD13" s="31">
        <f>SUMIF(EIS_data!$A:$A,$E29,EIS_data!I:I)</f>
        <v>0</v>
      </c>
      <c r="AE13" s="31">
        <f>SUMIF(EIS_data!$A:$A,$E29,EIS_data!J:J)</f>
        <v>0</v>
      </c>
      <c r="AF13" s="31">
        <f>SUMIF(EIS_data!$A:$A,$E29,EIS_data!K:K)</f>
        <v>0</v>
      </c>
      <c r="AG13" s="31">
        <f>SUMIF(EIS_data!$A:$A,$E29,EIS_data!L:L)</f>
        <v>0</v>
      </c>
      <c r="AH13" s="31">
        <f>SUMIF(EIS_data!$A:$A,$E29,EIS_data!M:M)</f>
        <v>0</v>
      </c>
      <c r="AI13" s="31">
        <f>SUMIF(EIS_data!$A:$A,$E29,EIS_data!N:N)</f>
        <v>0</v>
      </c>
      <c r="AJ13" s="31">
        <f>SUMIF(EIS_data!$A:$A,$E29,EIS_data!O:O)</f>
        <v>0</v>
      </c>
    </row>
    <row r="14" spans="1:36" ht="12.75" customHeight="1">
      <c r="A14" t="str">
        <f>EIS_data!A14</f>
        <v>2014/08</v>
      </c>
      <c r="B14">
        <f t="shared" si="1"/>
        <v>2014</v>
      </c>
      <c r="C14">
        <v>10</v>
      </c>
      <c r="D14" t="s">
        <v>27</v>
      </c>
      <c r="E14" s="22">
        <f t="shared" si="2"/>
        <v>42644</v>
      </c>
      <c r="F14" s="22">
        <f t="shared" si="3"/>
        <v>42278</v>
      </c>
      <c r="G14" s="22">
        <f t="shared" si="4"/>
        <v>41913</v>
      </c>
      <c r="J14" s="17" t="s">
        <v>28</v>
      </c>
      <c r="K14" s="16">
        <f t="shared" si="5"/>
        <v>0</v>
      </c>
      <c r="L14" s="37">
        <f>SUMIF(EIS_data!$A:$A,$E$27,EIS_data!B:B)</f>
        <v>0</v>
      </c>
      <c r="M14" s="37"/>
      <c r="N14" s="37"/>
      <c r="O14" s="37">
        <f>SUMIF(EIS_data!$A:$A,$F$27,EIS_data!B:B)</f>
        <v>0</v>
      </c>
      <c r="P14" s="37"/>
      <c r="Q14" s="37"/>
      <c r="R14" s="37">
        <f>SUMIF(EIS_data!$A:$A,$G$27,EIS_data!B:B)</f>
        <v>0</v>
      </c>
      <c r="S14" s="160"/>
      <c r="T14" s="15"/>
      <c r="V14" s="30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5"/>
      <c r="AI14" s="31"/>
      <c r="AJ14" s="31"/>
    </row>
    <row r="15" spans="1:36" ht="12.75" customHeight="1" thickBot="1">
      <c r="A15" t="str">
        <f>EIS_data!A15</f>
        <v>2014/09</v>
      </c>
      <c r="B15">
        <f t="shared" si="1"/>
        <v>2014</v>
      </c>
      <c r="C15">
        <v>11</v>
      </c>
      <c r="D15" t="s">
        <v>29</v>
      </c>
      <c r="E15" s="22">
        <f t="shared" si="2"/>
        <v>42675</v>
      </c>
      <c r="F15" s="22">
        <f t="shared" si="3"/>
        <v>42309</v>
      </c>
      <c r="G15" s="22">
        <f t="shared" si="4"/>
        <v>41944</v>
      </c>
      <c r="J15" s="17" t="s">
        <v>30</v>
      </c>
      <c r="K15" s="16">
        <f t="shared" si="5"/>
        <v>25.5</v>
      </c>
      <c r="L15" s="37">
        <f>SUMIF(EIS_data!$A:$A,$E$28,EIS_data!B:B)</f>
        <v>0</v>
      </c>
      <c r="M15" s="37"/>
      <c r="N15" s="37"/>
      <c r="O15" s="37">
        <f>SUMIF(EIS_data!$A:$A,$F$28,EIS_data!B:B)</f>
        <v>0</v>
      </c>
      <c r="P15" s="37"/>
      <c r="Q15" s="37"/>
      <c r="R15" s="37">
        <f>SUMIF(EIS_data!$A:$A,$G$28,EIS_data!B:B)</f>
        <v>51</v>
      </c>
      <c r="S15" s="160"/>
      <c r="T15" s="15"/>
      <c r="V15" s="32" t="s">
        <v>5</v>
      </c>
      <c r="W15" s="33">
        <f>SUM(W2:W14)</f>
        <v>460</v>
      </c>
      <c r="X15" s="33">
        <f aca="true" t="shared" si="6" ref="X15:AJ15">SUM(X2:X14)</f>
        <v>14320</v>
      </c>
      <c r="Y15" s="33">
        <f t="shared" si="6"/>
        <v>6634</v>
      </c>
      <c r="Z15" s="33">
        <f t="shared" si="6"/>
        <v>835</v>
      </c>
      <c r="AA15" s="33">
        <f t="shared" si="6"/>
        <v>830</v>
      </c>
      <c r="AB15" s="33">
        <f t="shared" si="6"/>
        <v>350</v>
      </c>
      <c r="AC15" s="33">
        <f t="shared" si="6"/>
        <v>120</v>
      </c>
      <c r="AD15" s="33">
        <f t="shared" si="6"/>
        <v>1420</v>
      </c>
      <c r="AE15" s="33">
        <f t="shared" si="6"/>
        <v>320</v>
      </c>
      <c r="AF15" s="33">
        <f t="shared" si="6"/>
        <v>160</v>
      </c>
      <c r="AG15" s="33">
        <f t="shared" si="6"/>
        <v>0</v>
      </c>
      <c r="AH15" s="33">
        <f t="shared" si="6"/>
        <v>150</v>
      </c>
      <c r="AI15" s="33">
        <f t="shared" si="6"/>
        <v>2410</v>
      </c>
      <c r="AJ15" s="33">
        <f t="shared" si="6"/>
        <v>5860</v>
      </c>
    </row>
    <row r="16" spans="1:20" ht="12.75" customHeight="1">
      <c r="A16" t="str">
        <f>EIS_data!A16</f>
        <v>2014/10</v>
      </c>
      <c r="B16">
        <f t="shared" si="1"/>
        <v>2014</v>
      </c>
      <c r="C16">
        <v>12</v>
      </c>
      <c r="D16" t="s">
        <v>31</v>
      </c>
      <c r="E16" s="22">
        <f t="shared" si="2"/>
        <v>42705</v>
      </c>
      <c r="F16" s="22">
        <f t="shared" si="3"/>
        <v>42339</v>
      </c>
      <c r="G16" s="22">
        <f t="shared" si="4"/>
        <v>41974</v>
      </c>
      <c r="J16" s="17" t="s">
        <v>32</v>
      </c>
      <c r="K16" s="16">
        <f t="shared" si="5"/>
        <v>87</v>
      </c>
      <c r="L16" s="37">
        <f>SUMIF(EIS_data!$A:$A,$E$29,EIS_data!B:B)</f>
        <v>0</v>
      </c>
      <c r="M16" s="37"/>
      <c r="N16" s="37"/>
      <c r="O16" s="37">
        <f>SUMIF(EIS_data!$A:$A,$F$29,EIS_data!B:B)</f>
        <v>7</v>
      </c>
      <c r="P16" s="37"/>
      <c r="Q16" s="37"/>
      <c r="R16" s="37">
        <f>SUMIF(EIS_data!$A:$A,$G$29,EIS_data!B:B)</f>
        <v>167</v>
      </c>
      <c r="S16" s="160"/>
      <c r="T16" s="15"/>
    </row>
    <row r="17" spans="1:20" ht="12.75" customHeight="1">
      <c r="A17" t="str">
        <f>EIS_data!A17</f>
        <v>2014/11</v>
      </c>
      <c r="B17">
        <f t="shared" si="1"/>
        <v>2014</v>
      </c>
      <c r="J17" s="17" t="s">
        <v>5</v>
      </c>
      <c r="K17" s="16">
        <f t="shared" si="5"/>
        <v>111828.5</v>
      </c>
      <c r="L17" s="18">
        <f>SUM(L5:L16)</f>
        <v>460</v>
      </c>
      <c r="M17" s="18"/>
      <c r="N17" s="18"/>
      <c r="O17" s="18">
        <v>124494</v>
      </c>
      <c r="P17" s="18"/>
      <c r="Q17" s="18"/>
      <c r="R17" s="18">
        <v>99163</v>
      </c>
      <c r="S17" s="160"/>
      <c r="T17" s="15"/>
    </row>
    <row r="18" spans="1:20" ht="12.75" customHeight="1" thickBot="1">
      <c r="A18" t="str">
        <f>EIS_data!A18</f>
        <v>2014/12</v>
      </c>
      <c r="B18">
        <f t="shared" si="1"/>
        <v>2014</v>
      </c>
      <c r="D18" s="36" t="s">
        <v>81</v>
      </c>
      <c r="E18" s="22" t="str">
        <f>CONCATENATE(C$2,"/",$D18)</f>
        <v>2016/01</v>
      </c>
      <c r="F18" s="22" t="str">
        <f>CONCATENATE(C$3,"/",$D18)</f>
        <v>2015/01</v>
      </c>
      <c r="G18" s="22" t="str">
        <f>CONCATENATE(C$4,"/",$D18)</f>
        <v>2014/01</v>
      </c>
      <c r="J18" s="5"/>
      <c r="K18" s="6"/>
      <c r="L18" s="19"/>
      <c r="M18" s="19"/>
      <c r="N18" s="19"/>
      <c r="O18" s="19"/>
      <c r="P18" s="19"/>
      <c r="Q18" s="19"/>
      <c r="R18" s="19"/>
      <c r="S18" s="196"/>
      <c r="T18" s="7"/>
    </row>
    <row r="19" spans="1:47" ht="12.75" customHeight="1">
      <c r="A19" t="str">
        <f>EIS_data!A19</f>
        <v>2015/01</v>
      </c>
      <c r="B19">
        <f t="shared" si="1"/>
        <v>2015</v>
      </c>
      <c r="D19" s="36" t="s">
        <v>82</v>
      </c>
      <c r="E19" s="22" t="str">
        <f aca="true" t="shared" si="7" ref="E19:E29">CONCATENATE(C$2,"/",$D19)</f>
        <v>2016/02</v>
      </c>
      <c r="F19" s="22" t="str">
        <f aca="true" t="shared" si="8" ref="F19:F29">CONCATENATE(C$3,"/",$D19)</f>
        <v>2015/02</v>
      </c>
      <c r="G19" s="22" t="str">
        <f aca="true" t="shared" si="9" ref="G19:G29">CONCATENATE(C$4,"/",$D19)</f>
        <v>2014/02</v>
      </c>
      <c r="J19" s="8" t="s">
        <v>5</v>
      </c>
      <c r="K19" s="9" t="s">
        <v>33</v>
      </c>
      <c r="L19" s="10" t="s">
        <v>34</v>
      </c>
      <c r="M19" s="10"/>
      <c r="N19" s="10"/>
      <c r="O19" s="10" t="s">
        <v>34</v>
      </c>
      <c r="P19" s="10"/>
      <c r="Q19" s="10"/>
      <c r="R19" s="10" t="s">
        <v>34</v>
      </c>
      <c r="S19" s="195"/>
      <c r="T19" s="4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20" ht="12.75" customHeight="1">
      <c r="A20" t="str">
        <f>EIS_data!A20</f>
        <v>2015/02</v>
      </c>
      <c r="B20">
        <f t="shared" si="1"/>
        <v>2015</v>
      </c>
      <c r="D20" s="36" t="s">
        <v>83</v>
      </c>
      <c r="E20" s="22" t="str">
        <f t="shared" si="7"/>
        <v>2016/03</v>
      </c>
      <c r="F20" s="22" t="str">
        <f t="shared" si="8"/>
        <v>2015/03</v>
      </c>
      <c r="G20" s="22" t="str">
        <f t="shared" si="9"/>
        <v>2014/03</v>
      </c>
      <c r="J20" s="11" t="s">
        <v>8</v>
      </c>
      <c r="K20" s="12" t="str">
        <f>CONCATENATE("moyenne   ",R$1,"/",O$1)</f>
        <v>moyenne   2014/2015</v>
      </c>
      <c r="L20" s="13" t="str">
        <f>L4</f>
        <v>consom.2016</v>
      </c>
      <c r="M20" s="13"/>
      <c r="N20" s="13"/>
      <c r="O20" s="13" t="str">
        <f>O4</f>
        <v>consom.2015</v>
      </c>
      <c r="P20" s="13"/>
      <c r="Q20" s="13"/>
      <c r="R20" s="13" t="str">
        <f>R4</f>
        <v>consom.2014</v>
      </c>
      <c r="S20" s="160"/>
      <c r="T20" s="15"/>
    </row>
    <row r="21" spans="1:20" ht="12.75">
      <c r="A21" t="str">
        <f>EIS_data!A21</f>
        <v>2015/03</v>
      </c>
      <c r="B21">
        <f t="shared" si="1"/>
        <v>2015</v>
      </c>
      <c r="D21" s="36" t="s">
        <v>84</v>
      </c>
      <c r="E21" s="22" t="str">
        <f t="shared" si="7"/>
        <v>2016/04</v>
      </c>
      <c r="F21" s="22" t="str">
        <f t="shared" si="8"/>
        <v>2015/04</v>
      </c>
      <c r="G21" s="22" t="str">
        <f t="shared" si="9"/>
        <v>2014/04</v>
      </c>
      <c r="J21" s="11" t="s">
        <v>10</v>
      </c>
      <c r="K21" s="16">
        <f aca="true" t="shared" si="10" ref="K21:K33">AVERAGE(O21:R21)</f>
        <v>2022</v>
      </c>
      <c r="L21" s="37">
        <f>SUMIF(EIS_data!$A:$A,$E$18,EIS_data!C:C)</f>
        <v>1964</v>
      </c>
      <c r="M21" s="37"/>
      <c r="N21" s="37"/>
      <c r="O21" s="37">
        <f>SUMIF(EIS_data!$A:$A,$F$18,EIS_data!C:C)</f>
        <v>2208</v>
      </c>
      <c r="P21" s="37"/>
      <c r="Q21" s="37"/>
      <c r="R21" s="37">
        <f>SUMIF(EIS_data!$A:$A,$G$18,EIS_data!C:C)</f>
        <v>1836</v>
      </c>
      <c r="T21" s="15"/>
    </row>
    <row r="22" spans="1:47" ht="12.75">
      <c r="A22" t="str">
        <f>EIS_data!A22</f>
        <v>2015/04</v>
      </c>
      <c r="B22">
        <f t="shared" si="1"/>
        <v>2015</v>
      </c>
      <c r="D22" s="36" t="s">
        <v>85</v>
      </c>
      <c r="E22" s="22" t="str">
        <f t="shared" si="7"/>
        <v>2016/05</v>
      </c>
      <c r="F22" s="22" t="str">
        <f t="shared" si="8"/>
        <v>2015/05</v>
      </c>
      <c r="G22" s="22" t="str">
        <f t="shared" si="9"/>
        <v>2014/05</v>
      </c>
      <c r="J22" s="11" t="s">
        <v>12</v>
      </c>
      <c r="K22" s="16">
        <f t="shared" si="10"/>
        <v>1913</v>
      </c>
      <c r="L22" s="37">
        <f>SUMIF(EIS_data!$A:$A,$E$19,EIS_data!C:C)</f>
        <v>1863</v>
      </c>
      <c r="M22" s="37"/>
      <c r="N22" s="37"/>
      <c r="O22" s="37">
        <f>SUMIF(EIS_data!$A:$A,$F$19,EIS_data!C:C)</f>
        <v>2173</v>
      </c>
      <c r="P22" s="37"/>
      <c r="Q22" s="37"/>
      <c r="R22" s="37">
        <f>SUMIF(EIS_data!$A:$A,$G$19,EIS_data!C:C)</f>
        <v>1653</v>
      </c>
      <c r="T22" s="15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26" ht="12.75">
      <c r="A23" t="str">
        <f>EIS_data!A23</f>
        <v>2015/05</v>
      </c>
      <c r="B23">
        <f t="shared" si="1"/>
        <v>2015</v>
      </c>
      <c r="D23" s="36" t="s">
        <v>86</v>
      </c>
      <c r="E23" s="22" t="str">
        <f t="shared" si="7"/>
        <v>2016/06</v>
      </c>
      <c r="F23" s="22" t="str">
        <f t="shared" si="8"/>
        <v>2015/06</v>
      </c>
      <c r="G23" s="22" t="str">
        <f t="shared" si="9"/>
        <v>2014/06</v>
      </c>
      <c r="J23" s="17" t="s">
        <v>14</v>
      </c>
      <c r="K23" s="16">
        <f t="shared" si="10"/>
        <v>2109</v>
      </c>
      <c r="L23" s="37">
        <f>SUMIF(EIS_data!$A:$A,$E$20,EIS_data!C:C)</f>
        <v>2003</v>
      </c>
      <c r="M23" s="37"/>
      <c r="N23" s="37"/>
      <c r="O23" s="37">
        <f>SUMIF(EIS_data!$A:$A,$F$20,EIS_data!C:C)</f>
        <v>2410</v>
      </c>
      <c r="P23" s="37"/>
      <c r="Q23" s="37"/>
      <c r="R23" s="37">
        <f>SUMIF(EIS_data!$A:$A,$G$20,EIS_data!C:C)</f>
        <v>1808</v>
      </c>
      <c r="T23" s="15"/>
      <c r="V23" s="22"/>
      <c r="W23" s="22"/>
      <c r="X23" s="22"/>
      <c r="Y23" s="22"/>
      <c r="Z23" s="22"/>
    </row>
    <row r="24" spans="1:26" ht="12.75">
      <c r="A24" t="str">
        <f>EIS_data!A24</f>
        <v>2015/06</v>
      </c>
      <c r="B24">
        <f t="shared" si="1"/>
        <v>2015</v>
      </c>
      <c r="D24" s="36" t="s">
        <v>87</v>
      </c>
      <c r="E24" s="22" t="str">
        <f t="shared" si="7"/>
        <v>2016/07</v>
      </c>
      <c r="F24" s="22" t="str">
        <f t="shared" si="8"/>
        <v>2015/07</v>
      </c>
      <c r="G24" s="22" t="str">
        <f t="shared" si="9"/>
        <v>2014/07</v>
      </c>
      <c r="J24" s="17" t="s">
        <v>16</v>
      </c>
      <c r="K24" s="16">
        <f t="shared" si="10"/>
        <v>2226.5</v>
      </c>
      <c r="L24" s="37">
        <f>SUMIF(EIS_data!$A:$A,$E$21,EIS_data!C:C)</f>
        <v>1968</v>
      </c>
      <c r="M24" s="37"/>
      <c r="N24" s="37"/>
      <c r="O24" s="37">
        <f>SUMIF(EIS_data!$A:$A,$F$21,EIS_data!C:C)</f>
        <v>2687</v>
      </c>
      <c r="P24" s="37"/>
      <c r="Q24" s="37"/>
      <c r="R24" s="37">
        <f>SUMIF(EIS_data!$A:$A,$G$21,EIS_data!C:C)</f>
        <v>1766</v>
      </c>
      <c r="T24" s="15"/>
      <c r="V24" s="22"/>
      <c r="W24" s="22"/>
      <c r="X24" s="22"/>
      <c r="Y24" s="22"/>
      <c r="Z24" s="22"/>
    </row>
    <row r="25" spans="1:26" ht="12.75">
      <c r="A25" t="str">
        <f>EIS_data!A25</f>
        <v>2015/07</v>
      </c>
      <c r="B25">
        <f t="shared" si="1"/>
        <v>2015</v>
      </c>
      <c r="D25" s="36" t="s">
        <v>88</v>
      </c>
      <c r="E25" s="22" t="str">
        <f t="shared" si="7"/>
        <v>2016/08</v>
      </c>
      <c r="F25" s="22" t="str">
        <f t="shared" si="8"/>
        <v>2015/08</v>
      </c>
      <c r="G25" s="22" t="str">
        <f t="shared" si="9"/>
        <v>2014/08</v>
      </c>
      <c r="J25" s="17" t="s">
        <v>18</v>
      </c>
      <c r="K25" s="16">
        <f t="shared" si="10"/>
        <v>2259</v>
      </c>
      <c r="L25" s="37">
        <f>SUMIF(EIS_data!$A:$A,$E$22,EIS_data!C:C)</f>
        <v>2146</v>
      </c>
      <c r="M25" s="37"/>
      <c r="N25" s="37"/>
      <c r="O25" s="37">
        <f>SUMIF(EIS_data!$A:$A,$F$22,EIS_data!C:C)</f>
        <v>2660</v>
      </c>
      <c r="P25" s="37"/>
      <c r="Q25" s="37"/>
      <c r="R25" s="37">
        <f>SUMIF(EIS_data!$A:$A,$G$22,EIS_data!C:C)</f>
        <v>1858</v>
      </c>
      <c r="T25" s="15"/>
      <c r="V25" s="22"/>
      <c r="W25" s="22"/>
      <c r="X25" s="22"/>
      <c r="Y25" s="22"/>
      <c r="Z25" s="22"/>
    </row>
    <row r="26" spans="1:26" ht="12.75">
      <c r="A26" t="str">
        <f>EIS_data!A26</f>
        <v>2015/12</v>
      </c>
      <c r="B26">
        <f t="shared" si="1"/>
        <v>2015</v>
      </c>
      <c r="D26" s="36" t="s">
        <v>89</v>
      </c>
      <c r="E26" s="22" t="str">
        <f t="shared" si="7"/>
        <v>2016/09</v>
      </c>
      <c r="F26" s="22" t="str">
        <f t="shared" si="8"/>
        <v>2015/09</v>
      </c>
      <c r="G26" s="22" t="str">
        <f t="shared" si="9"/>
        <v>2014/09</v>
      </c>
      <c r="J26" s="17" t="s">
        <v>20</v>
      </c>
      <c r="K26" s="16">
        <f t="shared" si="10"/>
        <v>2351.5</v>
      </c>
      <c r="L26" s="37">
        <f>SUMIF(EIS_data!$A:$A,$E$23,EIS_data!C:C)</f>
        <v>2119</v>
      </c>
      <c r="M26" s="37"/>
      <c r="N26" s="37"/>
      <c r="O26" s="37">
        <f>SUMIF(EIS_data!$A:$A,$F$23,EIS_data!C:C)</f>
        <v>2861</v>
      </c>
      <c r="P26" s="37"/>
      <c r="Q26" s="37"/>
      <c r="R26" s="37">
        <f>SUMIF(EIS_data!$A:$A,$G$23,EIS_data!C:C)</f>
        <v>1842</v>
      </c>
      <c r="T26" s="15"/>
      <c r="V26" s="22"/>
      <c r="W26" s="22"/>
      <c r="X26" s="22"/>
      <c r="Y26" s="22"/>
      <c r="Z26" s="22"/>
    </row>
    <row r="27" spans="1:26" ht="12.75">
      <c r="A27" t="str">
        <f>EIS_data!A27</f>
        <v>2016/01</v>
      </c>
      <c r="B27">
        <f t="shared" si="1"/>
        <v>2016</v>
      </c>
      <c r="D27" s="36" t="s">
        <v>90</v>
      </c>
      <c r="E27" s="22" t="str">
        <f t="shared" si="7"/>
        <v>2016/10</v>
      </c>
      <c r="F27" s="22" t="str">
        <f t="shared" si="8"/>
        <v>2015/10</v>
      </c>
      <c r="G27" s="22" t="str">
        <f t="shared" si="9"/>
        <v>2014/10</v>
      </c>
      <c r="J27" s="17" t="s">
        <v>22</v>
      </c>
      <c r="K27" s="16">
        <f t="shared" si="10"/>
        <v>1055</v>
      </c>
      <c r="L27" s="37">
        <f>SUMIF(EIS_data!$A:$A,$E$24,EIS_data!C:C)</f>
        <v>2257</v>
      </c>
      <c r="M27" s="37"/>
      <c r="N27" s="37"/>
      <c r="O27" s="37">
        <f>SUMIF(EIS_data!$A:$A,$F$24,EIS_data!C:C)</f>
        <v>121</v>
      </c>
      <c r="P27" s="37"/>
      <c r="Q27" s="37"/>
      <c r="R27" s="37">
        <f>SUMIF(EIS_data!$A:$A,$G$24,EIS_data!C:C)</f>
        <v>1989</v>
      </c>
      <c r="T27" s="15"/>
      <c r="V27" s="22"/>
      <c r="W27" s="22"/>
      <c r="X27" s="22"/>
      <c r="Y27" s="22"/>
      <c r="Z27" s="22"/>
    </row>
    <row r="28" spans="1:26" ht="12.75">
      <c r="A28" t="str">
        <f>EIS_data!A28</f>
        <v>2016/02</v>
      </c>
      <c r="B28">
        <f t="shared" si="1"/>
        <v>2016</v>
      </c>
      <c r="D28" s="36" t="s">
        <v>91</v>
      </c>
      <c r="E28" s="22" t="str">
        <f t="shared" si="7"/>
        <v>2016/11</v>
      </c>
      <c r="F28" s="22" t="str">
        <f t="shared" si="8"/>
        <v>2015/11</v>
      </c>
      <c r="G28" s="22" t="str">
        <f t="shared" si="9"/>
        <v>2014/11</v>
      </c>
      <c r="J28" s="17" t="s">
        <v>24</v>
      </c>
      <c r="K28" s="16">
        <f t="shared" si="10"/>
        <v>945.5</v>
      </c>
      <c r="L28" s="37">
        <f>SUMIF(EIS_data!$A:$A,$E$25,EIS_data!C:C)</f>
        <v>0</v>
      </c>
      <c r="M28" s="37"/>
      <c r="N28" s="37"/>
      <c r="O28" s="37">
        <f>SUMIF(EIS_data!$A:$A,$F$25,EIS_data!C:C)</f>
        <v>0</v>
      </c>
      <c r="P28" s="37"/>
      <c r="Q28" s="37"/>
      <c r="R28" s="37">
        <f>SUMIF(EIS_data!$A:$A,$G$25,EIS_data!C:C)</f>
        <v>1891</v>
      </c>
      <c r="T28" s="15"/>
      <c r="V28" s="22"/>
      <c r="W28" s="22"/>
      <c r="X28" s="22"/>
      <c r="Y28" s="22"/>
      <c r="Z28" s="22"/>
    </row>
    <row r="29" spans="1:26" ht="12.75">
      <c r="A29" t="str">
        <f>EIS_data!A29</f>
        <v>2016/03</v>
      </c>
      <c r="B29">
        <f t="shared" si="1"/>
        <v>2016</v>
      </c>
      <c r="D29" s="36" t="s">
        <v>92</v>
      </c>
      <c r="E29" s="22" t="str">
        <f t="shared" si="7"/>
        <v>2016/12</v>
      </c>
      <c r="F29" s="22" t="str">
        <f t="shared" si="8"/>
        <v>2015/12</v>
      </c>
      <c r="G29" s="22" t="str">
        <f t="shared" si="9"/>
        <v>2014/12</v>
      </c>
      <c r="J29" s="17" t="s">
        <v>26</v>
      </c>
      <c r="K29" s="16">
        <f t="shared" si="10"/>
        <v>921.5</v>
      </c>
      <c r="L29" s="37">
        <f>SUMIF(EIS_data!$A:$A,$E$26,EIS_data!C:C)</f>
        <v>0</v>
      </c>
      <c r="M29" s="37"/>
      <c r="N29" s="37"/>
      <c r="O29" s="37">
        <f>SUMIF(EIS_data!$A:$A,$F$26,EIS_data!C:C)</f>
        <v>0</v>
      </c>
      <c r="P29" s="37"/>
      <c r="Q29" s="37"/>
      <c r="R29" s="37">
        <f>SUMIF(EIS_data!$A:$A,$G$26,EIS_data!C:C)</f>
        <v>1843</v>
      </c>
      <c r="T29" s="15"/>
      <c r="V29" s="22"/>
      <c r="W29" s="22"/>
      <c r="X29" s="22"/>
      <c r="Y29" s="22"/>
      <c r="Z29" s="22"/>
    </row>
    <row r="30" spans="1:26" ht="12.75">
      <c r="A30" t="str">
        <f>EIS_data!A30</f>
        <v>2016/04</v>
      </c>
      <c r="B30">
        <f t="shared" si="1"/>
        <v>2016</v>
      </c>
      <c r="J30" s="17" t="s">
        <v>28</v>
      </c>
      <c r="K30" s="16">
        <f t="shared" si="10"/>
        <v>878.5</v>
      </c>
      <c r="L30" s="37">
        <f>SUMIF(EIS_data!$A:$A,$E$27,EIS_data!C:C)</f>
        <v>0</v>
      </c>
      <c r="M30" s="37"/>
      <c r="N30" s="37"/>
      <c r="O30" s="37">
        <f>SUMIF(EIS_data!$A:$A,$F$27,EIS_data!C:C)</f>
        <v>0</v>
      </c>
      <c r="P30" s="37"/>
      <c r="Q30" s="37"/>
      <c r="R30" s="37">
        <f>SUMIF(EIS_data!$A:$A,$G$27,EIS_data!C:C)</f>
        <v>1757</v>
      </c>
      <c r="T30" s="15"/>
      <c r="V30" s="22"/>
      <c r="W30" s="22"/>
      <c r="X30" s="22"/>
      <c r="Y30" s="22"/>
      <c r="Z30" s="22"/>
    </row>
    <row r="31" spans="1:26" ht="12.75">
      <c r="A31" t="str">
        <f>EIS_data!A31</f>
        <v>2016/05</v>
      </c>
      <c r="B31">
        <f t="shared" si="1"/>
        <v>2016</v>
      </c>
      <c r="J31" s="17" t="s">
        <v>30</v>
      </c>
      <c r="K31" s="16">
        <f t="shared" si="10"/>
        <v>908</v>
      </c>
      <c r="L31" s="37">
        <f>SUMIF(EIS_data!$A:$A,$E$28,EIS_data!C:C)</f>
        <v>0</v>
      </c>
      <c r="M31" s="37"/>
      <c r="N31" s="37"/>
      <c r="O31" s="37">
        <f>SUMIF(EIS_data!$A:$A,$F$28,EIS_data!C:C)</f>
        <v>0</v>
      </c>
      <c r="P31" s="37"/>
      <c r="Q31" s="37"/>
      <c r="R31" s="37">
        <f>SUMIF(EIS_data!$A:$A,$G$28,EIS_data!C:C)</f>
        <v>1816</v>
      </c>
      <c r="T31" s="15"/>
      <c r="V31" s="22"/>
      <c r="W31" s="22"/>
      <c r="X31" s="22"/>
      <c r="Y31" s="22"/>
      <c r="Z31" s="22"/>
    </row>
    <row r="32" spans="1:26" ht="12.75">
      <c r="A32" t="str">
        <f>EIS_data!A32</f>
        <v>2016/06</v>
      </c>
      <c r="B32">
        <f t="shared" si="1"/>
        <v>2016</v>
      </c>
      <c r="J32" s="17" t="s">
        <v>373</v>
      </c>
      <c r="K32" s="16">
        <f t="shared" si="10"/>
        <v>1265</v>
      </c>
      <c r="L32" s="37">
        <f>SUMIF(EIS_data!$A:$A,$E$29,EIS_data!C:C)</f>
        <v>0</v>
      </c>
      <c r="M32" s="37"/>
      <c r="N32" s="37"/>
      <c r="O32" s="37">
        <f>SUMIF(EIS_data!$A:$A,$F$29,EIS_data!C:C)</f>
        <v>563</v>
      </c>
      <c r="P32" s="37"/>
      <c r="Q32" s="37"/>
      <c r="R32" s="37">
        <f>SUMIF(EIS_data!$A:$A,$G$29,EIS_data!C:C)</f>
        <v>1967</v>
      </c>
      <c r="T32" s="15"/>
      <c r="V32" s="22"/>
      <c r="W32" s="22"/>
      <c r="X32" s="22"/>
      <c r="Y32" s="22"/>
      <c r="Z32" s="22"/>
    </row>
    <row r="33" spans="1:20" ht="12.75">
      <c r="A33" t="str">
        <f>EIS_data!A33</f>
        <v>2016/07</v>
      </c>
      <c r="B33">
        <f t="shared" si="1"/>
        <v>2016</v>
      </c>
      <c r="J33" s="17" t="s">
        <v>374</v>
      </c>
      <c r="K33" s="16">
        <f t="shared" si="10"/>
        <v>111828.5</v>
      </c>
      <c r="L33" s="18">
        <f>SUM(L21:L32)</f>
        <v>14320</v>
      </c>
      <c r="M33" s="18"/>
      <c r="N33" s="18"/>
      <c r="O33" s="18">
        <v>124494</v>
      </c>
      <c r="P33" s="18"/>
      <c r="Q33" s="18"/>
      <c r="R33" s="18">
        <v>99163</v>
      </c>
      <c r="S33" s="160"/>
      <c r="T33" s="15"/>
    </row>
    <row r="34" spans="1:26" ht="13.5" thickBot="1">
      <c r="A34">
        <f>EIS_data!A34</f>
        <v>0</v>
      </c>
      <c r="B34">
        <f t="shared" si="1"/>
        <v>0</v>
      </c>
      <c r="J34" s="5"/>
      <c r="K34" s="6"/>
      <c r="L34" s="19"/>
      <c r="M34" s="19"/>
      <c r="N34" s="19"/>
      <c r="O34" s="19"/>
      <c r="P34" s="19"/>
      <c r="Q34" s="19"/>
      <c r="R34" s="19"/>
      <c r="S34" s="196"/>
      <c r="T34" s="7"/>
      <c r="V34" s="22"/>
      <c r="W34" s="22"/>
      <c r="X34" s="22"/>
      <c r="Y34" s="22"/>
      <c r="Z34" s="22"/>
    </row>
    <row r="35" spans="1:26" ht="12.75" customHeight="1">
      <c r="A35">
        <f>EIS_data!A35</f>
        <v>0</v>
      </c>
      <c r="B35">
        <f t="shared" si="1"/>
        <v>0</v>
      </c>
      <c r="J35" s="8" t="s">
        <v>5</v>
      </c>
      <c r="K35" s="9" t="s">
        <v>35</v>
      </c>
      <c r="L35" s="10" t="s">
        <v>36</v>
      </c>
      <c r="M35" s="10"/>
      <c r="N35" s="10"/>
      <c r="O35" s="10" t="s">
        <v>36</v>
      </c>
      <c r="P35" s="10"/>
      <c r="Q35" s="10"/>
      <c r="R35" s="10" t="s">
        <v>36</v>
      </c>
      <c r="S35" s="195"/>
      <c r="T35" s="4"/>
      <c r="V35" s="22"/>
      <c r="W35" s="22"/>
      <c r="X35" s="22"/>
      <c r="Y35" s="22"/>
      <c r="Z35" s="22"/>
    </row>
    <row r="36" spans="1:20" ht="12.75" customHeight="1">
      <c r="A36">
        <f>EIS_data!A36</f>
        <v>0</v>
      </c>
      <c r="B36">
        <f t="shared" si="1"/>
        <v>0</v>
      </c>
      <c r="J36" s="11" t="s">
        <v>8</v>
      </c>
      <c r="K36" s="12" t="str">
        <f>CONCATENATE("moyenne   ",R$1,"/",O$1)</f>
        <v>moyenne   2014/2015</v>
      </c>
      <c r="L36" s="13" t="str">
        <f>L20</f>
        <v>consom.2016</v>
      </c>
      <c r="M36" s="13"/>
      <c r="N36" s="13"/>
      <c r="O36" s="13" t="str">
        <f>O20</f>
        <v>consom.2015</v>
      </c>
      <c r="P36" s="13"/>
      <c r="Q36" s="13"/>
      <c r="R36" s="13" t="str">
        <f>R20</f>
        <v>consom.2014</v>
      </c>
      <c r="S36" s="160"/>
      <c r="T36" s="15"/>
    </row>
    <row r="37" spans="1:26" ht="12.75">
      <c r="A37">
        <f>EIS_data!A37</f>
        <v>0</v>
      </c>
      <c r="B37">
        <f t="shared" si="1"/>
        <v>0</v>
      </c>
      <c r="J37" s="11" t="s">
        <v>10</v>
      </c>
      <c r="K37" s="16">
        <f aca="true" t="shared" si="11" ref="K37:K49">AVERAGE(O37:R37)</f>
        <v>740</v>
      </c>
      <c r="L37" s="37">
        <f>SUMIF(EIS_data!$A:$A,$E$18,EIS_data!D:D)</f>
        <v>783</v>
      </c>
      <c r="M37" s="37"/>
      <c r="N37" s="37"/>
      <c r="O37" s="37">
        <f>SUMIF(EIS_data!$A:$A,$F$18,EIS_data!D:D)</f>
        <v>683</v>
      </c>
      <c r="P37" s="37"/>
      <c r="Q37" s="37"/>
      <c r="R37" s="37">
        <f>SUMIF(EIS_data!$A:$A,$G$18,EIS_data!D:D)</f>
        <v>797</v>
      </c>
      <c r="T37" s="15"/>
      <c r="V37" s="22"/>
      <c r="W37" s="22"/>
      <c r="X37" s="22"/>
      <c r="Y37" s="22"/>
      <c r="Z37" s="22"/>
    </row>
    <row r="38" spans="10:26" ht="12.75">
      <c r="J38" s="11" t="s">
        <v>12</v>
      </c>
      <c r="K38" s="16">
        <f t="shared" si="11"/>
        <v>683.5</v>
      </c>
      <c r="L38" s="37">
        <f>SUMIF(EIS_data!$A:$A,$E$19,EIS_data!D:D)</f>
        <v>731</v>
      </c>
      <c r="M38" s="37"/>
      <c r="N38" s="37"/>
      <c r="O38" s="37">
        <f>SUMIF(EIS_data!$A:$A,$F$19,EIS_data!D:D)</f>
        <v>614</v>
      </c>
      <c r="P38" s="37"/>
      <c r="Q38" s="37"/>
      <c r="R38" s="37">
        <f>SUMIF(EIS_data!$A:$A,$G$19,EIS_data!D:D)</f>
        <v>753</v>
      </c>
      <c r="T38" s="15"/>
      <c r="V38" s="22"/>
      <c r="W38" s="22"/>
      <c r="X38" s="22"/>
      <c r="Y38" s="22"/>
      <c r="Z38" s="22"/>
    </row>
    <row r="39" spans="10:26" ht="12.75">
      <c r="J39" s="17" t="s">
        <v>14</v>
      </c>
      <c r="K39" s="16">
        <f t="shared" si="11"/>
        <v>707</v>
      </c>
      <c r="L39" s="37">
        <f>SUMIF(EIS_data!$A:$A,$E$20,EIS_data!D:D)</f>
        <v>896</v>
      </c>
      <c r="M39" s="37"/>
      <c r="N39" s="37"/>
      <c r="O39" s="37">
        <f>SUMIF(EIS_data!$A:$A,$F$20,EIS_data!D:D)</f>
        <v>641</v>
      </c>
      <c r="P39" s="37"/>
      <c r="Q39" s="37"/>
      <c r="R39" s="37">
        <f>SUMIF(EIS_data!$A:$A,$G$20,EIS_data!D:D)</f>
        <v>773</v>
      </c>
      <c r="T39" s="15"/>
      <c r="V39" s="22"/>
      <c r="W39" s="22"/>
      <c r="X39" s="22"/>
      <c r="Y39" s="22"/>
      <c r="Z39" s="22"/>
    </row>
    <row r="40" spans="10:26" ht="12.75">
      <c r="J40" s="17" t="s">
        <v>16</v>
      </c>
      <c r="K40" s="16">
        <f t="shared" si="11"/>
        <v>797.5</v>
      </c>
      <c r="L40" s="37">
        <f>SUMIF(EIS_data!$A:$A,$E$21,EIS_data!D:D)</f>
        <v>942</v>
      </c>
      <c r="M40" s="37"/>
      <c r="N40" s="37"/>
      <c r="O40" s="37">
        <f>SUMIF(EIS_data!$A:$A,$F$21,EIS_data!D:D)</f>
        <v>756</v>
      </c>
      <c r="P40" s="37"/>
      <c r="Q40" s="37"/>
      <c r="R40" s="37">
        <f>SUMIF(EIS_data!$A:$A,$G$21,EIS_data!D:D)</f>
        <v>839</v>
      </c>
      <c r="T40" s="15"/>
      <c r="V40" s="22"/>
      <c r="W40" s="22"/>
      <c r="X40" s="22"/>
      <c r="Y40" s="22"/>
      <c r="Z40" s="22"/>
    </row>
    <row r="41" spans="10:26" ht="12.75">
      <c r="J41" s="17" t="s">
        <v>18</v>
      </c>
      <c r="K41" s="16">
        <f t="shared" si="11"/>
        <v>861</v>
      </c>
      <c r="L41" s="37">
        <f>SUMIF(EIS_data!$A:$A,$E$22,EIS_data!D:D)</f>
        <v>1087</v>
      </c>
      <c r="M41" s="37"/>
      <c r="N41" s="37"/>
      <c r="O41" s="37">
        <f>SUMIF(EIS_data!$A:$A,$F$22,EIS_data!D:D)</f>
        <v>858</v>
      </c>
      <c r="P41" s="37"/>
      <c r="Q41" s="37"/>
      <c r="R41" s="37">
        <f>SUMIF(EIS_data!$A:$A,$G$22,EIS_data!D:D)</f>
        <v>864</v>
      </c>
      <c r="T41" s="15"/>
      <c r="V41" s="22"/>
      <c r="W41" s="22"/>
      <c r="X41" s="22"/>
      <c r="Y41" s="22"/>
      <c r="Z41" s="22"/>
    </row>
    <row r="42" spans="10:26" ht="12.75">
      <c r="J42" s="17" t="s">
        <v>20</v>
      </c>
      <c r="K42" s="16">
        <f t="shared" si="11"/>
        <v>840</v>
      </c>
      <c r="L42" s="37">
        <f>SUMIF(EIS_data!$A:$A,$E$23,EIS_data!D:D)</f>
        <v>1143</v>
      </c>
      <c r="M42" s="37"/>
      <c r="N42" s="37"/>
      <c r="O42" s="37">
        <f>SUMIF(EIS_data!$A:$A,$F$23,EIS_data!D:D)</f>
        <v>828</v>
      </c>
      <c r="P42" s="37"/>
      <c r="Q42" s="37"/>
      <c r="R42" s="37">
        <f>SUMIF(EIS_data!$A:$A,$G$23,EIS_data!D:D)</f>
        <v>852</v>
      </c>
      <c r="T42" s="15"/>
      <c r="V42" s="22"/>
      <c r="W42" s="22"/>
      <c r="X42" s="22"/>
      <c r="Y42" s="22"/>
      <c r="Z42" s="22"/>
    </row>
    <row r="43" spans="10:26" ht="12.75">
      <c r="J43" s="17" t="s">
        <v>22</v>
      </c>
      <c r="K43" s="16">
        <f t="shared" si="11"/>
        <v>496.5</v>
      </c>
      <c r="L43" s="37">
        <f>SUMIF(EIS_data!$A:$A,$E$24,EIS_data!D:D)</f>
        <v>1052</v>
      </c>
      <c r="M43" s="37"/>
      <c r="N43" s="37"/>
      <c r="O43" s="37">
        <f>SUMIF(EIS_data!$A:$A,$F$24,EIS_data!D:D)</f>
        <v>29</v>
      </c>
      <c r="P43" s="37"/>
      <c r="Q43" s="37"/>
      <c r="R43" s="37">
        <f>SUMIF(EIS_data!$A:$A,$G$24,EIS_data!D:D)</f>
        <v>964</v>
      </c>
      <c r="T43" s="15"/>
      <c r="V43" s="22"/>
      <c r="W43" s="22"/>
      <c r="X43" s="22"/>
      <c r="Y43" s="22"/>
      <c r="Z43" s="22"/>
    </row>
    <row r="44" spans="10:26" ht="12.75">
      <c r="J44" s="17" t="s">
        <v>24</v>
      </c>
      <c r="K44" s="16">
        <f t="shared" si="11"/>
        <v>441.5</v>
      </c>
      <c r="L44" s="37">
        <f>SUMIF(EIS_data!$A:$A,$E$25,EIS_data!D:D)</f>
        <v>0</v>
      </c>
      <c r="M44" s="37"/>
      <c r="N44" s="37"/>
      <c r="O44" s="37">
        <f>SUMIF(EIS_data!$A:$A,$F$25,EIS_data!D:D)</f>
        <v>0</v>
      </c>
      <c r="P44" s="37"/>
      <c r="Q44" s="37"/>
      <c r="R44" s="37">
        <f>SUMIF(EIS_data!$A:$A,$G$25,EIS_data!D:D)</f>
        <v>883</v>
      </c>
      <c r="T44" s="15"/>
      <c r="V44" s="22"/>
      <c r="W44" s="22"/>
      <c r="X44" s="22"/>
      <c r="Y44" s="22"/>
      <c r="Z44" s="22"/>
    </row>
    <row r="45" spans="10:26" ht="12.75">
      <c r="J45" s="17" t="s">
        <v>26</v>
      </c>
      <c r="K45" s="16">
        <f t="shared" si="11"/>
        <v>458</v>
      </c>
      <c r="L45" s="37">
        <f>SUMIF(EIS_data!$A:$A,$E$26,EIS_data!D:D)</f>
        <v>0</v>
      </c>
      <c r="M45" s="37"/>
      <c r="N45" s="37"/>
      <c r="O45" s="37">
        <f>SUMIF(EIS_data!$A:$A,$F$26,EIS_data!D:D)</f>
        <v>0</v>
      </c>
      <c r="P45" s="37"/>
      <c r="Q45" s="37"/>
      <c r="R45" s="37">
        <f>SUMIF(EIS_data!$A:$A,$G$26,EIS_data!D:D)</f>
        <v>916</v>
      </c>
      <c r="T45" s="15"/>
      <c r="V45" s="22"/>
      <c r="W45" s="22"/>
      <c r="X45" s="22"/>
      <c r="Y45" s="22"/>
      <c r="Z45" s="22"/>
    </row>
    <row r="46" spans="10:26" ht="12.75">
      <c r="J46" s="17" t="s">
        <v>28</v>
      </c>
      <c r="K46" s="16">
        <f t="shared" si="11"/>
        <v>399.5</v>
      </c>
      <c r="L46" s="37">
        <f>SUMIF(EIS_data!$A:$A,$E$27,EIS_data!D:D)</f>
        <v>0</v>
      </c>
      <c r="M46" s="37"/>
      <c r="N46" s="37"/>
      <c r="O46" s="37">
        <f>SUMIF(EIS_data!$A:$A,$F$27,EIS_data!D:D)</f>
        <v>0</v>
      </c>
      <c r="P46" s="37"/>
      <c r="Q46" s="37"/>
      <c r="R46" s="37">
        <f>SUMIF(EIS_data!$A:$A,$G$27,EIS_data!D:D)</f>
        <v>799</v>
      </c>
      <c r="T46" s="15"/>
      <c r="V46" s="22"/>
      <c r="W46" s="22"/>
      <c r="X46" s="22"/>
      <c r="Y46" s="22"/>
      <c r="Z46" s="22"/>
    </row>
    <row r="47" spans="10:26" ht="12.75">
      <c r="J47" s="17" t="s">
        <v>30</v>
      </c>
      <c r="K47" s="16">
        <f t="shared" si="11"/>
        <v>355.5</v>
      </c>
      <c r="L47" s="37">
        <f>SUMIF(EIS_data!$A:$A,$E$28,EIS_data!D:D)</f>
        <v>0</v>
      </c>
      <c r="M47" s="37"/>
      <c r="N47" s="37"/>
      <c r="O47" s="37">
        <f>SUMIF(EIS_data!$A:$A,$F$28,EIS_data!D:D)</f>
        <v>0</v>
      </c>
      <c r="P47" s="37"/>
      <c r="Q47" s="37"/>
      <c r="R47" s="37">
        <f>SUMIF(EIS_data!$A:$A,$G$28,EIS_data!D:D)</f>
        <v>711</v>
      </c>
      <c r="T47" s="15"/>
      <c r="V47" s="22"/>
      <c r="W47" s="22"/>
      <c r="X47" s="22"/>
      <c r="Y47" s="22"/>
      <c r="Z47" s="22"/>
    </row>
    <row r="48" spans="10:26" ht="12.75">
      <c r="J48" s="17" t="s">
        <v>32</v>
      </c>
      <c r="K48" s="16">
        <f t="shared" si="11"/>
        <v>496.5</v>
      </c>
      <c r="L48" s="37">
        <f>SUMIF(EIS_data!$A:$A,$E$29,EIS_data!D:D)</f>
        <v>0</v>
      </c>
      <c r="M48" s="37"/>
      <c r="N48" s="37"/>
      <c r="O48" s="37">
        <f>SUMIF(EIS_data!$A:$A,$F$29,EIS_data!D:D)</f>
        <v>256</v>
      </c>
      <c r="P48" s="37"/>
      <c r="Q48" s="37"/>
      <c r="R48" s="37">
        <f>SUMIF(EIS_data!$A:$A,$G$29,EIS_data!D:D)</f>
        <v>737</v>
      </c>
      <c r="T48" s="15"/>
      <c r="V48" s="22"/>
      <c r="W48" s="22"/>
      <c r="X48" s="22"/>
      <c r="Y48" s="22"/>
      <c r="Z48" s="22"/>
    </row>
    <row r="49" spans="10:20" ht="12.75">
      <c r="J49" s="17" t="s">
        <v>5</v>
      </c>
      <c r="K49" s="16">
        <f t="shared" si="11"/>
        <v>111828.5</v>
      </c>
      <c r="L49" s="18">
        <f>SUM(L37:L48)</f>
        <v>6634</v>
      </c>
      <c r="M49" s="18"/>
      <c r="N49" s="18"/>
      <c r="O49" s="18">
        <v>124494</v>
      </c>
      <c r="P49" s="18"/>
      <c r="Q49" s="18"/>
      <c r="R49" s="18">
        <v>99163</v>
      </c>
      <c r="S49" s="160"/>
      <c r="T49" s="15"/>
    </row>
    <row r="50" spans="10:26" ht="13.5" thickBot="1">
      <c r="J50" s="5"/>
      <c r="K50" s="6"/>
      <c r="L50" s="19"/>
      <c r="M50" s="19"/>
      <c r="N50" s="19"/>
      <c r="O50" s="19"/>
      <c r="P50" s="19"/>
      <c r="Q50" s="19"/>
      <c r="R50" s="19"/>
      <c r="S50" s="196"/>
      <c r="T50" s="7"/>
      <c r="V50" s="22"/>
      <c r="W50" s="22"/>
      <c r="X50" s="22"/>
      <c r="Y50" s="22"/>
      <c r="Z50" s="22"/>
    </row>
    <row r="51" spans="10:26" ht="25.5">
      <c r="J51" s="8" t="s">
        <v>5</v>
      </c>
      <c r="K51" s="9" t="s">
        <v>37</v>
      </c>
      <c r="L51" s="10" t="s">
        <v>38</v>
      </c>
      <c r="M51" s="10"/>
      <c r="N51" s="10"/>
      <c r="O51" s="10" t="s">
        <v>38</v>
      </c>
      <c r="P51" s="10"/>
      <c r="Q51" s="10"/>
      <c r="R51" s="10" t="s">
        <v>38</v>
      </c>
      <c r="S51" s="195"/>
      <c r="T51" s="4"/>
      <c r="V51" s="22"/>
      <c r="W51" s="22"/>
      <c r="X51" s="22"/>
      <c r="Y51" s="22"/>
      <c r="Z51" s="22"/>
    </row>
    <row r="52" spans="10:20" ht="12.75">
      <c r="J52" s="11" t="s">
        <v>8</v>
      </c>
      <c r="K52" s="12" t="str">
        <f>CONCATENATE("moyenne   ",R$1,"/",O$1)</f>
        <v>moyenne   2014/2015</v>
      </c>
      <c r="L52" s="13" t="str">
        <f>L36</f>
        <v>consom.2016</v>
      </c>
      <c r="M52" s="13"/>
      <c r="N52" s="13"/>
      <c r="O52" s="13" t="str">
        <f>O36</f>
        <v>consom.2015</v>
      </c>
      <c r="P52" s="13"/>
      <c r="Q52" s="13"/>
      <c r="R52" s="13" t="str">
        <f>R36</f>
        <v>consom.2014</v>
      </c>
      <c r="S52" s="160"/>
      <c r="T52" s="15"/>
    </row>
    <row r="53" spans="10:26" ht="12.75">
      <c r="J53" s="11" t="s">
        <v>10</v>
      </c>
      <c r="K53" s="16">
        <f aca="true" t="shared" si="12" ref="K53:K65">AVERAGE(L53:O53)</f>
        <v>181.5</v>
      </c>
      <c r="L53" s="37">
        <f>SUMIF(EIS_data!$A:$A,$E$18,EIS_data!E:E)</f>
        <v>160</v>
      </c>
      <c r="M53" s="37"/>
      <c r="N53" s="37"/>
      <c r="O53" s="37">
        <f>SUMIF(EIS_data!$A:$A,$F$18,EIS_data!E:E)</f>
        <v>203</v>
      </c>
      <c r="P53" s="37"/>
      <c r="Q53" s="37"/>
      <c r="R53" s="37">
        <f>SUMIF(EIS_data!$A:$A,$G$18,EIS_data!E:E)</f>
        <v>134</v>
      </c>
      <c r="T53" s="15"/>
      <c r="V53" s="22"/>
      <c r="W53" s="22"/>
      <c r="X53" s="22"/>
      <c r="Y53" s="22"/>
      <c r="Z53" s="22"/>
    </row>
    <row r="54" spans="10:26" ht="12.75">
      <c r="J54" s="11" t="s">
        <v>12</v>
      </c>
      <c r="K54" s="16">
        <f t="shared" si="12"/>
        <v>241</v>
      </c>
      <c r="L54" s="37">
        <f>SUMIF(EIS_data!$A:$A,$E$19,EIS_data!E:E)</f>
        <v>258</v>
      </c>
      <c r="M54" s="37"/>
      <c r="N54" s="37"/>
      <c r="O54" s="37">
        <f>SUMIF(EIS_data!$A:$A,$F$19,EIS_data!E:E)</f>
        <v>224</v>
      </c>
      <c r="P54" s="37"/>
      <c r="Q54" s="37"/>
      <c r="R54" s="37">
        <f>SUMIF(EIS_data!$A:$A,$G$19,EIS_data!E:E)</f>
        <v>159</v>
      </c>
      <c r="T54" s="15"/>
      <c r="V54" s="22"/>
      <c r="W54" s="22"/>
      <c r="X54" s="22"/>
      <c r="Y54" s="22"/>
      <c r="Z54" s="22"/>
    </row>
    <row r="55" spans="10:26" ht="12.75">
      <c r="J55" s="17" t="s">
        <v>14</v>
      </c>
      <c r="K55" s="16">
        <f t="shared" si="12"/>
        <v>194</v>
      </c>
      <c r="L55" s="37">
        <f>SUMIF(EIS_data!$A:$A,$E$20,EIS_data!E:E)</f>
        <v>236</v>
      </c>
      <c r="M55" s="37"/>
      <c r="N55" s="37"/>
      <c r="O55" s="37">
        <f>SUMIF(EIS_data!$A:$A,$F$20,EIS_data!E:E)</f>
        <v>152</v>
      </c>
      <c r="P55" s="37"/>
      <c r="Q55" s="37"/>
      <c r="R55" s="37">
        <f>SUMIF(EIS_data!$A:$A,$G$20,EIS_data!E:E)</f>
        <v>52</v>
      </c>
      <c r="T55" s="15"/>
      <c r="V55" s="22"/>
      <c r="W55" s="22"/>
      <c r="X55" s="22"/>
      <c r="Y55" s="22"/>
      <c r="Z55" s="22"/>
    </row>
    <row r="56" spans="10:26" ht="12.75">
      <c r="J56" s="17" t="s">
        <v>16</v>
      </c>
      <c r="K56" s="16">
        <f t="shared" si="12"/>
        <v>146</v>
      </c>
      <c r="L56" s="37">
        <f>SUMIF(EIS_data!$A:$A,$E$21,EIS_data!E:E)</f>
        <v>155</v>
      </c>
      <c r="M56" s="37"/>
      <c r="N56" s="37"/>
      <c r="O56" s="37">
        <f>SUMIF(EIS_data!$A:$A,$F$21,EIS_data!E:E)</f>
        <v>137</v>
      </c>
      <c r="P56" s="37"/>
      <c r="Q56" s="37"/>
      <c r="R56" s="37">
        <f>SUMIF(EIS_data!$A:$A,$G$21,EIS_data!E:E)</f>
        <v>1</v>
      </c>
      <c r="T56" s="15"/>
      <c r="V56" s="22"/>
      <c r="W56" s="22"/>
      <c r="X56" s="22"/>
      <c r="Y56" s="22"/>
      <c r="Z56" s="22"/>
    </row>
    <row r="57" spans="10:26" ht="12.75">
      <c r="J57" s="17" t="s">
        <v>18</v>
      </c>
      <c r="K57" s="16">
        <f t="shared" si="12"/>
        <v>41</v>
      </c>
      <c r="L57" s="37">
        <f>SUMIF(EIS_data!$A:$A,$E$22,EIS_data!E:E)</f>
        <v>26</v>
      </c>
      <c r="M57" s="37"/>
      <c r="N57" s="37"/>
      <c r="O57" s="37">
        <f>SUMIF(EIS_data!$A:$A,$F$22,EIS_data!E:E)</f>
        <v>56</v>
      </c>
      <c r="P57" s="37"/>
      <c r="Q57" s="37"/>
      <c r="R57" s="37">
        <f>SUMIF(EIS_data!$A:$A,$G$22,EIS_data!E:E)</f>
        <v>15</v>
      </c>
      <c r="T57" s="15"/>
      <c r="V57" s="22"/>
      <c r="W57" s="22"/>
      <c r="X57" s="22"/>
      <c r="Y57" s="22"/>
      <c r="Z57" s="22"/>
    </row>
    <row r="58" spans="10:26" ht="12.75">
      <c r="J58" s="17" t="s">
        <v>20</v>
      </c>
      <c r="K58" s="16">
        <f t="shared" si="12"/>
        <v>21.5</v>
      </c>
      <c r="L58" s="37">
        <f>SUMIF(EIS_data!$A:$A,$E$23,EIS_data!E:E)</f>
        <v>0</v>
      </c>
      <c r="M58" s="37"/>
      <c r="N58" s="37"/>
      <c r="O58" s="37">
        <f>SUMIF(EIS_data!$A:$A,$F$23,EIS_data!E:E)</f>
        <v>43</v>
      </c>
      <c r="P58" s="37"/>
      <c r="Q58" s="37"/>
      <c r="R58" s="37">
        <f>SUMIF(EIS_data!$A:$A,$G$23,EIS_data!E:E)</f>
        <v>0</v>
      </c>
      <c r="T58" s="15"/>
      <c r="V58" s="22"/>
      <c r="W58" s="22"/>
      <c r="X58" s="22"/>
      <c r="Y58" s="22"/>
      <c r="Z58" s="22"/>
    </row>
    <row r="59" spans="10:26" ht="12.75">
      <c r="J59" s="17" t="s">
        <v>22</v>
      </c>
      <c r="K59" s="16">
        <f t="shared" si="12"/>
        <v>0</v>
      </c>
      <c r="L59" s="37">
        <f>SUMIF(EIS_data!$A:$A,$E$24,EIS_data!E:E)</f>
        <v>0</v>
      </c>
      <c r="M59" s="37"/>
      <c r="N59" s="37"/>
      <c r="O59" s="37">
        <f>SUMIF(EIS_data!$A:$A,$F$24,EIS_data!E:E)</f>
        <v>0</v>
      </c>
      <c r="P59" s="37"/>
      <c r="Q59" s="37"/>
      <c r="R59" s="37">
        <f>SUMIF(EIS_data!$A:$A,$G$24,EIS_data!E:E)</f>
        <v>0</v>
      </c>
      <c r="T59" s="15"/>
      <c r="V59" s="22"/>
      <c r="W59" s="22"/>
      <c r="X59" s="22"/>
      <c r="Y59" s="22"/>
      <c r="Z59" s="22"/>
    </row>
    <row r="60" spans="10:26" ht="12.75">
      <c r="J60" s="17" t="s">
        <v>24</v>
      </c>
      <c r="K60" s="16">
        <f t="shared" si="12"/>
        <v>0</v>
      </c>
      <c r="L60" s="37">
        <f>SUMIF(EIS_data!$A:$A,$E$25,EIS_data!E:E)</f>
        <v>0</v>
      </c>
      <c r="M60" s="37"/>
      <c r="N60" s="37"/>
      <c r="O60" s="37">
        <f>SUMIF(EIS_data!$A:$A,$F$25,EIS_data!E:E)</f>
        <v>0</v>
      </c>
      <c r="P60" s="37"/>
      <c r="Q60" s="37"/>
      <c r="R60" s="37">
        <f>SUMIF(EIS_data!$A:$A,$G$25,EIS_data!E:E)</f>
        <v>0</v>
      </c>
      <c r="T60" s="15"/>
      <c r="V60" s="22"/>
      <c r="W60" s="22"/>
      <c r="X60" s="22"/>
      <c r="Y60" s="22"/>
      <c r="Z60" s="22"/>
    </row>
    <row r="61" spans="10:26" ht="12.75">
      <c r="J61" s="17" t="s">
        <v>26</v>
      </c>
      <c r="K61" s="16">
        <f t="shared" si="12"/>
        <v>0</v>
      </c>
      <c r="L61" s="37">
        <f>SUMIF(EIS_data!$A:$A,$E$26,EIS_data!E:E)</f>
        <v>0</v>
      </c>
      <c r="M61" s="37"/>
      <c r="N61" s="37"/>
      <c r="O61" s="37">
        <f>SUMIF(EIS_data!$A:$A,$F$26,EIS_data!E:E)</f>
        <v>0</v>
      </c>
      <c r="P61" s="37"/>
      <c r="Q61" s="37"/>
      <c r="R61" s="37">
        <f>SUMIF(EIS_data!$A:$A,$G$26,EIS_data!E:E)</f>
        <v>0</v>
      </c>
      <c r="T61" s="15"/>
      <c r="V61" s="22"/>
      <c r="W61" s="22"/>
      <c r="X61" s="22"/>
      <c r="Y61" s="22"/>
      <c r="Z61" s="22"/>
    </row>
    <row r="62" spans="10:26" ht="12.75">
      <c r="J62" s="17" t="s">
        <v>28</v>
      </c>
      <c r="K62" s="16">
        <f t="shared" si="12"/>
        <v>0</v>
      </c>
      <c r="L62" s="37">
        <f>SUMIF(EIS_data!$A:$A,$E$27,EIS_data!E:E)</f>
        <v>0</v>
      </c>
      <c r="M62" s="37"/>
      <c r="N62" s="37"/>
      <c r="O62" s="37">
        <f>SUMIF(EIS_data!$A:$A,$F$27,EIS_data!E:E)</f>
        <v>0</v>
      </c>
      <c r="P62" s="37"/>
      <c r="Q62" s="37"/>
      <c r="R62" s="37">
        <f>SUMIF(EIS_data!$A:$A,$G$27,EIS_data!E:E)</f>
        <v>1</v>
      </c>
      <c r="T62" s="15"/>
      <c r="V62" s="22"/>
      <c r="W62" s="22"/>
      <c r="X62" s="22"/>
      <c r="Y62" s="22"/>
      <c r="Z62" s="22"/>
    </row>
    <row r="63" spans="10:26" ht="12.75">
      <c r="J63" s="17" t="s">
        <v>30</v>
      </c>
      <c r="K63" s="16">
        <f t="shared" si="12"/>
        <v>0</v>
      </c>
      <c r="L63" s="37">
        <f>SUMIF(EIS_data!$A:$A,$E$28,EIS_data!E:E)</f>
        <v>0</v>
      </c>
      <c r="M63" s="37"/>
      <c r="N63" s="37"/>
      <c r="O63" s="37">
        <f>SUMIF(EIS_data!$A:$A,$F$28,EIS_data!E:E)</f>
        <v>0</v>
      </c>
      <c r="P63" s="37"/>
      <c r="Q63" s="37"/>
      <c r="R63" s="37">
        <f>SUMIF(EIS_data!$A:$A,$G$28,EIS_data!E:E)</f>
        <v>39</v>
      </c>
      <c r="T63" s="15"/>
      <c r="V63" s="22"/>
      <c r="W63" s="22"/>
      <c r="X63" s="22"/>
      <c r="Y63" s="22"/>
      <c r="Z63" s="22"/>
    </row>
    <row r="64" spans="10:26" ht="12.75">
      <c r="J64" s="17" t="s">
        <v>32</v>
      </c>
      <c r="K64" s="16">
        <f t="shared" si="12"/>
        <v>5</v>
      </c>
      <c r="L64" s="37">
        <f>SUMIF(EIS_data!$A:$A,$E$29,EIS_data!E:E)</f>
        <v>0</v>
      </c>
      <c r="M64" s="37"/>
      <c r="N64" s="37"/>
      <c r="O64" s="37">
        <f>SUMIF(EIS_data!$A:$A,$F$29,EIS_data!E:E)</f>
        <v>10</v>
      </c>
      <c r="P64" s="37"/>
      <c r="Q64" s="37"/>
      <c r="R64" s="37">
        <f>SUMIF(EIS_data!$A:$A,$G$29,EIS_data!E:E)</f>
        <v>101</v>
      </c>
      <c r="T64" s="15"/>
      <c r="V64" s="22"/>
      <c r="W64" s="22"/>
      <c r="X64" s="22"/>
      <c r="Y64" s="22"/>
      <c r="Z64" s="22"/>
    </row>
    <row r="65" spans="10:20" ht="12.75">
      <c r="J65" s="17" t="s">
        <v>5</v>
      </c>
      <c r="K65" s="16">
        <f t="shared" si="12"/>
        <v>62664.5</v>
      </c>
      <c r="L65" s="18">
        <f>SUM(L53:L64)</f>
        <v>835</v>
      </c>
      <c r="M65" s="18"/>
      <c r="N65" s="18"/>
      <c r="O65" s="18">
        <v>124494</v>
      </c>
      <c r="P65" s="18"/>
      <c r="Q65" s="18"/>
      <c r="R65" s="18">
        <v>99163</v>
      </c>
      <c r="T65" s="15"/>
    </row>
    <row r="66" spans="10:26" ht="13.5" thickBot="1">
      <c r="J66" s="5"/>
      <c r="K66" s="6"/>
      <c r="L66" s="19"/>
      <c r="M66" s="19"/>
      <c r="N66" s="19"/>
      <c r="O66" s="19"/>
      <c r="P66" s="19"/>
      <c r="Q66" s="19"/>
      <c r="R66" s="19"/>
      <c r="S66" s="196"/>
      <c r="T66" s="7"/>
      <c r="V66" s="22"/>
      <c r="W66" s="22"/>
      <c r="X66" s="22"/>
      <c r="Y66" s="22"/>
      <c r="Z66" s="22"/>
    </row>
    <row r="67" spans="10:26" ht="25.5">
      <c r="J67" s="8" t="s">
        <v>5</v>
      </c>
      <c r="K67" s="9" t="s">
        <v>39</v>
      </c>
      <c r="L67" s="10" t="s">
        <v>40</v>
      </c>
      <c r="M67" s="10"/>
      <c r="N67" s="10"/>
      <c r="O67" s="10" t="s">
        <v>40</v>
      </c>
      <c r="P67" s="10"/>
      <c r="Q67" s="10"/>
      <c r="R67" s="10" t="s">
        <v>40</v>
      </c>
      <c r="S67" s="195"/>
      <c r="T67" s="4"/>
      <c r="V67" s="22"/>
      <c r="W67" s="22"/>
      <c r="X67" s="22"/>
      <c r="Y67" s="22"/>
      <c r="Z67" s="22"/>
    </row>
    <row r="68" spans="10:20" ht="12.75">
      <c r="J68" s="11" t="s">
        <v>8</v>
      </c>
      <c r="K68" s="12" t="str">
        <f>CONCATENATE("moyenne   ",R$1,"/",O$1)</f>
        <v>moyenne   2014/2015</v>
      </c>
      <c r="L68" s="13" t="str">
        <f>L52</f>
        <v>consom.2016</v>
      </c>
      <c r="M68" s="13"/>
      <c r="N68" s="13"/>
      <c r="O68" s="13" t="str">
        <f>O52</f>
        <v>consom.2015</v>
      </c>
      <c r="P68" s="13"/>
      <c r="Q68" s="13"/>
      <c r="R68" s="13" t="str">
        <f>R52</f>
        <v>consom.2014</v>
      </c>
      <c r="S68" s="160"/>
      <c r="T68" s="15"/>
    </row>
    <row r="69" spans="10:26" ht="12.75">
      <c r="J69" s="11" t="s">
        <v>10</v>
      </c>
      <c r="K69" s="16">
        <f aca="true" t="shared" si="13" ref="K69:K81">AVERAGE(L69:O69)</f>
        <v>170</v>
      </c>
      <c r="L69" s="37">
        <f>SUMIF(EIS_data!$A:$A,$E$18,EIS_data!F:F)</f>
        <v>100</v>
      </c>
      <c r="M69" s="37"/>
      <c r="N69" s="37"/>
      <c r="O69" s="37">
        <f>SUMIF(EIS_data!$A:$A,$F$18,EIS_data!F:F)</f>
        <v>240</v>
      </c>
      <c r="P69" s="37"/>
      <c r="Q69" s="37"/>
      <c r="R69" s="37">
        <f>SUMIF(EIS_data!$A:$A,$G$18,EIS_data!F:F)</f>
        <v>110</v>
      </c>
      <c r="T69" s="15"/>
      <c r="V69" s="22"/>
      <c r="W69" s="22"/>
      <c r="X69" s="22"/>
      <c r="Y69" s="22"/>
      <c r="Z69" s="22"/>
    </row>
    <row r="70" spans="10:26" ht="12.75">
      <c r="J70" s="11" t="s">
        <v>12</v>
      </c>
      <c r="K70" s="16">
        <f t="shared" si="13"/>
        <v>230</v>
      </c>
      <c r="L70" s="37">
        <f>SUMIF(EIS_data!$A:$A,$E$19,EIS_data!F:F)</f>
        <v>110</v>
      </c>
      <c r="M70" s="37"/>
      <c r="N70" s="37"/>
      <c r="O70" s="37">
        <f>SUMIF(EIS_data!$A:$A,$F$19,EIS_data!F:F)</f>
        <v>350</v>
      </c>
      <c r="P70" s="37"/>
      <c r="Q70" s="37"/>
      <c r="R70" s="37">
        <f>SUMIF(EIS_data!$A:$A,$G$19,EIS_data!F:F)</f>
        <v>150</v>
      </c>
      <c r="T70" s="15"/>
      <c r="V70" s="22"/>
      <c r="W70" s="22"/>
      <c r="X70" s="22"/>
      <c r="Y70" s="22"/>
      <c r="Z70" s="22"/>
    </row>
    <row r="71" spans="10:26" ht="12.75">
      <c r="J71" s="17" t="s">
        <v>14</v>
      </c>
      <c r="K71" s="16">
        <f t="shared" si="13"/>
        <v>240</v>
      </c>
      <c r="L71" s="37">
        <f>SUMIF(EIS_data!$A:$A,$E$20,EIS_data!F:F)</f>
        <v>130</v>
      </c>
      <c r="M71" s="37"/>
      <c r="N71" s="37"/>
      <c r="O71" s="37">
        <f>SUMIF(EIS_data!$A:$A,$F$20,EIS_data!F:F)</f>
        <v>350</v>
      </c>
      <c r="P71" s="37"/>
      <c r="Q71" s="37"/>
      <c r="R71" s="37">
        <f>SUMIF(EIS_data!$A:$A,$G$20,EIS_data!F:F)</f>
        <v>120</v>
      </c>
      <c r="T71" s="15"/>
      <c r="V71" s="22"/>
      <c r="W71" s="22"/>
      <c r="X71" s="22"/>
      <c r="Y71" s="22"/>
      <c r="Z71" s="22"/>
    </row>
    <row r="72" spans="10:26" ht="12.75">
      <c r="J72" s="17" t="s">
        <v>16</v>
      </c>
      <c r="K72" s="16">
        <f t="shared" si="13"/>
        <v>285</v>
      </c>
      <c r="L72" s="37">
        <f>SUMIF(EIS_data!$A:$A,$E$21,EIS_data!F:F)</f>
        <v>110</v>
      </c>
      <c r="M72" s="37"/>
      <c r="N72" s="37"/>
      <c r="O72" s="37">
        <f>SUMIF(EIS_data!$A:$A,$F$21,EIS_data!F:F)</f>
        <v>460</v>
      </c>
      <c r="P72" s="37"/>
      <c r="Q72" s="37"/>
      <c r="R72" s="37">
        <f>SUMIF(EIS_data!$A:$A,$G$21,EIS_data!F:F)</f>
        <v>90</v>
      </c>
      <c r="T72" s="15"/>
      <c r="V72" s="22"/>
      <c r="W72" s="22"/>
      <c r="X72" s="22"/>
      <c r="Y72" s="22"/>
      <c r="Z72" s="22"/>
    </row>
    <row r="73" spans="10:26" ht="12.75">
      <c r="J73" s="17" t="s">
        <v>18</v>
      </c>
      <c r="K73" s="16">
        <f t="shared" si="13"/>
        <v>235</v>
      </c>
      <c r="L73" s="37">
        <f>SUMIF(EIS_data!$A:$A,$E$22,EIS_data!F:F)</f>
        <v>100</v>
      </c>
      <c r="M73" s="37"/>
      <c r="N73" s="37"/>
      <c r="O73" s="37">
        <f>SUMIF(EIS_data!$A:$A,$F$22,EIS_data!F:F)</f>
        <v>370</v>
      </c>
      <c r="P73" s="37"/>
      <c r="Q73" s="37"/>
      <c r="R73" s="37">
        <f>SUMIF(EIS_data!$A:$A,$G$22,EIS_data!F:F)</f>
        <v>130</v>
      </c>
      <c r="T73" s="15"/>
      <c r="V73" s="22"/>
      <c r="W73" s="22"/>
      <c r="X73" s="22"/>
      <c r="Y73" s="22"/>
      <c r="Z73" s="22"/>
    </row>
    <row r="74" spans="10:26" ht="12.75">
      <c r="J74" s="17" t="s">
        <v>20</v>
      </c>
      <c r="K74" s="16">
        <f t="shared" si="13"/>
        <v>320</v>
      </c>
      <c r="L74" s="37">
        <f>SUMIF(EIS_data!$A:$A,$E$23,EIS_data!F:F)</f>
        <v>140</v>
      </c>
      <c r="M74" s="37"/>
      <c r="N74" s="37"/>
      <c r="O74" s="37">
        <f>SUMIF(EIS_data!$A:$A,$F$23,EIS_data!F:F)</f>
        <v>500</v>
      </c>
      <c r="P74" s="37"/>
      <c r="Q74" s="37"/>
      <c r="R74" s="37">
        <f>SUMIF(EIS_data!$A:$A,$G$23,EIS_data!F:F)</f>
        <v>140</v>
      </c>
      <c r="T74" s="15"/>
      <c r="V74" s="22"/>
      <c r="W74" s="22"/>
      <c r="X74" s="22"/>
      <c r="Y74" s="22"/>
      <c r="Z74" s="22"/>
    </row>
    <row r="75" spans="10:26" ht="12.75">
      <c r="J75" s="17" t="s">
        <v>22</v>
      </c>
      <c r="K75" s="16">
        <f t="shared" si="13"/>
        <v>80</v>
      </c>
      <c r="L75" s="37">
        <f>SUMIF(EIS_data!$A:$A,$E$24,EIS_data!F:F)</f>
        <v>140</v>
      </c>
      <c r="M75" s="37"/>
      <c r="N75" s="37"/>
      <c r="O75" s="37">
        <f>SUMIF(EIS_data!$A:$A,$F$24,EIS_data!F:F)</f>
        <v>20</v>
      </c>
      <c r="P75" s="37"/>
      <c r="Q75" s="37"/>
      <c r="R75" s="37">
        <f>SUMIF(EIS_data!$A:$A,$G$24,EIS_data!F:F)</f>
        <v>190</v>
      </c>
      <c r="T75" s="15"/>
      <c r="V75" s="22"/>
      <c r="W75" s="22"/>
      <c r="X75" s="22"/>
      <c r="Y75" s="22"/>
      <c r="Z75" s="22"/>
    </row>
    <row r="76" spans="10:26" ht="12.75">
      <c r="J76" s="17" t="s">
        <v>24</v>
      </c>
      <c r="K76" s="16">
        <f t="shared" si="13"/>
        <v>0</v>
      </c>
      <c r="L76" s="37">
        <f>SUMIF(EIS_data!$A:$A,$E$25,EIS_data!F:F)</f>
        <v>0</v>
      </c>
      <c r="M76" s="37"/>
      <c r="N76" s="37"/>
      <c r="O76" s="37">
        <f>SUMIF(EIS_data!$A:$A,$F$25,EIS_data!F:F)</f>
        <v>0</v>
      </c>
      <c r="P76" s="37"/>
      <c r="Q76" s="37"/>
      <c r="R76" s="37">
        <f>SUMIF(EIS_data!$A:$A,$G$25,EIS_data!F:F)</f>
        <v>120</v>
      </c>
      <c r="T76" s="15"/>
      <c r="V76" s="22"/>
      <c r="W76" s="22"/>
      <c r="X76" s="22"/>
      <c r="Y76" s="22"/>
      <c r="Z76" s="22"/>
    </row>
    <row r="77" spans="10:26" ht="12.75">
      <c r="J77" s="17" t="s">
        <v>26</v>
      </c>
      <c r="K77" s="16">
        <f t="shared" si="13"/>
        <v>0</v>
      </c>
      <c r="L77" s="37">
        <f>SUMIF(EIS_data!$A:$A,$E$26,EIS_data!F:F)</f>
        <v>0</v>
      </c>
      <c r="M77" s="37"/>
      <c r="N77" s="37"/>
      <c r="O77" s="37">
        <f>SUMIF(EIS_data!$A:$A,$F$26,EIS_data!F:F)</f>
        <v>0</v>
      </c>
      <c r="P77" s="37"/>
      <c r="Q77" s="37"/>
      <c r="R77" s="37">
        <f>SUMIF(EIS_data!$A:$A,$G$26,EIS_data!F:F)</f>
        <v>100</v>
      </c>
      <c r="T77" s="15"/>
      <c r="V77" s="22"/>
      <c r="W77" s="22"/>
      <c r="X77" s="22"/>
      <c r="Y77" s="22"/>
      <c r="Z77" s="22"/>
    </row>
    <row r="78" spans="10:26" ht="12.75">
      <c r="J78" s="17" t="s">
        <v>28</v>
      </c>
      <c r="K78" s="16">
        <f t="shared" si="13"/>
        <v>0</v>
      </c>
      <c r="L78" s="37">
        <f>SUMIF(EIS_data!$A:$A,$E$27,EIS_data!F:F)</f>
        <v>0</v>
      </c>
      <c r="M78" s="37"/>
      <c r="N78" s="37"/>
      <c r="O78" s="37">
        <f>SUMIF(EIS_data!$A:$A,$F$27,EIS_data!F:F)</f>
        <v>0</v>
      </c>
      <c r="P78" s="37"/>
      <c r="Q78" s="37"/>
      <c r="R78" s="37">
        <f>SUMIF(EIS_data!$A:$A,$G$27,EIS_data!F:F)</f>
        <v>100</v>
      </c>
      <c r="T78" s="15"/>
      <c r="V78" s="22"/>
      <c r="W78" s="22"/>
      <c r="X78" s="22"/>
      <c r="Y78" s="22"/>
      <c r="Z78" s="22"/>
    </row>
    <row r="79" spans="10:26" ht="12.75">
      <c r="J79" s="17" t="s">
        <v>30</v>
      </c>
      <c r="K79" s="16">
        <f t="shared" si="13"/>
        <v>0</v>
      </c>
      <c r="L79" s="37">
        <f>SUMIF(EIS_data!$A:$A,$E$28,EIS_data!F:F)</f>
        <v>0</v>
      </c>
      <c r="M79" s="37"/>
      <c r="N79" s="37"/>
      <c r="O79" s="37">
        <f>SUMIF(EIS_data!$A:$A,$F$28,EIS_data!F:F)</f>
        <v>0</v>
      </c>
      <c r="P79" s="37"/>
      <c r="Q79" s="37"/>
      <c r="R79" s="37">
        <f>SUMIF(EIS_data!$A:$A,$G$28,EIS_data!F:F)</f>
        <v>110</v>
      </c>
      <c r="T79" s="15"/>
      <c r="V79" s="22"/>
      <c r="W79" s="22"/>
      <c r="X79" s="22"/>
      <c r="Y79" s="22"/>
      <c r="Z79" s="22"/>
    </row>
    <row r="80" spans="10:26" ht="12.75">
      <c r="J80" s="17" t="s">
        <v>32</v>
      </c>
      <c r="K80" s="16">
        <f t="shared" si="13"/>
        <v>20</v>
      </c>
      <c r="L80" s="37">
        <f>SUMIF(EIS_data!$A:$A,$E$29,EIS_data!F:F)</f>
        <v>0</v>
      </c>
      <c r="M80" s="37"/>
      <c r="N80" s="37"/>
      <c r="O80" s="37">
        <f>SUMIF(EIS_data!$A:$A,$F$29,EIS_data!F:F)</f>
        <v>40</v>
      </c>
      <c r="P80" s="37"/>
      <c r="Q80" s="37"/>
      <c r="R80" s="37">
        <f>SUMIF(EIS_data!$A:$A,$G$29,EIS_data!F:F)</f>
        <v>100</v>
      </c>
      <c r="T80" s="15"/>
      <c r="V80" s="22"/>
      <c r="W80" s="22"/>
      <c r="X80" s="22"/>
      <c r="Y80" s="22"/>
      <c r="Z80" s="22"/>
    </row>
    <row r="81" spans="10:20" ht="12.75">
      <c r="J81" s="17" t="s">
        <v>5</v>
      </c>
      <c r="K81" s="16">
        <f t="shared" si="13"/>
        <v>62662</v>
      </c>
      <c r="L81" s="18">
        <f>SUM(L69:L80)</f>
        <v>830</v>
      </c>
      <c r="M81" s="18"/>
      <c r="N81" s="18"/>
      <c r="O81" s="18">
        <v>124494</v>
      </c>
      <c r="P81" s="18"/>
      <c r="Q81" s="18"/>
      <c r="R81" s="18">
        <v>99163</v>
      </c>
      <c r="T81" s="15"/>
    </row>
    <row r="82" spans="10:26" ht="13.5" thickBot="1">
      <c r="J82" s="5"/>
      <c r="K82" s="6"/>
      <c r="L82" s="19"/>
      <c r="M82" s="19"/>
      <c r="N82" s="19"/>
      <c r="O82" s="19"/>
      <c r="P82" s="19"/>
      <c r="Q82" s="19"/>
      <c r="R82" s="19"/>
      <c r="S82" s="196"/>
      <c r="T82" s="7"/>
      <c r="V82" s="22"/>
      <c r="W82" s="22"/>
      <c r="X82" s="22"/>
      <c r="Y82" s="22"/>
      <c r="Z82" s="22"/>
    </row>
    <row r="83" spans="10:26" ht="12.75">
      <c r="J83" s="8" t="s">
        <v>5</v>
      </c>
      <c r="K83" s="9" t="s">
        <v>41</v>
      </c>
      <c r="L83" s="10" t="s">
        <v>42</v>
      </c>
      <c r="M83" s="10"/>
      <c r="N83" s="10"/>
      <c r="O83" s="10" t="s">
        <v>42</v>
      </c>
      <c r="P83" s="10"/>
      <c r="Q83" s="10"/>
      <c r="R83" s="10" t="s">
        <v>42</v>
      </c>
      <c r="S83" s="195"/>
      <c r="T83" s="4"/>
      <c r="V83" s="22"/>
      <c r="W83" s="22"/>
      <c r="X83" s="22"/>
      <c r="Y83" s="22"/>
      <c r="Z83" s="22"/>
    </row>
    <row r="84" spans="10:20" ht="12.75">
      <c r="J84" s="11" t="s">
        <v>8</v>
      </c>
      <c r="K84" s="12" t="str">
        <f>CONCATENATE("moyenne   ",R$1,"/",O$1)</f>
        <v>moyenne   2014/2015</v>
      </c>
      <c r="L84" s="13" t="str">
        <f>L68</f>
        <v>consom.2016</v>
      </c>
      <c r="M84" s="13"/>
      <c r="N84" s="13"/>
      <c r="O84" s="13" t="str">
        <f>O68</f>
        <v>consom.2015</v>
      </c>
      <c r="P84" s="13"/>
      <c r="Q84" s="13"/>
      <c r="R84" s="13" t="str">
        <f>R68</f>
        <v>consom.2014</v>
      </c>
      <c r="S84" s="160"/>
      <c r="T84" s="15"/>
    </row>
    <row r="85" spans="10:26" ht="12.75">
      <c r="J85" s="11" t="s">
        <v>10</v>
      </c>
      <c r="K85" s="16">
        <f aca="true" t="shared" si="14" ref="K85:K97">AVERAGE(L85:O85)</f>
        <v>115</v>
      </c>
      <c r="L85" s="37">
        <f>SUMIF(EIS_data!$A:$A,$E$18,EIS_data!G:G)</f>
        <v>100</v>
      </c>
      <c r="M85" s="37"/>
      <c r="N85" s="37"/>
      <c r="O85" s="37">
        <f>SUMIF(EIS_data!$A:$A,$F$18,EIS_data!G:G)</f>
        <v>130</v>
      </c>
      <c r="P85" s="37"/>
      <c r="Q85" s="37"/>
      <c r="R85" s="37">
        <f>SUMIF(EIS_data!$A:$A,$G$18,EIS_data!G:G)</f>
        <v>0</v>
      </c>
      <c r="T85" s="15"/>
      <c r="V85" s="22"/>
      <c r="W85" s="22"/>
      <c r="X85" s="22"/>
      <c r="Y85" s="22"/>
      <c r="Z85" s="22"/>
    </row>
    <row r="86" spans="10:26" ht="12.75">
      <c r="J86" s="11" t="s">
        <v>12</v>
      </c>
      <c r="K86" s="16">
        <f t="shared" si="14"/>
        <v>125</v>
      </c>
      <c r="L86" s="37">
        <f>SUMIF(EIS_data!$A:$A,$E$19,EIS_data!G:G)</f>
        <v>100</v>
      </c>
      <c r="M86" s="37"/>
      <c r="N86" s="37"/>
      <c r="O86" s="37">
        <f>SUMIF(EIS_data!$A:$A,$F$19,EIS_data!G:G)</f>
        <v>150</v>
      </c>
      <c r="P86" s="37"/>
      <c r="Q86" s="37"/>
      <c r="R86" s="37">
        <f>SUMIF(EIS_data!$A:$A,$G$19,EIS_data!G:G)</f>
        <v>0</v>
      </c>
      <c r="T86" s="15"/>
      <c r="V86" s="22"/>
      <c r="W86" s="22"/>
      <c r="X86" s="22"/>
      <c r="Y86" s="22"/>
      <c r="Z86" s="22"/>
    </row>
    <row r="87" spans="10:26" ht="12.75">
      <c r="J87" s="17" t="s">
        <v>14</v>
      </c>
      <c r="K87" s="16">
        <f t="shared" si="14"/>
        <v>95</v>
      </c>
      <c r="L87" s="37">
        <f>SUMIF(EIS_data!$A:$A,$E$20,EIS_data!G:G)</f>
        <v>10</v>
      </c>
      <c r="M87" s="37"/>
      <c r="N87" s="37"/>
      <c r="O87" s="37">
        <f>SUMIF(EIS_data!$A:$A,$F$20,EIS_data!G:G)</f>
        <v>180</v>
      </c>
      <c r="P87" s="37"/>
      <c r="Q87" s="37"/>
      <c r="R87" s="37">
        <f>SUMIF(EIS_data!$A:$A,$G$20,EIS_data!G:G)</f>
        <v>20</v>
      </c>
      <c r="T87" s="15"/>
      <c r="V87" s="22"/>
      <c r="W87" s="22"/>
      <c r="X87" s="22"/>
      <c r="Y87" s="22"/>
      <c r="Z87" s="22"/>
    </row>
    <row r="88" spans="10:26" ht="12.75">
      <c r="J88" s="17" t="s">
        <v>16</v>
      </c>
      <c r="K88" s="16">
        <f t="shared" si="14"/>
        <v>45</v>
      </c>
      <c r="L88" s="37">
        <f>SUMIF(EIS_data!$A:$A,$E$21,EIS_data!G:G)</f>
        <v>0</v>
      </c>
      <c r="M88" s="37"/>
      <c r="N88" s="37"/>
      <c r="O88" s="37">
        <f>SUMIF(EIS_data!$A:$A,$F$21,EIS_data!G:G)</f>
        <v>90</v>
      </c>
      <c r="P88" s="37"/>
      <c r="Q88" s="37"/>
      <c r="R88" s="37">
        <f>SUMIF(EIS_data!$A:$A,$G$21,EIS_data!G:G)</f>
        <v>10</v>
      </c>
      <c r="T88" s="15"/>
      <c r="V88" s="22"/>
      <c r="W88" s="22"/>
      <c r="X88" s="22"/>
      <c r="Y88" s="22"/>
      <c r="Z88" s="22"/>
    </row>
    <row r="89" spans="10:26" ht="12.75">
      <c r="J89" s="17" t="s">
        <v>18</v>
      </c>
      <c r="K89" s="16">
        <f t="shared" si="14"/>
        <v>85</v>
      </c>
      <c r="L89" s="37">
        <f>SUMIF(EIS_data!$A:$A,$E$22,EIS_data!G:G)</f>
        <v>40</v>
      </c>
      <c r="M89" s="37"/>
      <c r="N89" s="37"/>
      <c r="O89" s="37">
        <f>SUMIF(EIS_data!$A:$A,$F$22,EIS_data!G:G)</f>
        <v>130</v>
      </c>
      <c r="P89" s="37"/>
      <c r="Q89" s="37"/>
      <c r="R89" s="37">
        <f>SUMIF(EIS_data!$A:$A,$G$22,EIS_data!G:G)</f>
        <v>30</v>
      </c>
      <c r="T89" s="15"/>
      <c r="V89" s="22"/>
      <c r="W89" s="22"/>
      <c r="X89" s="22"/>
      <c r="Y89" s="22"/>
      <c r="Z89" s="22"/>
    </row>
    <row r="90" spans="10:26" ht="12.75">
      <c r="J90" s="17" t="s">
        <v>20</v>
      </c>
      <c r="K90" s="16">
        <f t="shared" si="14"/>
        <v>85</v>
      </c>
      <c r="L90" s="37">
        <f>SUMIF(EIS_data!$A:$A,$E$23,EIS_data!G:G)</f>
        <v>30</v>
      </c>
      <c r="M90" s="37"/>
      <c r="N90" s="37"/>
      <c r="O90" s="37">
        <f>SUMIF(EIS_data!$A:$A,$F$23,EIS_data!G:G)</f>
        <v>140</v>
      </c>
      <c r="P90" s="37"/>
      <c r="Q90" s="37"/>
      <c r="R90" s="37">
        <f>SUMIF(EIS_data!$A:$A,$G$23,EIS_data!G:G)</f>
        <v>0</v>
      </c>
      <c r="T90" s="15"/>
      <c r="V90" s="22"/>
      <c r="W90" s="22"/>
      <c r="X90" s="22"/>
      <c r="Y90" s="22"/>
      <c r="Z90" s="22"/>
    </row>
    <row r="91" spans="10:26" ht="12.75">
      <c r="J91" s="17" t="s">
        <v>22</v>
      </c>
      <c r="K91" s="16">
        <f t="shared" si="14"/>
        <v>45</v>
      </c>
      <c r="L91" s="37">
        <f>SUMIF(EIS_data!$A:$A,$E$24,EIS_data!G:G)</f>
        <v>70</v>
      </c>
      <c r="M91" s="37"/>
      <c r="N91" s="37"/>
      <c r="O91" s="37">
        <f>SUMIF(EIS_data!$A:$A,$F$24,EIS_data!G:G)</f>
        <v>20</v>
      </c>
      <c r="P91" s="37"/>
      <c r="Q91" s="37"/>
      <c r="R91" s="37">
        <f>SUMIF(EIS_data!$A:$A,$G$24,EIS_data!G:G)</f>
        <v>80</v>
      </c>
      <c r="T91" s="15"/>
      <c r="V91" s="22"/>
      <c r="W91" s="22"/>
      <c r="X91" s="22"/>
      <c r="Y91" s="22"/>
      <c r="Z91" s="22"/>
    </row>
    <row r="92" spans="10:26" ht="12.75">
      <c r="J92" s="17" t="s">
        <v>24</v>
      </c>
      <c r="K92" s="16">
        <f t="shared" si="14"/>
        <v>0</v>
      </c>
      <c r="L92" s="37">
        <f>SUMIF(EIS_data!$A:$A,$E$25,EIS_data!G:G)</f>
        <v>0</v>
      </c>
      <c r="M92" s="37"/>
      <c r="N92" s="37"/>
      <c r="O92" s="37">
        <f>SUMIF(EIS_data!$A:$A,$F$25,EIS_data!G:G)</f>
        <v>0</v>
      </c>
      <c r="P92" s="37"/>
      <c r="Q92" s="37"/>
      <c r="R92" s="37">
        <f>SUMIF(EIS_data!$A:$A,$G$25,EIS_data!G:G)</f>
        <v>30</v>
      </c>
      <c r="T92" s="15"/>
      <c r="V92" s="22"/>
      <c r="W92" s="22"/>
      <c r="X92" s="22"/>
      <c r="Y92" s="22"/>
      <c r="Z92" s="22"/>
    </row>
    <row r="93" spans="10:26" ht="12.75">
      <c r="J93" s="17" t="s">
        <v>26</v>
      </c>
      <c r="K93" s="16">
        <f t="shared" si="14"/>
        <v>0</v>
      </c>
      <c r="L93" s="37">
        <f>SUMIF(EIS_data!$A:$A,$E$26,EIS_data!G:G)</f>
        <v>0</v>
      </c>
      <c r="M93" s="37"/>
      <c r="N93" s="37"/>
      <c r="O93" s="37">
        <f>SUMIF(EIS_data!$A:$A,$F$26,EIS_data!G:G)</f>
        <v>0</v>
      </c>
      <c r="P93" s="37"/>
      <c r="Q93" s="37"/>
      <c r="R93" s="37">
        <f>SUMIF(EIS_data!$A:$A,$G$26,EIS_data!G:G)</f>
        <v>10</v>
      </c>
      <c r="T93" s="15"/>
      <c r="V93" s="22"/>
      <c r="W93" s="22"/>
      <c r="X93" s="22"/>
      <c r="Y93" s="22"/>
      <c r="Z93" s="22"/>
    </row>
    <row r="94" spans="10:26" ht="12.75">
      <c r="J94" s="17" t="s">
        <v>28</v>
      </c>
      <c r="K94" s="16">
        <f t="shared" si="14"/>
        <v>0</v>
      </c>
      <c r="L94" s="37">
        <f>SUMIF(EIS_data!$A:$A,$E$27,EIS_data!G:G)</f>
        <v>0</v>
      </c>
      <c r="M94" s="37"/>
      <c r="N94" s="37"/>
      <c r="O94" s="37">
        <f>SUMIF(EIS_data!$A:$A,$F$27,EIS_data!G:G)</f>
        <v>0</v>
      </c>
      <c r="P94" s="37"/>
      <c r="Q94" s="37"/>
      <c r="R94" s="37">
        <f>SUMIF(EIS_data!$A:$A,$G$27,EIS_data!G:G)</f>
        <v>50</v>
      </c>
      <c r="T94" s="15"/>
      <c r="V94" s="22"/>
      <c r="W94" s="22"/>
      <c r="X94" s="22"/>
      <c r="Y94" s="22"/>
      <c r="Z94" s="22"/>
    </row>
    <row r="95" spans="10:26" ht="12.75">
      <c r="J95" s="17" t="s">
        <v>30</v>
      </c>
      <c r="K95" s="16">
        <f t="shared" si="14"/>
        <v>0</v>
      </c>
      <c r="L95" s="37">
        <f>SUMIF(EIS_data!$A:$A,$E$28,EIS_data!G:G)</f>
        <v>0</v>
      </c>
      <c r="M95" s="37"/>
      <c r="N95" s="37"/>
      <c r="O95" s="37">
        <f>SUMIF(EIS_data!$A:$A,$F$28,EIS_data!G:G)</f>
        <v>0</v>
      </c>
      <c r="P95" s="37"/>
      <c r="Q95" s="37"/>
      <c r="R95" s="37">
        <f>SUMIF(EIS_data!$A:$A,$G$28,EIS_data!G:G)</f>
        <v>50</v>
      </c>
      <c r="T95" s="15"/>
      <c r="V95" s="22"/>
      <c r="W95" s="22"/>
      <c r="X95" s="22"/>
      <c r="Y95" s="22"/>
      <c r="Z95" s="22"/>
    </row>
    <row r="96" spans="10:26" ht="12.75">
      <c r="J96" s="17" t="s">
        <v>32</v>
      </c>
      <c r="K96" s="16">
        <f t="shared" si="14"/>
        <v>15</v>
      </c>
      <c r="L96" s="37">
        <f>SUMIF(EIS_data!$A:$A,$E$29,EIS_data!G:G)</f>
        <v>0</v>
      </c>
      <c r="M96" s="37"/>
      <c r="N96" s="37"/>
      <c r="O96" s="37">
        <f>SUMIF(EIS_data!$A:$A,$F$29,EIS_data!G:G)</f>
        <v>30</v>
      </c>
      <c r="P96" s="37"/>
      <c r="Q96" s="37"/>
      <c r="R96" s="37">
        <f>SUMIF(EIS_data!$A:$A,$G$29,EIS_data!G:G)</f>
        <v>120</v>
      </c>
      <c r="T96" s="15"/>
      <c r="V96" s="22"/>
      <c r="W96" s="22"/>
      <c r="X96" s="22"/>
      <c r="Y96" s="22"/>
      <c r="Z96" s="22"/>
    </row>
    <row r="97" spans="10:20" ht="12.75">
      <c r="J97" s="17" t="s">
        <v>5</v>
      </c>
      <c r="K97" s="16">
        <f t="shared" si="14"/>
        <v>62422</v>
      </c>
      <c r="L97" s="18">
        <f>SUM(L85:L96)</f>
        <v>350</v>
      </c>
      <c r="M97" s="18"/>
      <c r="N97" s="18"/>
      <c r="O97" s="18">
        <v>124494</v>
      </c>
      <c r="P97" s="18"/>
      <c r="Q97" s="18"/>
      <c r="R97" s="18">
        <v>99163</v>
      </c>
      <c r="T97" s="15"/>
    </row>
    <row r="98" spans="10:26" ht="13.5" thickBot="1">
      <c r="J98" s="5"/>
      <c r="K98" s="6"/>
      <c r="L98" s="19"/>
      <c r="M98" s="19"/>
      <c r="N98" s="19"/>
      <c r="O98" s="19"/>
      <c r="P98" s="19"/>
      <c r="Q98" s="19"/>
      <c r="R98" s="19"/>
      <c r="S98" s="196"/>
      <c r="T98" s="7"/>
      <c r="V98" s="22"/>
      <c r="W98" s="22"/>
      <c r="X98" s="22"/>
      <c r="Y98" s="22"/>
      <c r="Z98" s="22"/>
    </row>
    <row r="99" spans="10:26" ht="25.5">
      <c r="J99" s="8" t="s">
        <v>5</v>
      </c>
      <c r="K99" s="9" t="s">
        <v>43</v>
      </c>
      <c r="L99" s="10" t="s">
        <v>44</v>
      </c>
      <c r="M99" s="10"/>
      <c r="N99" s="10"/>
      <c r="O99" s="10" t="s">
        <v>44</v>
      </c>
      <c r="P99" s="10"/>
      <c r="Q99" s="10"/>
      <c r="R99" s="10" t="s">
        <v>44</v>
      </c>
      <c r="S99" s="195"/>
      <c r="T99" s="4"/>
      <c r="V99" s="22"/>
      <c r="W99" s="22"/>
      <c r="X99" s="22"/>
      <c r="Y99" s="22"/>
      <c r="Z99" s="22"/>
    </row>
    <row r="100" spans="10:20" ht="12.75">
      <c r="J100" s="11" t="s">
        <v>8</v>
      </c>
      <c r="K100" s="12" t="str">
        <f>CONCATENATE("moyenne   ",R$1,"/",O$1)</f>
        <v>moyenne   2014/2015</v>
      </c>
      <c r="L100" s="13" t="str">
        <f>L84</f>
        <v>consom.2016</v>
      </c>
      <c r="M100" s="13"/>
      <c r="N100" s="13"/>
      <c r="O100" s="13" t="str">
        <f>O84</f>
        <v>consom.2015</v>
      </c>
      <c r="P100" s="13"/>
      <c r="Q100" s="13"/>
      <c r="R100" s="13" t="str">
        <f>R84</f>
        <v>consom.2014</v>
      </c>
      <c r="S100" s="160"/>
      <c r="T100" s="15"/>
    </row>
    <row r="101" spans="10:26" ht="12.75">
      <c r="J101" s="11" t="s">
        <v>10</v>
      </c>
      <c r="K101" s="16">
        <f aca="true" t="shared" si="15" ref="K101:K113">AVERAGE(L101:O101)</f>
        <v>25</v>
      </c>
      <c r="L101" s="37">
        <f>SUMIF(EIS_data!$A:$A,$E$18,EIS_data!H:H)</f>
        <v>40</v>
      </c>
      <c r="M101" s="37"/>
      <c r="N101" s="37"/>
      <c r="O101" s="37">
        <f>SUMIF(EIS_data!$A:$A,$F$18,EIS_data!H:H)</f>
        <v>10</v>
      </c>
      <c r="P101" s="37"/>
      <c r="Q101" s="37"/>
      <c r="R101" s="37">
        <f>SUMIF(EIS_data!$A:$A,$G$18,EIS_data!H:H)</f>
        <v>0</v>
      </c>
      <c r="T101" s="15"/>
      <c r="V101" s="22"/>
      <c r="W101" s="22"/>
      <c r="X101" s="22"/>
      <c r="Y101" s="22"/>
      <c r="Z101" s="22"/>
    </row>
    <row r="102" spans="10:26" ht="12.75">
      <c r="J102" s="11" t="s">
        <v>12</v>
      </c>
      <c r="K102" s="16">
        <f t="shared" si="15"/>
        <v>25</v>
      </c>
      <c r="L102" s="37">
        <f>SUMIF(EIS_data!$A:$A,$E$19,EIS_data!H:H)</f>
        <v>10</v>
      </c>
      <c r="M102" s="37"/>
      <c r="N102" s="37"/>
      <c r="O102" s="37">
        <f>SUMIF(EIS_data!$A:$A,$F$19,EIS_data!H:H)</f>
        <v>40</v>
      </c>
      <c r="P102" s="37"/>
      <c r="Q102" s="37"/>
      <c r="R102" s="37">
        <f>SUMIF(EIS_data!$A:$A,$G$19,EIS_data!H:H)</f>
        <v>10</v>
      </c>
      <c r="T102" s="15"/>
      <c r="V102" s="22"/>
      <c r="W102" s="22"/>
      <c r="X102" s="22"/>
      <c r="Y102" s="22"/>
      <c r="Z102" s="22"/>
    </row>
    <row r="103" spans="10:26" ht="12.75">
      <c r="J103" s="17" t="s">
        <v>14</v>
      </c>
      <c r="K103" s="16">
        <f t="shared" si="15"/>
        <v>15</v>
      </c>
      <c r="L103" s="37">
        <f>SUMIF(EIS_data!$A:$A,$E$20,EIS_data!H:H)</f>
        <v>30</v>
      </c>
      <c r="M103" s="37"/>
      <c r="N103" s="37"/>
      <c r="O103" s="37">
        <f>SUMIF(EIS_data!$A:$A,$F$20,EIS_data!H:H)</f>
        <v>0</v>
      </c>
      <c r="P103" s="37"/>
      <c r="Q103" s="37"/>
      <c r="R103" s="37">
        <f>SUMIF(EIS_data!$A:$A,$G$20,EIS_data!H:H)</f>
        <v>0</v>
      </c>
      <c r="T103" s="15"/>
      <c r="V103" s="22"/>
      <c r="W103" s="22"/>
      <c r="X103" s="22"/>
      <c r="Y103" s="22"/>
      <c r="Z103" s="22"/>
    </row>
    <row r="104" spans="10:26" ht="12.75">
      <c r="J104" s="17" t="s">
        <v>16</v>
      </c>
      <c r="K104" s="16">
        <f t="shared" si="15"/>
        <v>5</v>
      </c>
      <c r="L104" s="37">
        <f>SUMIF(EIS_data!$A:$A,$E$21,EIS_data!H:H)</f>
        <v>0</v>
      </c>
      <c r="M104" s="37"/>
      <c r="N104" s="37"/>
      <c r="O104" s="37">
        <f>SUMIF(EIS_data!$A:$A,$F$21,EIS_data!H:H)</f>
        <v>10</v>
      </c>
      <c r="P104" s="37"/>
      <c r="Q104" s="37"/>
      <c r="R104" s="37">
        <f>SUMIF(EIS_data!$A:$A,$G$21,EIS_data!H:H)</f>
        <v>20</v>
      </c>
      <c r="T104" s="15"/>
      <c r="V104" s="22"/>
      <c r="W104" s="22"/>
      <c r="X104" s="22"/>
      <c r="Y104" s="22"/>
      <c r="Z104" s="22"/>
    </row>
    <row r="105" spans="10:26" ht="12.75">
      <c r="J105" s="17" t="s">
        <v>18</v>
      </c>
      <c r="K105" s="16">
        <f t="shared" si="15"/>
        <v>15</v>
      </c>
      <c r="L105" s="37">
        <f>SUMIF(EIS_data!$A:$A,$E$22,EIS_data!H:H)</f>
        <v>20</v>
      </c>
      <c r="M105" s="37"/>
      <c r="N105" s="37"/>
      <c r="O105" s="37">
        <f>SUMIF(EIS_data!$A:$A,$F$22,EIS_data!H:H)</f>
        <v>10</v>
      </c>
      <c r="P105" s="37"/>
      <c r="Q105" s="37"/>
      <c r="R105" s="37">
        <f>SUMIF(EIS_data!$A:$A,$G$22,EIS_data!H:H)</f>
        <v>10</v>
      </c>
      <c r="T105" s="15"/>
      <c r="V105" s="22"/>
      <c r="W105" s="22"/>
      <c r="X105" s="22"/>
      <c r="Y105" s="22"/>
      <c r="Z105" s="22"/>
    </row>
    <row r="106" spans="10:26" ht="12.75">
      <c r="J106" s="17" t="s">
        <v>20</v>
      </c>
      <c r="K106" s="16">
        <f t="shared" si="15"/>
        <v>15</v>
      </c>
      <c r="L106" s="37">
        <f>SUMIF(EIS_data!$A:$A,$E$23,EIS_data!H:H)</f>
        <v>0</v>
      </c>
      <c r="M106" s="37"/>
      <c r="N106" s="37"/>
      <c r="O106" s="37">
        <f>SUMIF(EIS_data!$A:$A,$F$23,EIS_data!H:H)</f>
        <v>30</v>
      </c>
      <c r="P106" s="37"/>
      <c r="Q106" s="37"/>
      <c r="R106" s="37">
        <f>SUMIF(EIS_data!$A:$A,$G$23,EIS_data!H:H)</f>
        <v>20</v>
      </c>
      <c r="T106" s="15"/>
      <c r="V106" s="22"/>
      <c r="W106" s="22"/>
      <c r="X106" s="22"/>
      <c r="Y106" s="22"/>
      <c r="Z106" s="22"/>
    </row>
    <row r="107" spans="10:26" ht="12.75">
      <c r="J107" s="17" t="s">
        <v>22</v>
      </c>
      <c r="K107" s="16">
        <f t="shared" si="15"/>
        <v>10</v>
      </c>
      <c r="L107" s="37">
        <f>SUMIF(EIS_data!$A:$A,$E$24,EIS_data!H:H)</f>
        <v>20</v>
      </c>
      <c r="M107" s="37"/>
      <c r="N107" s="37"/>
      <c r="O107" s="37">
        <f>SUMIF(EIS_data!$A:$A,$F$24,EIS_data!H:H)</f>
        <v>0</v>
      </c>
      <c r="P107" s="37"/>
      <c r="Q107" s="37"/>
      <c r="R107" s="37">
        <f>SUMIF(EIS_data!$A:$A,$G$24,EIS_data!H:H)</f>
        <v>30</v>
      </c>
      <c r="T107" s="15"/>
      <c r="V107" s="22"/>
      <c r="W107" s="22"/>
      <c r="X107" s="22"/>
      <c r="Y107" s="22"/>
      <c r="Z107" s="22"/>
    </row>
    <row r="108" spans="10:26" ht="12.75">
      <c r="J108" s="17" t="s">
        <v>24</v>
      </c>
      <c r="K108" s="16">
        <f t="shared" si="15"/>
        <v>0</v>
      </c>
      <c r="L108" s="37">
        <f>SUMIF(EIS_data!$A:$A,$E$25,EIS_data!H:H)</f>
        <v>0</v>
      </c>
      <c r="M108" s="37"/>
      <c r="N108" s="37"/>
      <c r="O108" s="37">
        <f>SUMIF(EIS_data!$A:$A,$F$25,EIS_data!H:H)</f>
        <v>0</v>
      </c>
      <c r="P108" s="37"/>
      <c r="Q108" s="37"/>
      <c r="R108" s="37">
        <f>SUMIF(EIS_data!$A:$A,$G$25,EIS_data!H:H)</f>
        <v>20</v>
      </c>
      <c r="T108" s="15"/>
      <c r="V108" s="22"/>
      <c r="W108" s="22"/>
      <c r="X108" s="22"/>
      <c r="Y108" s="22"/>
      <c r="Z108" s="22"/>
    </row>
    <row r="109" spans="10:26" ht="12.75">
      <c r="J109" s="17" t="s">
        <v>26</v>
      </c>
      <c r="K109" s="16">
        <f t="shared" si="15"/>
        <v>0</v>
      </c>
      <c r="L109" s="37">
        <f>SUMIF(EIS_data!$A:$A,$E$26,EIS_data!H:H)</f>
        <v>0</v>
      </c>
      <c r="M109" s="37"/>
      <c r="N109" s="37"/>
      <c r="O109" s="37">
        <f>SUMIF(EIS_data!$A:$A,$F$26,EIS_data!H:H)</f>
        <v>0</v>
      </c>
      <c r="P109" s="37"/>
      <c r="Q109" s="37"/>
      <c r="R109" s="37">
        <f>SUMIF(EIS_data!$A:$A,$G$26,EIS_data!H:H)</f>
        <v>40</v>
      </c>
      <c r="T109" s="15"/>
      <c r="V109" s="22"/>
      <c r="W109" s="22"/>
      <c r="X109" s="22"/>
      <c r="Y109" s="22"/>
      <c r="Z109" s="22"/>
    </row>
    <row r="110" spans="10:26" ht="12.75">
      <c r="J110" s="17" t="s">
        <v>28</v>
      </c>
      <c r="K110" s="16">
        <f t="shared" si="15"/>
        <v>0</v>
      </c>
      <c r="L110" s="37">
        <f>SUMIF(EIS_data!$A:$A,$E$27,EIS_data!H:H)</f>
        <v>0</v>
      </c>
      <c r="M110" s="37"/>
      <c r="N110" s="37"/>
      <c r="O110" s="37">
        <f>SUMIF(EIS_data!$A:$A,$F$27,EIS_data!H:H)</f>
        <v>0</v>
      </c>
      <c r="P110" s="37"/>
      <c r="Q110" s="37"/>
      <c r="R110" s="37">
        <f>SUMIF(EIS_data!$A:$A,$G$27,EIS_data!H:H)</f>
        <v>0</v>
      </c>
      <c r="T110" s="15"/>
      <c r="V110" s="22"/>
      <c r="W110" s="22"/>
      <c r="X110" s="22"/>
      <c r="Y110" s="22"/>
      <c r="Z110" s="22"/>
    </row>
    <row r="111" spans="10:26" ht="12.75">
      <c r="J111" s="17" t="s">
        <v>30</v>
      </c>
      <c r="K111" s="16">
        <f t="shared" si="15"/>
        <v>0</v>
      </c>
      <c r="L111" s="37">
        <f>SUMIF(EIS_data!$A:$A,$E$28,EIS_data!H:H)</f>
        <v>0</v>
      </c>
      <c r="M111" s="37"/>
      <c r="N111" s="37"/>
      <c r="O111" s="37">
        <f>SUMIF(EIS_data!$A:$A,$F$28,EIS_data!H:H)</f>
        <v>0</v>
      </c>
      <c r="P111" s="37"/>
      <c r="Q111" s="37"/>
      <c r="R111" s="37">
        <f>SUMIF(EIS_data!$A:$A,$G$28,EIS_data!H:H)</f>
        <v>0</v>
      </c>
      <c r="T111" s="15"/>
      <c r="V111" s="22"/>
      <c r="W111" s="22"/>
      <c r="X111" s="22"/>
      <c r="Y111" s="22"/>
      <c r="Z111" s="22"/>
    </row>
    <row r="112" spans="10:26" ht="12.75">
      <c r="J112" s="17" t="s">
        <v>32</v>
      </c>
      <c r="K112" s="16">
        <f t="shared" si="15"/>
        <v>0</v>
      </c>
      <c r="L112" s="37">
        <f>SUMIF(EIS_data!$A:$A,$E$29,EIS_data!H:H)</f>
        <v>0</v>
      </c>
      <c r="M112" s="37"/>
      <c r="N112" s="37"/>
      <c r="O112" s="37">
        <f>SUMIF(EIS_data!$A:$A,$F$29,EIS_data!H:H)</f>
        <v>0</v>
      </c>
      <c r="P112" s="37"/>
      <c r="Q112" s="37"/>
      <c r="R112" s="37">
        <f>SUMIF(EIS_data!$A:$A,$G$29,EIS_data!H:H)</f>
        <v>10</v>
      </c>
      <c r="T112" s="15"/>
      <c r="V112" s="22"/>
      <c r="W112" s="22"/>
      <c r="X112" s="22"/>
      <c r="Y112" s="22"/>
      <c r="Z112" s="22"/>
    </row>
    <row r="113" spans="10:20" ht="12.75">
      <c r="J113" s="17" t="s">
        <v>5</v>
      </c>
      <c r="K113" s="16">
        <f t="shared" si="15"/>
        <v>62307</v>
      </c>
      <c r="L113" s="18">
        <f>SUM(L101:L112)</f>
        <v>120</v>
      </c>
      <c r="M113" s="18"/>
      <c r="N113" s="18"/>
      <c r="O113" s="18">
        <v>124494</v>
      </c>
      <c r="P113" s="18"/>
      <c r="Q113" s="18"/>
      <c r="R113" s="18">
        <v>99163</v>
      </c>
      <c r="T113" s="15"/>
    </row>
    <row r="114" spans="10:26" ht="13.5" thickBot="1">
      <c r="J114" s="5"/>
      <c r="K114" s="6"/>
      <c r="L114" s="19"/>
      <c r="M114" s="19"/>
      <c r="N114" s="19"/>
      <c r="O114" s="19"/>
      <c r="P114" s="19"/>
      <c r="Q114" s="19"/>
      <c r="R114" s="19"/>
      <c r="S114" s="196"/>
      <c r="T114" s="7"/>
      <c r="V114" s="22"/>
      <c r="W114" s="22"/>
      <c r="X114" s="22"/>
      <c r="Y114" s="22"/>
      <c r="Z114" s="22"/>
    </row>
    <row r="115" spans="10:20" ht="25.5">
      <c r="J115" s="8" t="s">
        <v>5</v>
      </c>
      <c r="K115" s="9" t="s">
        <v>45</v>
      </c>
      <c r="L115" s="10" t="s">
        <v>46</v>
      </c>
      <c r="M115" s="10"/>
      <c r="N115" s="10"/>
      <c r="O115" s="10" t="s">
        <v>46</v>
      </c>
      <c r="P115" s="10"/>
      <c r="Q115" s="10"/>
      <c r="R115" s="10" t="s">
        <v>46</v>
      </c>
      <c r="S115" s="195"/>
      <c r="T115" s="4"/>
    </row>
    <row r="116" spans="10:20" ht="12.75">
      <c r="J116" s="11" t="s">
        <v>8</v>
      </c>
      <c r="K116" s="12" t="str">
        <f>CONCATENATE("moyenne   ",R$1,"/",O$1)</f>
        <v>moyenne   2014/2015</v>
      </c>
      <c r="L116" s="13" t="str">
        <f>L100</f>
        <v>consom.2016</v>
      </c>
      <c r="M116" s="13"/>
      <c r="N116" s="13"/>
      <c r="O116" s="13" t="str">
        <f>O100</f>
        <v>consom.2015</v>
      </c>
      <c r="P116" s="13"/>
      <c r="Q116" s="13"/>
      <c r="R116" s="13" t="str">
        <f>R100</f>
        <v>consom.2014</v>
      </c>
      <c r="S116" s="160"/>
      <c r="T116" s="15"/>
    </row>
    <row r="117" spans="10:20" ht="12.75">
      <c r="J117" s="11" t="s">
        <v>10</v>
      </c>
      <c r="K117" s="16">
        <f aca="true" t="shared" si="16" ref="K117:K129">AVERAGE(L117:O117)</f>
        <v>235</v>
      </c>
      <c r="L117" s="37">
        <f>SUMIF(EIS_data!$A:$A,$E$18,EIS_data!I:I)</f>
        <v>210</v>
      </c>
      <c r="M117" s="37"/>
      <c r="N117" s="37"/>
      <c r="O117" s="37">
        <f>SUMIF(EIS_data!$A:$A,$F$18,EIS_data!I:I)</f>
        <v>260</v>
      </c>
      <c r="P117" s="37"/>
      <c r="Q117" s="37"/>
      <c r="R117" s="37">
        <f>SUMIF(EIS_data!$A:$A,$G$18,EIS_data!I:I)</f>
        <v>140</v>
      </c>
      <c r="T117" s="15"/>
    </row>
    <row r="118" spans="10:20" ht="12.75">
      <c r="J118" s="11" t="s">
        <v>12</v>
      </c>
      <c r="K118" s="16">
        <f t="shared" si="16"/>
        <v>260</v>
      </c>
      <c r="L118" s="37">
        <f>SUMIF(EIS_data!$A:$A,$E$19,EIS_data!I:I)</f>
        <v>190</v>
      </c>
      <c r="M118" s="37"/>
      <c r="N118" s="37"/>
      <c r="O118" s="37">
        <f>SUMIF(EIS_data!$A:$A,$F$19,EIS_data!I:I)</f>
        <v>330</v>
      </c>
      <c r="P118" s="37"/>
      <c r="Q118" s="37"/>
      <c r="R118" s="37">
        <f>SUMIF(EIS_data!$A:$A,$G$19,EIS_data!I:I)</f>
        <v>120</v>
      </c>
      <c r="T118" s="15"/>
    </row>
    <row r="119" spans="10:20" ht="12.75">
      <c r="J119" s="17" t="s">
        <v>14</v>
      </c>
      <c r="K119" s="16">
        <f t="shared" si="16"/>
        <v>260</v>
      </c>
      <c r="L119" s="37">
        <f>SUMIF(EIS_data!$A:$A,$E$20,EIS_data!I:I)</f>
        <v>200</v>
      </c>
      <c r="M119" s="37"/>
      <c r="N119" s="37"/>
      <c r="O119" s="37">
        <f>SUMIF(EIS_data!$A:$A,$F$20,EIS_data!I:I)</f>
        <v>320</v>
      </c>
      <c r="P119" s="37"/>
      <c r="Q119" s="37"/>
      <c r="R119" s="37">
        <f>SUMIF(EIS_data!$A:$A,$G$20,EIS_data!I:I)</f>
        <v>90</v>
      </c>
      <c r="T119" s="15"/>
    </row>
    <row r="120" spans="10:20" ht="12.75">
      <c r="J120" s="17" t="s">
        <v>16</v>
      </c>
      <c r="K120" s="16">
        <f t="shared" si="16"/>
        <v>305</v>
      </c>
      <c r="L120" s="37">
        <f>SUMIF(EIS_data!$A:$A,$E$21,EIS_data!I:I)</f>
        <v>170</v>
      </c>
      <c r="M120" s="37"/>
      <c r="N120" s="37"/>
      <c r="O120" s="37">
        <f>SUMIF(EIS_data!$A:$A,$F$21,EIS_data!I:I)</f>
        <v>440</v>
      </c>
      <c r="P120" s="37"/>
      <c r="Q120" s="37"/>
      <c r="R120" s="37">
        <f>SUMIF(EIS_data!$A:$A,$G$21,EIS_data!I:I)</f>
        <v>110</v>
      </c>
      <c r="T120" s="15"/>
    </row>
    <row r="121" spans="10:20" ht="12.75">
      <c r="J121" s="17" t="s">
        <v>18</v>
      </c>
      <c r="K121" s="16">
        <f t="shared" si="16"/>
        <v>330</v>
      </c>
      <c r="L121" s="37">
        <f>SUMIF(EIS_data!$A:$A,$E$22,EIS_data!I:I)</f>
        <v>240</v>
      </c>
      <c r="M121" s="37"/>
      <c r="N121" s="37"/>
      <c r="O121" s="37">
        <f>SUMIF(EIS_data!$A:$A,$F$22,EIS_data!I:I)</f>
        <v>420</v>
      </c>
      <c r="P121" s="37"/>
      <c r="Q121" s="37"/>
      <c r="R121" s="37">
        <f>SUMIF(EIS_data!$A:$A,$G$22,EIS_data!I:I)</f>
        <v>160</v>
      </c>
      <c r="T121" s="15"/>
    </row>
    <row r="122" spans="10:20" ht="12.75">
      <c r="J122" s="17" t="s">
        <v>20</v>
      </c>
      <c r="K122" s="16">
        <f t="shared" si="16"/>
        <v>320</v>
      </c>
      <c r="L122" s="37">
        <f>SUMIF(EIS_data!$A:$A,$E$23,EIS_data!I:I)</f>
        <v>180</v>
      </c>
      <c r="M122" s="37"/>
      <c r="N122" s="37"/>
      <c r="O122" s="37">
        <f>SUMIF(EIS_data!$A:$A,$F$23,EIS_data!I:I)</f>
        <v>460</v>
      </c>
      <c r="P122" s="37"/>
      <c r="Q122" s="37"/>
      <c r="R122" s="37">
        <f>SUMIF(EIS_data!$A:$A,$G$23,EIS_data!I:I)</f>
        <v>120</v>
      </c>
      <c r="T122" s="15"/>
    </row>
    <row r="123" spans="10:20" ht="12.75">
      <c r="J123" s="17" t="s">
        <v>22</v>
      </c>
      <c r="K123" s="16">
        <f t="shared" si="16"/>
        <v>125</v>
      </c>
      <c r="L123" s="37">
        <f>SUMIF(EIS_data!$A:$A,$E$24,EIS_data!I:I)</f>
        <v>230</v>
      </c>
      <c r="M123" s="37"/>
      <c r="N123" s="37"/>
      <c r="O123" s="37">
        <f>SUMIF(EIS_data!$A:$A,$F$24,EIS_data!I:I)</f>
        <v>20</v>
      </c>
      <c r="P123" s="37"/>
      <c r="Q123" s="37"/>
      <c r="R123" s="37">
        <f>SUMIF(EIS_data!$A:$A,$G$24,EIS_data!I:I)</f>
        <v>160</v>
      </c>
      <c r="T123" s="15"/>
    </row>
    <row r="124" spans="10:20" ht="12.75">
      <c r="J124" s="17" t="s">
        <v>24</v>
      </c>
      <c r="K124" s="16">
        <f t="shared" si="16"/>
        <v>0</v>
      </c>
      <c r="L124" s="37">
        <f>SUMIF(EIS_data!$A:$A,$E$25,EIS_data!I:I)</f>
        <v>0</v>
      </c>
      <c r="M124" s="37"/>
      <c r="N124" s="37"/>
      <c r="O124" s="37">
        <f>SUMIF(EIS_data!$A:$A,$F$25,EIS_data!I:I)</f>
        <v>0</v>
      </c>
      <c r="P124" s="37"/>
      <c r="Q124" s="37"/>
      <c r="R124" s="37">
        <f>SUMIF(EIS_data!$A:$A,$G$25,EIS_data!I:I)</f>
        <v>140</v>
      </c>
      <c r="T124" s="15"/>
    </row>
    <row r="125" spans="10:20" ht="12.75">
      <c r="J125" s="17" t="s">
        <v>26</v>
      </c>
      <c r="K125" s="16">
        <f t="shared" si="16"/>
        <v>0</v>
      </c>
      <c r="L125" s="37">
        <f>SUMIF(EIS_data!$A:$A,$E$26,EIS_data!I:I)</f>
        <v>0</v>
      </c>
      <c r="M125" s="37"/>
      <c r="N125" s="37"/>
      <c r="O125" s="37">
        <f>SUMIF(EIS_data!$A:$A,$F$26,EIS_data!I:I)</f>
        <v>0</v>
      </c>
      <c r="P125" s="37"/>
      <c r="Q125" s="37"/>
      <c r="R125" s="37">
        <f>SUMIF(EIS_data!$A:$A,$G$26,EIS_data!I:I)</f>
        <v>160</v>
      </c>
      <c r="T125" s="15"/>
    </row>
    <row r="126" spans="10:20" ht="12.75">
      <c r="J126" s="17" t="s">
        <v>28</v>
      </c>
      <c r="K126" s="16">
        <f t="shared" si="16"/>
        <v>0</v>
      </c>
      <c r="L126" s="37">
        <f>SUMIF(EIS_data!$A:$A,$E$27,EIS_data!I:I)</f>
        <v>0</v>
      </c>
      <c r="M126" s="37"/>
      <c r="N126" s="37"/>
      <c r="O126" s="37">
        <f>SUMIF(EIS_data!$A:$A,$F$27,EIS_data!I:I)</f>
        <v>0</v>
      </c>
      <c r="P126" s="37"/>
      <c r="Q126" s="37"/>
      <c r="R126" s="37">
        <f>SUMIF(EIS_data!$A:$A,$G$27,EIS_data!I:I)</f>
        <v>130</v>
      </c>
      <c r="T126" s="15"/>
    </row>
    <row r="127" spans="10:20" ht="12.75">
      <c r="J127" s="17" t="s">
        <v>30</v>
      </c>
      <c r="K127" s="16">
        <f t="shared" si="16"/>
        <v>0</v>
      </c>
      <c r="L127" s="37">
        <f>SUMIF(EIS_data!$A:$A,$E$28,EIS_data!I:I)</f>
        <v>0</v>
      </c>
      <c r="M127" s="37"/>
      <c r="N127" s="37"/>
      <c r="O127" s="37">
        <f>SUMIF(EIS_data!$A:$A,$F$28,EIS_data!I:I)</f>
        <v>0</v>
      </c>
      <c r="P127" s="37"/>
      <c r="Q127" s="37"/>
      <c r="R127" s="37">
        <f>SUMIF(EIS_data!$A:$A,$G$28,EIS_data!I:I)</f>
        <v>230</v>
      </c>
      <c r="T127" s="15"/>
    </row>
    <row r="128" spans="10:20" ht="12.75">
      <c r="J128" s="17" t="s">
        <v>32</v>
      </c>
      <c r="K128" s="16">
        <f t="shared" si="16"/>
        <v>35</v>
      </c>
      <c r="L128" s="37">
        <f>SUMIF(EIS_data!$A:$A,$E$29,EIS_data!I:I)</f>
        <v>0</v>
      </c>
      <c r="M128" s="37"/>
      <c r="N128" s="37"/>
      <c r="O128" s="37">
        <f>SUMIF(EIS_data!$A:$A,$F$29,EIS_data!I:I)</f>
        <v>70</v>
      </c>
      <c r="P128" s="37"/>
      <c r="Q128" s="37"/>
      <c r="R128" s="37">
        <f>SUMIF(EIS_data!$A:$A,$G$29,EIS_data!I:I)</f>
        <v>230</v>
      </c>
      <c r="T128" s="15"/>
    </row>
    <row r="129" spans="10:20" ht="12.75">
      <c r="J129" s="17" t="s">
        <v>5</v>
      </c>
      <c r="K129" s="16">
        <f t="shared" si="16"/>
        <v>62957</v>
      </c>
      <c r="L129" s="18">
        <f>SUM(L117:L128)</f>
        <v>1420</v>
      </c>
      <c r="M129" s="18"/>
      <c r="N129" s="18"/>
      <c r="O129" s="18">
        <v>124494</v>
      </c>
      <c r="P129" s="18"/>
      <c r="Q129" s="18"/>
      <c r="R129" s="18">
        <v>99163</v>
      </c>
      <c r="T129" s="15"/>
    </row>
    <row r="130" spans="10:31" ht="13.5" thickBot="1">
      <c r="J130" s="5"/>
      <c r="K130" s="6"/>
      <c r="L130" s="19"/>
      <c r="M130" s="19"/>
      <c r="N130" s="19"/>
      <c r="O130" s="19"/>
      <c r="P130" s="19"/>
      <c r="Q130" s="19"/>
      <c r="R130" s="19"/>
      <c r="S130" s="196"/>
      <c r="T130" s="7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0:20" ht="25.5">
      <c r="J131" s="8" t="s">
        <v>5</v>
      </c>
      <c r="K131" s="9" t="s">
        <v>47</v>
      </c>
      <c r="L131" s="10" t="s">
        <v>48</v>
      </c>
      <c r="M131" s="10"/>
      <c r="N131" s="10"/>
      <c r="O131" s="10" t="s">
        <v>48</v>
      </c>
      <c r="P131" s="10"/>
      <c r="Q131" s="10"/>
      <c r="R131" s="10" t="s">
        <v>48</v>
      </c>
      <c r="S131" s="195"/>
      <c r="T131" s="4"/>
    </row>
    <row r="132" spans="10:20" ht="12.75">
      <c r="J132" s="11" t="s">
        <v>8</v>
      </c>
      <c r="K132" s="12" t="str">
        <f>CONCATENATE("moyenne   ",R$1,"/",O$1)</f>
        <v>moyenne   2014/2015</v>
      </c>
      <c r="L132" s="13" t="str">
        <f>L116</f>
        <v>consom.2016</v>
      </c>
      <c r="M132" s="13"/>
      <c r="N132" s="13"/>
      <c r="O132" s="13" t="str">
        <f>O116</f>
        <v>consom.2015</v>
      </c>
      <c r="P132" s="13"/>
      <c r="Q132" s="13"/>
      <c r="R132" s="13" t="str">
        <f>R116</f>
        <v>consom.2014</v>
      </c>
      <c r="S132" s="160"/>
      <c r="T132" s="15"/>
    </row>
    <row r="133" spans="10:20" ht="12.75">
      <c r="J133" s="11" t="s">
        <v>10</v>
      </c>
      <c r="K133" s="16">
        <f aca="true" t="shared" si="17" ref="K133:K145">AVERAGE(L133:O133)</f>
        <v>78.5</v>
      </c>
      <c r="L133" s="37">
        <f>SUMIF(EIS_data!$A:$A,$E$18,EIS_data!J:J)</f>
        <v>74</v>
      </c>
      <c r="M133" s="37"/>
      <c r="N133" s="37"/>
      <c r="O133" s="37">
        <f>SUMIF(EIS_data!$A:$A,$F$18,EIS_data!J:J)</f>
        <v>83</v>
      </c>
      <c r="P133" s="37"/>
      <c r="Q133" s="37"/>
      <c r="R133" s="37">
        <f>SUMIF(EIS_data!$A:$A,$G$18,EIS_data!J:J)</f>
        <v>74</v>
      </c>
      <c r="T133" s="15"/>
    </row>
    <row r="134" spans="10:20" ht="12.75">
      <c r="J134" s="11" t="s">
        <v>12</v>
      </c>
      <c r="K134" s="16">
        <f t="shared" si="17"/>
        <v>75.5</v>
      </c>
      <c r="L134" s="37">
        <f>SUMIF(EIS_data!$A:$A,$E$19,EIS_data!J:J)</f>
        <v>82</v>
      </c>
      <c r="M134" s="37"/>
      <c r="N134" s="37"/>
      <c r="O134" s="37">
        <f>SUMIF(EIS_data!$A:$A,$F$19,EIS_data!J:J)</f>
        <v>69</v>
      </c>
      <c r="P134" s="37"/>
      <c r="Q134" s="37"/>
      <c r="R134" s="37">
        <f>SUMIF(EIS_data!$A:$A,$G$19,EIS_data!J:J)</f>
        <v>56</v>
      </c>
      <c r="T134" s="15"/>
    </row>
    <row r="135" spans="10:20" ht="12.75">
      <c r="J135" s="17" t="s">
        <v>14</v>
      </c>
      <c r="K135" s="16">
        <f t="shared" si="17"/>
        <v>80.5</v>
      </c>
      <c r="L135" s="37">
        <f>SUMIF(EIS_data!$A:$A,$E$20,EIS_data!J:J)</f>
        <v>92</v>
      </c>
      <c r="M135" s="37"/>
      <c r="N135" s="37"/>
      <c r="O135" s="37">
        <f>SUMIF(EIS_data!$A:$A,$F$20,EIS_data!J:J)</f>
        <v>69</v>
      </c>
      <c r="P135" s="37"/>
      <c r="Q135" s="37"/>
      <c r="R135" s="37">
        <f>SUMIF(EIS_data!$A:$A,$G$20,EIS_data!J:J)</f>
        <v>38</v>
      </c>
      <c r="T135" s="15"/>
    </row>
    <row r="136" spans="10:20" ht="12.75">
      <c r="J136" s="17" t="s">
        <v>16</v>
      </c>
      <c r="K136" s="16">
        <f t="shared" si="17"/>
        <v>63.5</v>
      </c>
      <c r="L136" s="37">
        <f>SUMIF(EIS_data!$A:$A,$E$21,EIS_data!J:J)</f>
        <v>63</v>
      </c>
      <c r="M136" s="37"/>
      <c r="N136" s="37"/>
      <c r="O136" s="37">
        <f>SUMIF(EIS_data!$A:$A,$F$21,EIS_data!J:J)</f>
        <v>64</v>
      </c>
      <c r="P136" s="37"/>
      <c r="Q136" s="37"/>
      <c r="R136" s="37">
        <f>SUMIF(EIS_data!$A:$A,$G$21,EIS_data!J:J)</f>
        <v>10</v>
      </c>
      <c r="T136" s="15"/>
    </row>
    <row r="137" spans="10:20" ht="12.75">
      <c r="J137" s="17" t="s">
        <v>18</v>
      </c>
      <c r="K137" s="16">
        <f t="shared" si="17"/>
        <v>18</v>
      </c>
      <c r="L137" s="37">
        <f>SUMIF(EIS_data!$A:$A,$E$22,EIS_data!J:J)</f>
        <v>9</v>
      </c>
      <c r="M137" s="37"/>
      <c r="N137" s="37"/>
      <c r="O137" s="37">
        <f>SUMIF(EIS_data!$A:$A,$F$22,EIS_data!J:J)</f>
        <v>27</v>
      </c>
      <c r="P137" s="37"/>
      <c r="Q137" s="37"/>
      <c r="R137" s="37">
        <f>SUMIF(EIS_data!$A:$A,$G$22,EIS_data!J:J)</f>
        <v>11</v>
      </c>
      <c r="T137" s="15"/>
    </row>
    <row r="138" spans="10:20" ht="12.75">
      <c r="J138" s="17" t="s">
        <v>20</v>
      </c>
      <c r="K138" s="16">
        <f t="shared" si="17"/>
        <v>15.5</v>
      </c>
      <c r="L138" s="37">
        <f>SUMIF(EIS_data!$A:$A,$E$23,EIS_data!J:J)</f>
        <v>0</v>
      </c>
      <c r="M138" s="37"/>
      <c r="N138" s="37"/>
      <c r="O138" s="37">
        <f>SUMIF(EIS_data!$A:$A,$F$23,EIS_data!J:J)</f>
        <v>31</v>
      </c>
      <c r="P138" s="37"/>
      <c r="Q138" s="37"/>
      <c r="R138" s="37">
        <f>SUMIF(EIS_data!$A:$A,$G$23,EIS_data!J:J)</f>
        <v>0</v>
      </c>
      <c r="T138" s="15"/>
    </row>
    <row r="139" spans="10:20" ht="12.75">
      <c r="J139" s="17" t="s">
        <v>22</v>
      </c>
      <c r="K139" s="16">
        <f t="shared" si="17"/>
        <v>0</v>
      </c>
      <c r="L139" s="37">
        <f>SUMIF(EIS_data!$A:$A,$E$24,EIS_data!J:J)</f>
        <v>0</v>
      </c>
      <c r="M139" s="37"/>
      <c r="N139" s="37"/>
      <c r="O139" s="37">
        <f>SUMIF(EIS_data!$A:$A,$F$24,EIS_data!J:J)</f>
        <v>0</v>
      </c>
      <c r="P139" s="37"/>
      <c r="Q139" s="37"/>
      <c r="R139" s="37">
        <f>SUMIF(EIS_data!$A:$A,$G$24,EIS_data!J:J)</f>
        <v>0</v>
      </c>
      <c r="T139" s="15"/>
    </row>
    <row r="140" spans="10:20" ht="12.75">
      <c r="J140" s="17" t="s">
        <v>24</v>
      </c>
      <c r="K140" s="16">
        <f t="shared" si="17"/>
        <v>0</v>
      </c>
      <c r="L140" s="37">
        <f>SUMIF(EIS_data!$A:$A,$E$25,EIS_data!J:J)</f>
        <v>0</v>
      </c>
      <c r="M140" s="37"/>
      <c r="N140" s="37"/>
      <c r="O140" s="37">
        <f>SUMIF(EIS_data!$A:$A,$F$25,EIS_data!J:J)</f>
        <v>0</v>
      </c>
      <c r="P140" s="37"/>
      <c r="Q140" s="37"/>
      <c r="R140" s="37">
        <f>SUMIF(EIS_data!$A:$A,$G$25,EIS_data!J:J)</f>
        <v>0</v>
      </c>
      <c r="T140" s="15"/>
    </row>
    <row r="141" spans="10:20" ht="12.75">
      <c r="J141" s="17" t="s">
        <v>26</v>
      </c>
      <c r="K141" s="16">
        <f t="shared" si="17"/>
        <v>0</v>
      </c>
      <c r="L141" s="37">
        <f>SUMIF(EIS_data!$A:$A,$E$26,EIS_data!J:J)</f>
        <v>0</v>
      </c>
      <c r="M141" s="37"/>
      <c r="N141" s="37"/>
      <c r="O141" s="37">
        <f>SUMIF(EIS_data!$A:$A,$F$26,EIS_data!J:J)</f>
        <v>0</v>
      </c>
      <c r="P141" s="37"/>
      <c r="Q141" s="37"/>
      <c r="R141" s="37">
        <f>SUMIF(EIS_data!$A:$A,$G$26,EIS_data!J:J)</f>
        <v>0</v>
      </c>
      <c r="T141" s="15"/>
    </row>
    <row r="142" spans="10:20" ht="12.75">
      <c r="J142" s="17" t="s">
        <v>28</v>
      </c>
      <c r="K142" s="16">
        <f t="shared" si="17"/>
        <v>0</v>
      </c>
      <c r="L142" s="37">
        <f>SUMIF(EIS_data!$A:$A,$E$27,EIS_data!J:J)</f>
        <v>0</v>
      </c>
      <c r="M142" s="37"/>
      <c r="N142" s="37"/>
      <c r="O142" s="37">
        <f>SUMIF(EIS_data!$A:$A,$F$27,EIS_data!J:J)</f>
        <v>0</v>
      </c>
      <c r="P142" s="37"/>
      <c r="Q142" s="37"/>
      <c r="R142" s="37">
        <f>SUMIF(EIS_data!$A:$A,$G$27,EIS_data!J:J)</f>
        <v>5</v>
      </c>
      <c r="T142" s="15"/>
    </row>
    <row r="143" spans="10:20" ht="12.75">
      <c r="J143" s="17" t="s">
        <v>30</v>
      </c>
      <c r="K143" s="16">
        <f t="shared" si="17"/>
        <v>0</v>
      </c>
      <c r="L143" s="37">
        <f>SUMIF(EIS_data!$A:$A,$E$28,EIS_data!J:J)</f>
        <v>0</v>
      </c>
      <c r="M143" s="37"/>
      <c r="N143" s="37"/>
      <c r="O143" s="37">
        <f>SUMIF(EIS_data!$A:$A,$F$28,EIS_data!J:J)</f>
        <v>0</v>
      </c>
      <c r="P143" s="37"/>
      <c r="Q143" s="37"/>
      <c r="R143" s="37">
        <f>SUMIF(EIS_data!$A:$A,$G$28,EIS_data!J:J)</f>
        <v>38</v>
      </c>
      <c r="T143" s="15"/>
    </row>
    <row r="144" spans="10:20" ht="12.75">
      <c r="J144" s="17" t="s">
        <v>32</v>
      </c>
      <c r="K144" s="16">
        <f t="shared" si="17"/>
        <v>6</v>
      </c>
      <c r="L144" s="37">
        <f>SUMIF(EIS_data!$A:$A,$E$29,EIS_data!J:J)</f>
        <v>0</v>
      </c>
      <c r="M144" s="37"/>
      <c r="N144" s="37"/>
      <c r="O144" s="37">
        <f>SUMIF(EIS_data!$A:$A,$F$29,EIS_data!J:J)</f>
        <v>12</v>
      </c>
      <c r="P144" s="37"/>
      <c r="Q144" s="37"/>
      <c r="R144" s="37">
        <f>SUMIF(EIS_data!$A:$A,$G$29,EIS_data!J:J)</f>
        <v>67</v>
      </c>
      <c r="T144" s="15"/>
    </row>
    <row r="145" spans="10:20" ht="12.75">
      <c r="J145" s="17" t="s">
        <v>5</v>
      </c>
      <c r="K145" s="16">
        <f t="shared" si="17"/>
        <v>62407</v>
      </c>
      <c r="L145" s="18">
        <f>SUM(L133:L144)</f>
        <v>320</v>
      </c>
      <c r="M145" s="18"/>
      <c r="N145" s="18"/>
      <c r="O145" s="18">
        <v>124494</v>
      </c>
      <c r="P145" s="18"/>
      <c r="Q145" s="18"/>
      <c r="R145" s="18">
        <v>99163</v>
      </c>
      <c r="T145" s="15"/>
    </row>
    <row r="146" spans="10:26" ht="13.5" thickBot="1">
      <c r="J146" s="5"/>
      <c r="K146" s="6"/>
      <c r="L146" s="19"/>
      <c r="M146" s="19"/>
      <c r="N146" s="19"/>
      <c r="O146" s="19"/>
      <c r="P146" s="19"/>
      <c r="Q146" s="19"/>
      <c r="R146" s="19"/>
      <c r="S146" s="196"/>
      <c r="T146" s="7"/>
      <c r="V146" s="22"/>
      <c r="W146" s="22"/>
      <c r="X146" s="22"/>
      <c r="Y146" s="22"/>
      <c r="Z146" s="22"/>
    </row>
    <row r="147" spans="10:20" ht="12.75">
      <c r="J147" s="8" t="s">
        <v>5</v>
      </c>
      <c r="K147" s="9" t="s">
        <v>49</v>
      </c>
      <c r="L147" s="10" t="s">
        <v>50</v>
      </c>
      <c r="M147" s="10"/>
      <c r="N147" s="10"/>
      <c r="O147" s="10" t="s">
        <v>50</v>
      </c>
      <c r="P147" s="10"/>
      <c r="Q147" s="10"/>
      <c r="R147" s="10" t="s">
        <v>50</v>
      </c>
      <c r="S147" s="195"/>
      <c r="T147" s="4"/>
    </row>
    <row r="148" spans="10:20" ht="12.75">
      <c r="J148" s="11" t="s">
        <v>8</v>
      </c>
      <c r="K148" s="12" t="str">
        <f>CONCATENATE("moyenne   ",R$1,"/",O$1)</f>
        <v>moyenne   2014/2015</v>
      </c>
      <c r="L148" s="13" t="str">
        <f>L132</f>
        <v>consom.2016</v>
      </c>
      <c r="M148" s="13"/>
      <c r="N148" s="13"/>
      <c r="O148" s="13" t="str">
        <f>O132</f>
        <v>consom.2015</v>
      </c>
      <c r="P148" s="13"/>
      <c r="Q148" s="13"/>
      <c r="R148" s="13" t="str">
        <f>R132</f>
        <v>consom.2014</v>
      </c>
      <c r="S148" s="160"/>
      <c r="T148" s="15"/>
    </row>
    <row r="149" spans="10:20" ht="12.75">
      <c r="J149" s="11" t="s">
        <v>10</v>
      </c>
      <c r="K149" s="16">
        <f aca="true" t="shared" si="18" ref="K149:K161">AVERAGE(L149:O149)</f>
        <v>15</v>
      </c>
      <c r="L149" s="37">
        <f>SUMIF(EIS_data!$A:$A,$E$18,EIS_data!K:K)</f>
        <v>10</v>
      </c>
      <c r="M149" s="37"/>
      <c r="N149" s="37"/>
      <c r="O149" s="37">
        <f>SUMIF(EIS_data!$A:$A,$F$18,EIS_data!K:K)</f>
        <v>20</v>
      </c>
      <c r="P149" s="37"/>
      <c r="Q149" s="37"/>
      <c r="R149" s="37">
        <f>SUMIF(EIS_data!$A:$A,$G$18,EIS_data!K:K)</f>
        <v>50</v>
      </c>
      <c r="T149" s="15"/>
    </row>
    <row r="150" spans="10:20" ht="12.75">
      <c r="J150" s="11" t="s">
        <v>12</v>
      </c>
      <c r="K150" s="16">
        <f t="shared" si="18"/>
        <v>35</v>
      </c>
      <c r="L150" s="37">
        <f>SUMIF(EIS_data!$A:$A,$E$19,EIS_data!K:K)</f>
        <v>20</v>
      </c>
      <c r="M150" s="37"/>
      <c r="N150" s="37"/>
      <c r="O150" s="37">
        <f>SUMIF(EIS_data!$A:$A,$F$19,EIS_data!K:K)</f>
        <v>50</v>
      </c>
      <c r="P150" s="37"/>
      <c r="Q150" s="37"/>
      <c r="R150" s="37">
        <f>SUMIF(EIS_data!$A:$A,$G$19,EIS_data!K:K)</f>
        <v>10</v>
      </c>
      <c r="T150" s="15"/>
    </row>
    <row r="151" spans="10:20" ht="12.75">
      <c r="J151" s="17" t="s">
        <v>14</v>
      </c>
      <c r="K151" s="16">
        <f t="shared" si="18"/>
        <v>30</v>
      </c>
      <c r="L151" s="37">
        <f>SUMIF(EIS_data!$A:$A,$E$20,EIS_data!K:K)</f>
        <v>20</v>
      </c>
      <c r="M151" s="37"/>
      <c r="N151" s="37"/>
      <c r="O151" s="37">
        <f>SUMIF(EIS_data!$A:$A,$F$20,EIS_data!K:K)</f>
        <v>40</v>
      </c>
      <c r="P151" s="37"/>
      <c r="Q151" s="37"/>
      <c r="R151" s="37">
        <f>SUMIF(EIS_data!$A:$A,$G$20,EIS_data!K:K)</f>
        <v>10</v>
      </c>
      <c r="T151" s="15"/>
    </row>
    <row r="152" spans="10:20" ht="12.75">
      <c r="J152" s="17" t="s">
        <v>16</v>
      </c>
      <c r="K152" s="16">
        <f t="shared" si="18"/>
        <v>20</v>
      </c>
      <c r="L152" s="37">
        <f>SUMIF(EIS_data!$A:$A,$E$21,EIS_data!K:K)</f>
        <v>10</v>
      </c>
      <c r="M152" s="37"/>
      <c r="N152" s="37"/>
      <c r="O152" s="37">
        <f>SUMIF(EIS_data!$A:$A,$F$21,EIS_data!K:K)</f>
        <v>30</v>
      </c>
      <c r="P152" s="37"/>
      <c r="Q152" s="37"/>
      <c r="R152" s="37">
        <f>SUMIF(EIS_data!$A:$A,$G$21,EIS_data!K:K)</f>
        <v>20</v>
      </c>
      <c r="T152" s="15"/>
    </row>
    <row r="153" spans="10:20" ht="12.75">
      <c r="J153" s="17" t="s">
        <v>18</v>
      </c>
      <c r="K153" s="16">
        <f t="shared" si="18"/>
        <v>50</v>
      </c>
      <c r="L153" s="37">
        <f>SUMIF(EIS_data!$A:$A,$E$22,EIS_data!K:K)</f>
        <v>30</v>
      </c>
      <c r="M153" s="37"/>
      <c r="N153" s="37"/>
      <c r="O153" s="37">
        <f>SUMIF(EIS_data!$A:$A,$F$22,EIS_data!K:K)</f>
        <v>70</v>
      </c>
      <c r="P153" s="37"/>
      <c r="Q153" s="37"/>
      <c r="R153" s="37">
        <f>SUMIF(EIS_data!$A:$A,$G$22,EIS_data!K:K)</f>
        <v>10</v>
      </c>
      <c r="T153" s="15"/>
    </row>
    <row r="154" spans="10:20" ht="12.75">
      <c r="J154" s="17" t="s">
        <v>20</v>
      </c>
      <c r="K154" s="16">
        <f t="shared" si="18"/>
        <v>50</v>
      </c>
      <c r="L154" s="37">
        <f>SUMIF(EIS_data!$A:$A,$E$23,EIS_data!K:K)</f>
        <v>30</v>
      </c>
      <c r="M154" s="37"/>
      <c r="N154" s="37"/>
      <c r="O154" s="37">
        <f>SUMIF(EIS_data!$A:$A,$F$23,EIS_data!K:K)</f>
        <v>70</v>
      </c>
      <c r="P154" s="37"/>
      <c r="Q154" s="37"/>
      <c r="R154" s="37">
        <f>SUMIF(EIS_data!$A:$A,$G$23,EIS_data!K:K)</f>
        <v>0</v>
      </c>
      <c r="T154" s="15"/>
    </row>
    <row r="155" spans="10:20" ht="12.75">
      <c r="J155" s="17" t="s">
        <v>22</v>
      </c>
      <c r="K155" s="16">
        <f t="shared" si="18"/>
        <v>20</v>
      </c>
      <c r="L155" s="37">
        <f>SUMIF(EIS_data!$A:$A,$E$24,EIS_data!K:K)</f>
        <v>40</v>
      </c>
      <c r="M155" s="37"/>
      <c r="N155" s="37"/>
      <c r="O155" s="37">
        <f>SUMIF(EIS_data!$A:$A,$F$24,EIS_data!K:K)</f>
        <v>0</v>
      </c>
      <c r="P155" s="37"/>
      <c r="Q155" s="37"/>
      <c r="R155" s="37">
        <f>SUMIF(EIS_data!$A:$A,$G$24,EIS_data!K:K)</f>
        <v>30</v>
      </c>
      <c r="T155" s="15"/>
    </row>
    <row r="156" spans="10:20" ht="12.75">
      <c r="J156" s="17" t="s">
        <v>24</v>
      </c>
      <c r="K156" s="16">
        <f t="shared" si="18"/>
        <v>0</v>
      </c>
      <c r="L156" s="37">
        <f>SUMIF(EIS_data!$A:$A,$E$25,EIS_data!K:K)</f>
        <v>0</v>
      </c>
      <c r="M156" s="37"/>
      <c r="N156" s="37"/>
      <c r="O156" s="37">
        <f>SUMIF(EIS_data!$A:$A,$F$25,EIS_data!K:K)</f>
        <v>0</v>
      </c>
      <c r="P156" s="37"/>
      <c r="Q156" s="37"/>
      <c r="R156" s="37">
        <f>SUMIF(EIS_data!$A:$A,$G$25,EIS_data!K:K)</f>
        <v>30</v>
      </c>
      <c r="T156" s="15"/>
    </row>
    <row r="157" spans="10:20" ht="12.75">
      <c r="J157" s="17" t="s">
        <v>26</v>
      </c>
      <c r="K157" s="16">
        <f t="shared" si="18"/>
        <v>0</v>
      </c>
      <c r="L157" s="37">
        <f>SUMIF(EIS_data!$A:$A,$E$26,EIS_data!K:K)</f>
        <v>0</v>
      </c>
      <c r="M157" s="37"/>
      <c r="N157" s="37"/>
      <c r="O157" s="37">
        <f>SUMIF(EIS_data!$A:$A,$F$26,EIS_data!K:K)</f>
        <v>0</v>
      </c>
      <c r="P157" s="37"/>
      <c r="Q157" s="37"/>
      <c r="R157" s="37">
        <f>SUMIF(EIS_data!$A:$A,$G$26,EIS_data!K:K)</f>
        <v>10</v>
      </c>
      <c r="T157" s="15"/>
    </row>
    <row r="158" spans="10:20" ht="12.75">
      <c r="J158" s="17" t="s">
        <v>28</v>
      </c>
      <c r="K158" s="16">
        <f t="shared" si="18"/>
        <v>0</v>
      </c>
      <c r="L158" s="37">
        <f>SUMIF(EIS_data!$A:$A,$E$27,EIS_data!K:K)</f>
        <v>0</v>
      </c>
      <c r="M158" s="37"/>
      <c r="N158" s="37"/>
      <c r="O158" s="37">
        <f>SUMIF(EIS_data!$A:$A,$F$27,EIS_data!K:K)</f>
        <v>0</v>
      </c>
      <c r="P158" s="37"/>
      <c r="Q158" s="37"/>
      <c r="R158" s="37">
        <f>SUMIF(EIS_data!$A:$A,$G$27,EIS_data!K:K)</f>
        <v>10</v>
      </c>
      <c r="T158" s="15"/>
    </row>
    <row r="159" spans="10:20" ht="12.75">
      <c r="J159" s="17" t="s">
        <v>30</v>
      </c>
      <c r="K159" s="16">
        <f t="shared" si="18"/>
        <v>0</v>
      </c>
      <c r="L159" s="37">
        <f>SUMIF(EIS_data!$A:$A,$E$28,EIS_data!K:K)</f>
        <v>0</v>
      </c>
      <c r="M159" s="37"/>
      <c r="N159" s="37"/>
      <c r="O159" s="37">
        <f>SUMIF(EIS_data!$A:$A,$F$28,EIS_data!K:K)</f>
        <v>0</v>
      </c>
      <c r="P159" s="37"/>
      <c r="Q159" s="37"/>
      <c r="R159" s="37">
        <f>SUMIF(EIS_data!$A:$A,$G$28,EIS_data!K:K)</f>
        <v>20</v>
      </c>
      <c r="T159" s="15"/>
    </row>
    <row r="160" spans="10:20" ht="12.75">
      <c r="J160" s="17" t="s">
        <v>32</v>
      </c>
      <c r="K160" s="16">
        <f t="shared" si="18"/>
        <v>0</v>
      </c>
      <c r="L160" s="37">
        <f>SUMIF(EIS_data!$A:$A,$E$29,EIS_data!K:K)</f>
        <v>0</v>
      </c>
      <c r="M160" s="37"/>
      <c r="N160" s="37"/>
      <c r="O160" s="37">
        <f>SUMIF(EIS_data!$A:$A,$F$29,EIS_data!K:K)</f>
        <v>0</v>
      </c>
      <c r="P160" s="37"/>
      <c r="Q160" s="37"/>
      <c r="R160" s="37">
        <f>SUMIF(EIS_data!$A:$A,$G$29,EIS_data!K:K)</f>
        <v>20</v>
      </c>
      <c r="T160" s="15"/>
    </row>
    <row r="161" spans="10:20" ht="12.75">
      <c r="J161" s="17" t="s">
        <v>5</v>
      </c>
      <c r="K161" s="16">
        <f t="shared" si="18"/>
        <v>62327</v>
      </c>
      <c r="L161" s="18">
        <f>SUM(L149:L160)</f>
        <v>160</v>
      </c>
      <c r="M161" s="18"/>
      <c r="N161" s="18"/>
      <c r="O161" s="18">
        <v>124494</v>
      </c>
      <c r="P161" s="18"/>
      <c r="Q161" s="18"/>
      <c r="R161" s="18">
        <v>99163</v>
      </c>
      <c r="T161" s="15"/>
    </row>
    <row r="162" spans="10:26" ht="13.5" thickBot="1">
      <c r="J162" s="5"/>
      <c r="K162" s="6"/>
      <c r="L162" s="19"/>
      <c r="M162" s="19"/>
      <c r="N162" s="19"/>
      <c r="O162" s="19"/>
      <c r="P162" s="19"/>
      <c r="Q162" s="19"/>
      <c r="R162" s="19"/>
      <c r="S162" s="196"/>
      <c r="T162" s="7"/>
      <c r="V162" s="22"/>
      <c r="W162" s="22"/>
      <c r="X162" s="22"/>
      <c r="Y162" s="22"/>
      <c r="Z162" s="22"/>
    </row>
    <row r="163" spans="10:26" ht="12.75">
      <c r="J163" s="8" t="s">
        <v>5</v>
      </c>
      <c r="K163" s="9" t="s">
        <v>51</v>
      </c>
      <c r="L163" s="10" t="s">
        <v>52</v>
      </c>
      <c r="M163" s="10"/>
      <c r="N163" s="10"/>
      <c r="O163" s="10" t="s">
        <v>52</v>
      </c>
      <c r="P163" s="10"/>
      <c r="Q163" s="10"/>
      <c r="R163" s="10" t="s">
        <v>52</v>
      </c>
      <c r="S163" s="195"/>
      <c r="T163" s="4"/>
      <c r="V163" s="22"/>
      <c r="W163" s="22"/>
      <c r="X163" s="22"/>
      <c r="Y163" s="22"/>
      <c r="Z163" s="22"/>
    </row>
    <row r="164" spans="10:20" ht="12.75">
      <c r="J164" s="11" t="s">
        <v>8</v>
      </c>
      <c r="K164" s="12" t="str">
        <f>CONCATENATE("moyenne   ",R$1,"/",O$1)</f>
        <v>moyenne   2014/2015</v>
      </c>
      <c r="L164" s="13" t="str">
        <f>L148</f>
        <v>consom.2016</v>
      </c>
      <c r="M164" s="13"/>
      <c r="N164" s="13"/>
      <c r="O164" s="13" t="str">
        <f>O148</f>
        <v>consom.2015</v>
      </c>
      <c r="P164" s="13"/>
      <c r="Q164" s="13"/>
      <c r="R164" s="13" t="str">
        <f>R148</f>
        <v>consom.2014</v>
      </c>
      <c r="S164" s="160"/>
      <c r="T164" s="15"/>
    </row>
    <row r="165" spans="10:26" ht="12.75">
      <c r="J165" s="11" t="s">
        <v>10</v>
      </c>
      <c r="K165" s="16">
        <f aca="true" t="shared" si="19" ref="K165:K177">AVERAGE(L165:O165)</f>
        <v>0</v>
      </c>
      <c r="L165" s="37">
        <f>SUMIF(EIS_data!$A:$A,$E$18,EIS_data!L:L)</f>
        <v>0</v>
      </c>
      <c r="M165" s="37"/>
      <c r="N165" s="37"/>
      <c r="O165" s="37">
        <f>SUMIF(EIS_data!$A:$A,$F$18,EIS_data!L:L)</f>
        <v>0</v>
      </c>
      <c r="P165" s="37"/>
      <c r="Q165" s="37"/>
      <c r="R165" s="37">
        <f>SUMIF(EIS_data!$A:$A,$G$18,EIS_data!L:L)</f>
        <v>0</v>
      </c>
      <c r="T165" s="15"/>
      <c r="V165" s="22"/>
      <c r="W165" s="22"/>
      <c r="X165" s="22"/>
      <c r="Y165" s="22"/>
      <c r="Z165" s="22"/>
    </row>
    <row r="166" spans="10:26" ht="12.75">
      <c r="J166" s="11" t="s">
        <v>12</v>
      </c>
      <c r="K166" s="16">
        <f t="shared" si="19"/>
        <v>0</v>
      </c>
      <c r="L166" s="37">
        <f>SUMIF(EIS_data!$A:$A,$E$19,EIS_data!L:L)</f>
        <v>0</v>
      </c>
      <c r="M166" s="37"/>
      <c r="N166" s="37"/>
      <c r="O166" s="37">
        <f>SUMIF(EIS_data!$A:$A,$F$19,EIS_data!L:L)</f>
        <v>0</v>
      </c>
      <c r="P166" s="37"/>
      <c r="Q166" s="37"/>
      <c r="R166" s="37">
        <f>SUMIF(EIS_data!$A:$A,$G$19,EIS_data!L:L)</f>
        <v>0</v>
      </c>
      <c r="T166" s="15"/>
      <c r="V166" s="22"/>
      <c r="W166" s="22"/>
      <c r="X166" s="22"/>
      <c r="Y166" s="22"/>
      <c r="Z166" s="22"/>
    </row>
    <row r="167" spans="10:26" ht="12.75">
      <c r="J167" s="17" t="s">
        <v>14</v>
      </c>
      <c r="K167" s="16">
        <f t="shared" si="19"/>
        <v>0</v>
      </c>
      <c r="L167" s="37">
        <f>SUMIF(EIS_data!$A:$A,$E$20,EIS_data!L:L)</f>
        <v>0</v>
      </c>
      <c r="M167" s="37"/>
      <c r="N167" s="37"/>
      <c r="O167" s="37">
        <f>SUMIF(EIS_data!$A:$A,$F$20,EIS_data!L:L)</f>
        <v>0</v>
      </c>
      <c r="P167" s="37"/>
      <c r="Q167" s="37"/>
      <c r="R167" s="37">
        <f>SUMIF(EIS_data!$A:$A,$G$20,EIS_data!L:L)</f>
        <v>0</v>
      </c>
      <c r="T167" s="15"/>
      <c r="V167" s="22"/>
      <c r="W167" s="22"/>
      <c r="X167" s="22"/>
      <c r="Y167" s="22"/>
      <c r="Z167" s="22"/>
    </row>
    <row r="168" spans="10:26" ht="12.75">
      <c r="J168" s="17" t="s">
        <v>16</v>
      </c>
      <c r="K168" s="16">
        <f t="shared" si="19"/>
        <v>0</v>
      </c>
      <c r="L168" s="37">
        <f>SUMIF(EIS_data!$A:$A,$E$21,EIS_data!L:L)</f>
        <v>0</v>
      </c>
      <c r="M168" s="37"/>
      <c r="N168" s="37"/>
      <c r="O168" s="37">
        <f>SUMIF(EIS_data!$A:$A,$F$21,EIS_data!L:L)</f>
        <v>0</v>
      </c>
      <c r="P168" s="37"/>
      <c r="Q168" s="37"/>
      <c r="R168" s="37">
        <f>SUMIF(EIS_data!$A:$A,$G$21,EIS_data!L:L)</f>
        <v>0</v>
      </c>
      <c r="T168" s="15"/>
      <c r="V168" s="22"/>
      <c r="W168" s="22"/>
      <c r="X168" s="22"/>
      <c r="Y168" s="22"/>
      <c r="Z168" s="22"/>
    </row>
    <row r="169" spans="10:26" ht="12.75">
      <c r="J169" s="17" t="s">
        <v>18</v>
      </c>
      <c r="K169" s="16">
        <f t="shared" si="19"/>
        <v>0</v>
      </c>
      <c r="L169" s="37">
        <f>SUMIF(EIS_data!$A:$A,$E$22,EIS_data!L:L)</f>
        <v>0</v>
      </c>
      <c r="M169" s="37"/>
      <c r="N169" s="37"/>
      <c r="O169" s="37">
        <f>SUMIF(EIS_data!$A:$A,$F$22,EIS_data!L:L)</f>
        <v>0</v>
      </c>
      <c r="P169" s="37"/>
      <c r="Q169" s="37"/>
      <c r="R169" s="37">
        <f>SUMIF(EIS_data!$A:$A,$G$22,EIS_data!L:L)</f>
        <v>0</v>
      </c>
      <c r="T169" s="15"/>
      <c r="V169" s="22"/>
      <c r="W169" s="22"/>
      <c r="X169" s="22"/>
      <c r="Y169" s="22"/>
      <c r="Z169" s="22"/>
    </row>
    <row r="170" spans="10:26" ht="12.75">
      <c r="J170" s="17" t="s">
        <v>20</v>
      </c>
      <c r="K170" s="16">
        <f t="shared" si="19"/>
        <v>0</v>
      </c>
      <c r="L170" s="37">
        <f>SUMIF(EIS_data!$A:$A,$E$23,EIS_data!L:L)</f>
        <v>0</v>
      </c>
      <c r="M170" s="37"/>
      <c r="N170" s="37"/>
      <c r="O170" s="37">
        <f>SUMIF(EIS_data!$A:$A,$F$23,EIS_data!L:L)</f>
        <v>0</v>
      </c>
      <c r="P170" s="37"/>
      <c r="Q170" s="37"/>
      <c r="R170" s="37">
        <f>SUMIF(EIS_data!$A:$A,$G$23,EIS_data!L:L)</f>
        <v>0</v>
      </c>
      <c r="T170" s="15"/>
      <c r="V170" s="22"/>
      <c r="W170" s="22"/>
      <c r="X170" s="22"/>
      <c r="Y170" s="22"/>
      <c r="Z170" s="22"/>
    </row>
    <row r="171" spans="10:26" ht="12.75">
      <c r="J171" s="17" t="s">
        <v>22</v>
      </c>
      <c r="K171" s="16">
        <f t="shared" si="19"/>
        <v>0</v>
      </c>
      <c r="L171" s="37">
        <f>SUMIF(EIS_data!$A:$A,$E$24,EIS_data!L:L)</f>
        <v>0</v>
      </c>
      <c r="M171" s="37"/>
      <c r="N171" s="37"/>
      <c r="O171" s="37">
        <f>SUMIF(EIS_data!$A:$A,$F$24,EIS_data!L:L)</f>
        <v>0</v>
      </c>
      <c r="P171" s="37"/>
      <c r="Q171" s="37"/>
      <c r="R171" s="37">
        <f>SUMIF(EIS_data!$A:$A,$G$24,EIS_data!L:L)</f>
        <v>0</v>
      </c>
      <c r="T171" s="15"/>
      <c r="V171" s="22"/>
      <c r="W171" s="22"/>
      <c r="X171" s="22"/>
      <c r="Y171" s="22"/>
      <c r="Z171" s="22"/>
    </row>
    <row r="172" spans="10:26" ht="12.75">
      <c r="J172" s="17" t="s">
        <v>24</v>
      </c>
      <c r="K172" s="16">
        <f t="shared" si="19"/>
        <v>0</v>
      </c>
      <c r="L172" s="37">
        <f>SUMIF(EIS_data!$A:$A,$E$25,EIS_data!L:L)</f>
        <v>0</v>
      </c>
      <c r="M172" s="37"/>
      <c r="N172" s="37"/>
      <c r="O172" s="37">
        <f>SUMIF(EIS_data!$A:$A,$F$25,EIS_data!L:L)</f>
        <v>0</v>
      </c>
      <c r="P172" s="37"/>
      <c r="Q172" s="37"/>
      <c r="R172" s="37">
        <f>SUMIF(EIS_data!$A:$A,$G$25,EIS_data!L:L)</f>
        <v>0</v>
      </c>
      <c r="T172" s="15"/>
      <c r="V172" s="22"/>
      <c r="W172" s="22"/>
      <c r="X172" s="22"/>
      <c r="Y172" s="22"/>
      <c r="Z172" s="22"/>
    </row>
    <row r="173" spans="10:26" ht="12.75">
      <c r="J173" s="17" t="s">
        <v>26</v>
      </c>
      <c r="K173" s="16">
        <f t="shared" si="19"/>
        <v>0</v>
      </c>
      <c r="L173" s="37">
        <f>SUMIF(EIS_data!$A:$A,$E$26,EIS_data!L:L)</f>
        <v>0</v>
      </c>
      <c r="M173" s="37"/>
      <c r="N173" s="37"/>
      <c r="O173" s="37">
        <f>SUMIF(EIS_data!$A:$A,$F$26,EIS_data!L:L)</f>
        <v>0</v>
      </c>
      <c r="P173" s="37"/>
      <c r="Q173" s="37"/>
      <c r="R173" s="37">
        <f>SUMIF(EIS_data!$A:$A,$G$26,EIS_data!L:L)</f>
        <v>0</v>
      </c>
      <c r="T173" s="15"/>
      <c r="V173" s="22"/>
      <c r="W173" s="22"/>
      <c r="X173" s="22"/>
      <c r="Y173" s="22"/>
      <c r="Z173" s="22"/>
    </row>
    <row r="174" spans="10:26" ht="12.75">
      <c r="J174" s="17" t="s">
        <v>28</v>
      </c>
      <c r="K174" s="16">
        <f t="shared" si="19"/>
        <v>0</v>
      </c>
      <c r="L174" s="37">
        <f>SUMIF(EIS_data!$A:$A,$E$27,EIS_data!L:L)</f>
        <v>0</v>
      </c>
      <c r="M174" s="37"/>
      <c r="N174" s="37"/>
      <c r="O174" s="37">
        <f>SUMIF(EIS_data!$A:$A,$F$27,EIS_data!L:L)</f>
        <v>0</v>
      </c>
      <c r="P174" s="37"/>
      <c r="Q174" s="37"/>
      <c r="R174" s="37">
        <f>SUMIF(EIS_data!$A:$A,$G$27,EIS_data!L:L)</f>
        <v>0</v>
      </c>
      <c r="T174" s="15"/>
      <c r="V174" s="22"/>
      <c r="W174" s="22"/>
      <c r="X174" s="22"/>
      <c r="Y174" s="22"/>
      <c r="Z174" s="22"/>
    </row>
    <row r="175" spans="10:26" ht="12.75">
      <c r="J175" s="17" t="s">
        <v>30</v>
      </c>
      <c r="K175" s="16">
        <f t="shared" si="19"/>
        <v>0</v>
      </c>
      <c r="L175" s="37">
        <f>SUMIF(EIS_data!$A:$A,$E$28,EIS_data!L:L)</f>
        <v>0</v>
      </c>
      <c r="M175" s="37"/>
      <c r="N175" s="37"/>
      <c r="O175" s="37">
        <f>SUMIF(EIS_data!$A:$A,$F$28,EIS_data!L:L)</f>
        <v>0</v>
      </c>
      <c r="P175" s="37"/>
      <c r="Q175" s="37"/>
      <c r="R175" s="37">
        <f>SUMIF(EIS_data!$A:$A,$G$28,EIS_data!L:L)</f>
        <v>0</v>
      </c>
      <c r="T175" s="15"/>
      <c r="V175" s="22"/>
      <c r="W175" s="22"/>
      <c r="X175" s="22"/>
      <c r="Y175" s="22"/>
      <c r="Z175" s="22"/>
    </row>
    <row r="176" spans="10:26" ht="12.75">
      <c r="J176" s="17" t="s">
        <v>32</v>
      </c>
      <c r="K176" s="16">
        <f t="shared" si="19"/>
        <v>0</v>
      </c>
      <c r="L176" s="37">
        <f>SUMIF(EIS_data!$A:$A,$E$29,EIS_data!L:L)</f>
        <v>0</v>
      </c>
      <c r="M176" s="37"/>
      <c r="N176" s="37"/>
      <c r="O176" s="37">
        <f>SUMIF(EIS_data!$A:$A,$F$29,EIS_data!L:L)</f>
        <v>0</v>
      </c>
      <c r="P176" s="37"/>
      <c r="Q176" s="37"/>
      <c r="R176" s="37">
        <f>SUMIF(EIS_data!$A:$A,$G$29,EIS_data!L:L)</f>
        <v>0</v>
      </c>
      <c r="T176" s="15"/>
      <c r="V176" s="22"/>
      <c r="W176" s="22"/>
      <c r="X176" s="22"/>
      <c r="Y176" s="22"/>
      <c r="Z176" s="22"/>
    </row>
    <row r="177" spans="10:20" ht="12.75">
      <c r="J177" s="17" t="s">
        <v>5</v>
      </c>
      <c r="K177" s="16">
        <f t="shared" si="19"/>
        <v>62247</v>
      </c>
      <c r="L177" s="18">
        <f>SUM(L165:L176)</f>
        <v>0</v>
      </c>
      <c r="M177" s="18"/>
      <c r="N177" s="18"/>
      <c r="O177" s="18">
        <v>124494</v>
      </c>
      <c r="P177" s="18"/>
      <c r="Q177" s="18"/>
      <c r="R177" s="18">
        <v>99163</v>
      </c>
      <c r="T177" s="15"/>
    </row>
    <row r="178" spans="10:26" ht="13.5" thickBot="1">
      <c r="J178" s="5"/>
      <c r="K178" s="6"/>
      <c r="L178" s="19"/>
      <c r="M178" s="19"/>
      <c r="N178" s="19"/>
      <c r="O178" s="19"/>
      <c r="P178" s="19"/>
      <c r="Q178" s="19"/>
      <c r="R178" s="19"/>
      <c r="S178" s="196"/>
      <c r="T178" s="7"/>
      <c r="V178" s="22"/>
      <c r="W178" s="22"/>
      <c r="X178" s="22"/>
      <c r="Y178" s="22"/>
      <c r="Z178" s="22"/>
    </row>
    <row r="179" spans="10:26" ht="12.75">
      <c r="J179" s="8" t="s">
        <v>5</v>
      </c>
      <c r="K179" s="9" t="s">
        <v>53</v>
      </c>
      <c r="L179" s="10" t="s">
        <v>54</v>
      </c>
      <c r="M179" s="10"/>
      <c r="N179" s="10"/>
      <c r="O179" s="10" t="s">
        <v>54</v>
      </c>
      <c r="P179" s="10"/>
      <c r="Q179" s="10"/>
      <c r="R179" s="10" t="s">
        <v>54</v>
      </c>
      <c r="S179" s="195"/>
      <c r="T179" s="4"/>
      <c r="V179" s="22"/>
      <c r="W179" s="22"/>
      <c r="X179" s="22"/>
      <c r="Y179" s="22"/>
      <c r="Z179" s="22"/>
    </row>
    <row r="180" spans="10:20" ht="12.75">
      <c r="J180" s="11" t="s">
        <v>8</v>
      </c>
      <c r="K180" s="12" t="str">
        <f>CONCATENATE("moyenne   ",R$1,"/",O$1)</f>
        <v>moyenne   2014/2015</v>
      </c>
      <c r="L180" s="13" t="str">
        <f>L164</f>
        <v>consom.2016</v>
      </c>
      <c r="M180" s="13"/>
      <c r="N180" s="13"/>
      <c r="O180" s="13" t="str">
        <f>O164</f>
        <v>consom.2015</v>
      </c>
      <c r="P180" s="13"/>
      <c r="Q180" s="13"/>
      <c r="R180" s="13" t="str">
        <f>R164</f>
        <v>consom.2014</v>
      </c>
      <c r="S180" s="160"/>
      <c r="T180" s="15"/>
    </row>
    <row r="181" spans="10:26" ht="12.75">
      <c r="J181" s="11" t="s">
        <v>10</v>
      </c>
      <c r="K181" s="16">
        <f aca="true" t="shared" si="20" ref="K181:K193">AVERAGE(L181:O181)</f>
        <v>25</v>
      </c>
      <c r="L181" s="37">
        <f>SUMIF(EIS_data!$A:$A,$E$18,EIS_data!M:M)</f>
        <v>40</v>
      </c>
      <c r="M181" s="37"/>
      <c r="N181" s="37"/>
      <c r="O181" s="37">
        <f>SUMIF(EIS_data!$A:$A,$F$18,EIS_data!M:M)</f>
        <v>10</v>
      </c>
      <c r="P181" s="37"/>
      <c r="Q181" s="37"/>
      <c r="R181" s="37">
        <f>SUMIF(EIS_data!$A:$A,$G$18,EIS_data!M:M)</f>
        <v>10</v>
      </c>
      <c r="T181" s="15"/>
      <c r="V181" s="22"/>
      <c r="W181" s="22"/>
      <c r="X181" s="22"/>
      <c r="Y181" s="22"/>
      <c r="Z181" s="22"/>
    </row>
    <row r="182" spans="10:26" ht="12.75">
      <c r="J182" s="11" t="s">
        <v>12</v>
      </c>
      <c r="K182" s="16">
        <f t="shared" si="20"/>
        <v>20</v>
      </c>
      <c r="L182" s="37">
        <f>SUMIF(EIS_data!$A:$A,$E$19,EIS_data!M:M)</f>
        <v>20</v>
      </c>
      <c r="M182" s="37"/>
      <c r="N182" s="37"/>
      <c r="O182" s="37">
        <f>SUMIF(EIS_data!$A:$A,$F$19,EIS_data!M:M)</f>
        <v>20</v>
      </c>
      <c r="P182" s="37"/>
      <c r="Q182" s="37"/>
      <c r="R182" s="37">
        <f>SUMIF(EIS_data!$A:$A,$G$19,EIS_data!M:M)</f>
        <v>20</v>
      </c>
      <c r="T182" s="15"/>
      <c r="V182" s="22"/>
      <c r="W182" s="22"/>
      <c r="X182" s="22"/>
      <c r="Y182" s="22"/>
      <c r="Z182" s="22"/>
    </row>
    <row r="183" spans="10:26" ht="12.75">
      <c r="J183" s="17" t="s">
        <v>14</v>
      </c>
      <c r="K183" s="16">
        <f t="shared" si="20"/>
        <v>5</v>
      </c>
      <c r="L183" s="37">
        <f>SUMIF(EIS_data!$A:$A,$E$20,EIS_data!M:M)</f>
        <v>0</v>
      </c>
      <c r="M183" s="37"/>
      <c r="N183" s="37"/>
      <c r="O183" s="37">
        <f>SUMIF(EIS_data!$A:$A,$F$20,EIS_data!M:M)</f>
        <v>10</v>
      </c>
      <c r="P183" s="37"/>
      <c r="Q183" s="37"/>
      <c r="R183" s="37">
        <f>SUMIF(EIS_data!$A:$A,$G$20,EIS_data!M:M)</f>
        <v>0</v>
      </c>
      <c r="T183" s="15"/>
      <c r="V183" s="22"/>
      <c r="W183" s="22"/>
      <c r="X183" s="22"/>
      <c r="Y183" s="22"/>
      <c r="Z183" s="22"/>
    </row>
    <row r="184" spans="10:26" ht="12.75">
      <c r="J184" s="17" t="s">
        <v>16</v>
      </c>
      <c r="K184" s="16">
        <f t="shared" si="20"/>
        <v>20</v>
      </c>
      <c r="L184" s="37">
        <f>SUMIF(EIS_data!$A:$A,$E$21,EIS_data!M:M)</f>
        <v>20</v>
      </c>
      <c r="M184" s="37"/>
      <c r="N184" s="37"/>
      <c r="O184" s="37">
        <f>SUMIF(EIS_data!$A:$A,$F$21,EIS_data!M:M)</f>
        <v>20</v>
      </c>
      <c r="P184" s="37"/>
      <c r="Q184" s="37"/>
      <c r="R184" s="37">
        <f>SUMIF(EIS_data!$A:$A,$G$21,EIS_data!M:M)</f>
        <v>40</v>
      </c>
      <c r="T184" s="15"/>
      <c r="V184" s="22"/>
      <c r="W184" s="22"/>
      <c r="X184" s="22"/>
      <c r="Y184" s="22"/>
      <c r="Z184" s="22"/>
    </row>
    <row r="185" spans="10:26" ht="12.75">
      <c r="J185" s="17" t="s">
        <v>18</v>
      </c>
      <c r="K185" s="16">
        <f t="shared" si="20"/>
        <v>20</v>
      </c>
      <c r="L185" s="37">
        <f>SUMIF(EIS_data!$A:$A,$E$22,EIS_data!M:M)</f>
        <v>20</v>
      </c>
      <c r="M185" s="37"/>
      <c r="N185" s="37"/>
      <c r="O185" s="37">
        <f>SUMIF(EIS_data!$A:$A,$F$22,EIS_data!M:M)</f>
        <v>20</v>
      </c>
      <c r="P185" s="37"/>
      <c r="Q185" s="37"/>
      <c r="R185" s="37">
        <f>SUMIF(EIS_data!$A:$A,$G$22,EIS_data!M:M)</f>
        <v>0</v>
      </c>
      <c r="T185" s="15"/>
      <c r="V185" s="22"/>
      <c r="W185" s="22"/>
      <c r="X185" s="22"/>
      <c r="Y185" s="22"/>
      <c r="Z185" s="22"/>
    </row>
    <row r="186" spans="10:26" ht="12.75">
      <c r="J186" s="17" t="s">
        <v>20</v>
      </c>
      <c r="K186" s="16">
        <f t="shared" si="20"/>
        <v>15</v>
      </c>
      <c r="L186" s="37">
        <f>SUMIF(EIS_data!$A:$A,$E$23,EIS_data!M:M)</f>
        <v>30</v>
      </c>
      <c r="M186" s="37"/>
      <c r="N186" s="37"/>
      <c r="O186" s="37">
        <f>SUMIF(EIS_data!$A:$A,$F$23,EIS_data!M:M)</f>
        <v>0</v>
      </c>
      <c r="P186" s="37"/>
      <c r="Q186" s="37"/>
      <c r="R186" s="37">
        <f>SUMIF(EIS_data!$A:$A,$G$23,EIS_data!M:M)</f>
        <v>0</v>
      </c>
      <c r="T186" s="15"/>
      <c r="V186" s="22"/>
      <c r="W186" s="22"/>
      <c r="X186" s="22"/>
      <c r="Y186" s="22"/>
      <c r="Z186" s="22"/>
    </row>
    <row r="187" spans="10:26" ht="12.75">
      <c r="J187" s="17" t="s">
        <v>22</v>
      </c>
      <c r="K187" s="16">
        <f t="shared" si="20"/>
        <v>10</v>
      </c>
      <c r="L187" s="37">
        <f>SUMIF(EIS_data!$A:$A,$E$24,EIS_data!M:M)</f>
        <v>20</v>
      </c>
      <c r="M187" s="37"/>
      <c r="N187" s="37"/>
      <c r="O187" s="37">
        <f>SUMIF(EIS_data!$A:$A,$F$24,EIS_data!M:M)</f>
        <v>0</v>
      </c>
      <c r="P187" s="37"/>
      <c r="Q187" s="37"/>
      <c r="R187" s="37">
        <f>SUMIF(EIS_data!$A:$A,$G$24,EIS_data!M:M)</f>
        <v>20</v>
      </c>
      <c r="T187" s="15"/>
      <c r="V187" s="22"/>
      <c r="W187" s="22"/>
      <c r="X187" s="22"/>
      <c r="Y187" s="22"/>
      <c r="Z187" s="22"/>
    </row>
    <row r="188" spans="10:26" ht="12.75">
      <c r="J188" s="17" t="s">
        <v>24</v>
      </c>
      <c r="K188" s="16">
        <f t="shared" si="20"/>
        <v>0</v>
      </c>
      <c r="L188" s="37">
        <f>SUMIF(EIS_data!$A:$A,$E$25,EIS_data!M:M)</f>
        <v>0</v>
      </c>
      <c r="M188" s="37"/>
      <c r="N188" s="37"/>
      <c r="O188" s="37">
        <f>SUMIF(EIS_data!$A:$A,$F$25,EIS_data!M:M)</f>
        <v>0</v>
      </c>
      <c r="P188" s="37"/>
      <c r="Q188" s="37"/>
      <c r="R188" s="37">
        <f>SUMIF(EIS_data!$A:$A,$G$25,EIS_data!M:M)</f>
        <v>30</v>
      </c>
      <c r="T188" s="15"/>
      <c r="V188" s="22"/>
      <c r="W188" s="22"/>
      <c r="X188" s="22"/>
      <c r="Y188" s="22"/>
      <c r="Z188" s="22"/>
    </row>
    <row r="189" spans="10:26" ht="12.75">
      <c r="J189" s="17" t="s">
        <v>26</v>
      </c>
      <c r="K189" s="16">
        <f t="shared" si="20"/>
        <v>0</v>
      </c>
      <c r="L189" s="37">
        <f>SUMIF(EIS_data!$A:$A,$E$26,EIS_data!M:M)</f>
        <v>0</v>
      </c>
      <c r="M189" s="37"/>
      <c r="N189" s="37"/>
      <c r="O189" s="37">
        <f>SUMIF(EIS_data!$A:$A,$F$26,EIS_data!M:M)</f>
        <v>0</v>
      </c>
      <c r="P189" s="37"/>
      <c r="Q189" s="37"/>
      <c r="R189" s="37">
        <f>SUMIF(EIS_data!$A:$A,$G$26,EIS_data!M:M)</f>
        <v>10</v>
      </c>
      <c r="T189" s="15"/>
      <c r="V189" s="22"/>
      <c r="W189" s="22"/>
      <c r="X189" s="22"/>
      <c r="Y189" s="22"/>
      <c r="Z189" s="22"/>
    </row>
    <row r="190" spans="10:26" ht="12.75">
      <c r="J190" s="17" t="s">
        <v>28</v>
      </c>
      <c r="K190" s="16">
        <f t="shared" si="20"/>
        <v>0</v>
      </c>
      <c r="L190" s="37">
        <f>SUMIF(EIS_data!$A:$A,$E$27,EIS_data!M:M)</f>
        <v>0</v>
      </c>
      <c r="M190" s="37"/>
      <c r="N190" s="37"/>
      <c r="O190" s="37">
        <f>SUMIF(EIS_data!$A:$A,$F$27,EIS_data!M:M)</f>
        <v>0</v>
      </c>
      <c r="P190" s="37"/>
      <c r="Q190" s="37"/>
      <c r="R190" s="37">
        <f>SUMIF(EIS_data!$A:$A,$G$27,EIS_data!M:M)</f>
        <v>10</v>
      </c>
      <c r="T190" s="15"/>
      <c r="V190" s="22"/>
      <c r="W190" s="22"/>
      <c r="X190" s="22"/>
      <c r="Y190" s="22"/>
      <c r="Z190" s="22"/>
    </row>
    <row r="191" spans="10:26" ht="12.75">
      <c r="J191" s="17" t="s">
        <v>30</v>
      </c>
      <c r="K191" s="16">
        <f t="shared" si="20"/>
        <v>0</v>
      </c>
      <c r="L191" s="37">
        <f>SUMIF(EIS_data!$A:$A,$E$28,EIS_data!M:M)</f>
        <v>0</v>
      </c>
      <c r="M191" s="37"/>
      <c r="N191" s="37"/>
      <c r="O191" s="37">
        <f>SUMIF(EIS_data!$A:$A,$F$28,EIS_data!M:M)</f>
        <v>0</v>
      </c>
      <c r="P191" s="37"/>
      <c r="Q191" s="37"/>
      <c r="R191" s="37">
        <f>SUMIF(EIS_data!$A:$A,$G$28,EIS_data!M:M)</f>
        <v>0</v>
      </c>
      <c r="T191" s="15"/>
      <c r="V191" s="22"/>
      <c r="W191" s="22"/>
      <c r="X191" s="22"/>
      <c r="Y191" s="22"/>
      <c r="Z191" s="22"/>
    </row>
    <row r="192" spans="10:26" ht="12.75">
      <c r="J192" s="17" t="s">
        <v>32</v>
      </c>
      <c r="K192" s="16">
        <f t="shared" si="20"/>
        <v>0</v>
      </c>
      <c r="L192" s="37">
        <f>SUMIF(EIS_data!$A:$A,$E$29,EIS_data!M:M)</f>
        <v>0</v>
      </c>
      <c r="M192" s="37"/>
      <c r="N192" s="37"/>
      <c r="O192" s="37">
        <f>SUMIF(EIS_data!$A:$A,$F$29,EIS_data!M:M)</f>
        <v>0</v>
      </c>
      <c r="P192" s="37"/>
      <c r="Q192" s="37"/>
      <c r="R192" s="37">
        <f>SUMIF(EIS_data!$A:$A,$G$29,EIS_data!M:M)</f>
        <v>30</v>
      </c>
      <c r="T192" s="15"/>
      <c r="V192" s="22"/>
      <c r="W192" s="22"/>
      <c r="X192" s="22"/>
      <c r="Y192" s="22"/>
      <c r="Z192" s="22"/>
    </row>
    <row r="193" spans="10:20" ht="12.75">
      <c r="J193" s="17" t="s">
        <v>5</v>
      </c>
      <c r="K193" s="16">
        <f t="shared" si="20"/>
        <v>62322</v>
      </c>
      <c r="L193" s="18">
        <f>SUM(L181:L192)</f>
        <v>150</v>
      </c>
      <c r="M193" s="18"/>
      <c r="N193" s="18"/>
      <c r="O193" s="18">
        <v>124494</v>
      </c>
      <c r="P193" s="18"/>
      <c r="Q193" s="18"/>
      <c r="R193" s="18">
        <v>99163</v>
      </c>
      <c r="T193" s="15"/>
    </row>
    <row r="194" spans="10:26" ht="13.5" thickBot="1">
      <c r="J194" s="5"/>
      <c r="K194" s="6"/>
      <c r="L194" s="19"/>
      <c r="M194" s="19"/>
      <c r="N194" s="19"/>
      <c r="O194" s="19"/>
      <c r="P194" s="19"/>
      <c r="Q194" s="19"/>
      <c r="R194" s="19"/>
      <c r="S194" s="196"/>
      <c r="T194" s="7"/>
      <c r="V194" s="22"/>
      <c r="W194" s="22"/>
      <c r="X194" s="22"/>
      <c r="Y194" s="22"/>
      <c r="Z194" s="22"/>
    </row>
    <row r="195" spans="10:26" ht="25.5">
      <c r="J195" s="8" t="s">
        <v>5</v>
      </c>
      <c r="K195" s="9" t="s">
        <v>55</v>
      </c>
      <c r="L195" s="10" t="s">
        <v>56</v>
      </c>
      <c r="M195" s="10"/>
      <c r="N195" s="10"/>
      <c r="O195" s="10" t="s">
        <v>56</v>
      </c>
      <c r="P195" s="10"/>
      <c r="Q195" s="10"/>
      <c r="R195" s="10" t="s">
        <v>56</v>
      </c>
      <c r="S195" s="195"/>
      <c r="T195" s="4"/>
      <c r="V195" s="22"/>
      <c r="W195" s="22"/>
      <c r="X195" s="22"/>
      <c r="Y195" s="22"/>
      <c r="Z195" s="22"/>
    </row>
    <row r="196" spans="10:20" ht="12.75">
      <c r="J196" s="11" t="s">
        <v>8</v>
      </c>
      <c r="K196" s="12" t="str">
        <f>CONCATENATE("moyenne   ",R$1,"/",O$1)</f>
        <v>moyenne   2014/2015</v>
      </c>
      <c r="L196" s="13" t="str">
        <f>L180</f>
        <v>consom.2016</v>
      </c>
      <c r="M196" s="13"/>
      <c r="N196" s="13"/>
      <c r="O196" s="13" t="str">
        <f>O180</f>
        <v>consom.2015</v>
      </c>
      <c r="P196" s="13"/>
      <c r="Q196" s="13"/>
      <c r="R196" s="13" t="str">
        <f>R180</f>
        <v>consom.2014</v>
      </c>
      <c r="S196" s="160"/>
      <c r="T196" s="15"/>
    </row>
    <row r="197" spans="10:26" ht="12.75">
      <c r="J197" s="11" t="s">
        <v>10</v>
      </c>
      <c r="K197" s="16">
        <f aca="true" t="shared" si="21" ref="K197:K209">AVERAGE(L197:O197)</f>
        <v>310</v>
      </c>
      <c r="L197" s="37">
        <f>SUMIF(EIS_data!$A:$A,$E$18,EIS_data!N:N)</f>
        <v>310</v>
      </c>
      <c r="O197" s="37">
        <f>SUMIF(EIS_data!$A:$A,$F$18,EIS_data!N:N)</f>
        <v>310</v>
      </c>
      <c r="P197" s="37"/>
      <c r="Q197" s="37"/>
      <c r="R197" s="37">
        <f>SUMIF(EIS_data!$A:$A,$G$18,EIS_data!N:N)</f>
        <v>300</v>
      </c>
      <c r="T197" s="15"/>
      <c r="V197" s="22"/>
      <c r="W197" s="22"/>
      <c r="X197" s="22"/>
      <c r="Y197" s="22"/>
      <c r="Z197" s="22"/>
    </row>
    <row r="198" spans="10:26" ht="12.75">
      <c r="J198" s="11" t="s">
        <v>12</v>
      </c>
      <c r="K198" s="16">
        <f t="shared" si="21"/>
        <v>290</v>
      </c>
      <c r="L198" s="37">
        <f>SUMIF(EIS_data!$A:$A,$E$19,EIS_data!N:N)</f>
        <v>290</v>
      </c>
      <c r="O198" s="37">
        <f>SUMIF(EIS_data!$A:$A,$F$19,EIS_data!N:N)</f>
        <v>290</v>
      </c>
      <c r="P198" s="37"/>
      <c r="Q198" s="37"/>
      <c r="R198" s="37">
        <f>SUMIF(EIS_data!$A:$A,$G$19,EIS_data!N:N)</f>
        <v>360</v>
      </c>
      <c r="T198" s="15"/>
      <c r="V198" s="22"/>
      <c r="W198" s="22"/>
      <c r="X198" s="22"/>
      <c r="Y198" s="22"/>
      <c r="Z198" s="22"/>
    </row>
    <row r="199" spans="10:26" ht="12.75">
      <c r="J199" s="17" t="s">
        <v>14</v>
      </c>
      <c r="K199" s="16">
        <f t="shared" si="21"/>
        <v>310</v>
      </c>
      <c r="L199" s="37">
        <f>SUMIF(EIS_data!$A:$A,$E$20,EIS_data!N:N)</f>
        <v>350</v>
      </c>
      <c r="O199" s="37">
        <f>SUMIF(EIS_data!$A:$A,$F$20,EIS_data!N:N)</f>
        <v>270</v>
      </c>
      <c r="P199" s="37"/>
      <c r="Q199" s="37"/>
      <c r="R199" s="37">
        <f>SUMIF(EIS_data!$A:$A,$G$20,EIS_data!N:N)</f>
        <v>290</v>
      </c>
      <c r="T199" s="15"/>
      <c r="V199" s="22"/>
      <c r="W199" s="22"/>
      <c r="X199" s="22"/>
      <c r="Y199" s="22"/>
      <c r="Z199" s="22"/>
    </row>
    <row r="200" spans="10:26" ht="12.75">
      <c r="J200" s="17" t="s">
        <v>16</v>
      </c>
      <c r="K200" s="16">
        <f t="shared" si="21"/>
        <v>350</v>
      </c>
      <c r="L200" s="37">
        <f>SUMIF(EIS_data!$A:$A,$E$21,EIS_data!N:N)</f>
        <v>360</v>
      </c>
      <c r="M200" s="37"/>
      <c r="N200" s="37"/>
      <c r="O200" s="37">
        <f>SUMIF(EIS_data!$A:$A,$F$21,EIS_data!N:N)</f>
        <v>340</v>
      </c>
      <c r="P200" s="37"/>
      <c r="Q200" s="37"/>
      <c r="R200" s="37">
        <f>SUMIF(EIS_data!$A:$A,$G$21,EIS_data!N:N)</f>
        <v>330</v>
      </c>
      <c r="T200" s="15"/>
      <c r="V200" s="22"/>
      <c r="W200" s="22"/>
      <c r="X200" s="22"/>
      <c r="Y200" s="22"/>
      <c r="Z200" s="22"/>
    </row>
    <row r="201" spans="10:26" ht="12.75">
      <c r="J201" s="17" t="s">
        <v>18</v>
      </c>
      <c r="K201" s="16">
        <f t="shared" si="21"/>
        <v>370</v>
      </c>
      <c r="L201" s="37">
        <f>SUMIF(EIS_data!$A:$A,$E$22,EIS_data!N:N)</f>
        <v>400</v>
      </c>
      <c r="M201" s="37"/>
      <c r="N201" s="37"/>
      <c r="O201" s="37">
        <f>SUMIF(EIS_data!$A:$A,$F$22,EIS_data!N:N)</f>
        <v>340</v>
      </c>
      <c r="P201" s="37"/>
      <c r="Q201" s="37"/>
      <c r="R201" s="37">
        <f>SUMIF(EIS_data!$A:$A,$G$22,EIS_data!N:N)</f>
        <v>290</v>
      </c>
      <c r="T201" s="15"/>
      <c r="V201" s="22"/>
      <c r="W201" s="22"/>
      <c r="X201" s="22"/>
      <c r="Y201" s="22"/>
      <c r="Z201" s="22"/>
    </row>
    <row r="202" spans="10:26" ht="12.75">
      <c r="J202" s="17" t="s">
        <v>20</v>
      </c>
      <c r="K202" s="16">
        <f t="shared" si="21"/>
        <v>345</v>
      </c>
      <c r="L202" s="37">
        <f>SUMIF(EIS_data!$A:$A,$E$23,EIS_data!N:N)</f>
        <v>360</v>
      </c>
      <c r="M202" s="37"/>
      <c r="N202" s="37"/>
      <c r="O202" s="37">
        <f>SUMIF(EIS_data!$A:$A,$F$23,EIS_data!N:N)</f>
        <v>330</v>
      </c>
      <c r="P202" s="37"/>
      <c r="Q202" s="37"/>
      <c r="R202" s="37">
        <f>SUMIF(EIS_data!$A:$A,$G$23,EIS_data!N:N)</f>
        <v>290</v>
      </c>
      <c r="T202" s="15"/>
      <c r="V202" s="22"/>
      <c r="W202" s="22"/>
      <c r="X202" s="22"/>
      <c r="Y202" s="22"/>
      <c r="Z202" s="22"/>
    </row>
    <row r="203" spans="10:26" ht="12.75">
      <c r="J203" s="17" t="s">
        <v>22</v>
      </c>
      <c r="K203" s="16">
        <f t="shared" si="21"/>
        <v>180</v>
      </c>
      <c r="L203" s="37">
        <f>SUMIF(EIS_data!$A:$A,$E$24,EIS_data!N:N)</f>
        <v>340</v>
      </c>
      <c r="M203" s="37"/>
      <c r="N203" s="37"/>
      <c r="O203" s="37">
        <f>SUMIF(EIS_data!$A:$A,$F$24,EIS_data!N:N)</f>
        <v>20</v>
      </c>
      <c r="P203" s="37"/>
      <c r="Q203" s="37"/>
      <c r="R203" s="37">
        <f>SUMIF(EIS_data!$A:$A,$G$24,EIS_data!N:N)</f>
        <v>350</v>
      </c>
      <c r="T203" s="15"/>
      <c r="V203" s="22"/>
      <c r="W203" s="22"/>
      <c r="X203" s="22"/>
      <c r="Y203" s="22"/>
      <c r="Z203" s="22"/>
    </row>
    <row r="204" spans="10:26" ht="12.75">
      <c r="J204" s="17" t="s">
        <v>24</v>
      </c>
      <c r="K204" s="16">
        <f t="shared" si="21"/>
        <v>0</v>
      </c>
      <c r="L204" s="37">
        <f>SUMIF(EIS_data!$A:$A,$E$25,EIS_data!N:N)</f>
        <v>0</v>
      </c>
      <c r="M204" s="37"/>
      <c r="N204" s="37"/>
      <c r="O204" s="37">
        <f>SUMIF(EIS_data!$A:$A,$F$25,EIS_data!N:N)</f>
        <v>0</v>
      </c>
      <c r="P204" s="37"/>
      <c r="Q204" s="37"/>
      <c r="R204" s="37">
        <f>SUMIF(EIS_data!$A:$A,$G$25,EIS_data!N:N)</f>
        <v>320</v>
      </c>
      <c r="T204" s="15"/>
      <c r="V204" s="22"/>
      <c r="W204" s="22"/>
      <c r="X204" s="22"/>
      <c r="Y204" s="22"/>
      <c r="Z204" s="22"/>
    </row>
    <row r="205" spans="10:26" ht="12.75">
      <c r="J205" s="17" t="s">
        <v>26</v>
      </c>
      <c r="K205" s="16">
        <f t="shared" si="21"/>
        <v>0</v>
      </c>
      <c r="L205" s="37">
        <f>SUMIF(EIS_data!$A:$A,$E$26,EIS_data!N:N)</f>
        <v>0</v>
      </c>
      <c r="M205" s="37"/>
      <c r="N205" s="37"/>
      <c r="O205" s="37">
        <f>SUMIF(EIS_data!$A:$A,$F$26,EIS_data!N:N)</f>
        <v>0</v>
      </c>
      <c r="P205" s="37"/>
      <c r="Q205" s="37"/>
      <c r="R205" s="37">
        <f>SUMIF(EIS_data!$A:$A,$G$26,EIS_data!N:N)</f>
        <v>340</v>
      </c>
      <c r="T205" s="15"/>
      <c r="V205" s="22"/>
      <c r="W205" s="22"/>
      <c r="X205" s="22"/>
      <c r="Y205" s="22"/>
      <c r="Z205" s="22"/>
    </row>
    <row r="206" spans="10:26" ht="12.75">
      <c r="J206" s="17" t="s">
        <v>28</v>
      </c>
      <c r="K206" s="16">
        <f t="shared" si="21"/>
        <v>0</v>
      </c>
      <c r="L206" s="37">
        <f>SUMIF(EIS_data!$A:$A,$E$27,EIS_data!N:N)</f>
        <v>0</v>
      </c>
      <c r="M206" s="37"/>
      <c r="N206" s="37"/>
      <c r="O206" s="37">
        <f>SUMIF(EIS_data!$A:$A,$F$27,EIS_data!N:N)</f>
        <v>0</v>
      </c>
      <c r="P206" s="37"/>
      <c r="Q206" s="37"/>
      <c r="R206" s="37">
        <f>SUMIF(EIS_data!$A:$A,$G$27,EIS_data!N:N)</f>
        <v>310</v>
      </c>
      <c r="T206" s="15"/>
      <c r="V206" s="22"/>
      <c r="W206" s="22"/>
      <c r="X206" s="22"/>
      <c r="Y206" s="22"/>
      <c r="Z206" s="22"/>
    </row>
    <row r="207" spans="10:26" ht="12.75">
      <c r="J207" s="17" t="s">
        <v>30</v>
      </c>
      <c r="K207" s="16">
        <f t="shared" si="21"/>
        <v>0</v>
      </c>
      <c r="L207" s="37">
        <f>SUMIF(EIS_data!$A:$A,$E$28,EIS_data!N:N)</f>
        <v>0</v>
      </c>
      <c r="M207" s="37"/>
      <c r="N207" s="37"/>
      <c r="O207" s="37">
        <f>SUMIF(EIS_data!$A:$A,$F$28,EIS_data!N:N)</f>
        <v>0</v>
      </c>
      <c r="P207" s="37"/>
      <c r="Q207" s="37"/>
      <c r="R207" s="37">
        <f>SUMIF(EIS_data!$A:$A,$G$28,EIS_data!N:N)</f>
        <v>310</v>
      </c>
      <c r="T207" s="15"/>
      <c r="V207" s="22"/>
      <c r="W207" s="22"/>
      <c r="X207" s="22"/>
      <c r="Y207" s="22"/>
      <c r="Z207" s="22"/>
    </row>
    <row r="208" spans="10:26" ht="12.75">
      <c r="J208" s="17" t="s">
        <v>32</v>
      </c>
      <c r="K208" s="16">
        <f t="shared" si="21"/>
        <v>65</v>
      </c>
      <c r="L208" s="37">
        <f>SUMIF(EIS_data!$A:$A,$E$29,EIS_data!N:N)</f>
        <v>0</v>
      </c>
      <c r="M208" s="37"/>
      <c r="N208" s="37"/>
      <c r="O208" s="37">
        <f>SUMIF(EIS_data!$A:$A,$F$29,EIS_data!N:N)</f>
        <v>130</v>
      </c>
      <c r="P208" s="37"/>
      <c r="Q208" s="37"/>
      <c r="R208" s="37">
        <f>SUMIF(EIS_data!$A:$A,$G$29,EIS_data!N:N)</f>
        <v>320</v>
      </c>
      <c r="T208" s="15"/>
      <c r="V208" s="22"/>
      <c r="W208" s="22"/>
      <c r="X208" s="22"/>
      <c r="Y208" s="22"/>
      <c r="Z208" s="22"/>
    </row>
    <row r="209" spans="10:20" ht="12.75">
      <c r="J209" s="17" t="s">
        <v>5</v>
      </c>
      <c r="K209" s="16">
        <f t="shared" si="21"/>
        <v>63452</v>
      </c>
      <c r="L209" s="18">
        <f>SUM(L197:L208)</f>
        <v>2410</v>
      </c>
      <c r="M209" s="18"/>
      <c r="N209" s="18"/>
      <c r="O209" s="18">
        <v>124494</v>
      </c>
      <c r="P209" s="18"/>
      <c r="Q209" s="18"/>
      <c r="R209" s="18">
        <v>99163</v>
      </c>
      <c r="T209" s="15"/>
    </row>
    <row r="210" spans="10:26" ht="13.5" thickBot="1">
      <c r="J210" s="5"/>
      <c r="K210" s="6"/>
      <c r="L210" s="19"/>
      <c r="M210" s="19"/>
      <c r="N210" s="19"/>
      <c r="O210" s="19"/>
      <c r="P210" s="19"/>
      <c r="Q210" s="19"/>
      <c r="R210" s="19"/>
      <c r="S210" s="196"/>
      <c r="T210" s="7"/>
      <c r="V210" s="22"/>
      <c r="W210" s="22"/>
      <c r="X210" s="22"/>
      <c r="Y210" s="22"/>
      <c r="Z210" s="22"/>
    </row>
    <row r="211" spans="10:26" ht="25.5">
      <c r="J211" s="8" t="s">
        <v>5</v>
      </c>
      <c r="K211" s="9" t="s">
        <v>57</v>
      </c>
      <c r="L211" s="10" t="s">
        <v>58</v>
      </c>
      <c r="M211" s="10"/>
      <c r="N211" s="10"/>
      <c r="O211" s="10" t="s">
        <v>58</v>
      </c>
      <c r="P211" s="10"/>
      <c r="Q211" s="10"/>
      <c r="R211" s="10" t="s">
        <v>58</v>
      </c>
      <c r="S211" s="195"/>
      <c r="T211" s="4"/>
      <c r="V211" s="22"/>
      <c r="W211" s="22"/>
      <c r="X211" s="22"/>
      <c r="Y211" s="22"/>
      <c r="Z211" s="22"/>
    </row>
    <row r="212" spans="10:20" ht="12.75">
      <c r="J212" s="11" t="s">
        <v>8</v>
      </c>
      <c r="K212" s="12" t="str">
        <f>CONCATENATE("moyenne   ",R$1,"/",O$1)</f>
        <v>moyenne   2014/2015</v>
      </c>
      <c r="L212" s="13" t="str">
        <f>L196</f>
        <v>consom.2016</v>
      </c>
      <c r="M212" s="13"/>
      <c r="N212" s="13"/>
      <c r="O212" s="13" t="str">
        <f>O196</f>
        <v>consom.2015</v>
      </c>
      <c r="P212" s="13"/>
      <c r="Q212" s="13"/>
      <c r="R212" s="13" t="str">
        <f>R196</f>
        <v>consom.2014</v>
      </c>
      <c r="S212" s="160"/>
      <c r="T212" s="15"/>
    </row>
    <row r="213" spans="10:26" ht="12.75">
      <c r="J213" s="11" t="s">
        <v>10</v>
      </c>
      <c r="K213" s="16">
        <f aca="true" t="shared" si="22" ref="K213:K225">AVERAGE(L213:O213)</f>
        <v>795</v>
      </c>
      <c r="L213" s="37">
        <f>SUMIF(EIS_data!$A:$A,$E$18,EIS_data!O:O)</f>
        <v>760</v>
      </c>
      <c r="M213" s="37"/>
      <c r="N213" s="37"/>
      <c r="O213" s="37">
        <f>SUMIF(EIS_data!$A:$A,$F$18,EIS_data!O:O)</f>
        <v>830</v>
      </c>
      <c r="P213" s="37"/>
      <c r="Q213" s="37"/>
      <c r="R213" s="37">
        <f>SUMIF(EIS_data!$A:$A,$G$18,EIS_data!O:O)</f>
        <v>870</v>
      </c>
      <c r="T213" s="15"/>
      <c r="V213" s="22"/>
      <c r="W213" s="22"/>
      <c r="X213" s="22"/>
      <c r="Y213" s="22"/>
      <c r="Z213" s="22"/>
    </row>
    <row r="214" spans="10:26" ht="12.75">
      <c r="J214" s="11" t="s">
        <v>12</v>
      </c>
      <c r="K214" s="16">
        <f t="shared" si="22"/>
        <v>735</v>
      </c>
      <c r="L214" s="37">
        <f>SUMIF(EIS_data!$A:$A,$E$19,EIS_data!O:O)</f>
        <v>870</v>
      </c>
      <c r="M214" s="37"/>
      <c r="N214" s="37"/>
      <c r="O214" s="37">
        <f>SUMIF(EIS_data!$A:$A,$F$19,EIS_data!O:O)</f>
        <v>600</v>
      </c>
      <c r="P214" s="37"/>
      <c r="Q214" s="37"/>
      <c r="R214" s="37">
        <f>SUMIF(EIS_data!$A:$A,$G$19,EIS_data!O:O)</f>
        <v>620</v>
      </c>
      <c r="T214" s="15"/>
      <c r="V214" s="22"/>
      <c r="W214" s="22"/>
      <c r="X214" s="22"/>
      <c r="Y214" s="22"/>
      <c r="Z214" s="22"/>
    </row>
    <row r="215" spans="10:26" ht="12.75">
      <c r="J215" s="17" t="s">
        <v>14</v>
      </c>
      <c r="K215" s="16">
        <f t="shared" si="22"/>
        <v>785</v>
      </c>
      <c r="L215" s="37">
        <f>SUMIF(EIS_data!$A:$A,$E$20,EIS_data!O:O)</f>
        <v>780</v>
      </c>
      <c r="M215" s="37"/>
      <c r="N215" s="37"/>
      <c r="O215" s="37">
        <f>SUMIF(EIS_data!$A:$A,$F$20,EIS_data!O:O)</f>
        <v>790</v>
      </c>
      <c r="P215" s="37"/>
      <c r="Q215" s="37"/>
      <c r="R215" s="37">
        <f>SUMIF(EIS_data!$A:$A,$G$20,EIS_data!O:O)</f>
        <v>850</v>
      </c>
      <c r="T215" s="15"/>
      <c r="V215" s="22"/>
      <c r="W215" s="22"/>
      <c r="X215" s="22"/>
      <c r="Y215" s="22"/>
      <c r="Z215" s="22"/>
    </row>
    <row r="216" spans="10:26" ht="12.75">
      <c r="J216" s="17" t="s">
        <v>16</v>
      </c>
      <c r="K216" s="16">
        <f t="shared" si="22"/>
        <v>785</v>
      </c>
      <c r="L216" s="37">
        <f>SUMIF(EIS_data!$A:$A,$E$21,EIS_data!O:O)</f>
        <v>800</v>
      </c>
      <c r="M216" s="37"/>
      <c r="N216" s="37"/>
      <c r="O216" s="37">
        <f>SUMIF(EIS_data!$A:$A,$F$21,EIS_data!O:O)</f>
        <v>770</v>
      </c>
      <c r="P216" s="37"/>
      <c r="Q216" s="37"/>
      <c r="R216" s="37">
        <f>SUMIF(EIS_data!$A:$A,$G$21,EIS_data!O:O)</f>
        <v>710</v>
      </c>
      <c r="T216" s="15"/>
      <c r="V216" s="22"/>
      <c r="W216" s="22"/>
      <c r="X216" s="22"/>
      <c r="Y216" s="22"/>
      <c r="Z216" s="22"/>
    </row>
    <row r="217" spans="10:26" ht="12.75">
      <c r="J217" s="17" t="s">
        <v>18</v>
      </c>
      <c r="K217" s="16">
        <f t="shared" si="22"/>
        <v>905</v>
      </c>
      <c r="L217" s="37">
        <f>SUMIF(EIS_data!$A:$A,$E$22,EIS_data!O:O)</f>
        <v>940</v>
      </c>
      <c r="M217" s="37"/>
      <c r="N217" s="37"/>
      <c r="O217" s="37">
        <f>SUMIF(EIS_data!$A:$A,$F$22,EIS_data!O:O)</f>
        <v>870</v>
      </c>
      <c r="P217" s="37"/>
      <c r="Q217" s="37"/>
      <c r="R217" s="37">
        <f>SUMIF(EIS_data!$A:$A,$G$22,EIS_data!O:O)</f>
        <v>820</v>
      </c>
      <c r="T217" s="15"/>
      <c r="V217" s="22"/>
      <c r="W217" s="22"/>
      <c r="X217" s="22"/>
      <c r="Y217" s="22"/>
      <c r="Z217" s="22"/>
    </row>
    <row r="218" spans="10:26" ht="12.75">
      <c r="J218" s="17" t="s">
        <v>20</v>
      </c>
      <c r="K218" s="16">
        <f t="shared" si="22"/>
        <v>810</v>
      </c>
      <c r="L218" s="37">
        <f>SUMIF(EIS_data!$A:$A,$E$23,EIS_data!O:O)</f>
        <v>770</v>
      </c>
      <c r="M218" s="37"/>
      <c r="N218" s="37"/>
      <c r="O218" s="37">
        <f>SUMIF(EIS_data!$A:$A,$F$23,EIS_data!O:O)</f>
        <v>850</v>
      </c>
      <c r="P218" s="37"/>
      <c r="Q218" s="37"/>
      <c r="R218" s="37">
        <f>SUMIF(EIS_data!$A:$A,$G$23,EIS_data!O:O)</f>
        <v>800</v>
      </c>
      <c r="T218" s="15"/>
      <c r="V218" s="22"/>
      <c r="W218" s="22"/>
      <c r="X218" s="22"/>
      <c r="Y218" s="22"/>
      <c r="Z218" s="22"/>
    </row>
    <row r="219" spans="10:26" ht="12.75">
      <c r="J219" s="17" t="s">
        <v>22</v>
      </c>
      <c r="K219" s="16">
        <f t="shared" si="22"/>
        <v>485</v>
      </c>
      <c r="L219" s="37">
        <f>SUMIF(EIS_data!$A:$A,$E$24,EIS_data!O:O)</f>
        <v>940</v>
      </c>
      <c r="M219" s="37"/>
      <c r="N219" s="37"/>
      <c r="O219" s="37">
        <f>SUMIF(EIS_data!$A:$A,$F$24,EIS_data!O:O)</f>
        <v>30</v>
      </c>
      <c r="P219" s="37"/>
      <c r="Q219" s="37"/>
      <c r="R219" s="37">
        <f>SUMIF(EIS_data!$A:$A,$G$24,EIS_data!O:O)</f>
        <v>730</v>
      </c>
      <c r="T219" s="15"/>
      <c r="V219" s="22"/>
      <c r="W219" s="22"/>
      <c r="X219" s="22"/>
      <c r="Y219" s="22"/>
      <c r="Z219" s="22"/>
    </row>
    <row r="220" spans="10:26" ht="12.75">
      <c r="J220" s="17" t="s">
        <v>24</v>
      </c>
      <c r="K220" s="16">
        <f t="shared" si="22"/>
        <v>0</v>
      </c>
      <c r="L220" s="37">
        <f>SUMIF(EIS_data!$A:$A,$E$25,EIS_data!O:O)</f>
        <v>0</v>
      </c>
      <c r="M220" s="37"/>
      <c r="N220" s="37"/>
      <c r="O220" s="37">
        <f>SUMIF(EIS_data!$A:$A,$F$25,EIS_data!O:O)</f>
        <v>0</v>
      </c>
      <c r="P220" s="37"/>
      <c r="Q220" s="37"/>
      <c r="R220" s="37">
        <f>SUMIF(EIS_data!$A:$A,$G$25,EIS_data!O:O)</f>
        <v>860</v>
      </c>
      <c r="T220" s="15"/>
      <c r="V220" s="22"/>
      <c r="W220" s="22"/>
      <c r="X220" s="22"/>
      <c r="Y220" s="22"/>
      <c r="Z220" s="22"/>
    </row>
    <row r="221" spans="10:26" ht="12.75">
      <c r="J221" s="17" t="s">
        <v>26</v>
      </c>
      <c r="K221" s="16">
        <f t="shared" si="22"/>
        <v>0</v>
      </c>
      <c r="L221" s="37">
        <f>SUMIF(EIS_data!$A:$A,$E$26,EIS_data!O:O)</f>
        <v>0</v>
      </c>
      <c r="M221" s="37"/>
      <c r="N221" s="37"/>
      <c r="O221" s="37">
        <f>SUMIF(EIS_data!$A:$A,$F$26,EIS_data!O:O)</f>
        <v>0</v>
      </c>
      <c r="P221" s="37"/>
      <c r="Q221" s="37"/>
      <c r="R221" s="37">
        <f>SUMIF(EIS_data!$A:$A,$G$26,EIS_data!O:O)</f>
        <v>640</v>
      </c>
      <c r="T221" s="15"/>
      <c r="V221" s="22"/>
      <c r="W221" s="22"/>
      <c r="X221" s="22"/>
      <c r="Y221" s="22"/>
      <c r="Z221" s="22"/>
    </row>
    <row r="222" spans="10:26" ht="12.75">
      <c r="J222" s="17" t="s">
        <v>28</v>
      </c>
      <c r="K222" s="16">
        <f t="shared" si="22"/>
        <v>0</v>
      </c>
      <c r="L222" s="37">
        <f>SUMIF(EIS_data!$A:$A,$E$27,EIS_data!O:O)</f>
        <v>0</v>
      </c>
      <c r="M222" s="37"/>
      <c r="N222" s="37"/>
      <c r="O222" s="37">
        <f>SUMIF(EIS_data!$A:$A,$F$27,EIS_data!O:O)</f>
        <v>0</v>
      </c>
      <c r="P222" s="37"/>
      <c r="Q222" s="37"/>
      <c r="R222" s="37">
        <f>SUMIF(EIS_data!$A:$A,$G$27,EIS_data!O:O)</f>
        <v>840</v>
      </c>
      <c r="T222" s="15"/>
      <c r="V222" s="22"/>
      <c r="W222" s="22"/>
      <c r="X222" s="22"/>
      <c r="Y222" s="22"/>
      <c r="Z222" s="22"/>
    </row>
    <row r="223" spans="10:26" ht="12.75">
      <c r="J223" s="17" t="s">
        <v>30</v>
      </c>
      <c r="K223" s="16">
        <f t="shared" si="22"/>
        <v>0</v>
      </c>
      <c r="L223" s="37">
        <f>SUMIF(EIS_data!$A:$A,$E$28,EIS_data!O:O)</f>
        <v>0</v>
      </c>
      <c r="M223" s="37"/>
      <c r="N223" s="37"/>
      <c r="O223" s="37">
        <f>SUMIF(EIS_data!$A:$A,$F$28,EIS_data!O:O)</f>
        <v>0</v>
      </c>
      <c r="P223" s="37"/>
      <c r="Q223" s="37"/>
      <c r="R223" s="37">
        <f>SUMIF(EIS_data!$A:$A,$G$28,EIS_data!O:O)</f>
        <v>730</v>
      </c>
      <c r="T223" s="15"/>
      <c r="V223" s="22"/>
      <c r="W223" s="22"/>
      <c r="X223" s="22"/>
      <c r="Y223" s="22"/>
      <c r="Z223" s="22"/>
    </row>
    <row r="224" spans="10:26" ht="12.75">
      <c r="J224" s="17" t="s">
        <v>32</v>
      </c>
      <c r="K224" s="16">
        <f t="shared" si="22"/>
        <v>95</v>
      </c>
      <c r="L224" s="37">
        <f>SUMIF(EIS_data!$A:$A,$E$29,EIS_data!O:O)</f>
        <v>0</v>
      </c>
      <c r="M224" s="37"/>
      <c r="N224" s="37"/>
      <c r="O224" s="37">
        <f>SUMIF(EIS_data!$A:$A,$F$29,EIS_data!O:O)</f>
        <v>190</v>
      </c>
      <c r="P224" s="37"/>
      <c r="Q224" s="37"/>
      <c r="R224" s="37">
        <f>SUMIF(EIS_data!$A:$A,$G$29,EIS_data!O:O)</f>
        <v>720</v>
      </c>
      <c r="T224" s="15"/>
      <c r="V224" s="22"/>
      <c r="W224" s="22"/>
      <c r="X224" s="22"/>
      <c r="Y224" s="22"/>
      <c r="Z224" s="22"/>
    </row>
    <row r="225" spans="10:20" ht="12.75">
      <c r="J225" s="17" t="s">
        <v>5</v>
      </c>
      <c r="K225" s="16">
        <f t="shared" si="22"/>
        <v>65177</v>
      </c>
      <c r="L225" s="18">
        <f>SUM(L213:L224)</f>
        <v>5860</v>
      </c>
      <c r="M225" s="18"/>
      <c r="N225" s="18"/>
      <c r="O225" s="18">
        <v>124494</v>
      </c>
      <c r="P225" s="18"/>
      <c r="Q225" s="18"/>
      <c r="R225" s="18">
        <v>99163</v>
      </c>
      <c r="T225" s="15"/>
    </row>
    <row r="226" spans="10:26" ht="13.5" thickBot="1">
      <c r="J226" s="5"/>
      <c r="K226" s="6"/>
      <c r="L226" s="19"/>
      <c r="M226" s="19"/>
      <c r="N226" s="19"/>
      <c r="O226" s="19"/>
      <c r="P226" s="19"/>
      <c r="Q226" s="19"/>
      <c r="R226" s="19"/>
      <c r="S226" s="196"/>
      <c r="T226" s="7"/>
      <c r="V226" s="22"/>
      <c r="W226" s="22"/>
      <c r="X226" s="22"/>
      <c r="Y226" s="22"/>
      <c r="Z226" s="22"/>
    </row>
    <row r="227" spans="10:26" ht="12.75">
      <c r="J227" s="8" t="s">
        <v>5</v>
      </c>
      <c r="K227" s="9" t="s">
        <v>63</v>
      </c>
      <c r="L227" s="10" t="s">
        <v>126</v>
      </c>
      <c r="M227" s="10"/>
      <c r="N227" s="10"/>
      <c r="O227" s="10" t="s">
        <v>126</v>
      </c>
      <c r="P227" s="10"/>
      <c r="Q227" s="10"/>
      <c r="R227" s="10" t="s">
        <v>126</v>
      </c>
      <c r="S227" s="195"/>
      <c r="T227" s="4"/>
      <c r="V227" s="22"/>
      <c r="W227" s="22"/>
      <c r="X227" s="22"/>
      <c r="Y227" s="22"/>
      <c r="Z227" s="22"/>
    </row>
    <row r="228" spans="10:26" ht="12.75">
      <c r="J228" s="11" t="s">
        <v>8</v>
      </c>
      <c r="K228" s="12" t="str">
        <f>CONCATENATE("moyenne   ",R$1,"/",O$1)</f>
        <v>moyenne   2014/2015</v>
      </c>
      <c r="L228" s="13" t="str">
        <f>L212</f>
        <v>consom.2016</v>
      </c>
      <c r="M228" s="13" t="s">
        <v>292</v>
      </c>
      <c r="N228" s="13" t="s">
        <v>293</v>
      </c>
      <c r="O228" s="13" t="str">
        <f>O212</f>
        <v>consom.2015</v>
      </c>
      <c r="P228" s="13" t="s">
        <v>292</v>
      </c>
      <c r="Q228" s="13" t="s">
        <v>293</v>
      </c>
      <c r="R228" s="13" t="str">
        <f>R212</f>
        <v>consom.2014</v>
      </c>
      <c r="S228" s="199" t="s">
        <v>292</v>
      </c>
      <c r="T228" s="200" t="s">
        <v>293</v>
      </c>
      <c r="V228" s="22"/>
      <c r="W228" s="22"/>
      <c r="X228" s="22"/>
      <c r="Y228" s="22"/>
      <c r="Z228" s="22"/>
    </row>
    <row r="229" spans="10:26" ht="12.75">
      <c r="J229" s="11" t="s">
        <v>10</v>
      </c>
      <c r="K229" s="16">
        <f aca="true" t="shared" si="23" ref="K229:K241">AVERAGE(L229:O229)</f>
        <v>338.75</v>
      </c>
      <c r="L229" s="37">
        <f>SUMIF(EIS_data!A:A,$E18,EIS_data!P:P)</f>
        <v>318</v>
      </c>
      <c r="M229" s="193">
        <v>318</v>
      </c>
      <c r="N229" s="193">
        <v>366</v>
      </c>
      <c r="O229" s="192">
        <f>SUMIF(EIS_data!$A:$A,$F18,EIS_data!P:P)</f>
        <v>353</v>
      </c>
      <c r="P229" s="193">
        <v>356</v>
      </c>
      <c r="Q229" s="193">
        <v>366</v>
      </c>
      <c r="R229" s="192">
        <f>SUMIF(EIS_data!$A:$A,$G18,EIS_data!P:P)</f>
        <v>274</v>
      </c>
      <c r="S229" s="197">
        <v>275</v>
      </c>
      <c r="T229" s="201">
        <v>363</v>
      </c>
      <c r="V229" s="22"/>
      <c r="W229" s="22"/>
      <c r="X229" s="22"/>
      <c r="Y229" s="22"/>
      <c r="Z229" s="22"/>
    </row>
    <row r="230" spans="10:26" ht="12.75">
      <c r="J230" s="11" t="s">
        <v>12</v>
      </c>
      <c r="K230" s="16">
        <f t="shared" si="23"/>
        <v>318.5</v>
      </c>
      <c r="L230" s="192">
        <f>SUMIF(EIS_data!A:A,$E19,EIS_data!P:P)</f>
        <v>302</v>
      </c>
      <c r="M230" s="193">
        <v>308</v>
      </c>
      <c r="N230" s="193">
        <v>331</v>
      </c>
      <c r="O230" s="192">
        <f>SUMIF(EIS_data!$A:$A,$F19,EIS_data!P:P)</f>
        <v>333</v>
      </c>
      <c r="P230" s="193">
        <v>329</v>
      </c>
      <c r="Q230" s="193">
        <v>319</v>
      </c>
      <c r="R230" s="192">
        <f>SUMIF(EIS_data!$A:$A,$G19,EIS_data!P:P)</f>
        <v>234</v>
      </c>
      <c r="S230" s="197">
        <v>230</v>
      </c>
      <c r="T230" s="201">
        <v>319</v>
      </c>
      <c r="V230" s="22"/>
      <c r="W230" s="22"/>
      <c r="X230" s="22"/>
      <c r="Y230" s="22"/>
      <c r="Z230" s="22"/>
    </row>
    <row r="231" spans="10:26" ht="12.75">
      <c r="J231" s="17" t="s">
        <v>14</v>
      </c>
      <c r="K231" s="16">
        <f t="shared" si="23"/>
        <v>281</v>
      </c>
      <c r="L231" s="192">
        <f>SUMIF(EIS_data!A:A,$E20,EIS_data!P:P)</f>
        <v>305</v>
      </c>
      <c r="M231" s="193">
        <v>300</v>
      </c>
      <c r="N231" s="193">
        <v>254</v>
      </c>
      <c r="O231" s="37">
        <f>SUMIF(EIS_data!$A:$A,$F20,EIS_data!P:P)</f>
        <v>265</v>
      </c>
      <c r="P231" s="193">
        <v>265</v>
      </c>
      <c r="Q231" s="193">
        <v>254</v>
      </c>
      <c r="R231" s="192">
        <f>SUMIF(EIS_data!$A:$A,$G20,EIS_data!P:P)</f>
        <v>184</v>
      </c>
      <c r="S231" s="197">
        <v>176</v>
      </c>
      <c r="T231" s="201">
        <v>257</v>
      </c>
      <c r="V231" s="22"/>
      <c r="W231" s="22"/>
      <c r="X231" s="22"/>
      <c r="Y231" s="22"/>
      <c r="Z231" s="22"/>
    </row>
    <row r="232" spans="10:26" ht="12.75">
      <c r="J232" s="17" t="s">
        <v>16</v>
      </c>
      <c r="K232" s="16">
        <f t="shared" si="23"/>
        <v>173</v>
      </c>
      <c r="L232" s="192">
        <f>SUMIF(EIS_data!A:A,$E21,EIS_data!P:P)</f>
        <v>192</v>
      </c>
      <c r="M232" s="193">
        <v>200</v>
      </c>
      <c r="N232" s="193">
        <v>159</v>
      </c>
      <c r="O232" s="192">
        <f>SUMIF(EIS_data!$A:$A,$F21,EIS_data!P:P)</f>
        <v>141</v>
      </c>
      <c r="P232" s="193">
        <v>148</v>
      </c>
      <c r="Q232" s="193">
        <v>159</v>
      </c>
      <c r="R232" s="192">
        <f>SUMIF(EIS_data!$A:$A,$G21,EIS_data!P:P)</f>
        <v>83</v>
      </c>
      <c r="S232" s="197">
        <v>86</v>
      </c>
      <c r="T232" s="201">
        <v>156</v>
      </c>
      <c r="V232" s="22"/>
      <c r="W232" s="22"/>
      <c r="X232" s="22"/>
      <c r="Y232" s="22"/>
      <c r="Z232" s="22"/>
    </row>
    <row r="233" spans="10:26" ht="12.75">
      <c r="J233" s="17" t="s">
        <v>18</v>
      </c>
      <c r="K233" s="16">
        <f t="shared" si="23"/>
        <v>62.25</v>
      </c>
      <c r="L233" s="192">
        <f>SUMIF(EIS_data!A:A,$E22,EIS_data!P:P)</f>
        <v>59</v>
      </c>
      <c r="M233" s="193">
        <v>61</v>
      </c>
      <c r="N233" s="193">
        <v>61</v>
      </c>
      <c r="O233" s="192">
        <f>SUMIF(EIS_data!$A:$A,$F22,EIS_data!P:P)</f>
        <v>68</v>
      </c>
      <c r="P233" s="193">
        <v>73</v>
      </c>
      <c r="Q233" s="193">
        <v>61</v>
      </c>
      <c r="R233" s="37">
        <f>SUMIF(EIS_data!$A:$A,$G22,EIS_data!P:P)</f>
        <v>62</v>
      </c>
      <c r="S233" s="197">
        <v>62</v>
      </c>
      <c r="T233" s="201">
        <v>61</v>
      </c>
      <c r="V233" s="22"/>
      <c r="W233" s="22"/>
      <c r="X233" s="22"/>
      <c r="Y233" s="22"/>
      <c r="Z233" s="22"/>
    </row>
    <row r="234" spans="10:26" ht="12.75">
      <c r="J234" s="17" t="s">
        <v>20</v>
      </c>
      <c r="K234" s="16">
        <f t="shared" si="23"/>
        <v>12</v>
      </c>
      <c r="L234" s="37">
        <f>SUMIF(EIS_data!A:A,$E23,EIS_data!P:P)</f>
        <v>8</v>
      </c>
      <c r="M234" s="193">
        <v>8</v>
      </c>
      <c r="N234" s="193">
        <v>15</v>
      </c>
      <c r="O234" s="37">
        <f>SUMIF(EIS_data!$A:$A,$F23,EIS_data!P:P)</f>
        <v>17</v>
      </c>
      <c r="P234" s="193">
        <v>17</v>
      </c>
      <c r="Q234" s="193">
        <v>15</v>
      </c>
      <c r="R234" s="192">
        <f>SUMIF(EIS_data!$A:$A,$G23,EIS_data!P:P)</f>
        <v>7</v>
      </c>
      <c r="S234" s="197">
        <v>6</v>
      </c>
      <c r="T234" s="201">
        <v>15</v>
      </c>
      <c r="V234" s="22"/>
      <c r="W234" s="22"/>
      <c r="X234" s="22"/>
      <c r="Y234" s="22"/>
      <c r="Z234" s="22"/>
    </row>
    <row r="235" spans="10:26" ht="12.75">
      <c r="J235" s="17" t="s">
        <v>22</v>
      </c>
      <c r="K235" s="16">
        <f t="shared" si="23"/>
        <v>1</v>
      </c>
      <c r="L235" s="37">
        <f>SUMIF(EIS_data!A:A,$E24,EIS_data!P:P)</f>
        <v>2</v>
      </c>
      <c r="M235" s="193">
        <v>2</v>
      </c>
      <c r="N235" s="193">
        <v>0</v>
      </c>
      <c r="O235" s="192">
        <f>SUMIF(EIS_data!$A:$A,$F24,EIS_data!P:P)</f>
        <v>0</v>
      </c>
      <c r="P235" s="193">
        <v>2</v>
      </c>
      <c r="Q235" s="193">
        <v>0</v>
      </c>
      <c r="R235" s="37">
        <f>SUMIF(EIS_data!$A:$A,$G24,EIS_data!P:P)</f>
        <v>1</v>
      </c>
      <c r="S235" s="197">
        <v>1</v>
      </c>
      <c r="T235" s="201">
        <v>0</v>
      </c>
      <c r="V235" s="22"/>
      <c r="W235" s="22"/>
      <c r="X235" s="22"/>
      <c r="Y235" s="22"/>
      <c r="Z235" s="22"/>
    </row>
    <row r="236" spans="10:26" ht="12.75">
      <c r="J236" s="17" t="s">
        <v>24</v>
      </c>
      <c r="K236" s="16">
        <f t="shared" si="23"/>
        <v>0</v>
      </c>
      <c r="L236" s="37">
        <f>SUMIF(EIS_data!A:A,$E25,EIS_data!P:P)</f>
        <v>0</v>
      </c>
      <c r="M236" s="193">
        <v>0</v>
      </c>
      <c r="N236" s="193">
        <v>0</v>
      </c>
      <c r="O236" s="192">
        <f>SUMIF(EIS_data!$A:$A,$F25,EIS_data!P:P)</f>
        <v>0</v>
      </c>
      <c r="P236" s="193">
        <v>1</v>
      </c>
      <c r="Q236" s="193">
        <v>0</v>
      </c>
      <c r="R236" s="192">
        <f>SUMIF(EIS_data!$A:$A,$G25,EIS_data!P:P)</f>
        <v>9</v>
      </c>
      <c r="S236" s="197">
        <v>10</v>
      </c>
      <c r="T236" s="201">
        <v>0</v>
      </c>
      <c r="V236" s="22"/>
      <c r="W236" s="22"/>
      <c r="X236" s="22"/>
      <c r="Y236" s="22"/>
      <c r="Z236" s="22"/>
    </row>
    <row r="237" spans="10:26" ht="12.75">
      <c r="J237" s="17" t="s">
        <v>26</v>
      </c>
      <c r="K237" s="16">
        <f t="shared" si="23"/>
        <v>5.75</v>
      </c>
      <c r="L237" s="37">
        <f>SUMIF(EIS_data!A:A,$E26,EIS_data!P:P)</f>
        <v>0</v>
      </c>
      <c r="M237" s="193">
        <v>0</v>
      </c>
      <c r="N237" s="193">
        <v>23</v>
      </c>
      <c r="O237" s="192">
        <f>SUMIF(EIS_data!$A:$A,$F26,EIS_data!P:P)</f>
        <v>0</v>
      </c>
      <c r="P237" s="193">
        <v>42</v>
      </c>
      <c r="Q237" s="193">
        <v>23</v>
      </c>
      <c r="R237" s="192">
        <f>SUMIF(EIS_data!$A:$A,$G26,EIS_data!P:P)</f>
        <v>9</v>
      </c>
      <c r="S237" s="197">
        <v>11</v>
      </c>
      <c r="T237" s="201">
        <v>20</v>
      </c>
      <c r="V237" s="22"/>
      <c r="W237" s="22"/>
      <c r="X237" s="22"/>
      <c r="Y237" s="22"/>
      <c r="Z237" s="22"/>
    </row>
    <row r="238" spans="10:26" ht="12.75">
      <c r="J238" s="17" t="s">
        <v>28</v>
      </c>
      <c r="K238" s="16">
        <f t="shared" si="23"/>
        <v>38.333333333333336</v>
      </c>
      <c r="L238" s="37">
        <f>SUMIF(EIS_data!A:A,$E27,EIS_data!P:P)</f>
        <v>0</v>
      </c>
      <c r="M238" s="193"/>
      <c r="N238" s="193">
        <v>115</v>
      </c>
      <c r="O238" s="192">
        <f>SUMIF(EIS_data!$A:$A,$F27,EIS_data!P:P)</f>
        <v>0</v>
      </c>
      <c r="P238" s="193">
        <v>144</v>
      </c>
      <c r="Q238" s="193">
        <v>115</v>
      </c>
      <c r="R238" s="192">
        <f>SUMIF(EIS_data!$A:$A,$G27,EIS_data!P:P)</f>
        <v>50</v>
      </c>
      <c r="S238" s="197">
        <v>53</v>
      </c>
      <c r="T238" s="201">
        <v>115</v>
      </c>
      <c r="V238" s="22"/>
      <c r="W238" s="22"/>
      <c r="X238" s="22"/>
      <c r="Y238" s="22"/>
      <c r="Z238" s="22"/>
    </row>
    <row r="239" spans="10:26" ht="12.75">
      <c r="J239" s="17" t="s">
        <v>30</v>
      </c>
      <c r="K239" s="16">
        <f t="shared" si="23"/>
        <v>82</v>
      </c>
      <c r="L239" s="37">
        <f>SUMIF(EIS_data!A:A,$E28,EIS_data!P:P)</f>
        <v>0</v>
      </c>
      <c r="M239" s="193"/>
      <c r="N239" s="193">
        <v>246</v>
      </c>
      <c r="O239" s="192">
        <f>SUMIF(EIS_data!$A:$A,$F28,EIS_data!P:P)</f>
        <v>0</v>
      </c>
      <c r="P239" s="193">
        <v>146</v>
      </c>
      <c r="Q239" s="193">
        <v>246</v>
      </c>
      <c r="R239" s="192">
        <f>SUMIF(EIS_data!$A:$A,$G28,EIS_data!P:P)</f>
        <v>171</v>
      </c>
      <c r="S239" s="197">
        <v>183</v>
      </c>
      <c r="T239" s="201">
        <v>243</v>
      </c>
      <c r="V239" s="22"/>
      <c r="W239" s="22"/>
      <c r="X239" s="22"/>
      <c r="Y239" s="22"/>
      <c r="Z239" s="22"/>
    </row>
    <row r="240" spans="10:26" ht="12.75">
      <c r="J240" s="17" t="s">
        <v>32</v>
      </c>
      <c r="K240" s="16">
        <f t="shared" si="23"/>
        <v>129</v>
      </c>
      <c r="L240" s="37">
        <f>SUMIF(EIS_data!A:A,$E29,EIS_data!P:P)</f>
        <v>0</v>
      </c>
      <c r="M240" s="193"/>
      <c r="N240" s="193">
        <v>344</v>
      </c>
      <c r="O240" s="192">
        <f>SUMIF(EIS_data!$A:$A,$F29,EIS_data!P:P)</f>
        <v>43</v>
      </c>
      <c r="P240" s="193">
        <v>167</v>
      </c>
      <c r="Q240" s="193">
        <v>344</v>
      </c>
      <c r="R240" s="192">
        <f>SUMIF(EIS_data!$A:$A,$G29,EIS_data!P:P)</f>
        <v>333</v>
      </c>
      <c r="S240" s="197">
        <v>331</v>
      </c>
      <c r="T240" s="201">
        <v>344</v>
      </c>
      <c r="V240" s="22"/>
      <c r="W240" s="22"/>
      <c r="X240" s="22"/>
      <c r="Y240" s="22"/>
      <c r="Z240" s="22"/>
    </row>
    <row r="241" spans="10:26" ht="12.75">
      <c r="J241" s="17" t="s">
        <v>5</v>
      </c>
      <c r="K241" s="16">
        <f t="shared" si="23"/>
        <v>62840</v>
      </c>
      <c r="L241" s="18">
        <f>SUM(L229:L240)</f>
        <v>1186</v>
      </c>
      <c r="M241" s="194"/>
      <c r="N241" s="194"/>
      <c r="O241" s="18">
        <v>124494</v>
      </c>
      <c r="P241" s="18"/>
      <c r="Q241" s="18"/>
      <c r="R241" s="18">
        <v>99163</v>
      </c>
      <c r="T241" s="201"/>
      <c r="V241" s="22"/>
      <c r="W241" s="22"/>
      <c r="X241" s="22"/>
      <c r="Y241" s="22"/>
      <c r="Z241" s="22"/>
    </row>
    <row r="242" spans="10:26" ht="13.5" thickBot="1">
      <c r="J242" s="5"/>
      <c r="K242" s="6"/>
      <c r="L242" s="19"/>
      <c r="M242" s="19"/>
      <c r="N242" s="19"/>
      <c r="O242" s="19"/>
      <c r="P242" s="19"/>
      <c r="Q242" s="19"/>
      <c r="R242" s="19"/>
      <c r="S242" s="196"/>
      <c r="T242" s="7"/>
      <c r="V242" s="22"/>
      <c r="W242" s="22"/>
      <c r="X242" s="22"/>
      <c r="Y242" s="22"/>
      <c r="Z242" s="22"/>
    </row>
    <row r="243" spans="19:26" ht="12.75">
      <c r="S243" s="198"/>
      <c r="V243" s="22"/>
      <c r="W243" s="22"/>
      <c r="X243" s="22"/>
      <c r="Y243" s="22"/>
      <c r="Z243" s="22"/>
    </row>
    <row r="244" spans="19:26" ht="12.75">
      <c r="S244" s="198"/>
      <c r="V244" s="22"/>
      <c r="W244" s="22"/>
      <c r="X244" s="22"/>
      <c r="Y244" s="22"/>
      <c r="Z244" s="22"/>
    </row>
    <row r="245" spans="19:26" ht="12.75">
      <c r="S245" s="198"/>
      <c r="V245" s="22"/>
      <c r="W245" s="22"/>
      <c r="X245" s="22"/>
      <c r="Y245" s="22"/>
      <c r="Z245" s="22"/>
    </row>
    <row r="246" spans="19:26" ht="12.75">
      <c r="S246" s="198"/>
      <c r="V246" s="22"/>
      <c r="W246" s="22"/>
      <c r="X246" s="22"/>
      <c r="Y246" s="22"/>
      <c r="Z246" s="22"/>
    </row>
    <row r="247" spans="19:26" ht="12.75">
      <c r="S247" s="198"/>
      <c r="V247" s="22"/>
      <c r="W247" s="22"/>
      <c r="X247" s="22"/>
      <c r="Y247" s="22"/>
      <c r="Z247" s="22"/>
    </row>
    <row r="248" spans="19:26" ht="12.75">
      <c r="S248" s="198"/>
      <c r="V248" s="22"/>
      <c r="W248" s="22"/>
      <c r="X248" s="22"/>
      <c r="Y248" s="22"/>
      <c r="Z248" s="22"/>
    </row>
    <row r="249" spans="19:26" ht="12.75">
      <c r="S249" s="198"/>
      <c r="V249" s="22"/>
      <c r="W249" s="22"/>
      <c r="X249" s="22"/>
      <c r="Y249" s="22"/>
      <c r="Z249" s="22"/>
    </row>
    <row r="250" spans="19:26" ht="12.75">
      <c r="S250" s="198"/>
      <c r="V250" s="22"/>
      <c r="W250" s="22"/>
      <c r="X250" s="22"/>
      <c r="Y250" s="22"/>
      <c r="Z250" s="22"/>
    </row>
    <row r="251" spans="19:26" ht="12.75">
      <c r="S251" s="198"/>
      <c r="V251" s="22"/>
      <c r="W251" s="22"/>
      <c r="X251" s="22"/>
      <c r="Y251" s="22"/>
      <c r="Z251" s="22"/>
    </row>
    <row r="252" spans="19:26" ht="12.75">
      <c r="S252" s="198"/>
      <c r="V252" s="22"/>
      <c r="W252" s="22"/>
      <c r="X252" s="22"/>
      <c r="Y252" s="22"/>
      <c r="Z252" s="22"/>
    </row>
    <row r="253" spans="19:26" ht="12.75">
      <c r="S253" s="198"/>
      <c r="V253" s="22"/>
      <c r="W253" s="22"/>
      <c r="X253" s="22"/>
      <c r="Y253" s="22"/>
      <c r="Z253" s="22"/>
    </row>
    <row r="254" spans="19:26" ht="12.75">
      <c r="S254" s="198"/>
      <c r="V254" s="22"/>
      <c r="W254" s="22"/>
      <c r="X254" s="22"/>
      <c r="Y254" s="22"/>
      <c r="Z254" s="22"/>
    </row>
    <row r="255" spans="19:26" ht="12.75">
      <c r="S255" s="198"/>
      <c r="V255" s="22"/>
      <c r="W255" s="22"/>
      <c r="X255" s="22"/>
      <c r="Y255" s="22"/>
      <c r="Z255" s="22"/>
    </row>
    <row r="256" spans="19:26" ht="12.75">
      <c r="S256" s="198"/>
      <c r="V256" s="22"/>
      <c r="W256" s="22"/>
      <c r="X256" s="22"/>
      <c r="Y256" s="22"/>
      <c r="Z256" s="22"/>
    </row>
    <row r="257" spans="19:26" ht="12.75">
      <c r="S257" s="198"/>
      <c r="V257" s="22"/>
      <c r="W257" s="22"/>
      <c r="X257" s="22"/>
      <c r="Y257" s="22"/>
      <c r="Z257" s="22"/>
    </row>
    <row r="258" spans="19:26" ht="12.75">
      <c r="S258" s="198"/>
      <c r="V258" s="22"/>
      <c r="W258" s="22"/>
      <c r="X258" s="22"/>
      <c r="Y258" s="22"/>
      <c r="Z258" s="22"/>
    </row>
    <row r="259" spans="19:26" ht="12.75">
      <c r="S259" s="198"/>
      <c r="V259" s="22"/>
      <c r="W259" s="22"/>
      <c r="X259" s="22"/>
      <c r="Y259" s="22"/>
      <c r="Z259" s="22"/>
    </row>
    <row r="260" spans="19:26" ht="12.75">
      <c r="S260" s="198"/>
      <c r="V260" s="22"/>
      <c r="W260" s="22"/>
      <c r="X260" s="22"/>
      <c r="Y260" s="22"/>
      <c r="Z260" s="22"/>
    </row>
    <row r="261" spans="19:26" ht="12.75">
      <c r="S261" s="198"/>
      <c r="V261" s="22"/>
      <c r="W261" s="22"/>
      <c r="X261" s="22"/>
      <c r="Y261" s="22"/>
      <c r="Z261" s="22"/>
    </row>
    <row r="262" spans="19:26" ht="12.75">
      <c r="S262" s="198"/>
      <c r="V262" s="22"/>
      <c r="W262" s="22"/>
      <c r="X262" s="22"/>
      <c r="Y262" s="22"/>
      <c r="Z262" s="22"/>
    </row>
    <row r="263" spans="19:26" ht="12.75">
      <c r="S263" s="198"/>
      <c r="V263" s="22"/>
      <c r="W263" s="22"/>
      <c r="X263" s="22"/>
      <c r="Y263" s="22"/>
      <c r="Z263" s="22"/>
    </row>
    <row r="264" spans="19:26" ht="12.75">
      <c r="S264" s="198"/>
      <c r="V264" s="22"/>
      <c r="W264" s="22"/>
      <c r="X264" s="22"/>
      <c r="Y264" s="22"/>
      <c r="Z264" s="22"/>
    </row>
    <row r="265" spans="19:26" ht="12.75">
      <c r="S265" s="198"/>
      <c r="V265" s="22"/>
      <c r="W265" s="22"/>
      <c r="X265" s="22"/>
      <c r="Y265" s="22"/>
      <c r="Z265" s="22"/>
    </row>
    <row r="266" spans="19:26" ht="12.75">
      <c r="S266" s="198"/>
      <c r="V266" s="22"/>
      <c r="W266" s="22"/>
      <c r="X266" s="22"/>
      <c r="Y266" s="22"/>
      <c r="Z266" s="22"/>
    </row>
    <row r="267" spans="19:26" ht="12.75">
      <c r="S267" s="198"/>
      <c r="V267" s="22"/>
      <c r="W267" s="22"/>
      <c r="X267" s="22"/>
      <c r="Y267" s="22"/>
      <c r="Z267" s="22"/>
    </row>
    <row r="268" spans="19:26" ht="12.75">
      <c r="S268" s="198"/>
      <c r="V268" s="22"/>
      <c r="W268" s="22"/>
      <c r="X268" s="22"/>
      <c r="Y268" s="22"/>
      <c r="Z268" s="22"/>
    </row>
    <row r="269" spans="19:26" ht="12.75">
      <c r="S269" s="198"/>
      <c r="V269" s="22"/>
      <c r="W269" s="22"/>
      <c r="X269" s="22"/>
      <c r="Y269" s="22"/>
      <c r="Z269" s="22"/>
    </row>
    <row r="270" spans="19:26" ht="12.75">
      <c r="S270" s="198"/>
      <c r="V270" s="22"/>
      <c r="W270" s="22"/>
      <c r="X270" s="22"/>
      <c r="Y270" s="22"/>
      <c r="Z270" s="22"/>
    </row>
    <row r="271" spans="19:26" ht="12.75">
      <c r="S271" s="198"/>
      <c r="V271" s="22"/>
      <c r="W271" s="22"/>
      <c r="X271" s="22"/>
      <c r="Y271" s="22"/>
      <c r="Z271" s="22"/>
    </row>
    <row r="272" spans="19:26" ht="12.75">
      <c r="S272" s="198"/>
      <c r="V272" s="22"/>
      <c r="W272" s="22"/>
      <c r="X272" s="22"/>
      <c r="Y272" s="22"/>
      <c r="Z272" s="22"/>
    </row>
    <row r="273" spans="19:26" ht="12.75">
      <c r="S273" s="198"/>
      <c r="V273" s="22"/>
      <c r="W273" s="22"/>
      <c r="X273" s="22"/>
      <c r="Y273" s="22"/>
      <c r="Z273" s="22"/>
    </row>
    <row r="274" spans="19:26" ht="12.75">
      <c r="S274" s="198"/>
      <c r="V274" s="22"/>
      <c r="W274" s="22"/>
      <c r="X274" s="22"/>
      <c r="Y274" s="22"/>
      <c r="Z274" s="22"/>
    </row>
    <row r="275" spans="19:26" ht="12.75">
      <c r="S275" s="198"/>
      <c r="V275" s="22"/>
      <c r="W275" s="22"/>
      <c r="X275" s="22"/>
      <c r="Y275" s="22"/>
      <c r="Z275" s="22"/>
    </row>
    <row r="276" spans="19:26" ht="12.75">
      <c r="S276" s="198"/>
      <c r="V276" s="22"/>
      <c r="W276" s="22"/>
      <c r="X276" s="22"/>
      <c r="Y276" s="22"/>
      <c r="Z276" s="22"/>
    </row>
    <row r="277" spans="19:26" ht="12.75">
      <c r="S277" s="198"/>
      <c r="V277" s="22"/>
      <c r="W277" s="22"/>
      <c r="X277" s="22"/>
      <c r="Y277" s="22"/>
      <c r="Z277" s="22"/>
    </row>
    <row r="278" spans="19:26" ht="12.75">
      <c r="S278" s="198"/>
      <c r="V278" s="22"/>
      <c r="W278" s="22"/>
      <c r="X278" s="22"/>
      <c r="Y278" s="22"/>
      <c r="Z278" s="22"/>
    </row>
    <row r="279" spans="19:26" ht="12.75">
      <c r="S279" s="198"/>
      <c r="V279" s="22"/>
      <c r="W279" s="22"/>
      <c r="X279" s="22"/>
      <c r="Y279" s="22"/>
      <c r="Z279" s="22"/>
    </row>
    <row r="280" spans="19:26" ht="12.75">
      <c r="S280" s="198"/>
      <c r="V280" s="22"/>
      <c r="W280" s="22"/>
      <c r="X280" s="22"/>
      <c r="Y280" s="22"/>
      <c r="Z280" s="22"/>
    </row>
    <row r="281" spans="19:26" ht="12.75">
      <c r="S281" s="198"/>
      <c r="V281" s="22"/>
      <c r="W281" s="22"/>
      <c r="X281" s="22"/>
      <c r="Y281" s="22"/>
      <c r="Z281" s="22"/>
    </row>
    <row r="282" spans="19:26" ht="12.75">
      <c r="S282" s="198"/>
      <c r="V282" s="22"/>
      <c r="W282" s="22"/>
      <c r="X282" s="22"/>
      <c r="Y282" s="22"/>
      <c r="Z282" s="22"/>
    </row>
    <row r="283" spans="19:26" ht="12.75">
      <c r="S283" s="198"/>
      <c r="V283" s="22"/>
      <c r="W283" s="22"/>
      <c r="X283" s="22"/>
      <c r="Y283" s="22"/>
      <c r="Z283" s="22"/>
    </row>
    <row r="284" spans="19:26" ht="12.75">
      <c r="S284" s="198"/>
      <c r="V284" s="22"/>
      <c r="W284" s="22"/>
      <c r="X284" s="22"/>
      <c r="Y284" s="22"/>
      <c r="Z284" s="22"/>
    </row>
    <row r="285" spans="19:26" ht="12.75">
      <c r="S285" s="198"/>
      <c r="V285" s="22"/>
      <c r="W285" s="22"/>
      <c r="X285" s="22"/>
      <c r="Y285" s="22"/>
      <c r="Z285" s="22"/>
    </row>
    <row r="286" spans="19:26" ht="12.75">
      <c r="S286" s="198"/>
      <c r="V286" s="22"/>
      <c r="W286" s="22"/>
      <c r="X286" s="22"/>
      <c r="Y286" s="22"/>
      <c r="Z286" s="22"/>
    </row>
    <row r="287" spans="19:26" ht="12.75">
      <c r="S287" s="198"/>
      <c r="V287" s="22"/>
      <c r="W287" s="22"/>
      <c r="X287" s="22"/>
      <c r="Y287" s="22"/>
      <c r="Z287" s="22"/>
    </row>
    <row r="288" spans="19:26" ht="12.75">
      <c r="S288" s="198"/>
      <c r="V288" s="22"/>
      <c r="W288" s="22"/>
      <c r="X288" s="22"/>
      <c r="Y288" s="22"/>
      <c r="Z288" s="22"/>
    </row>
    <row r="289" spans="19:26" ht="12.75">
      <c r="S289" s="198"/>
      <c r="V289" s="22"/>
      <c r="W289" s="22"/>
      <c r="X289" s="22"/>
      <c r="Y289" s="22"/>
      <c r="Z289" s="22"/>
    </row>
    <row r="290" spans="19:26" ht="12.75">
      <c r="S290" s="198"/>
      <c r="V290" s="22"/>
      <c r="W290" s="22"/>
      <c r="X290" s="22"/>
      <c r="Y290" s="22"/>
      <c r="Z290" s="22"/>
    </row>
    <row r="291" spans="19:26" ht="12.75">
      <c r="S291" s="198"/>
      <c r="V291" s="22"/>
      <c r="W291" s="22"/>
      <c r="X291" s="22"/>
      <c r="Y291" s="22"/>
      <c r="Z291" s="22"/>
    </row>
    <row r="292" spans="19:26" ht="12.75">
      <c r="S292" s="198"/>
      <c r="V292" s="22"/>
      <c r="W292" s="22"/>
      <c r="X292" s="22"/>
      <c r="Y292" s="22"/>
      <c r="Z292" s="22"/>
    </row>
    <row r="293" spans="19:26" ht="12.75">
      <c r="S293" s="198"/>
      <c r="V293" s="22"/>
      <c r="W293" s="22"/>
      <c r="X293" s="22"/>
      <c r="Y293" s="22"/>
      <c r="Z293" s="22"/>
    </row>
    <row r="294" spans="19:26" ht="12.75">
      <c r="S294" s="198"/>
      <c r="V294" s="22"/>
      <c r="W294" s="22"/>
      <c r="X294" s="22"/>
      <c r="Y294" s="22"/>
      <c r="Z294" s="22"/>
    </row>
    <row r="295" spans="19:26" ht="12.75">
      <c r="S295" s="198"/>
      <c r="V295" s="22"/>
      <c r="W295" s="22"/>
      <c r="X295" s="22"/>
      <c r="Y295" s="22"/>
      <c r="Z295" s="22"/>
    </row>
    <row r="296" spans="19:26" ht="12.75">
      <c r="S296" s="198"/>
      <c r="V296" s="22"/>
      <c r="W296" s="22"/>
      <c r="X296" s="22"/>
      <c r="Y296" s="22"/>
      <c r="Z296" s="22"/>
    </row>
    <row r="297" spans="19:26" ht="12.75">
      <c r="S297" s="198"/>
      <c r="V297" s="22"/>
      <c r="W297" s="22"/>
      <c r="X297" s="22"/>
      <c r="Y297" s="22"/>
      <c r="Z297" s="22"/>
    </row>
    <row r="298" spans="19:26" ht="12.75">
      <c r="S298" s="198"/>
      <c r="V298" s="22"/>
      <c r="W298" s="22"/>
      <c r="X298" s="22"/>
      <c r="Y298" s="22"/>
      <c r="Z298" s="22"/>
    </row>
    <row r="299" spans="19:26" ht="12.75">
      <c r="S299" s="198"/>
      <c r="V299" s="22"/>
      <c r="W299" s="22"/>
      <c r="X299" s="22"/>
      <c r="Y299" s="22"/>
      <c r="Z299" s="22"/>
    </row>
    <row r="300" spans="19:26" ht="12.75">
      <c r="S300" s="198"/>
      <c r="V300" s="22"/>
      <c r="W300" s="22"/>
      <c r="X300" s="22"/>
      <c r="Y300" s="22"/>
      <c r="Z300" s="22"/>
    </row>
    <row r="301" spans="19:26" ht="12.75">
      <c r="S301" s="198"/>
      <c r="V301" s="22"/>
      <c r="W301" s="22"/>
      <c r="X301" s="22"/>
      <c r="Y301" s="22"/>
      <c r="Z301" s="22"/>
    </row>
    <row r="302" spans="19:26" ht="12.75">
      <c r="S302" s="198"/>
      <c r="V302" s="22"/>
      <c r="W302" s="22"/>
      <c r="X302" s="22"/>
      <c r="Y302" s="22"/>
      <c r="Z302" s="22"/>
    </row>
    <row r="303" spans="19:26" ht="12.75">
      <c r="S303" s="198"/>
      <c r="V303" s="22"/>
      <c r="W303" s="22"/>
      <c r="X303" s="22"/>
      <c r="Y303" s="22"/>
      <c r="Z303" s="22"/>
    </row>
    <row r="304" spans="19:26" ht="12.75">
      <c r="S304" s="198"/>
      <c r="V304" s="22"/>
      <c r="W304" s="22"/>
      <c r="X304" s="22"/>
      <c r="Y304" s="22"/>
      <c r="Z304" s="22"/>
    </row>
    <row r="305" spans="19:26" ht="12.75">
      <c r="S305" s="198"/>
      <c r="V305" s="22"/>
      <c r="W305" s="22"/>
      <c r="X305" s="22"/>
      <c r="Y305" s="22"/>
      <c r="Z305" s="22"/>
    </row>
    <row r="306" spans="19:26" ht="12.75">
      <c r="S306" s="198"/>
      <c r="V306" s="22"/>
      <c r="W306" s="22"/>
      <c r="X306" s="22"/>
      <c r="Y306" s="22"/>
      <c r="Z306" s="22"/>
    </row>
    <row r="307" spans="19:26" ht="12.75">
      <c r="S307" s="198"/>
      <c r="V307" s="22"/>
      <c r="W307" s="22"/>
      <c r="X307" s="22"/>
      <c r="Y307" s="22"/>
      <c r="Z307" s="22"/>
    </row>
    <row r="308" spans="19:26" ht="12.75">
      <c r="S308" s="198"/>
      <c r="V308" s="22"/>
      <c r="W308" s="22"/>
      <c r="X308" s="22"/>
      <c r="Y308" s="22"/>
      <c r="Z308" s="22"/>
    </row>
    <row r="309" spans="19:26" ht="12.75">
      <c r="S309" s="198"/>
      <c r="V309" s="22"/>
      <c r="W309" s="22"/>
      <c r="X309" s="22"/>
      <c r="Y309" s="22"/>
      <c r="Z309" s="22"/>
    </row>
    <row r="310" spans="19:26" ht="12.75">
      <c r="S310" s="198"/>
      <c r="V310" s="22"/>
      <c r="W310" s="22"/>
      <c r="X310" s="22"/>
      <c r="Y310" s="22"/>
      <c r="Z310" s="22"/>
    </row>
    <row r="311" spans="19:26" ht="12.75">
      <c r="S311" s="198"/>
      <c r="V311" s="22"/>
      <c r="W311" s="22"/>
      <c r="X311" s="22"/>
      <c r="Y311" s="22"/>
      <c r="Z311" s="22"/>
    </row>
    <row r="312" spans="19:26" ht="12.75">
      <c r="S312" s="198"/>
      <c r="V312" s="22"/>
      <c r="W312" s="22"/>
      <c r="X312" s="22"/>
      <c r="Y312" s="22"/>
      <c r="Z312" s="22"/>
    </row>
    <row r="313" spans="19:26" ht="12.75">
      <c r="S313" s="198"/>
      <c r="V313" s="22"/>
      <c r="W313" s="22"/>
      <c r="X313" s="22"/>
      <c r="Y313" s="22"/>
      <c r="Z313" s="22"/>
    </row>
    <row r="314" spans="19:26" ht="12.75">
      <c r="S314" s="198"/>
      <c r="V314" s="22"/>
      <c r="W314" s="22"/>
      <c r="X314" s="22"/>
      <c r="Y314" s="22"/>
      <c r="Z314" s="22"/>
    </row>
    <row r="315" spans="19:26" ht="12.75">
      <c r="S315" s="198"/>
      <c r="V315" s="22"/>
      <c r="W315" s="22"/>
      <c r="X315" s="22"/>
      <c r="Y315" s="22"/>
      <c r="Z315" s="22"/>
    </row>
    <row r="316" spans="19:26" ht="12.75">
      <c r="S316" s="198"/>
      <c r="V316" s="22"/>
      <c r="W316" s="22"/>
      <c r="X316" s="22"/>
      <c r="Y316" s="22"/>
      <c r="Z316" s="22"/>
    </row>
    <row r="317" spans="19:26" ht="12.75">
      <c r="S317" s="198"/>
      <c r="V317" s="22"/>
      <c r="W317" s="22"/>
      <c r="X317" s="22"/>
      <c r="Y317" s="22"/>
      <c r="Z317" s="22"/>
    </row>
    <row r="318" spans="19:26" ht="12.75">
      <c r="S318" s="198"/>
      <c r="V318" s="22"/>
      <c r="W318" s="22"/>
      <c r="X318" s="22"/>
      <c r="Y318" s="22"/>
      <c r="Z318" s="22"/>
    </row>
    <row r="319" spans="19:26" ht="12.75">
      <c r="S319" s="198"/>
      <c r="V319" s="22"/>
      <c r="W319" s="22"/>
      <c r="X319" s="22"/>
      <c r="Y319" s="22"/>
      <c r="Z319" s="22"/>
    </row>
    <row r="320" spans="19:26" ht="12.75">
      <c r="S320" s="198"/>
      <c r="V320" s="22"/>
      <c r="W320" s="22"/>
      <c r="X320" s="22"/>
      <c r="Y320" s="22"/>
      <c r="Z320" s="22"/>
    </row>
    <row r="321" spans="19:26" ht="12.75">
      <c r="S321" s="198"/>
      <c r="V321" s="22"/>
      <c r="W321" s="22"/>
      <c r="X321" s="22"/>
      <c r="Y321" s="22"/>
      <c r="Z321" s="22"/>
    </row>
    <row r="322" spans="19:26" ht="12.75">
      <c r="S322" s="198"/>
      <c r="V322" s="22"/>
      <c r="W322" s="22"/>
      <c r="X322" s="22"/>
      <c r="Y322" s="22"/>
      <c r="Z322" s="22"/>
    </row>
    <row r="323" spans="19:26" ht="12.75">
      <c r="S323" s="198"/>
      <c r="V323" s="22"/>
      <c r="W323" s="22"/>
      <c r="X323" s="22"/>
      <c r="Y323" s="22"/>
      <c r="Z323" s="22"/>
    </row>
    <row r="324" spans="19:26" ht="12.75">
      <c r="S324" s="198"/>
      <c r="V324" s="22"/>
      <c r="W324" s="22"/>
      <c r="X324" s="22"/>
      <c r="Y324" s="22"/>
      <c r="Z324" s="22"/>
    </row>
    <row r="325" spans="19:26" ht="12.75">
      <c r="S325" s="198"/>
      <c r="V325" s="22"/>
      <c r="W325" s="22"/>
      <c r="X325" s="22"/>
      <c r="Y325" s="22"/>
      <c r="Z325" s="22"/>
    </row>
    <row r="326" spans="19:26" ht="12.75">
      <c r="S326" s="198"/>
      <c r="V326" s="22"/>
      <c r="W326" s="22"/>
      <c r="X326" s="22"/>
      <c r="Y326" s="22"/>
      <c r="Z326" s="22"/>
    </row>
    <row r="327" spans="19:26" ht="12.75">
      <c r="S327" s="198"/>
      <c r="V327" s="22"/>
      <c r="W327" s="22"/>
      <c r="X327" s="22"/>
      <c r="Y327" s="22"/>
      <c r="Z327" s="22"/>
    </row>
    <row r="328" spans="19:26" ht="12.75">
      <c r="S328" s="198"/>
      <c r="V328" s="22"/>
      <c r="W328" s="22"/>
      <c r="X328" s="22"/>
      <c r="Y328" s="22"/>
      <c r="Z328" s="22"/>
    </row>
    <row r="329" spans="19:26" ht="12.75">
      <c r="S329" s="198"/>
      <c r="V329" s="22"/>
      <c r="W329" s="22"/>
      <c r="X329" s="22"/>
      <c r="Y329" s="22"/>
      <c r="Z329" s="22"/>
    </row>
    <row r="330" spans="19:26" ht="12.75">
      <c r="S330" s="198"/>
      <c r="V330" s="22"/>
      <c r="W330" s="22"/>
      <c r="X330" s="22"/>
      <c r="Y330" s="22"/>
      <c r="Z330" s="22"/>
    </row>
    <row r="331" spans="19:26" ht="12.75">
      <c r="S331" s="198"/>
      <c r="V331" s="22"/>
      <c r="W331" s="22"/>
      <c r="X331" s="22"/>
      <c r="Y331" s="22"/>
      <c r="Z331" s="22"/>
    </row>
    <row r="332" spans="19:26" ht="12.75">
      <c r="S332" s="198"/>
      <c r="V332" s="22"/>
      <c r="W332" s="22"/>
      <c r="X332" s="22"/>
      <c r="Y332" s="22"/>
      <c r="Z332" s="22"/>
    </row>
    <row r="333" spans="19:26" ht="12.75">
      <c r="S333" s="198"/>
      <c r="V333" s="22"/>
      <c r="W333" s="22"/>
      <c r="X333" s="22"/>
      <c r="Y333" s="22"/>
      <c r="Z333" s="22"/>
    </row>
    <row r="334" spans="19:26" ht="12.75">
      <c r="S334" s="198"/>
      <c r="V334" s="22"/>
      <c r="W334" s="22"/>
      <c r="X334" s="22"/>
      <c r="Y334" s="22"/>
      <c r="Z334" s="22"/>
    </row>
    <row r="335" spans="19:26" ht="12.75">
      <c r="S335" s="198"/>
      <c r="V335" s="22"/>
      <c r="W335" s="22"/>
      <c r="X335" s="22"/>
      <c r="Y335" s="22"/>
      <c r="Z335" s="22"/>
    </row>
    <row r="336" spans="19:26" ht="12.75">
      <c r="S336" s="198"/>
      <c r="V336" s="22"/>
      <c r="W336" s="22"/>
      <c r="X336" s="22"/>
      <c r="Y336" s="22"/>
      <c r="Z336" s="22"/>
    </row>
    <row r="337" spans="19:26" ht="12.75">
      <c r="S337" s="198"/>
      <c r="V337" s="22"/>
      <c r="W337" s="22"/>
      <c r="X337" s="22"/>
      <c r="Y337" s="22"/>
      <c r="Z337" s="22"/>
    </row>
    <row r="338" spans="19:26" ht="12.75">
      <c r="S338" s="198"/>
      <c r="V338" s="22"/>
      <c r="W338" s="22"/>
      <c r="X338" s="22"/>
      <c r="Y338" s="22"/>
      <c r="Z338" s="22"/>
    </row>
    <row r="339" spans="19:26" ht="12.75">
      <c r="S339" s="198"/>
      <c r="V339" s="22"/>
      <c r="W339" s="22"/>
      <c r="X339" s="22"/>
      <c r="Y339" s="22"/>
      <c r="Z339" s="22"/>
    </row>
    <row r="340" spans="19:26" ht="12.75">
      <c r="S340" s="198"/>
      <c r="V340" s="22"/>
      <c r="W340" s="22"/>
      <c r="X340" s="22"/>
      <c r="Y340" s="22"/>
      <c r="Z340" s="22"/>
    </row>
    <row r="341" spans="19:26" ht="12.75">
      <c r="S341" s="198"/>
      <c r="V341" s="22"/>
      <c r="W341" s="22"/>
      <c r="X341" s="22"/>
      <c r="Y341" s="22"/>
      <c r="Z341" s="22"/>
    </row>
    <row r="342" spans="19:26" ht="12.75">
      <c r="S342" s="198"/>
      <c r="V342" s="22"/>
      <c r="W342" s="22"/>
      <c r="X342" s="22"/>
      <c r="Y342" s="22"/>
      <c r="Z342" s="22"/>
    </row>
    <row r="343" spans="19:26" ht="12.75">
      <c r="S343" s="198"/>
      <c r="V343" s="22"/>
      <c r="W343" s="22"/>
      <c r="X343" s="22"/>
      <c r="Y343" s="22"/>
      <c r="Z343" s="22"/>
    </row>
    <row r="344" spans="19:26" ht="12.75">
      <c r="S344" s="198"/>
      <c r="V344" s="22"/>
      <c r="W344" s="22"/>
      <c r="X344" s="22"/>
      <c r="Y344" s="22"/>
      <c r="Z344" s="22"/>
    </row>
    <row r="345" spans="19:26" ht="12.75">
      <c r="S345" s="198"/>
      <c r="V345" s="22"/>
      <c r="W345" s="22"/>
      <c r="X345" s="22"/>
      <c r="Y345" s="22"/>
      <c r="Z345" s="22"/>
    </row>
    <row r="346" spans="19:26" ht="12.75">
      <c r="S346" s="198"/>
      <c r="V346" s="22"/>
      <c r="W346" s="22"/>
      <c r="X346" s="22"/>
      <c r="Y346" s="22"/>
      <c r="Z346" s="22"/>
    </row>
    <row r="347" spans="19:26" ht="12.75">
      <c r="S347" s="198"/>
      <c r="V347" s="22"/>
      <c r="W347" s="22"/>
      <c r="X347" s="22"/>
      <c r="Y347" s="22"/>
      <c r="Z347" s="22"/>
    </row>
    <row r="348" spans="19:26" ht="12.75">
      <c r="S348" s="198"/>
      <c r="V348" s="22"/>
      <c r="W348" s="22"/>
      <c r="X348" s="22"/>
      <c r="Y348" s="22"/>
      <c r="Z348" s="22"/>
    </row>
    <row r="349" spans="19:26" ht="12.75">
      <c r="S349" s="198"/>
      <c r="V349" s="22"/>
      <c r="W349" s="22"/>
      <c r="X349" s="22"/>
      <c r="Y349" s="22"/>
      <c r="Z349" s="22"/>
    </row>
    <row r="350" spans="19:26" ht="12.75">
      <c r="S350" s="198"/>
      <c r="V350" s="22"/>
      <c r="W350" s="22"/>
      <c r="X350" s="22"/>
      <c r="Y350" s="22"/>
      <c r="Z350" s="22"/>
    </row>
    <row r="351" spans="19:26" ht="12.75">
      <c r="S351" s="198"/>
      <c r="V351" s="22"/>
      <c r="W351" s="22"/>
      <c r="X351" s="22"/>
      <c r="Y351" s="22"/>
      <c r="Z351" s="22"/>
    </row>
    <row r="352" spans="19:26" ht="12.75">
      <c r="S352" s="198"/>
      <c r="V352" s="22"/>
      <c r="W352" s="22"/>
      <c r="X352" s="22"/>
      <c r="Y352" s="22"/>
      <c r="Z352" s="22"/>
    </row>
    <row r="353" spans="19:26" ht="12.75">
      <c r="S353" s="198"/>
      <c r="V353" s="22"/>
      <c r="W353" s="22"/>
      <c r="X353" s="22"/>
      <c r="Y353" s="22"/>
      <c r="Z353" s="22"/>
    </row>
    <row r="354" spans="19:26" ht="12.75">
      <c r="S354" s="198"/>
      <c r="V354" s="22"/>
      <c r="W354" s="22"/>
      <c r="X354" s="22"/>
      <c r="Y354" s="22"/>
      <c r="Z354" s="22"/>
    </row>
    <row r="355" spans="19:26" ht="12.75">
      <c r="S355" s="198"/>
      <c r="V355" s="22"/>
      <c r="W355" s="22"/>
      <c r="X355" s="22"/>
      <c r="Y355" s="22"/>
      <c r="Z355" s="22"/>
    </row>
    <row r="356" spans="19:26" ht="12.75">
      <c r="S356" s="198"/>
      <c r="V356" s="22"/>
      <c r="W356" s="22"/>
      <c r="X356" s="22"/>
      <c r="Y356" s="22"/>
      <c r="Z356" s="22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8"/>
  <sheetViews>
    <sheetView zoomScale="75" zoomScaleNormal="75" zoomScalePageLayoutView="0" workbookViewId="0" topLeftCell="G22">
      <selection activeCell="N70" sqref="N70"/>
    </sheetView>
  </sheetViews>
  <sheetFormatPr defaultColWidth="8.8515625" defaultRowHeight="12.75"/>
  <cols>
    <col min="1" max="2" width="9.8515625" style="98" customWidth="1"/>
    <col min="3" max="6" width="11.7109375" style="98" customWidth="1"/>
    <col min="7" max="8" width="11.7109375" style="99" customWidth="1"/>
    <col min="9" max="10" width="11.7109375" style="97" customWidth="1"/>
    <col min="11" max="12" width="11.7109375" style="99" customWidth="1"/>
    <col min="13" max="13" width="11.7109375" style="97" customWidth="1"/>
    <col min="14" max="14" width="12.7109375" style="99" customWidth="1"/>
    <col min="15" max="15" width="12.00390625" style="98" customWidth="1"/>
    <col min="16" max="16" width="13.57421875" style="98" customWidth="1"/>
    <col min="17" max="17" width="11.7109375" style="99" customWidth="1"/>
    <col min="18" max="18" width="10.28125" style="98" customWidth="1"/>
    <col min="19" max="20" width="11.57421875" style="98" customWidth="1"/>
    <col min="21" max="21" width="11.7109375" style="97" customWidth="1"/>
    <col min="22" max="23" width="12.8515625" style="99" customWidth="1"/>
    <col min="24" max="24" width="11.57421875" style="98" customWidth="1"/>
    <col min="25" max="25" width="11.140625" style="98" customWidth="1"/>
    <col min="26" max="26" width="11.421875" style="98" customWidth="1"/>
    <col min="27" max="28" width="10.421875" style="98" customWidth="1"/>
    <col min="29" max="29" width="11.57421875" style="98" customWidth="1"/>
    <col min="30" max="30" width="11.140625" style="98" customWidth="1"/>
    <col min="31" max="32" width="10.8515625" style="98" customWidth="1"/>
    <col min="33" max="33" width="12.8515625" style="99" bestFit="1" customWidth="1"/>
    <col min="34" max="34" width="25.28125" style="99" bestFit="1" customWidth="1"/>
    <col min="35" max="35" width="8.8515625" style="0" customWidth="1"/>
    <col min="36" max="16384" width="8.8515625" style="98" customWidth="1"/>
  </cols>
  <sheetData>
    <row r="1" spans="1:2" ht="12.75">
      <c r="A1" s="97" t="s">
        <v>249</v>
      </c>
      <c r="B1" s="97"/>
    </row>
    <row r="2" spans="1:2" ht="12.75">
      <c r="A2" s="99" t="s">
        <v>248</v>
      </c>
      <c r="B2" s="99"/>
    </row>
    <row r="3" spans="1:34" ht="12.75">
      <c r="A3" s="39"/>
      <c r="B3" s="97"/>
      <c r="G3" s="349" t="s">
        <v>260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 t="s">
        <v>278</v>
      </c>
      <c r="S3" s="350"/>
      <c r="T3" s="350"/>
      <c r="U3" s="350"/>
      <c r="V3" s="350"/>
      <c r="W3" s="180"/>
      <c r="X3" s="131"/>
      <c r="Y3" s="130"/>
      <c r="Z3" s="131"/>
      <c r="AA3" s="131"/>
      <c r="AB3" s="131"/>
      <c r="AC3" s="131"/>
      <c r="AD3" s="131"/>
      <c r="AE3" s="131"/>
      <c r="AF3" s="131"/>
      <c r="AG3" s="131"/>
      <c r="AH3" s="126" t="s">
        <v>269</v>
      </c>
    </row>
    <row r="4" spans="1:31" s="47" customFormat="1" ht="12.75">
      <c r="A4" s="47" t="s">
        <v>254</v>
      </c>
      <c r="C4" s="47" t="s">
        <v>337</v>
      </c>
      <c r="G4" s="99" t="s">
        <v>253</v>
      </c>
      <c r="H4" s="99"/>
      <c r="I4" s="97" t="s">
        <v>216</v>
      </c>
      <c r="J4" s="97" t="s">
        <v>216</v>
      </c>
      <c r="M4" s="97"/>
      <c r="R4" s="47" t="s">
        <v>277</v>
      </c>
      <c r="S4" s="47" t="s">
        <v>277</v>
      </c>
      <c r="U4" s="97"/>
      <c r="AA4" s="351" t="s">
        <v>282</v>
      </c>
      <c r="AB4" s="351"/>
      <c r="AC4" s="351"/>
      <c r="AD4" s="351"/>
      <c r="AE4" s="351"/>
    </row>
    <row r="5" spans="1:31" s="47" customFormat="1" ht="13.5" thickBot="1">
      <c r="A5" s="47" t="s">
        <v>252</v>
      </c>
      <c r="C5" s="47" t="s">
        <v>336</v>
      </c>
      <c r="D5" s="47" t="s">
        <v>322</v>
      </c>
      <c r="E5" s="47" t="s">
        <v>318</v>
      </c>
      <c r="F5" s="47" t="s">
        <v>290</v>
      </c>
      <c r="G5" s="99" t="s">
        <v>214</v>
      </c>
      <c r="H5" s="99" t="s">
        <v>250</v>
      </c>
      <c r="I5" s="97" t="s">
        <v>251</v>
      </c>
      <c r="J5" s="97" t="s">
        <v>251</v>
      </c>
      <c r="K5" s="97" t="s">
        <v>251</v>
      </c>
      <c r="L5" s="99" t="s">
        <v>265</v>
      </c>
      <c r="M5" s="97" t="s">
        <v>229</v>
      </c>
      <c r="N5" s="99" t="s">
        <v>265</v>
      </c>
      <c r="R5" s="176" t="s">
        <v>274</v>
      </c>
      <c r="S5" s="176" t="s">
        <v>276</v>
      </c>
      <c r="T5" s="181"/>
      <c r="U5" s="97" t="s">
        <v>229</v>
      </c>
      <c r="Y5" s="176"/>
      <c r="AA5" s="47" t="s">
        <v>274</v>
      </c>
      <c r="AB5" s="47" t="s">
        <v>274</v>
      </c>
      <c r="AC5" s="47" t="s">
        <v>274</v>
      </c>
      <c r="AD5" s="47" t="s">
        <v>274</v>
      </c>
      <c r="AE5" s="47" t="s">
        <v>274</v>
      </c>
    </row>
    <row r="6" spans="1:34" ht="89.25">
      <c r="A6" s="96" t="s">
        <v>217</v>
      </c>
      <c r="B6" s="121" t="s">
        <v>195</v>
      </c>
      <c r="C6" s="29" t="str">
        <f>'UTILISE conso_histor'!W1</f>
        <v>compteur gaz (m³)</v>
      </c>
      <c r="D6" s="29"/>
      <c r="E6" s="29"/>
      <c r="F6" s="29"/>
      <c r="G6" s="94" t="s">
        <v>255</v>
      </c>
      <c r="H6" s="94" t="s">
        <v>256</v>
      </c>
      <c r="I6" s="95" t="s">
        <v>244</v>
      </c>
      <c r="J6" s="95" t="s">
        <v>245</v>
      </c>
      <c r="K6" s="95" t="s">
        <v>267</v>
      </c>
      <c r="L6" s="94" t="s">
        <v>279</v>
      </c>
      <c r="M6" s="95" t="s">
        <v>261</v>
      </c>
      <c r="N6" s="94" t="s">
        <v>262</v>
      </c>
      <c r="O6" s="29" t="str">
        <f>'UTILISE conso_histor'!Z1</f>
        <v>production chaud CTI (kWh)</v>
      </c>
      <c r="P6" s="29" t="str">
        <f>'UTILISE conso_histor'!AE1</f>
        <v>compt chauffage poly (kWh)</v>
      </c>
      <c r="Q6" s="94" t="s">
        <v>273</v>
      </c>
      <c r="R6" s="29" t="str">
        <f>'UTILISE conso_histor'!AB1</f>
        <v>compt CIAT  (kWh)</v>
      </c>
      <c r="S6" s="29" t="str">
        <f>'UTILISE conso_histor'!Y1</f>
        <v>production froid CTI (kWh)</v>
      </c>
      <c r="T6" s="29" t="s">
        <v>280</v>
      </c>
      <c r="U6" s="95" t="s">
        <v>261</v>
      </c>
      <c r="V6" s="94" t="s">
        <v>270</v>
      </c>
      <c r="W6" s="94" t="s">
        <v>279</v>
      </c>
      <c r="X6" s="29" t="str">
        <f>'UTILISE conso_histor'!AC1</f>
        <v>compt BT Phase I-II rue du Boulet 22 (kWh)</v>
      </c>
      <c r="Y6" s="29" t="str">
        <f>'UTILISE conso_histor'!AA1</f>
        <v>compt BT phase I-II (kWh)</v>
      </c>
      <c r="Z6" s="29" t="str">
        <f>'UTILISE conso_histor'!AD1</f>
        <v>compt BT phase III  (kWh)</v>
      </c>
      <c r="AA6" s="29" t="str">
        <f>'UTILISE conso_histor'!AF1</f>
        <v>compt CMS-N (kWh)</v>
      </c>
      <c r="AB6" s="29" t="str">
        <f>'UTILISE conso_histor'!AG1</f>
        <v>compt CMS-N/S (kWh)</v>
      </c>
      <c r="AC6" s="34" t="str">
        <f>'UTILISE conso_histor'!AH1</f>
        <v>compt CMS NoBr (kWh)</v>
      </c>
      <c r="AD6" s="29" t="str">
        <f>'UTILISE conso_histor'!AI1</f>
        <v>transfo 1 phase 4 (kWh)</v>
      </c>
      <c r="AE6" s="29" t="str">
        <f>'UTILISE conso_histor'!AJ1</f>
        <v>transfo 2 phase 4 (kWh)</v>
      </c>
      <c r="AF6" s="94" t="s">
        <v>362</v>
      </c>
      <c r="AG6" s="94" t="s">
        <v>363</v>
      </c>
      <c r="AH6" s="94" t="s">
        <v>268</v>
      </c>
    </row>
    <row r="7" spans="1:34" ht="12.75">
      <c r="A7" s="147">
        <f>'UTILISE conso_histor'!$R$1</f>
        <v>2014</v>
      </c>
      <c r="B7" s="132" t="str">
        <f>'UTILISE conso_histor'!J5</f>
        <v>janvier</v>
      </c>
      <c r="C7" s="142">
        <f>'UTILISE conso_histor'!R5</f>
        <v>62</v>
      </c>
      <c r="D7" s="297"/>
      <c r="E7" s="297"/>
      <c r="F7" s="297"/>
      <c r="G7" s="143">
        <f>C7*'Sibelga m³-PCS'!$D$107</f>
        <v>606.9523527428977</v>
      </c>
      <c r="H7" s="143">
        <f aca="true" t="shared" si="0" ref="H7:H18">PRODUCT(G7*1.111)</f>
        <v>674.3240638973593</v>
      </c>
      <c r="I7" s="144">
        <f>'UTILISE conso_histor'!R229</f>
        <v>274</v>
      </c>
      <c r="J7" s="134"/>
      <c r="K7" s="140"/>
      <c r="L7" s="139">
        <f>PRODUCT(H7*0.217)</f>
        <v>146.32832186572696</v>
      </c>
      <c r="M7" s="134">
        <v>200</v>
      </c>
      <c r="N7" s="135"/>
      <c r="O7" s="133"/>
      <c r="P7" s="133"/>
      <c r="Q7" s="135"/>
      <c r="R7" s="133"/>
      <c r="S7" s="133"/>
      <c r="T7" s="133"/>
      <c r="U7" s="134">
        <v>200</v>
      </c>
      <c r="V7" s="135"/>
      <c r="W7" s="135">
        <f>T7*0.395</f>
        <v>0</v>
      </c>
      <c r="X7" s="133">
        <v>5</v>
      </c>
      <c r="Y7" s="133">
        <v>1</v>
      </c>
      <c r="Z7" s="133">
        <v>56</v>
      </c>
      <c r="AA7" s="133">
        <v>1</v>
      </c>
      <c r="AB7" s="133">
        <v>1</v>
      </c>
      <c r="AC7" s="136">
        <v>1</v>
      </c>
      <c r="AD7" s="133">
        <v>1</v>
      </c>
      <c r="AE7" s="133">
        <v>1</v>
      </c>
      <c r="AF7" s="135">
        <f>SUM(X7:Z7)</f>
        <v>62</v>
      </c>
      <c r="AG7" s="135"/>
      <c r="AH7" s="135"/>
    </row>
    <row r="8" spans="1:34" ht="12.75">
      <c r="A8" s="147">
        <f>'UTILISE conso_histor'!$R$1</f>
        <v>2014</v>
      </c>
      <c r="B8" s="132" t="str">
        <f>'UTILISE conso_histor'!J6</f>
        <v>février</v>
      </c>
      <c r="C8" s="142">
        <f>'UTILISE conso_histor'!R6</f>
        <v>127</v>
      </c>
      <c r="D8" s="297"/>
      <c r="E8" s="297"/>
      <c r="F8" s="297"/>
      <c r="G8" s="143">
        <f>C8*'Sibelga m³-PCS'!$D$107</f>
        <v>1243.2733677152903</v>
      </c>
      <c r="H8" s="143">
        <f t="shared" si="0"/>
        <v>1381.2767115316876</v>
      </c>
      <c r="I8" s="144">
        <f>'UTILISE conso_histor'!R230</f>
        <v>234</v>
      </c>
      <c r="J8" s="134"/>
      <c r="K8" s="140"/>
      <c r="L8" s="139">
        <f aca="true" t="shared" si="1" ref="L8:L42">PRODUCT(H8*0.217)</f>
        <v>299.7370464023762</v>
      </c>
      <c r="M8" s="134"/>
      <c r="N8" s="135"/>
      <c r="O8" s="133"/>
      <c r="P8" s="133"/>
      <c r="Q8" s="135"/>
      <c r="R8" s="133"/>
      <c r="S8" s="133"/>
      <c r="T8" s="133"/>
      <c r="U8" s="134"/>
      <c r="V8" s="135"/>
      <c r="W8" s="135"/>
      <c r="X8" s="133"/>
      <c r="Y8" s="133"/>
      <c r="Z8" s="133"/>
      <c r="AA8" s="133"/>
      <c r="AB8" s="133"/>
      <c r="AC8" s="136"/>
      <c r="AD8" s="133"/>
      <c r="AE8" s="133"/>
      <c r="AF8" s="133"/>
      <c r="AG8" s="135"/>
      <c r="AH8" s="135"/>
    </row>
    <row r="9" spans="1:34" ht="12.75">
      <c r="A9" s="147">
        <f>'UTILISE conso_histor'!$R$1</f>
        <v>2014</v>
      </c>
      <c r="B9" s="132" t="str">
        <f>'UTILISE conso_histor'!J7</f>
        <v>mars</v>
      </c>
      <c r="C9" s="142">
        <f>'UTILISE conso_histor'!R7</f>
        <v>51</v>
      </c>
      <c r="D9" s="297"/>
      <c r="E9" s="297"/>
      <c r="F9" s="297"/>
      <c r="G9" s="143">
        <f>C9*'Sibelga m³-PCS'!$D$107</f>
        <v>499.26725790141586</v>
      </c>
      <c r="H9" s="143">
        <f t="shared" si="0"/>
        <v>554.685923528473</v>
      </c>
      <c r="I9" s="144">
        <f>'UTILISE conso_histor'!R231</f>
        <v>184</v>
      </c>
      <c r="J9" s="134"/>
      <c r="K9" s="140"/>
      <c r="L9" s="139">
        <f t="shared" si="1"/>
        <v>120.36684540567865</v>
      </c>
      <c r="M9" s="134"/>
      <c r="N9" s="135"/>
      <c r="O9" s="133"/>
      <c r="P9" s="133"/>
      <c r="Q9" s="135"/>
      <c r="R9" s="133"/>
      <c r="S9" s="133"/>
      <c r="T9" s="133"/>
      <c r="U9" s="134"/>
      <c r="V9" s="135"/>
      <c r="W9" s="135"/>
      <c r="X9" s="133"/>
      <c r="Y9" s="133"/>
      <c r="Z9" s="133"/>
      <c r="AA9" s="133"/>
      <c r="AB9" s="133"/>
      <c r="AC9" s="136"/>
      <c r="AD9" s="133"/>
      <c r="AE9" s="133"/>
      <c r="AF9" s="133"/>
      <c r="AG9" s="135"/>
      <c r="AH9" s="135"/>
    </row>
    <row r="10" spans="1:34" ht="12.75">
      <c r="A10" s="147">
        <f>'UTILISE conso_histor'!$R$1</f>
        <v>2014</v>
      </c>
      <c r="B10" s="132" t="str">
        <f>'UTILISE conso_histor'!J8</f>
        <v>avril</v>
      </c>
      <c r="C10" s="142">
        <f>'UTILISE conso_histor'!R8</f>
        <v>4</v>
      </c>
      <c r="D10" s="297"/>
      <c r="E10" s="297"/>
      <c r="F10" s="297"/>
      <c r="G10" s="143">
        <f>C10*'Sibelga m³-PCS'!$D$107</f>
        <v>39.1582163059934</v>
      </c>
      <c r="H10" s="143">
        <f t="shared" si="0"/>
        <v>43.50477831595867</v>
      </c>
      <c r="I10" s="144">
        <f>'UTILISE conso_histor'!R232</f>
        <v>83</v>
      </c>
      <c r="J10" s="134"/>
      <c r="K10" s="140"/>
      <c r="L10" s="139">
        <f t="shared" si="1"/>
        <v>9.440536894563031</v>
      </c>
      <c r="M10" s="134"/>
      <c r="N10" s="135"/>
      <c r="O10" s="133"/>
      <c r="P10" s="133"/>
      <c r="Q10" s="135"/>
      <c r="R10" s="133"/>
      <c r="S10" s="133"/>
      <c r="T10" s="133"/>
      <c r="U10" s="134"/>
      <c r="V10" s="135"/>
      <c r="W10" s="135"/>
      <c r="X10" s="133"/>
      <c r="Y10" s="133"/>
      <c r="Z10" s="133"/>
      <c r="AA10" s="133"/>
      <c r="AB10" s="133"/>
      <c r="AC10" s="136"/>
      <c r="AD10" s="133"/>
      <c r="AE10" s="133"/>
      <c r="AF10" s="133"/>
      <c r="AG10" s="135"/>
      <c r="AH10" s="135"/>
    </row>
    <row r="11" spans="1:34" ht="12.75">
      <c r="A11" s="147">
        <f>'UTILISE conso_histor'!$R$1</f>
        <v>2014</v>
      </c>
      <c r="B11" s="132" t="str">
        <f>'UTILISE conso_histor'!J9</f>
        <v>mai</v>
      </c>
      <c r="C11" s="142">
        <f>'UTILISE conso_histor'!R9</f>
        <v>10</v>
      </c>
      <c r="D11" s="297"/>
      <c r="E11" s="297"/>
      <c r="F11" s="297"/>
      <c r="G11" s="143">
        <f>C11*'Sibelga m³-PCS'!$D$107</f>
        <v>97.8955407649835</v>
      </c>
      <c r="H11" s="143">
        <f t="shared" si="0"/>
        <v>108.76194578989666</v>
      </c>
      <c r="I11" s="144">
        <f>'UTILISE conso_histor'!R233</f>
        <v>62</v>
      </c>
      <c r="J11" s="134"/>
      <c r="K11" s="140"/>
      <c r="L11" s="139">
        <f t="shared" si="1"/>
        <v>23.601342236407575</v>
      </c>
      <c r="M11" s="134"/>
      <c r="N11" s="135"/>
      <c r="O11" s="133"/>
      <c r="P11" s="133"/>
      <c r="Q11" s="135"/>
      <c r="R11" s="133"/>
      <c r="S11" s="133"/>
      <c r="T11" s="133"/>
      <c r="U11" s="134"/>
      <c r="V11" s="135"/>
      <c r="W11" s="135"/>
      <c r="X11" s="133"/>
      <c r="Y11" s="133"/>
      <c r="Z11" s="133"/>
      <c r="AA11" s="133"/>
      <c r="AB11" s="133"/>
      <c r="AC11" s="136"/>
      <c r="AD11" s="133"/>
      <c r="AE11" s="133"/>
      <c r="AF11" s="133"/>
      <c r="AG11" s="135"/>
      <c r="AH11" s="135"/>
    </row>
    <row r="12" spans="1:34" ht="12.75">
      <c r="A12" s="147">
        <f>'UTILISE conso_histor'!$R$1</f>
        <v>2014</v>
      </c>
      <c r="B12" s="132" t="str">
        <f>'UTILISE conso_histor'!J10</f>
        <v>juin</v>
      </c>
      <c r="C12" s="142">
        <f>'UTILISE conso_histor'!R10</f>
        <v>6</v>
      </c>
      <c r="D12" s="297"/>
      <c r="E12" s="297"/>
      <c r="F12" s="297"/>
      <c r="G12" s="143">
        <f>C12*'Sibelga m³-PCS'!$D$107</f>
        <v>58.7373244589901</v>
      </c>
      <c r="H12" s="143">
        <f t="shared" si="0"/>
        <v>65.257167473938</v>
      </c>
      <c r="I12" s="144">
        <f>'UTILISE conso_histor'!R234</f>
        <v>7</v>
      </c>
      <c r="J12" s="134"/>
      <c r="K12" s="140"/>
      <c r="L12" s="139">
        <f t="shared" si="1"/>
        <v>14.160805341844545</v>
      </c>
      <c r="M12" s="134"/>
      <c r="N12" s="135"/>
      <c r="O12" s="133"/>
      <c r="P12" s="133"/>
      <c r="Q12" s="135"/>
      <c r="R12" s="133"/>
      <c r="S12" s="133"/>
      <c r="T12" s="133"/>
      <c r="U12" s="134"/>
      <c r="V12" s="135"/>
      <c r="W12" s="135"/>
      <c r="X12" s="133"/>
      <c r="Y12" s="133"/>
      <c r="Z12" s="133"/>
      <c r="AA12" s="133"/>
      <c r="AB12" s="133"/>
      <c r="AC12" s="136"/>
      <c r="AD12" s="133"/>
      <c r="AE12" s="133"/>
      <c r="AF12" s="133"/>
      <c r="AG12" s="135"/>
      <c r="AH12" s="135"/>
    </row>
    <row r="13" spans="1:34" ht="12.75">
      <c r="A13" s="147">
        <f>'UTILISE conso_histor'!$R$1</f>
        <v>2014</v>
      </c>
      <c r="B13" s="132" t="str">
        <f>'UTILISE conso_histor'!J11</f>
        <v>juillet</v>
      </c>
      <c r="C13" s="142">
        <f>'UTILISE conso_histor'!R11</f>
        <v>0</v>
      </c>
      <c r="D13" s="297"/>
      <c r="E13" s="297"/>
      <c r="F13" s="297"/>
      <c r="G13" s="143">
        <f>C13*'Sibelga m³-PCS'!$D$107</f>
        <v>0</v>
      </c>
      <c r="H13" s="143">
        <f t="shared" si="0"/>
        <v>0</v>
      </c>
      <c r="I13" s="144">
        <f>'UTILISE conso_histor'!R235</f>
        <v>1</v>
      </c>
      <c r="J13" s="134"/>
      <c r="K13" s="140"/>
      <c r="L13" s="139">
        <f t="shared" si="1"/>
        <v>0</v>
      </c>
      <c r="M13" s="134"/>
      <c r="N13" s="135"/>
      <c r="O13" s="133"/>
      <c r="P13" s="133"/>
      <c r="Q13" s="135"/>
      <c r="R13" s="133"/>
      <c r="S13" s="133"/>
      <c r="T13" s="133"/>
      <c r="U13" s="134"/>
      <c r="V13" s="135"/>
      <c r="W13" s="135"/>
      <c r="X13" s="133"/>
      <c r="Y13" s="133"/>
      <c r="Z13" s="133"/>
      <c r="AA13" s="133"/>
      <c r="AB13" s="133"/>
      <c r="AC13" s="136"/>
      <c r="AD13" s="133"/>
      <c r="AE13" s="133"/>
      <c r="AF13" s="133"/>
      <c r="AG13" s="135"/>
      <c r="AH13" s="135"/>
    </row>
    <row r="14" spans="1:34" ht="12.75">
      <c r="A14" s="147">
        <f>'UTILISE conso_histor'!$R$1</f>
        <v>2014</v>
      </c>
      <c r="B14" s="132" t="str">
        <f>'UTILISE conso_histor'!J12</f>
        <v>août</v>
      </c>
      <c r="C14" s="142">
        <f>'UTILISE conso_histor'!R12</f>
        <v>0</v>
      </c>
      <c r="D14" s="297"/>
      <c r="E14" s="297"/>
      <c r="F14" s="297"/>
      <c r="G14" s="143">
        <f>C14*'Sibelga m³-PCS'!$D$107</f>
        <v>0</v>
      </c>
      <c r="H14" s="143">
        <f t="shared" si="0"/>
        <v>0</v>
      </c>
      <c r="I14" s="144">
        <f>'UTILISE conso_histor'!R236</f>
        <v>9</v>
      </c>
      <c r="J14" s="134"/>
      <c r="K14" s="140"/>
      <c r="L14" s="139">
        <f t="shared" si="1"/>
        <v>0</v>
      </c>
      <c r="M14" s="134"/>
      <c r="N14" s="135"/>
      <c r="O14" s="133"/>
      <c r="P14" s="133"/>
      <c r="Q14" s="135"/>
      <c r="R14" s="133"/>
      <c r="S14" s="133"/>
      <c r="T14" s="133"/>
      <c r="U14" s="134"/>
      <c r="V14" s="135"/>
      <c r="W14" s="135"/>
      <c r="X14" s="133"/>
      <c r="Y14" s="133"/>
      <c r="Z14" s="133"/>
      <c r="AA14" s="133"/>
      <c r="AB14" s="133"/>
      <c r="AC14" s="136"/>
      <c r="AD14" s="133"/>
      <c r="AE14" s="133"/>
      <c r="AF14" s="133"/>
      <c r="AG14" s="135"/>
      <c r="AH14" s="135"/>
    </row>
    <row r="15" spans="1:34" ht="12.75">
      <c r="A15" s="147">
        <f>'UTILISE conso_histor'!$R$1</f>
        <v>2014</v>
      </c>
      <c r="B15" s="132" t="str">
        <f>'UTILISE conso_histor'!J13</f>
        <v>septembre</v>
      </c>
      <c r="C15" s="142">
        <f>'UTILISE conso_histor'!R13</f>
        <v>0</v>
      </c>
      <c r="D15" s="297"/>
      <c r="E15" s="297"/>
      <c r="F15" s="297"/>
      <c r="G15" s="143">
        <f>C15*'Sibelga m³-PCS'!$D$107</f>
        <v>0</v>
      </c>
      <c r="H15" s="143">
        <f t="shared" si="0"/>
        <v>0</v>
      </c>
      <c r="I15" s="144">
        <f>'UTILISE conso_histor'!R237</f>
        <v>9</v>
      </c>
      <c r="J15" s="134"/>
      <c r="K15" s="140"/>
      <c r="L15" s="139">
        <f t="shared" si="1"/>
        <v>0</v>
      </c>
      <c r="M15" s="134"/>
      <c r="N15" s="135"/>
      <c r="O15" s="133"/>
      <c r="P15" s="133"/>
      <c r="Q15" s="135"/>
      <c r="R15" s="133"/>
      <c r="S15" s="133"/>
      <c r="T15" s="133"/>
      <c r="U15" s="134"/>
      <c r="V15" s="135"/>
      <c r="W15" s="135"/>
      <c r="X15" s="133"/>
      <c r="Y15" s="133"/>
      <c r="Z15" s="133"/>
      <c r="AA15" s="133"/>
      <c r="AB15" s="133"/>
      <c r="AC15" s="136"/>
      <c r="AD15" s="133"/>
      <c r="AE15" s="133"/>
      <c r="AF15" s="133"/>
      <c r="AG15" s="135"/>
      <c r="AH15" s="135"/>
    </row>
    <row r="16" spans="1:34" ht="12.75">
      <c r="A16" s="147">
        <f>'UTILISE conso_histor'!$R$1</f>
        <v>2014</v>
      </c>
      <c r="B16" s="132" t="str">
        <f>'UTILISE conso_histor'!J14</f>
        <v>octobre</v>
      </c>
      <c r="C16" s="142">
        <f>'UTILISE conso_histor'!R14</f>
        <v>0</v>
      </c>
      <c r="D16" s="297"/>
      <c r="E16" s="297"/>
      <c r="F16" s="297"/>
      <c r="G16" s="143">
        <f>C16*'Sibelga m³-PCS'!$D$107</f>
        <v>0</v>
      </c>
      <c r="H16" s="143">
        <f t="shared" si="0"/>
        <v>0</v>
      </c>
      <c r="I16" s="144">
        <f>'UTILISE conso_histor'!R238</f>
        <v>50</v>
      </c>
      <c r="J16" s="134"/>
      <c r="K16" s="140"/>
      <c r="L16" s="139">
        <f t="shared" si="1"/>
        <v>0</v>
      </c>
      <c r="M16" s="134"/>
      <c r="N16" s="135"/>
      <c r="O16" s="133"/>
      <c r="P16" s="133"/>
      <c r="Q16" s="135"/>
      <c r="R16" s="133"/>
      <c r="S16" s="133"/>
      <c r="T16" s="133"/>
      <c r="U16" s="134"/>
      <c r="V16" s="135"/>
      <c r="W16" s="135"/>
      <c r="X16" s="133"/>
      <c r="Y16" s="133"/>
      <c r="Z16" s="133"/>
      <c r="AA16" s="133"/>
      <c r="AB16" s="133"/>
      <c r="AC16" s="136"/>
      <c r="AD16" s="133"/>
      <c r="AE16" s="133"/>
      <c r="AF16" s="133"/>
      <c r="AG16" s="135"/>
      <c r="AH16" s="135"/>
    </row>
    <row r="17" spans="1:34" ht="12.75">
      <c r="A17" s="147">
        <f>'UTILISE conso_histor'!$R$1</f>
        <v>2014</v>
      </c>
      <c r="B17" s="132" t="str">
        <f>'UTILISE conso_histor'!J15</f>
        <v>novembre</v>
      </c>
      <c r="C17" s="142">
        <f>'UTILISE conso_histor'!R15</f>
        <v>51</v>
      </c>
      <c r="D17" s="297"/>
      <c r="E17" s="297"/>
      <c r="F17" s="297"/>
      <c r="G17" s="143">
        <f>C17*'Sibelga m³-PCS'!$D$107</f>
        <v>499.26725790141586</v>
      </c>
      <c r="H17" s="143">
        <f t="shared" si="0"/>
        <v>554.685923528473</v>
      </c>
      <c r="I17" s="144">
        <f>'UTILISE conso_histor'!R239</f>
        <v>171</v>
      </c>
      <c r="J17" s="134"/>
      <c r="K17" s="140"/>
      <c r="L17" s="139">
        <f t="shared" si="1"/>
        <v>120.36684540567865</v>
      </c>
      <c r="M17" s="134"/>
      <c r="N17" s="135"/>
      <c r="O17" s="133"/>
      <c r="P17" s="133"/>
      <c r="Q17" s="135"/>
      <c r="R17" s="133"/>
      <c r="S17" s="133"/>
      <c r="T17" s="133"/>
      <c r="U17" s="134"/>
      <c r="V17" s="135"/>
      <c r="W17" s="135"/>
      <c r="X17" s="133"/>
      <c r="Y17" s="133"/>
      <c r="Z17" s="133"/>
      <c r="AA17" s="133"/>
      <c r="AB17" s="133"/>
      <c r="AC17" s="136"/>
      <c r="AD17" s="133"/>
      <c r="AE17" s="133"/>
      <c r="AF17" s="133"/>
      <c r="AG17" s="135"/>
      <c r="AH17" s="135"/>
    </row>
    <row r="18" spans="1:34" ht="13.5" thickBot="1">
      <c r="A18" s="316">
        <f>'UTILISE conso_histor'!$R$1</f>
        <v>2014</v>
      </c>
      <c r="B18" s="317" t="str">
        <f>'UTILISE conso_histor'!J16</f>
        <v>décembre</v>
      </c>
      <c r="C18" s="312">
        <f>'UTILISE conso_histor'!R16</f>
        <v>167</v>
      </c>
      <c r="D18" s="312"/>
      <c r="E18" s="312"/>
      <c r="F18" s="312"/>
      <c r="G18" s="318">
        <f>C18*'Sibelga m³-PCS'!$D$107</f>
        <v>1634.8555307752245</v>
      </c>
      <c r="H18" s="318">
        <f t="shared" si="0"/>
        <v>1816.3244946912744</v>
      </c>
      <c r="I18" s="319">
        <f>'UTILISE conso_histor'!R240</f>
        <v>333</v>
      </c>
      <c r="J18" s="320"/>
      <c r="K18" s="321"/>
      <c r="L18" s="322">
        <f t="shared" si="1"/>
        <v>394.1424153480065</v>
      </c>
      <c r="M18" s="320"/>
      <c r="N18" s="323"/>
      <c r="O18" s="324"/>
      <c r="P18" s="324"/>
      <c r="Q18" s="323"/>
      <c r="R18" s="324"/>
      <c r="S18" s="324"/>
      <c r="T18" s="324"/>
      <c r="U18" s="320"/>
      <c r="V18" s="323"/>
      <c r="W18" s="323"/>
      <c r="X18" s="324"/>
      <c r="Y18" s="324"/>
      <c r="Z18" s="324"/>
      <c r="AA18" s="324"/>
      <c r="AB18" s="324"/>
      <c r="AC18" s="325"/>
      <c r="AD18" s="324"/>
      <c r="AE18" s="324"/>
      <c r="AF18" s="324"/>
      <c r="AG18" s="323"/>
      <c r="AH18" s="323"/>
    </row>
    <row r="19" spans="1:34" ht="12.75">
      <c r="A19" s="147">
        <f>'UTILISE conso_histor'!$O$1</f>
        <v>2015</v>
      </c>
      <c r="B19" s="311" t="str">
        <f>'UTILISE conso_histor'!J5</f>
        <v>janvier</v>
      </c>
      <c r="C19" s="297">
        <f>'UTILISE conso_histor'!O5</f>
        <v>339</v>
      </c>
      <c r="D19" s="297"/>
      <c r="E19" s="297"/>
      <c r="F19" s="297"/>
      <c r="G19" s="143">
        <f>PRODUCT(C19*'Sibelga m³-PCS'!$D$119)</f>
        <v>3464.2520123120353</v>
      </c>
      <c r="H19" s="143">
        <f aca="true" t="shared" si="2" ref="H19:H38">PRODUCT(G19*1.111)</f>
        <v>3848.7839856786713</v>
      </c>
      <c r="I19" s="144">
        <f>'UTILISE conso_histor'!O229</f>
        <v>353</v>
      </c>
      <c r="J19" s="140"/>
      <c r="K19" s="140"/>
      <c r="L19" s="139">
        <f t="shared" si="1"/>
        <v>835.1861248922717</v>
      </c>
      <c r="M19" s="140"/>
      <c r="N19" s="140"/>
      <c r="O19" s="141"/>
      <c r="P19" s="141"/>
      <c r="Q19" s="140"/>
      <c r="R19" s="133"/>
      <c r="S19" s="133"/>
      <c r="T19" s="133"/>
      <c r="U19" s="140"/>
      <c r="V19" s="134"/>
      <c r="W19" s="134"/>
      <c r="X19" s="133"/>
      <c r="Y19" s="133"/>
      <c r="Z19" s="133"/>
      <c r="AA19" s="133"/>
      <c r="AB19" s="133"/>
      <c r="AC19" s="136"/>
      <c r="AD19" s="133"/>
      <c r="AE19" s="133"/>
      <c r="AF19" s="133"/>
      <c r="AG19" s="134"/>
      <c r="AH19" s="134"/>
    </row>
    <row r="20" spans="1:34" ht="12.75">
      <c r="A20" s="147">
        <f>'UTILISE conso_histor'!$O$1</f>
        <v>2015</v>
      </c>
      <c r="B20" s="125" t="str">
        <f>'UTILISE conso_histor'!J6</f>
        <v>février</v>
      </c>
      <c r="C20" s="142">
        <f>'UTILISE conso_histor'!O6</f>
        <v>412</v>
      </c>
      <c r="D20" s="297"/>
      <c r="E20" s="297"/>
      <c r="F20" s="297"/>
      <c r="G20" s="143">
        <f>PRODUCT(C20*'Sibelga m³-PCS'!$D$119)</f>
        <v>4210.241383694863</v>
      </c>
      <c r="H20" s="143">
        <f t="shared" si="2"/>
        <v>4677.578177284992</v>
      </c>
      <c r="I20" s="144">
        <f>'UTILISE conso_histor'!O230</f>
        <v>333</v>
      </c>
      <c r="J20" s="140"/>
      <c r="K20" s="140"/>
      <c r="L20" s="139">
        <f t="shared" si="1"/>
        <v>1015.0344644708433</v>
      </c>
      <c r="M20" s="140"/>
      <c r="N20" s="140"/>
      <c r="O20" s="141"/>
      <c r="P20" s="141"/>
      <c r="Q20" s="140"/>
      <c r="R20" s="133"/>
      <c r="S20" s="133"/>
      <c r="T20" s="133"/>
      <c r="U20" s="140"/>
      <c r="V20" s="134"/>
      <c r="W20" s="134"/>
      <c r="X20" s="133"/>
      <c r="Y20" s="133"/>
      <c r="Z20" s="133"/>
      <c r="AA20" s="133"/>
      <c r="AB20" s="133"/>
      <c r="AC20" s="136"/>
      <c r="AD20" s="133"/>
      <c r="AE20" s="133"/>
      <c r="AF20" s="133"/>
      <c r="AG20" s="134"/>
      <c r="AH20" s="134"/>
    </row>
    <row r="21" spans="1:34" ht="12.75">
      <c r="A21" s="147">
        <f>'UTILISE conso_histor'!$O$1</f>
        <v>2015</v>
      </c>
      <c r="B21" s="125" t="str">
        <f>'UTILISE conso_histor'!J7</f>
        <v>mars</v>
      </c>
      <c r="C21" s="142">
        <f>'UTILISE conso_histor'!O7</f>
        <v>362</v>
      </c>
      <c r="D21" s="297"/>
      <c r="E21" s="297"/>
      <c r="F21" s="297"/>
      <c r="G21" s="143">
        <f>PRODUCT(C21*'Sibelga m³-PCS'!$D$119)</f>
        <v>3699.2897594600495</v>
      </c>
      <c r="H21" s="143">
        <f t="shared" si="2"/>
        <v>4109.910922760115</v>
      </c>
      <c r="I21" s="144">
        <f>'UTILISE conso_histor'!O231</f>
        <v>265</v>
      </c>
      <c r="J21" s="140"/>
      <c r="K21" s="140"/>
      <c r="L21" s="139">
        <f t="shared" si="1"/>
        <v>891.8506702389449</v>
      </c>
      <c r="M21" s="140"/>
      <c r="N21" s="140"/>
      <c r="O21" s="141"/>
      <c r="P21" s="141"/>
      <c r="Q21" s="140"/>
      <c r="R21" s="133"/>
      <c r="S21" s="133"/>
      <c r="T21" s="133"/>
      <c r="U21" s="140"/>
      <c r="V21" s="134"/>
      <c r="W21" s="134"/>
      <c r="X21" s="133"/>
      <c r="Y21" s="133"/>
      <c r="Z21" s="133"/>
      <c r="AA21" s="133"/>
      <c r="AB21" s="133"/>
      <c r="AC21" s="136"/>
      <c r="AD21" s="133"/>
      <c r="AE21" s="133"/>
      <c r="AF21" s="133"/>
      <c r="AG21" s="134"/>
      <c r="AH21" s="134"/>
    </row>
    <row r="22" spans="1:34" ht="12.75">
      <c r="A22" s="147">
        <f>'UTILISE conso_histor'!$O$1</f>
        <v>2015</v>
      </c>
      <c r="B22" s="125" t="str">
        <f>'UTILISE conso_histor'!J8</f>
        <v>avril</v>
      </c>
      <c r="C22" s="142">
        <f>'UTILISE conso_histor'!O8</f>
        <v>255</v>
      </c>
      <c r="D22" s="297"/>
      <c r="E22" s="297"/>
      <c r="F22" s="297"/>
      <c r="G22" s="143">
        <f>PRODUCT(C22*'Sibelga m³-PCS'!$D$119)</f>
        <v>2605.853283597549</v>
      </c>
      <c r="H22" s="143">
        <f t="shared" si="2"/>
        <v>2895.1029980768767</v>
      </c>
      <c r="I22" s="144">
        <f>'UTILISE conso_histor'!O232</f>
        <v>141</v>
      </c>
      <c r="J22" s="140"/>
      <c r="K22" s="140"/>
      <c r="L22" s="139">
        <f t="shared" si="1"/>
        <v>628.2373505826822</v>
      </c>
      <c r="M22" s="140"/>
      <c r="N22" s="140"/>
      <c r="O22" s="141"/>
      <c r="P22" s="141"/>
      <c r="Q22" s="140"/>
      <c r="R22" s="133"/>
      <c r="S22" s="133"/>
      <c r="T22" s="133"/>
      <c r="U22" s="140"/>
      <c r="V22" s="134"/>
      <c r="W22" s="134"/>
      <c r="X22" s="133"/>
      <c r="Y22" s="133"/>
      <c r="Z22" s="133"/>
      <c r="AA22" s="133"/>
      <c r="AB22" s="133"/>
      <c r="AC22" s="136"/>
      <c r="AD22" s="133"/>
      <c r="AE22" s="133"/>
      <c r="AF22" s="133"/>
      <c r="AG22" s="134"/>
      <c r="AH22" s="134"/>
    </row>
    <row r="23" spans="1:34" ht="12.75">
      <c r="A23" s="147">
        <f>'UTILISE conso_histor'!$O$1</f>
        <v>2015</v>
      </c>
      <c r="B23" s="125" t="str">
        <f>'UTILISE conso_histor'!J9</f>
        <v>mai</v>
      </c>
      <c r="C23" s="142">
        <f>'UTILISE conso_histor'!O9</f>
        <v>108</v>
      </c>
      <c r="D23" s="297"/>
      <c r="E23" s="297"/>
      <c r="F23" s="297"/>
      <c r="G23" s="143">
        <f>PRODUCT(C23*'Sibelga m³-PCS'!$D$119)</f>
        <v>1103.6555083471972</v>
      </c>
      <c r="H23" s="143">
        <f t="shared" si="2"/>
        <v>1226.161269773736</v>
      </c>
      <c r="I23" s="144">
        <f>'UTILISE conso_histor'!O233</f>
        <v>68</v>
      </c>
      <c r="J23" s="140"/>
      <c r="K23" s="140"/>
      <c r="L23" s="139">
        <f t="shared" si="1"/>
        <v>266.0769955409007</v>
      </c>
      <c r="M23" s="140"/>
      <c r="N23" s="140"/>
      <c r="O23" s="141"/>
      <c r="P23" s="141"/>
      <c r="Q23" s="140"/>
      <c r="R23" s="133"/>
      <c r="S23" s="133"/>
      <c r="T23" s="133"/>
      <c r="U23" s="140"/>
      <c r="V23" s="134"/>
      <c r="W23" s="134"/>
      <c r="X23" s="133"/>
      <c r="Y23" s="133"/>
      <c r="Z23" s="133"/>
      <c r="AA23" s="133"/>
      <c r="AB23" s="133"/>
      <c r="AC23" s="136"/>
      <c r="AD23" s="133"/>
      <c r="AE23" s="133"/>
      <c r="AF23" s="133"/>
      <c r="AG23" s="134"/>
      <c r="AH23" s="134"/>
    </row>
    <row r="24" spans="1:34" ht="12.75">
      <c r="A24" s="147">
        <f>'UTILISE conso_histor'!$O$1</f>
        <v>2015</v>
      </c>
      <c r="B24" s="125" t="str">
        <f>'UTILISE conso_histor'!J10</f>
        <v>juin</v>
      </c>
      <c r="C24" s="142">
        <f>'UTILISE conso_histor'!O10</f>
        <v>80</v>
      </c>
      <c r="D24" s="297"/>
      <c r="E24" s="297"/>
      <c r="F24" s="297"/>
      <c r="G24" s="143">
        <f>PRODUCT(C24*'Sibelga m³-PCS'!$D$119)</f>
        <v>817.5225987757016</v>
      </c>
      <c r="H24" s="143">
        <f t="shared" si="2"/>
        <v>908.2676072398044</v>
      </c>
      <c r="I24" s="144">
        <f>'UTILISE conso_histor'!O234</f>
        <v>17</v>
      </c>
      <c r="J24" s="140"/>
      <c r="K24" s="140"/>
      <c r="L24" s="139">
        <f t="shared" si="1"/>
        <v>197.09407077103756</v>
      </c>
      <c r="M24" s="140"/>
      <c r="N24" s="140"/>
      <c r="O24" s="141"/>
      <c r="P24" s="141"/>
      <c r="Q24" s="140"/>
      <c r="R24" s="133"/>
      <c r="S24" s="133"/>
      <c r="T24" s="133"/>
      <c r="U24" s="140"/>
      <c r="V24" s="134"/>
      <c r="W24" s="134"/>
      <c r="X24" s="133"/>
      <c r="Y24" s="133"/>
      <c r="Z24" s="133"/>
      <c r="AA24" s="133"/>
      <c r="AB24" s="133"/>
      <c r="AC24" s="136"/>
      <c r="AD24" s="133"/>
      <c r="AE24" s="133"/>
      <c r="AF24" s="133"/>
      <c r="AG24" s="134"/>
      <c r="AH24" s="134"/>
    </row>
    <row r="25" spans="1:34" ht="12.75">
      <c r="A25" s="147">
        <f>'UTILISE conso_histor'!$O$1</f>
        <v>2015</v>
      </c>
      <c r="B25" s="125" t="str">
        <f>'UTILISE conso_histor'!J11</f>
        <v>juillet</v>
      </c>
      <c r="C25" s="142">
        <f>'UTILISE conso_histor'!O11</f>
        <v>0</v>
      </c>
      <c r="D25" s="297"/>
      <c r="E25" s="297"/>
      <c r="F25" s="297"/>
      <c r="G25" s="143">
        <f>PRODUCT(C25*'Sibelga m³-PCS'!$D$119)</f>
        <v>0</v>
      </c>
      <c r="H25" s="143">
        <f t="shared" si="2"/>
        <v>0</v>
      </c>
      <c r="I25" s="144">
        <f>'UTILISE conso_histor'!O235</f>
        <v>0</v>
      </c>
      <c r="J25" s="140"/>
      <c r="K25" s="140"/>
      <c r="L25" s="139">
        <f t="shared" si="1"/>
        <v>0</v>
      </c>
      <c r="M25" s="140"/>
      <c r="N25" s="140"/>
      <c r="O25" s="141"/>
      <c r="P25" s="141"/>
      <c r="Q25" s="140"/>
      <c r="R25" s="133"/>
      <c r="S25" s="133"/>
      <c r="T25" s="133"/>
      <c r="U25" s="140"/>
      <c r="V25" s="134"/>
      <c r="W25" s="134"/>
      <c r="X25" s="133"/>
      <c r="Y25" s="133"/>
      <c r="Z25" s="133"/>
      <c r="AA25" s="133"/>
      <c r="AB25" s="133"/>
      <c r="AC25" s="136"/>
      <c r="AD25" s="133"/>
      <c r="AE25" s="133"/>
      <c r="AF25" s="133"/>
      <c r="AG25" s="134"/>
      <c r="AH25" s="134"/>
    </row>
    <row r="26" spans="1:34" ht="12.75">
      <c r="A26" s="147">
        <f>'UTILISE conso_histor'!$O$1</f>
        <v>2015</v>
      </c>
      <c r="B26" s="125" t="str">
        <f>'UTILISE conso_histor'!J12</f>
        <v>août</v>
      </c>
      <c r="C26" s="142">
        <f>'UTILISE conso_histor'!O12</f>
        <v>0</v>
      </c>
      <c r="D26" s="297"/>
      <c r="E26" s="297"/>
      <c r="F26" s="297"/>
      <c r="G26" s="143">
        <f>PRODUCT(C26*'Sibelga m³-PCS'!$D$119)</f>
        <v>0</v>
      </c>
      <c r="H26" s="143">
        <f t="shared" si="2"/>
        <v>0</v>
      </c>
      <c r="I26" s="144">
        <f>'UTILISE conso_histor'!O236</f>
        <v>0</v>
      </c>
      <c r="J26" s="140"/>
      <c r="K26" s="140"/>
      <c r="L26" s="139">
        <f t="shared" si="1"/>
        <v>0</v>
      </c>
      <c r="M26" s="140"/>
      <c r="N26" s="140"/>
      <c r="O26" s="141"/>
      <c r="P26" s="141"/>
      <c r="Q26" s="140"/>
      <c r="R26" s="133"/>
      <c r="S26" s="133"/>
      <c r="T26" s="133"/>
      <c r="U26" s="140"/>
      <c r="V26" s="134"/>
      <c r="W26" s="134"/>
      <c r="X26" s="133"/>
      <c r="Y26" s="133"/>
      <c r="Z26" s="133"/>
      <c r="AA26" s="133"/>
      <c r="AB26" s="133"/>
      <c r="AC26" s="136"/>
      <c r="AD26" s="133"/>
      <c r="AE26" s="133"/>
      <c r="AF26" s="133"/>
      <c r="AG26" s="134"/>
      <c r="AH26" s="134"/>
    </row>
    <row r="27" spans="1:34" ht="12.75">
      <c r="A27" s="147">
        <f>'UTILISE conso_histor'!$O$1</f>
        <v>2015</v>
      </c>
      <c r="B27" s="125" t="str">
        <f>'UTILISE conso_histor'!J13</f>
        <v>septembre</v>
      </c>
      <c r="C27" s="142">
        <f>'UTILISE conso_histor'!O13</f>
        <v>0</v>
      </c>
      <c r="D27" s="297"/>
      <c r="E27" s="297"/>
      <c r="F27" s="297"/>
      <c r="G27" s="143">
        <f>PRODUCT(C27*'Sibelga m³-PCS'!$D$119)</f>
        <v>0</v>
      </c>
      <c r="H27" s="143">
        <f t="shared" si="2"/>
        <v>0</v>
      </c>
      <c r="I27" s="144">
        <f>'UTILISE conso_histor'!O237</f>
        <v>0</v>
      </c>
      <c r="J27" s="140"/>
      <c r="K27" s="140"/>
      <c r="L27" s="139">
        <f t="shared" si="1"/>
        <v>0</v>
      </c>
      <c r="M27" s="140"/>
      <c r="N27" s="140"/>
      <c r="O27" s="141"/>
      <c r="P27" s="141"/>
      <c r="Q27" s="140"/>
      <c r="R27" s="133"/>
      <c r="S27" s="133"/>
      <c r="T27" s="133"/>
      <c r="U27" s="140"/>
      <c r="V27" s="134"/>
      <c r="W27" s="134"/>
      <c r="X27" s="133"/>
      <c r="Y27" s="133"/>
      <c r="Z27" s="133"/>
      <c r="AA27" s="133"/>
      <c r="AB27" s="133"/>
      <c r="AC27" s="136"/>
      <c r="AD27" s="133"/>
      <c r="AE27" s="133"/>
      <c r="AF27" s="133"/>
      <c r="AG27" s="134"/>
      <c r="AH27" s="134"/>
    </row>
    <row r="28" spans="1:34" ht="12.75">
      <c r="A28" s="147">
        <f>'UTILISE conso_histor'!$O$1</f>
        <v>2015</v>
      </c>
      <c r="B28" s="125" t="str">
        <f>'UTILISE conso_histor'!J14</f>
        <v>octobre</v>
      </c>
      <c r="C28" s="142">
        <f>'UTILISE conso_histor'!O14</f>
        <v>0</v>
      </c>
      <c r="D28" s="297"/>
      <c r="E28" s="297"/>
      <c r="F28" s="297"/>
      <c r="G28" s="143">
        <f>PRODUCT(C28*'Sibelga m³-PCS'!$D$119)</f>
        <v>0</v>
      </c>
      <c r="H28" s="143">
        <f t="shared" si="2"/>
        <v>0</v>
      </c>
      <c r="I28" s="144">
        <f>'UTILISE conso_histor'!O238</f>
        <v>0</v>
      </c>
      <c r="J28" s="140"/>
      <c r="K28" s="140"/>
      <c r="L28" s="139">
        <f t="shared" si="1"/>
        <v>0</v>
      </c>
      <c r="M28" s="140"/>
      <c r="N28" s="140"/>
      <c r="O28" s="141"/>
      <c r="P28" s="141"/>
      <c r="Q28" s="140"/>
      <c r="R28" s="133"/>
      <c r="S28" s="133"/>
      <c r="T28" s="133"/>
      <c r="U28" s="140"/>
      <c r="V28" s="134"/>
      <c r="W28" s="134"/>
      <c r="X28" s="133"/>
      <c r="Y28" s="133"/>
      <c r="Z28" s="133"/>
      <c r="AA28" s="133"/>
      <c r="AB28" s="133"/>
      <c r="AC28" s="136"/>
      <c r="AD28" s="133"/>
      <c r="AE28" s="133"/>
      <c r="AF28" s="133"/>
      <c r="AG28" s="134"/>
      <c r="AH28" s="134"/>
    </row>
    <row r="29" spans="1:34" ht="12.75">
      <c r="A29" s="147">
        <f>'UTILISE conso_histor'!$O$1</f>
        <v>2015</v>
      </c>
      <c r="B29" s="125" t="str">
        <f>'UTILISE conso_histor'!J15</f>
        <v>novembre</v>
      </c>
      <c r="C29" s="142">
        <f>'UTILISE conso_histor'!O15</f>
        <v>0</v>
      </c>
      <c r="D29" s="297"/>
      <c r="E29" s="297"/>
      <c r="F29" s="297"/>
      <c r="G29" s="143">
        <f>PRODUCT(C29*'Sibelga m³-PCS'!$D$119)</f>
        <v>0</v>
      </c>
      <c r="H29" s="143">
        <f t="shared" si="2"/>
        <v>0</v>
      </c>
      <c r="I29" s="144">
        <f>'UTILISE conso_histor'!O239</f>
        <v>0</v>
      </c>
      <c r="J29" s="140"/>
      <c r="K29" s="140"/>
      <c r="L29" s="139">
        <f t="shared" si="1"/>
        <v>0</v>
      </c>
      <c r="M29" s="140"/>
      <c r="N29" s="140"/>
      <c r="O29" s="141"/>
      <c r="P29" s="141"/>
      <c r="Q29" s="140"/>
      <c r="R29" s="133"/>
      <c r="S29" s="133"/>
      <c r="T29" s="133"/>
      <c r="U29" s="140"/>
      <c r="V29" s="134"/>
      <c r="W29" s="134"/>
      <c r="X29" s="133"/>
      <c r="Y29" s="133"/>
      <c r="Z29" s="133"/>
      <c r="AA29" s="133"/>
      <c r="AB29" s="133"/>
      <c r="AC29" s="136"/>
      <c r="AD29" s="133"/>
      <c r="AE29" s="133"/>
      <c r="AF29" s="133"/>
      <c r="AG29" s="134"/>
      <c r="AH29" s="134"/>
    </row>
    <row r="30" spans="1:34" ht="13.5" thickBot="1">
      <c r="A30" s="316">
        <f>'UTILISE conso_histor'!$O$1</f>
        <v>2015</v>
      </c>
      <c r="B30" s="315" t="str">
        <f>'UTILISE conso_histor'!J16</f>
        <v>décembre</v>
      </c>
      <c r="C30" s="312">
        <f>'UTILISE conso_histor'!O16</f>
        <v>7</v>
      </c>
      <c r="D30" s="312"/>
      <c r="E30" s="312"/>
      <c r="F30" s="312"/>
      <c r="G30" s="318">
        <f>PRODUCT(C30*'Sibelga m³-PCS'!$D$119)</f>
        <v>71.53322739287388</v>
      </c>
      <c r="H30" s="318">
        <f t="shared" si="2"/>
        <v>79.47341563348289</v>
      </c>
      <c r="I30" s="319">
        <f>'UTILISE conso_histor'!O240</f>
        <v>43</v>
      </c>
      <c r="J30" s="321"/>
      <c r="K30" s="321"/>
      <c r="L30" s="322">
        <f t="shared" si="1"/>
        <v>17.245731192465787</v>
      </c>
      <c r="M30" s="321"/>
      <c r="N30" s="321"/>
      <c r="O30" s="326"/>
      <c r="P30" s="326"/>
      <c r="Q30" s="321"/>
      <c r="R30" s="324"/>
      <c r="S30" s="324"/>
      <c r="T30" s="324"/>
      <c r="U30" s="321"/>
      <c r="V30" s="320"/>
      <c r="W30" s="320"/>
      <c r="X30" s="324"/>
      <c r="Y30" s="324"/>
      <c r="Z30" s="324"/>
      <c r="AA30" s="324"/>
      <c r="AB30" s="324"/>
      <c r="AC30" s="325"/>
      <c r="AD30" s="324"/>
      <c r="AE30" s="324"/>
      <c r="AF30" s="324"/>
      <c r="AG30" s="320"/>
      <c r="AH30" s="320"/>
    </row>
    <row r="31" spans="1:34" ht="12.75">
      <c r="A31" s="147">
        <f>'UTILISE conso_histor'!$L$1</f>
        <v>2016</v>
      </c>
      <c r="B31" s="311" t="str">
        <f>'UTILISE conso_histor'!J5</f>
        <v>janvier</v>
      </c>
      <c r="C31" s="129">
        <f>'UTILISE conso_histor'!W2</f>
        <v>105</v>
      </c>
      <c r="D31" s="129"/>
      <c r="E31" s="129"/>
      <c r="F31" s="129"/>
      <c r="G31" s="143">
        <f>PRODUCT(C31*'Sibelga m³-PCS'!$D$119)</f>
        <v>1072.9984108931083</v>
      </c>
      <c r="H31" s="143">
        <f t="shared" si="2"/>
        <v>1192.1012345022432</v>
      </c>
      <c r="I31" s="144">
        <f>'UTILISE conso_histor'!L229</f>
        <v>318</v>
      </c>
      <c r="J31" s="313"/>
      <c r="K31" s="140"/>
      <c r="L31" s="139">
        <f t="shared" si="1"/>
        <v>258.68596788698676</v>
      </c>
      <c r="M31" s="314"/>
      <c r="N31" s="140"/>
      <c r="O31" s="313">
        <f>'UTILISE conso_histor'!Z2</f>
        <v>160</v>
      </c>
      <c r="P31" s="313">
        <f>'UTILISE conso_histor'!AE2</f>
        <v>74</v>
      </c>
      <c r="Q31" s="175">
        <f>(P31+O31)/H31</f>
        <v>0.19629205408692132</v>
      </c>
      <c r="R31" s="129">
        <f>'UTILISE conso_histor'!AB2</f>
        <v>100</v>
      </c>
      <c r="S31" s="129">
        <f>'UTILISE conso_histor'!Y2</f>
        <v>783</v>
      </c>
      <c r="T31" s="129"/>
      <c r="U31" s="314"/>
      <c r="V31" s="134"/>
      <c r="W31" s="134"/>
      <c r="X31" s="129">
        <f>'UTILISE conso_histor'!AC2</f>
        <v>40</v>
      </c>
      <c r="Y31" s="129">
        <f>'UTILISE conso_histor'!AA2</f>
        <v>100</v>
      </c>
      <c r="Z31" s="129">
        <f>'UTILISE conso_histor'!AD2</f>
        <v>210</v>
      </c>
      <c r="AA31" s="129">
        <f>'UTILISE conso_histor'!AF2</f>
        <v>10</v>
      </c>
      <c r="AB31" s="129">
        <f>'UTILISE conso_histor'!AG2</f>
        <v>0</v>
      </c>
      <c r="AC31" s="129">
        <f>'UTILISE conso_histor'!AH2</f>
        <v>40</v>
      </c>
      <c r="AD31" s="129">
        <f>'UTILISE conso_histor'!AI2</f>
        <v>310</v>
      </c>
      <c r="AE31" s="129">
        <f>'UTILISE conso_histor'!AJ2</f>
        <v>760</v>
      </c>
      <c r="AF31" s="129"/>
      <c r="AG31" s="134"/>
      <c r="AH31" s="134"/>
    </row>
    <row r="32" spans="1:34" ht="12.75">
      <c r="A32" s="148">
        <f>'UTILISE conso_histor'!$L$1</f>
        <v>2016</v>
      </c>
      <c r="B32" s="125" t="str">
        <f>'UTILISE conso_histor'!J6</f>
        <v>février</v>
      </c>
      <c r="C32" s="100">
        <f>'UTILISE conso_histor'!W3</f>
        <v>125</v>
      </c>
      <c r="D32" s="129"/>
      <c r="E32" s="129"/>
      <c r="F32" s="129"/>
      <c r="G32" s="143">
        <f>PRODUCT(C32*'Sibelga m³-PCS'!$D$119)</f>
        <v>1277.3790605870336</v>
      </c>
      <c r="H32" s="143">
        <f t="shared" si="2"/>
        <v>1419.1681363121943</v>
      </c>
      <c r="I32" s="144">
        <f>'UTILISE conso_histor'!L230</f>
        <v>302</v>
      </c>
      <c r="J32" s="138" t="s">
        <v>373</v>
      </c>
      <c r="K32" s="140"/>
      <c r="L32" s="139">
        <f t="shared" si="1"/>
        <v>307.9594855797462</v>
      </c>
      <c r="M32" s="103"/>
      <c r="N32" s="140"/>
      <c r="O32" s="138">
        <f>'UTILISE conso_histor'!Z3</f>
        <v>258</v>
      </c>
      <c r="P32" s="138">
        <f>'UTILISE conso_histor'!AE3</f>
        <v>82</v>
      </c>
      <c r="Q32" s="140"/>
      <c r="R32" s="100">
        <f>'UTILISE conso_histor'!AB3</f>
        <v>100</v>
      </c>
      <c r="S32" s="100">
        <f>'UTILISE conso_histor'!Y3</f>
        <v>731</v>
      </c>
      <c r="T32" s="129"/>
      <c r="U32" s="103"/>
      <c r="V32" s="134"/>
      <c r="W32" s="134"/>
      <c r="X32" s="100">
        <f>'UTILISE conso_histor'!AC3</f>
        <v>10</v>
      </c>
      <c r="Y32" s="100">
        <f>'UTILISE conso_histor'!AA3</f>
        <v>110</v>
      </c>
      <c r="Z32" s="100">
        <f>'UTILISE conso_histor'!AD3</f>
        <v>190</v>
      </c>
      <c r="AA32" s="100">
        <f>'UTILISE conso_histor'!AF3</f>
        <v>20</v>
      </c>
      <c r="AB32" s="100">
        <f>'UTILISE conso_histor'!AG3</f>
        <v>0</v>
      </c>
      <c r="AC32" s="100">
        <f>'UTILISE conso_histor'!AH3</f>
        <v>20</v>
      </c>
      <c r="AD32" s="100">
        <f>'UTILISE conso_histor'!AI3</f>
        <v>290</v>
      </c>
      <c r="AE32" s="100">
        <f>'UTILISE conso_histor'!AJ3</f>
        <v>870</v>
      </c>
      <c r="AF32" s="129"/>
      <c r="AG32" s="134"/>
      <c r="AH32" s="134"/>
    </row>
    <row r="33" spans="1:34" ht="12.75">
      <c r="A33" s="148">
        <f>'UTILISE conso_histor'!$L$1</f>
        <v>2016</v>
      </c>
      <c r="B33" s="125" t="str">
        <f>'UTILISE conso_histor'!J7</f>
        <v>mars</v>
      </c>
      <c r="C33" s="100">
        <f>'UTILISE conso_histor'!W4</f>
        <v>127</v>
      </c>
      <c r="D33" s="129"/>
      <c r="E33" s="129"/>
      <c r="F33" s="129"/>
      <c r="G33" s="143">
        <f>PRODUCT(C33*'Sibelga m³-PCS'!$D$119)</f>
        <v>1297.8171255564262</v>
      </c>
      <c r="H33" s="143">
        <f t="shared" si="2"/>
        <v>1441.8748264931894</v>
      </c>
      <c r="I33" s="144">
        <f>'UTILISE conso_histor'!L231</f>
        <v>305</v>
      </c>
      <c r="J33" s="138" t="s">
        <v>374</v>
      </c>
      <c r="K33" s="140"/>
      <c r="L33" s="139">
        <f t="shared" si="1"/>
        <v>312.8868373490221</v>
      </c>
      <c r="M33" s="103"/>
      <c r="N33" s="140"/>
      <c r="O33" s="138">
        <f>'UTILISE conso_histor'!Z4</f>
        <v>236</v>
      </c>
      <c r="P33" s="138">
        <f>'UTILISE conso_histor'!AE4</f>
        <v>92</v>
      </c>
      <c r="Q33" s="140"/>
      <c r="R33" s="100">
        <f>'UTILISE conso_histor'!AB4</f>
        <v>10</v>
      </c>
      <c r="S33" s="100">
        <f>'UTILISE conso_histor'!Y4</f>
        <v>896</v>
      </c>
      <c r="T33" s="129"/>
      <c r="U33" s="103"/>
      <c r="V33" s="134"/>
      <c r="W33" s="134"/>
      <c r="X33" s="100">
        <f>'UTILISE conso_histor'!AC4</f>
        <v>30</v>
      </c>
      <c r="Y33" s="100">
        <f>'UTILISE conso_histor'!AA4</f>
        <v>130</v>
      </c>
      <c r="Z33" s="100">
        <f>'UTILISE conso_histor'!AD4</f>
        <v>200</v>
      </c>
      <c r="AA33" s="100">
        <f>'UTILISE conso_histor'!AF4</f>
        <v>20</v>
      </c>
      <c r="AB33" s="100">
        <f>'UTILISE conso_histor'!AG4</f>
        <v>0</v>
      </c>
      <c r="AC33" s="100">
        <f>'UTILISE conso_histor'!AH4</f>
        <v>0</v>
      </c>
      <c r="AD33" s="100">
        <f>'UTILISE conso_histor'!AI4</f>
        <v>350</v>
      </c>
      <c r="AE33" s="100">
        <f>'UTILISE conso_histor'!AJ4</f>
        <v>780</v>
      </c>
      <c r="AF33" s="129"/>
      <c r="AG33" s="134"/>
      <c r="AH33" s="134"/>
    </row>
    <row r="34" spans="1:34" ht="12.75">
      <c r="A34" s="148">
        <f>'UTILISE conso_histor'!$L$1</f>
        <v>2016</v>
      </c>
      <c r="B34" s="125" t="str">
        <f>'UTILISE conso_histor'!J8</f>
        <v>avril</v>
      </c>
      <c r="C34" s="100">
        <f>'UTILISE conso_histor'!W5</f>
        <v>94</v>
      </c>
      <c r="D34" s="129"/>
      <c r="E34" s="129"/>
      <c r="F34" s="129"/>
      <c r="G34" s="143">
        <f>PRODUCT(C34*'Sibelga m³-PCS'!$D$119)</f>
        <v>960.5890535614493</v>
      </c>
      <c r="H34" s="143">
        <f t="shared" si="2"/>
        <v>1067.2144385067702</v>
      </c>
      <c r="I34" s="144">
        <f>'UTILISE conso_histor'!L232</f>
        <v>192</v>
      </c>
      <c r="J34" s="138"/>
      <c r="K34" s="140"/>
      <c r="L34" s="139">
        <f t="shared" si="1"/>
        <v>231.58553315596913</v>
      </c>
      <c r="M34" s="103"/>
      <c r="N34" s="140"/>
      <c r="O34" s="138">
        <f>'UTILISE conso_histor'!Z5</f>
        <v>155</v>
      </c>
      <c r="P34" s="138">
        <f>'UTILISE conso_histor'!AE5</f>
        <v>63</v>
      </c>
      <c r="Q34" s="140"/>
      <c r="R34" s="100">
        <f>'UTILISE conso_histor'!AB5</f>
        <v>0</v>
      </c>
      <c r="S34" s="100">
        <f>'UTILISE conso_histor'!Y5</f>
        <v>942</v>
      </c>
      <c r="T34" s="129"/>
      <c r="U34" s="103"/>
      <c r="V34" s="134"/>
      <c r="W34" s="134"/>
      <c r="X34" s="100">
        <f>'UTILISE conso_histor'!AC5</f>
        <v>0</v>
      </c>
      <c r="Y34" s="100">
        <f>'UTILISE conso_histor'!AA5</f>
        <v>110</v>
      </c>
      <c r="Z34" s="100">
        <f>'UTILISE conso_histor'!AD5</f>
        <v>170</v>
      </c>
      <c r="AA34" s="100">
        <f>'UTILISE conso_histor'!AF5</f>
        <v>10</v>
      </c>
      <c r="AB34" s="100">
        <f>'UTILISE conso_histor'!AG5</f>
        <v>0</v>
      </c>
      <c r="AC34" s="100">
        <f>'UTILISE conso_histor'!AH5</f>
        <v>20</v>
      </c>
      <c r="AD34" s="100">
        <f>'UTILISE conso_histor'!AI5</f>
        <v>360</v>
      </c>
      <c r="AE34" s="100">
        <f>'UTILISE conso_histor'!AJ5</f>
        <v>800</v>
      </c>
      <c r="AF34" s="129"/>
      <c r="AG34" s="134"/>
      <c r="AH34" s="134"/>
    </row>
    <row r="35" spans="1:34" ht="12.75">
      <c r="A35" s="148">
        <f>'UTILISE conso_histor'!$L$1</f>
        <v>2016</v>
      </c>
      <c r="B35" s="125" t="str">
        <f>'UTILISE conso_histor'!J9</f>
        <v>mai</v>
      </c>
      <c r="C35" s="100">
        <f>'UTILISE conso_histor'!W6</f>
        <v>9</v>
      </c>
      <c r="D35" s="129"/>
      <c r="E35" s="129"/>
      <c r="F35" s="129"/>
      <c r="G35" s="143">
        <f>PRODUCT(C35*'Sibelga m³-PCS'!$D$119)</f>
        <v>91.97129236226642</v>
      </c>
      <c r="H35" s="143">
        <f t="shared" si="2"/>
        <v>102.180105814478</v>
      </c>
      <c r="I35" s="144">
        <f>'UTILISE conso_histor'!L233</f>
        <v>59</v>
      </c>
      <c r="J35" s="138"/>
      <c r="K35" s="140"/>
      <c r="L35" s="139">
        <f t="shared" si="1"/>
        <v>22.173082961741724</v>
      </c>
      <c r="M35" s="103"/>
      <c r="N35" s="140"/>
      <c r="O35" s="138">
        <f>'UTILISE conso_histor'!Z6</f>
        <v>26</v>
      </c>
      <c r="P35" s="138">
        <f>'UTILISE conso_histor'!AE6</f>
        <v>9</v>
      </c>
      <c r="Q35" s="140"/>
      <c r="R35" s="100">
        <f>'UTILISE conso_histor'!AB6</f>
        <v>40</v>
      </c>
      <c r="S35" s="100">
        <f>'UTILISE conso_histor'!Y6</f>
        <v>1087</v>
      </c>
      <c r="T35" s="129"/>
      <c r="U35" s="103"/>
      <c r="V35" s="134"/>
      <c r="W35" s="134"/>
      <c r="X35" s="100">
        <f>'UTILISE conso_histor'!AC6</f>
        <v>20</v>
      </c>
      <c r="Y35" s="100">
        <f>'UTILISE conso_histor'!AA6</f>
        <v>100</v>
      </c>
      <c r="Z35" s="100">
        <f>'UTILISE conso_histor'!AD6</f>
        <v>240</v>
      </c>
      <c r="AA35" s="100">
        <f>'UTILISE conso_histor'!AF6</f>
        <v>30</v>
      </c>
      <c r="AB35" s="100">
        <f>'UTILISE conso_histor'!AG6</f>
        <v>0</v>
      </c>
      <c r="AC35" s="100">
        <f>'UTILISE conso_histor'!AH6</f>
        <v>20</v>
      </c>
      <c r="AD35" s="100">
        <f>'UTILISE conso_histor'!AI6</f>
        <v>400</v>
      </c>
      <c r="AE35" s="100">
        <f>'UTILISE conso_histor'!AJ6</f>
        <v>940</v>
      </c>
      <c r="AF35" s="129"/>
      <c r="AG35" s="134"/>
      <c r="AH35" s="134"/>
    </row>
    <row r="36" spans="1:34" ht="12.75">
      <c r="A36" s="148">
        <f>'UTILISE conso_histor'!$L$1</f>
        <v>2016</v>
      </c>
      <c r="B36" s="125" t="str">
        <f>'UTILISE conso_histor'!J10</f>
        <v>juin</v>
      </c>
      <c r="C36" s="100">
        <f>'UTILISE conso_histor'!W7</f>
        <v>0</v>
      </c>
      <c r="D36" s="129"/>
      <c r="E36" s="129"/>
      <c r="F36" s="129"/>
      <c r="G36" s="143">
        <f>PRODUCT(C36*'Sibelga m³-PCS'!$D$119)</f>
        <v>0</v>
      </c>
      <c r="H36" s="143">
        <f t="shared" si="2"/>
        <v>0</v>
      </c>
      <c r="I36" s="144">
        <f>'UTILISE conso_histor'!L234</f>
        <v>8</v>
      </c>
      <c r="J36" s="138"/>
      <c r="K36" s="140"/>
      <c r="L36" s="139">
        <f t="shared" si="1"/>
        <v>0</v>
      </c>
      <c r="M36" s="103"/>
      <c r="N36" s="140"/>
      <c r="O36" s="138">
        <f>'UTILISE conso_histor'!Z7</f>
        <v>0</v>
      </c>
      <c r="P36" s="138">
        <f>'UTILISE conso_histor'!AE7</f>
        <v>0</v>
      </c>
      <c r="Q36" s="140"/>
      <c r="R36" s="100">
        <f>'UTILISE conso_histor'!AB7</f>
        <v>30</v>
      </c>
      <c r="S36" s="100">
        <f>'UTILISE conso_histor'!Y7</f>
        <v>1143</v>
      </c>
      <c r="T36" s="129"/>
      <c r="U36" s="103"/>
      <c r="V36" s="134"/>
      <c r="W36" s="134"/>
      <c r="X36" s="100">
        <f>'UTILISE conso_histor'!AC7</f>
        <v>0</v>
      </c>
      <c r="Y36" s="100">
        <f>'UTILISE conso_histor'!AA7</f>
        <v>140</v>
      </c>
      <c r="Z36" s="100">
        <f>'UTILISE conso_histor'!AD7</f>
        <v>180</v>
      </c>
      <c r="AA36" s="100">
        <f>'UTILISE conso_histor'!AF7</f>
        <v>30</v>
      </c>
      <c r="AB36" s="100">
        <f>'UTILISE conso_histor'!AG7</f>
        <v>0</v>
      </c>
      <c r="AC36" s="100">
        <f>'UTILISE conso_histor'!AH7</f>
        <v>30</v>
      </c>
      <c r="AD36" s="100">
        <f>'UTILISE conso_histor'!AI7</f>
        <v>360</v>
      </c>
      <c r="AE36" s="100">
        <f>'UTILISE conso_histor'!AJ7</f>
        <v>770</v>
      </c>
      <c r="AF36" s="129"/>
      <c r="AG36" s="134"/>
      <c r="AH36" s="134"/>
    </row>
    <row r="37" spans="1:34" ht="12.75">
      <c r="A37" s="148">
        <f>'UTILISE conso_histor'!$L$1</f>
        <v>2016</v>
      </c>
      <c r="B37" s="125" t="str">
        <f>'UTILISE conso_histor'!J11</f>
        <v>juillet</v>
      </c>
      <c r="C37" s="100">
        <f>'UTILISE conso_histor'!W8</f>
        <v>0</v>
      </c>
      <c r="D37" s="129"/>
      <c r="E37" s="129"/>
      <c r="F37" s="129"/>
      <c r="G37" s="143">
        <f>PRODUCT(C37*'Sibelga m³-PCS'!$D$119)</f>
        <v>0</v>
      </c>
      <c r="H37" s="143">
        <f t="shared" si="2"/>
        <v>0</v>
      </c>
      <c r="I37" s="144">
        <f>'UTILISE conso_histor'!L235</f>
        <v>2</v>
      </c>
      <c r="J37" s="138"/>
      <c r="K37" s="140"/>
      <c r="L37" s="139">
        <f t="shared" si="1"/>
        <v>0</v>
      </c>
      <c r="M37" s="103"/>
      <c r="N37" s="140"/>
      <c r="O37" s="138">
        <f>'UTILISE conso_histor'!Z8</f>
        <v>0</v>
      </c>
      <c r="P37" s="138">
        <f>'UTILISE conso_histor'!AE8</f>
        <v>0</v>
      </c>
      <c r="Q37" s="140"/>
      <c r="R37" s="100">
        <f>'UTILISE conso_histor'!AB8</f>
        <v>70</v>
      </c>
      <c r="S37" s="100">
        <f>'UTILISE conso_histor'!Y8</f>
        <v>1052</v>
      </c>
      <c r="T37" s="129"/>
      <c r="U37" s="103"/>
      <c r="V37" s="134"/>
      <c r="W37" s="134"/>
      <c r="X37" s="100">
        <f>'UTILISE conso_histor'!AC8</f>
        <v>20</v>
      </c>
      <c r="Y37" s="100">
        <f>'UTILISE conso_histor'!AA8</f>
        <v>140</v>
      </c>
      <c r="Z37" s="100">
        <f>'UTILISE conso_histor'!AD8</f>
        <v>230</v>
      </c>
      <c r="AA37" s="100">
        <f>'UTILISE conso_histor'!AF8</f>
        <v>40</v>
      </c>
      <c r="AB37" s="100">
        <f>'UTILISE conso_histor'!AG8</f>
        <v>0</v>
      </c>
      <c r="AC37" s="100">
        <f>'UTILISE conso_histor'!AH8</f>
        <v>20</v>
      </c>
      <c r="AD37" s="100">
        <f>'UTILISE conso_histor'!AI8</f>
        <v>340</v>
      </c>
      <c r="AE37" s="100">
        <f>'UTILISE conso_histor'!AJ8</f>
        <v>940</v>
      </c>
      <c r="AF37" s="129"/>
      <c r="AG37" s="134"/>
      <c r="AH37" s="134"/>
    </row>
    <row r="38" spans="1:34" ht="12.75">
      <c r="A38" s="148">
        <f>'UTILISE conso_histor'!$L$1</f>
        <v>2016</v>
      </c>
      <c r="B38" s="125" t="str">
        <f>'UTILISE conso_histor'!J12</f>
        <v>août</v>
      </c>
      <c r="C38" s="100">
        <f>'UTILISE conso_histor'!W9</f>
        <v>0</v>
      </c>
      <c r="D38" s="129"/>
      <c r="E38" s="129"/>
      <c r="F38" s="129"/>
      <c r="G38" s="143">
        <f>PRODUCT(C38*'Sibelga m³-PCS'!$D$119)</f>
        <v>0</v>
      </c>
      <c r="H38" s="143">
        <f t="shared" si="2"/>
        <v>0</v>
      </c>
      <c r="I38" s="144">
        <f>'UTILISE conso_histor'!L236</f>
        <v>0</v>
      </c>
      <c r="J38" s="138"/>
      <c r="K38" s="140"/>
      <c r="L38" s="139">
        <f t="shared" si="1"/>
        <v>0</v>
      </c>
      <c r="M38" s="103"/>
      <c r="N38" s="140"/>
      <c r="O38" s="138">
        <f>'UTILISE conso_histor'!Z9</f>
        <v>0</v>
      </c>
      <c r="P38" s="138">
        <f>'UTILISE conso_histor'!AE9</f>
        <v>0</v>
      </c>
      <c r="Q38" s="140"/>
      <c r="R38" s="100">
        <f>'UTILISE conso_histor'!AB9</f>
        <v>0</v>
      </c>
      <c r="S38" s="100">
        <f>'UTILISE conso_histor'!Y9</f>
        <v>0</v>
      </c>
      <c r="T38" s="129"/>
      <c r="U38" s="103"/>
      <c r="V38" s="134"/>
      <c r="W38" s="134"/>
      <c r="X38" s="100">
        <f>'UTILISE conso_histor'!AC9</f>
        <v>0</v>
      </c>
      <c r="Y38" s="100">
        <f>'UTILISE conso_histor'!AA9</f>
        <v>0</v>
      </c>
      <c r="Z38" s="100">
        <f>'UTILISE conso_histor'!AD9</f>
        <v>0</v>
      </c>
      <c r="AA38" s="100">
        <f>'UTILISE conso_histor'!AF9</f>
        <v>0</v>
      </c>
      <c r="AB38" s="100">
        <f>'UTILISE conso_histor'!AG9</f>
        <v>0</v>
      </c>
      <c r="AC38" s="100">
        <f>'UTILISE conso_histor'!AH9</f>
        <v>0</v>
      </c>
      <c r="AD38" s="100">
        <f>'UTILISE conso_histor'!AI9</f>
        <v>0</v>
      </c>
      <c r="AE38" s="100">
        <f>'UTILISE conso_histor'!AJ9</f>
        <v>0</v>
      </c>
      <c r="AF38" s="129"/>
      <c r="AG38" s="134"/>
      <c r="AH38" s="134"/>
    </row>
    <row r="39" spans="1:34" ht="12.75">
      <c r="A39" s="148">
        <f>'UTILISE conso_histor'!$L$1</f>
        <v>2016</v>
      </c>
      <c r="B39" s="125" t="str">
        <f>'UTILISE conso_histor'!J13</f>
        <v>septembre</v>
      </c>
      <c r="C39" s="100">
        <f>'UTILISE conso_histor'!W10</f>
        <v>0</v>
      </c>
      <c r="D39" s="129"/>
      <c r="E39" s="129"/>
      <c r="F39" s="129"/>
      <c r="G39" s="143">
        <f>PRODUCT(C39*'Sibelga m³-PCS'!$D$119)</f>
        <v>0</v>
      </c>
      <c r="H39" s="143"/>
      <c r="I39" s="144">
        <f>'UTILISE conso_histor'!L237</f>
        <v>0</v>
      </c>
      <c r="J39" s="138"/>
      <c r="K39" s="140"/>
      <c r="L39" s="139">
        <f t="shared" si="1"/>
        <v>0</v>
      </c>
      <c r="M39" s="103"/>
      <c r="N39" s="140"/>
      <c r="O39" s="138">
        <f>'UTILISE conso_histor'!Z10</f>
        <v>0</v>
      </c>
      <c r="P39" s="138">
        <f>'UTILISE conso_histor'!AE10</f>
        <v>0</v>
      </c>
      <c r="Q39" s="140"/>
      <c r="R39" s="100">
        <f>'UTILISE conso_histor'!AB10</f>
        <v>0</v>
      </c>
      <c r="S39" s="100">
        <f>'UTILISE conso_histor'!Y10</f>
        <v>0</v>
      </c>
      <c r="T39" s="129"/>
      <c r="U39" s="103"/>
      <c r="V39" s="134"/>
      <c r="W39" s="134"/>
      <c r="X39" s="100">
        <f>'UTILISE conso_histor'!AC10</f>
        <v>0</v>
      </c>
      <c r="Y39" s="100">
        <f>'UTILISE conso_histor'!AA10</f>
        <v>0</v>
      </c>
      <c r="Z39" s="100">
        <f>'UTILISE conso_histor'!AD10</f>
        <v>0</v>
      </c>
      <c r="AA39" s="100">
        <f>'UTILISE conso_histor'!AF10</f>
        <v>0</v>
      </c>
      <c r="AB39" s="100">
        <f>'UTILISE conso_histor'!AG10</f>
        <v>0</v>
      </c>
      <c r="AC39" s="100">
        <f>'UTILISE conso_histor'!AH10</f>
        <v>0</v>
      </c>
      <c r="AD39" s="100">
        <f>'UTILISE conso_histor'!AI10</f>
        <v>0</v>
      </c>
      <c r="AE39" s="100">
        <f>'UTILISE conso_histor'!AJ10</f>
        <v>0</v>
      </c>
      <c r="AF39" s="129"/>
      <c r="AG39" s="134"/>
      <c r="AH39" s="134"/>
    </row>
    <row r="40" spans="1:34" ht="12.75">
      <c r="A40" s="148">
        <f>'UTILISE conso_histor'!$L$1</f>
        <v>2016</v>
      </c>
      <c r="B40" s="125" t="str">
        <f>'UTILISE conso_histor'!J14</f>
        <v>octobre</v>
      </c>
      <c r="C40" s="100">
        <f>'UTILISE conso_histor'!W11</f>
        <v>0</v>
      </c>
      <c r="D40" s="129"/>
      <c r="E40" s="129"/>
      <c r="F40" s="129"/>
      <c r="G40" s="143">
        <f>PRODUCT(C40*'Sibelga m³-PCS'!$D$119)</f>
        <v>0</v>
      </c>
      <c r="H40" s="143"/>
      <c r="I40" s="144">
        <f>'UTILISE conso_histor'!L238</f>
        <v>0</v>
      </c>
      <c r="J40" s="138"/>
      <c r="K40" s="140"/>
      <c r="L40" s="139">
        <f t="shared" si="1"/>
        <v>0</v>
      </c>
      <c r="M40" s="103"/>
      <c r="N40" s="140"/>
      <c r="O40" s="138">
        <f>'UTILISE conso_histor'!Z11</f>
        <v>0</v>
      </c>
      <c r="P40" s="138">
        <f>'UTILISE conso_histor'!AE11</f>
        <v>0</v>
      </c>
      <c r="Q40" s="140"/>
      <c r="R40" s="100">
        <f>'UTILISE conso_histor'!AB11</f>
        <v>0</v>
      </c>
      <c r="S40" s="100">
        <f>'UTILISE conso_histor'!Y11</f>
        <v>0</v>
      </c>
      <c r="T40" s="129"/>
      <c r="U40" s="103"/>
      <c r="V40" s="134"/>
      <c r="W40" s="134"/>
      <c r="X40" s="100">
        <f>'UTILISE conso_histor'!AC11</f>
        <v>0</v>
      </c>
      <c r="Y40" s="100">
        <f>'UTILISE conso_histor'!AA11</f>
        <v>0</v>
      </c>
      <c r="Z40" s="100">
        <f>'UTILISE conso_histor'!AD11</f>
        <v>0</v>
      </c>
      <c r="AA40" s="100">
        <f>'UTILISE conso_histor'!AF11</f>
        <v>0</v>
      </c>
      <c r="AB40" s="100">
        <f>'UTILISE conso_histor'!AG11</f>
        <v>0</v>
      </c>
      <c r="AC40" s="100">
        <f>'UTILISE conso_histor'!AH11</f>
        <v>0</v>
      </c>
      <c r="AD40" s="100">
        <f>'UTILISE conso_histor'!AI11</f>
        <v>0</v>
      </c>
      <c r="AE40" s="100">
        <f>'UTILISE conso_histor'!AJ11</f>
        <v>0</v>
      </c>
      <c r="AF40" s="129"/>
      <c r="AG40" s="134"/>
      <c r="AH40" s="134"/>
    </row>
    <row r="41" spans="1:34" ht="12.75">
      <c r="A41" s="148">
        <f>'UTILISE conso_histor'!$L$1</f>
        <v>2016</v>
      </c>
      <c r="B41" s="125" t="str">
        <f>'UTILISE conso_histor'!J15</f>
        <v>novembre</v>
      </c>
      <c r="C41" s="100">
        <f>'UTILISE conso_histor'!W12</f>
        <v>0</v>
      </c>
      <c r="D41" s="129"/>
      <c r="E41" s="129"/>
      <c r="F41" s="129"/>
      <c r="G41" s="143">
        <f>PRODUCT(C41*'Sibelga m³-PCS'!$D$119)</f>
        <v>0</v>
      </c>
      <c r="H41" s="143"/>
      <c r="I41" s="144">
        <f>'UTILISE conso_histor'!L239</f>
        <v>0</v>
      </c>
      <c r="J41" s="138"/>
      <c r="K41" s="140"/>
      <c r="L41" s="139">
        <f t="shared" si="1"/>
        <v>0</v>
      </c>
      <c r="M41" s="103"/>
      <c r="N41" s="140"/>
      <c r="O41" s="138">
        <f>'UTILISE conso_histor'!Z12</f>
        <v>0</v>
      </c>
      <c r="P41" s="138">
        <f>'UTILISE conso_histor'!AE12</f>
        <v>0</v>
      </c>
      <c r="Q41" s="140"/>
      <c r="R41" s="100">
        <f>'UTILISE conso_histor'!AB12</f>
        <v>0</v>
      </c>
      <c r="S41" s="100">
        <f>'UTILISE conso_histor'!Y12</f>
        <v>0</v>
      </c>
      <c r="T41" s="129"/>
      <c r="U41" s="103"/>
      <c r="V41" s="134"/>
      <c r="W41" s="134"/>
      <c r="X41" s="100">
        <f>'UTILISE conso_histor'!AC12</f>
        <v>0</v>
      </c>
      <c r="Y41" s="100">
        <f>'UTILISE conso_histor'!AA12</f>
        <v>0</v>
      </c>
      <c r="Z41" s="100">
        <f>'UTILISE conso_histor'!AD12</f>
        <v>0</v>
      </c>
      <c r="AA41" s="100">
        <f>'UTILISE conso_histor'!AF12</f>
        <v>0</v>
      </c>
      <c r="AB41" s="100">
        <f>'UTILISE conso_histor'!AG12</f>
        <v>0</v>
      </c>
      <c r="AC41" s="100">
        <f>'UTILISE conso_histor'!AH12</f>
        <v>0</v>
      </c>
      <c r="AD41" s="100">
        <f>'UTILISE conso_histor'!AI12</f>
        <v>0</v>
      </c>
      <c r="AE41" s="100">
        <f>'UTILISE conso_histor'!AJ12</f>
        <v>0</v>
      </c>
      <c r="AF41" s="129"/>
      <c r="AG41" s="134"/>
      <c r="AH41" s="134"/>
    </row>
    <row r="42" spans="1:34" ht="12.75">
      <c r="A42" s="148">
        <f>'UTILISE conso_histor'!$L$1</f>
        <v>2016</v>
      </c>
      <c r="B42" s="125" t="str">
        <f>'UTILISE conso_histor'!J16</f>
        <v>décembre</v>
      </c>
      <c r="C42" s="100">
        <f>'UTILISE conso_histor'!W13</f>
        <v>0</v>
      </c>
      <c r="D42" s="129"/>
      <c r="E42" s="129"/>
      <c r="F42" s="129"/>
      <c r="G42" s="143">
        <f>PRODUCT(C42*'Sibelga m³-PCS'!$D$119)</f>
        <v>0</v>
      </c>
      <c r="H42" s="143"/>
      <c r="I42" s="144">
        <f>'UTILISE conso_histor'!L240</f>
        <v>0</v>
      </c>
      <c r="J42" s="138"/>
      <c r="K42" s="140"/>
      <c r="L42" s="139">
        <f t="shared" si="1"/>
        <v>0</v>
      </c>
      <c r="M42" s="103"/>
      <c r="N42" s="140"/>
      <c r="O42" s="138">
        <f>'UTILISE conso_histor'!Z13</f>
        <v>0</v>
      </c>
      <c r="P42" s="138">
        <f>'UTILISE conso_histor'!AE13</f>
        <v>0</v>
      </c>
      <c r="Q42" s="140"/>
      <c r="R42" s="100">
        <f>'UTILISE conso_histor'!AB13</f>
        <v>0</v>
      </c>
      <c r="S42" s="100">
        <f>'UTILISE conso_histor'!Y13</f>
        <v>0</v>
      </c>
      <c r="T42" s="129"/>
      <c r="U42" s="103"/>
      <c r="V42" s="134"/>
      <c r="W42" s="134"/>
      <c r="X42" s="100">
        <f>'UTILISE conso_histor'!AC13</f>
        <v>0</v>
      </c>
      <c r="Y42" s="100">
        <f>'UTILISE conso_histor'!AA13</f>
        <v>0</v>
      </c>
      <c r="Z42" s="100">
        <f>'UTILISE conso_histor'!AD13</f>
        <v>0</v>
      </c>
      <c r="AA42" s="100">
        <f>'UTILISE conso_histor'!AF13</f>
        <v>0</v>
      </c>
      <c r="AB42" s="100">
        <f>'UTILISE conso_histor'!AG13</f>
        <v>0</v>
      </c>
      <c r="AC42" s="100">
        <f>'UTILISE conso_histor'!AH13</f>
        <v>0</v>
      </c>
      <c r="AD42" s="100">
        <f>'UTILISE conso_histor'!AI13</f>
        <v>0</v>
      </c>
      <c r="AE42" s="100">
        <f>'UTILISE conso_histor'!AJ13</f>
        <v>0</v>
      </c>
      <c r="AF42" s="129"/>
      <c r="AG42" s="134"/>
      <c r="AH42" s="134"/>
    </row>
    <row r="43" spans="1:35" s="310" customFormat="1" ht="13.5" thickBot="1">
      <c r="A43" s="301" t="str">
        <f>'UTILISE conso_histor'!V15</f>
        <v>total</v>
      </c>
      <c r="B43" s="302"/>
      <c r="C43" s="303">
        <f>'UTILISE conso_histor'!W15</f>
        <v>460</v>
      </c>
      <c r="D43" s="303"/>
      <c r="E43" s="303"/>
      <c r="F43" s="303"/>
      <c r="G43" s="304"/>
      <c r="H43" s="304"/>
      <c r="I43" s="305"/>
      <c r="J43" s="305"/>
      <c r="K43" s="306"/>
      <c r="L43" s="306"/>
      <c r="M43" s="305"/>
      <c r="N43" s="304"/>
      <c r="O43" s="303">
        <f>'UTILISE conso_histor'!Z15</f>
        <v>835</v>
      </c>
      <c r="P43" s="303">
        <f>'UTILISE conso_histor'!AE15</f>
        <v>320</v>
      </c>
      <c r="Q43" s="304"/>
      <c r="R43" s="303">
        <f>'UTILISE conso_histor'!AB15</f>
        <v>350</v>
      </c>
      <c r="S43" s="303">
        <f>'UTILISE conso_histor'!Y15</f>
        <v>6634</v>
      </c>
      <c r="T43" s="303"/>
      <c r="U43" s="305"/>
      <c r="V43" s="304"/>
      <c r="W43" s="304"/>
      <c r="X43" s="303">
        <f>'UTILISE conso_histor'!AC15</f>
        <v>120</v>
      </c>
      <c r="Y43" s="303">
        <f>'UTILISE conso_histor'!AA15</f>
        <v>830</v>
      </c>
      <c r="Z43" s="303">
        <f>'UTILISE conso_histor'!AD15</f>
        <v>1420</v>
      </c>
      <c r="AA43" s="303">
        <f>'UTILISE conso_histor'!AF15</f>
        <v>160</v>
      </c>
      <c r="AB43" s="303">
        <f>'UTILISE conso_histor'!AG15</f>
        <v>0</v>
      </c>
      <c r="AC43" s="307">
        <f>'UTILISE conso_histor'!AH15</f>
        <v>150</v>
      </c>
      <c r="AD43" s="303">
        <f>'UTILISE conso_histor'!AI15</f>
        <v>2410</v>
      </c>
      <c r="AE43" s="308">
        <f>'UTILISE conso_histor'!AJ15</f>
        <v>5860</v>
      </c>
      <c r="AF43" s="307"/>
      <c r="AG43" s="304"/>
      <c r="AH43" s="304"/>
      <c r="AI43" s="309"/>
    </row>
    <row r="45" spans="1:34" ht="12.75">
      <c r="A45" s="124">
        <v>2016</v>
      </c>
      <c r="B45" s="125" t="s">
        <v>196</v>
      </c>
      <c r="C45" s="100">
        <f>'UTILISE conso_histor'!W17</f>
        <v>0</v>
      </c>
      <c r="D45" s="127"/>
      <c r="E45" s="127"/>
      <c r="F45" s="127"/>
      <c r="G45" s="352" t="s">
        <v>247</v>
      </c>
      <c r="H45" s="352" t="s">
        <v>257</v>
      </c>
      <c r="I45" s="138"/>
      <c r="J45" s="138"/>
      <c r="K45" s="355" t="s">
        <v>258</v>
      </c>
      <c r="L45" s="352" t="s">
        <v>259</v>
      </c>
      <c r="M45" s="103" t="s">
        <v>263</v>
      </c>
      <c r="N45" s="352" t="s">
        <v>264</v>
      </c>
      <c r="O45" s="138">
        <f>'UTILISE conso_histor'!Z17</f>
        <v>0</v>
      </c>
      <c r="P45" s="138">
        <f>'UTILISE conso_histor'!AE17</f>
        <v>0</v>
      </c>
      <c r="Q45" s="352" t="s">
        <v>266</v>
      </c>
      <c r="R45" s="100">
        <f>'UTILISE conso_histor'!AB17</f>
        <v>0</v>
      </c>
      <c r="S45" s="100">
        <f>'UTILISE conso_histor'!Y17</f>
        <v>0</v>
      </c>
      <c r="T45" s="129"/>
      <c r="U45" s="103" t="s">
        <v>263</v>
      </c>
      <c r="V45" s="134"/>
      <c r="W45" s="134"/>
      <c r="X45" s="100">
        <f>'UTILISE conso_histor'!AC17</f>
        <v>0</v>
      </c>
      <c r="Y45" s="100">
        <f>'UTILISE conso_histor'!AA17</f>
        <v>0</v>
      </c>
      <c r="Z45" s="100">
        <f>'UTILISE conso_histor'!AD17</f>
        <v>0</v>
      </c>
      <c r="AA45" s="100">
        <f>'UTILISE conso_histor'!AF17</f>
        <v>0</v>
      </c>
      <c r="AB45" s="100">
        <f>'UTILISE conso_histor'!AG17</f>
        <v>0</v>
      </c>
      <c r="AC45" s="100">
        <f>'UTILISE conso_histor'!AH17</f>
        <v>0</v>
      </c>
      <c r="AD45" s="100">
        <f>'UTILISE conso_histor'!AI17</f>
        <v>0</v>
      </c>
      <c r="AE45" s="100">
        <f>'UTILISE conso_histor'!AJ17</f>
        <v>0</v>
      </c>
      <c r="AF45" s="129"/>
      <c r="AG45" s="134"/>
      <c r="AH45" s="134"/>
    </row>
    <row r="46" spans="1:34" ht="12.75">
      <c r="A46" s="124">
        <v>2016</v>
      </c>
      <c r="B46" s="125" t="s">
        <v>227</v>
      </c>
      <c r="C46" s="100">
        <f>'UTILISE conso_histor'!W18</f>
        <v>0</v>
      </c>
      <c r="D46" s="128"/>
      <c r="E46" s="128"/>
      <c r="F46" s="128"/>
      <c r="G46" s="353"/>
      <c r="H46" s="353"/>
      <c r="I46" s="138"/>
      <c r="J46" s="138"/>
      <c r="K46" s="356"/>
      <c r="L46" s="353"/>
      <c r="M46" s="103" t="s">
        <v>263</v>
      </c>
      <c r="N46" s="353"/>
      <c r="O46" s="138">
        <f>'UTILISE conso_histor'!Z18</f>
        <v>0</v>
      </c>
      <c r="P46" s="138">
        <f>'UTILISE conso_histor'!AE18</f>
        <v>0</v>
      </c>
      <c r="Q46" s="353"/>
      <c r="R46" s="100">
        <f>'UTILISE conso_histor'!AB18</f>
        <v>0</v>
      </c>
      <c r="S46" s="100">
        <f>'UTILISE conso_histor'!Y18</f>
        <v>0</v>
      </c>
      <c r="T46" s="129"/>
      <c r="U46" s="103" t="s">
        <v>263</v>
      </c>
      <c r="V46" s="134"/>
      <c r="W46" s="134"/>
      <c r="X46" s="100">
        <f>'UTILISE conso_histor'!AC18</f>
        <v>0</v>
      </c>
      <c r="Y46" s="100">
        <f>'UTILISE conso_histor'!AA18</f>
        <v>0</v>
      </c>
      <c r="Z46" s="100">
        <f>'UTILISE conso_histor'!AD18</f>
        <v>0</v>
      </c>
      <c r="AA46" s="100">
        <f>'UTILISE conso_histor'!AF18</f>
        <v>0</v>
      </c>
      <c r="AB46" s="100">
        <f>'UTILISE conso_histor'!AG18</f>
        <v>0</v>
      </c>
      <c r="AC46" s="100">
        <f>'UTILISE conso_histor'!AH18</f>
        <v>0</v>
      </c>
      <c r="AD46" s="100">
        <f>'UTILISE conso_histor'!AI18</f>
        <v>0</v>
      </c>
      <c r="AE46" s="100">
        <f>'UTILISE conso_histor'!AJ18</f>
        <v>0</v>
      </c>
      <c r="AF46" s="129"/>
      <c r="AG46" s="134"/>
      <c r="AH46" s="134"/>
    </row>
    <row r="47" spans="1:34" ht="12.75">
      <c r="A47" s="124">
        <v>2016</v>
      </c>
      <c r="B47" s="125" t="s">
        <v>198</v>
      </c>
      <c r="C47" s="100">
        <f>'UTILISE conso_histor'!W19</f>
        <v>0</v>
      </c>
      <c r="D47" s="128"/>
      <c r="E47" s="128"/>
      <c r="F47" s="128"/>
      <c r="G47" s="353"/>
      <c r="H47" s="353"/>
      <c r="I47" s="138"/>
      <c r="J47" s="138"/>
      <c r="K47" s="356"/>
      <c r="L47" s="353"/>
      <c r="M47" s="103" t="s">
        <v>263</v>
      </c>
      <c r="N47" s="353"/>
      <c r="O47" s="138">
        <f>'UTILISE conso_histor'!Z19</f>
        <v>0</v>
      </c>
      <c r="P47" s="138">
        <f>'UTILISE conso_histor'!AE19</f>
        <v>0</v>
      </c>
      <c r="Q47" s="353"/>
      <c r="R47" s="100">
        <f>'UTILISE conso_histor'!AB19</f>
        <v>0</v>
      </c>
      <c r="S47" s="100">
        <f>'UTILISE conso_histor'!Y19</f>
        <v>0</v>
      </c>
      <c r="T47" s="129"/>
      <c r="U47" s="103" t="s">
        <v>263</v>
      </c>
      <c r="V47" s="134"/>
      <c r="W47" s="134"/>
      <c r="X47" s="100">
        <f>'UTILISE conso_histor'!AC19</f>
        <v>0</v>
      </c>
      <c r="Y47" s="100">
        <f>'UTILISE conso_histor'!AA19</f>
        <v>0</v>
      </c>
      <c r="Z47" s="100">
        <f>'UTILISE conso_histor'!AD19</f>
        <v>0</v>
      </c>
      <c r="AA47" s="100">
        <f>'UTILISE conso_histor'!AF19</f>
        <v>0</v>
      </c>
      <c r="AB47" s="100">
        <f>'UTILISE conso_histor'!AG19</f>
        <v>0</v>
      </c>
      <c r="AC47" s="100">
        <f>'UTILISE conso_histor'!AH19</f>
        <v>0</v>
      </c>
      <c r="AD47" s="100">
        <f>'UTILISE conso_histor'!AI19</f>
        <v>0</v>
      </c>
      <c r="AE47" s="100">
        <f>'UTILISE conso_histor'!AJ19</f>
        <v>0</v>
      </c>
      <c r="AF47" s="129"/>
      <c r="AG47" s="134"/>
      <c r="AH47" s="134"/>
    </row>
    <row r="48" spans="1:34" ht="12.75">
      <c r="A48" s="124">
        <v>2016</v>
      </c>
      <c r="B48" s="125" t="s">
        <v>199</v>
      </c>
      <c r="C48" s="100">
        <f>'UTILISE conso_histor'!W20</f>
        <v>0</v>
      </c>
      <c r="D48" s="128"/>
      <c r="E48" s="128"/>
      <c r="F48" s="128"/>
      <c r="G48" s="353"/>
      <c r="H48" s="353"/>
      <c r="I48" s="138"/>
      <c r="J48" s="138"/>
      <c r="K48" s="356"/>
      <c r="L48" s="353"/>
      <c r="M48" s="103" t="s">
        <v>263</v>
      </c>
      <c r="N48" s="353"/>
      <c r="O48" s="138">
        <f>'UTILISE conso_histor'!Z20</f>
        <v>0</v>
      </c>
      <c r="P48" s="138">
        <f>'UTILISE conso_histor'!AE20</f>
        <v>0</v>
      </c>
      <c r="Q48" s="353"/>
      <c r="R48" s="100">
        <f>'UTILISE conso_histor'!AB20</f>
        <v>0</v>
      </c>
      <c r="S48" s="100">
        <f>'UTILISE conso_histor'!Y20</f>
        <v>0</v>
      </c>
      <c r="T48" s="129"/>
      <c r="U48" s="103" t="s">
        <v>263</v>
      </c>
      <c r="V48" s="134"/>
      <c r="W48" s="134"/>
      <c r="X48" s="100">
        <f>'UTILISE conso_histor'!AC20</f>
        <v>0</v>
      </c>
      <c r="Y48" s="100">
        <f>'UTILISE conso_histor'!AA20</f>
        <v>0</v>
      </c>
      <c r="Z48" s="100">
        <f>'UTILISE conso_histor'!AD20</f>
        <v>0</v>
      </c>
      <c r="AA48" s="100">
        <f>'UTILISE conso_histor'!AF20</f>
        <v>0</v>
      </c>
      <c r="AB48" s="100">
        <f>'UTILISE conso_histor'!AG20</f>
        <v>0</v>
      </c>
      <c r="AC48" s="100">
        <f>'UTILISE conso_histor'!AH20</f>
        <v>0</v>
      </c>
      <c r="AD48" s="100">
        <f>'UTILISE conso_histor'!AI20</f>
        <v>0</v>
      </c>
      <c r="AE48" s="100">
        <f>'UTILISE conso_histor'!AJ20</f>
        <v>0</v>
      </c>
      <c r="AF48" s="129"/>
      <c r="AG48" s="134"/>
      <c r="AH48" s="134"/>
    </row>
    <row r="49" spans="1:34" ht="12.75">
      <c r="A49" s="124">
        <v>2016</v>
      </c>
      <c r="B49" s="125" t="s">
        <v>200</v>
      </c>
      <c r="C49" s="100">
        <f>'UTILISE conso_histor'!W21</f>
        <v>0</v>
      </c>
      <c r="D49" s="128"/>
      <c r="E49" s="128"/>
      <c r="F49" s="128"/>
      <c r="G49" s="353"/>
      <c r="H49" s="353"/>
      <c r="I49" s="138"/>
      <c r="J49" s="138"/>
      <c r="K49" s="356"/>
      <c r="L49" s="353"/>
      <c r="M49" s="103" t="s">
        <v>263</v>
      </c>
      <c r="N49" s="353"/>
      <c r="O49" s="138">
        <f>'UTILISE conso_histor'!Z21</f>
        <v>0</v>
      </c>
      <c r="P49" s="138">
        <f>'UTILISE conso_histor'!AE21</f>
        <v>0</v>
      </c>
      <c r="Q49" s="353"/>
      <c r="R49" s="100">
        <f>'UTILISE conso_histor'!AB21</f>
        <v>0</v>
      </c>
      <c r="S49" s="100">
        <f>'UTILISE conso_histor'!Y21</f>
        <v>0</v>
      </c>
      <c r="T49" s="129"/>
      <c r="U49" s="103" t="s">
        <v>263</v>
      </c>
      <c r="V49" s="134"/>
      <c r="W49" s="134"/>
      <c r="X49" s="100">
        <f>'UTILISE conso_histor'!AC21</f>
        <v>0</v>
      </c>
      <c r="Y49" s="100">
        <f>'UTILISE conso_histor'!AA21</f>
        <v>0</v>
      </c>
      <c r="Z49" s="100">
        <f>'UTILISE conso_histor'!AD21</f>
        <v>0</v>
      </c>
      <c r="AA49" s="100">
        <f>'UTILISE conso_histor'!AF21</f>
        <v>0</v>
      </c>
      <c r="AB49" s="100">
        <f>'UTILISE conso_histor'!AG21</f>
        <v>0</v>
      </c>
      <c r="AC49" s="100">
        <f>'UTILISE conso_histor'!AH21</f>
        <v>0</v>
      </c>
      <c r="AD49" s="100">
        <f>'UTILISE conso_histor'!AI21</f>
        <v>0</v>
      </c>
      <c r="AE49" s="100">
        <f>'UTILISE conso_histor'!AJ21</f>
        <v>0</v>
      </c>
      <c r="AF49" s="129"/>
      <c r="AG49" s="134"/>
      <c r="AH49" s="134"/>
    </row>
    <row r="50" spans="1:34" ht="12.75">
      <c r="A50" s="124">
        <v>2016</v>
      </c>
      <c r="B50" s="125" t="s">
        <v>201</v>
      </c>
      <c r="C50" s="100">
        <f>'UTILISE conso_histor'!W22</f>
        <v>0</v>
      </c>
      <c r="D50" s="128"/>
      <c r="E50" s="128"/>
      <c r="F50" s="128"/>
      <c r="G50" s="353"/>
      <c r="H50" s="353"/>
      <c r="I50" s="138"/>
      <c r="J50" s="138"/>
      <c r="K50" s="356"/>
      <c r="L50" s="353"/>
      <c r="M50" s="103" t="s">
        <v>263</v>
      </c>
      <c r="N50" s="353"/>
      <c r="O50" s="138">
        <f>'UTILISE conso_histor'!Z22</f>
        <v>0</v>
      </c>
      <c r="P50" s="138">
        <f>'UTILISE conso_histor'!AE22</f>
        <v>0</v>
      </c>
      <c r="Q50" s="353"/>
      <c r="R50" s="100">
        <f>'UTILISE conso_histor'!AB22</f>
        <v>0</v>
      </c>
      <c r="S50" s="100">
        <f>'UTILISE conso_histor'!Y22</f>
        <v>0</v>
      </c>
      <c r="T50" s="129"/>
      <c r="U50" s="103" t="s">
        <v>263</v>
      </c>
      <c r="V50" s="134"/>
      <c r="W50" s="134"/>
      <c r="X50" s="100">
        <f>'UTILISE conso_histor'!AC22</f>
        <v>0</v>
      </c>
      <c r="Y50" s="100">
        <f>'UTILISE conso_histor'!AA22</f>
        <v>0</v>
      </c>
      <c r="Z50" s="100">
        <f>'UTILISE conso_histor'!AD22</f>
        <v>0</v>
      </c>
      <c r="AA50" s="100">
        <f>'UTILISE conso_histor'!AF22</f>
        <v>0</v>
      </c>
      <c r="AB50" s="100">
        <f>'UTILISE conso_histor'!AG22</f>
        <v>0</v>
      </c>
      <c r="AC50" s="100">
        <f>'UTILISE conso_histor'!AH22</f>
        <v>0</v>
      </c>
      <c r="AD50" s="100">
        <f>'UTILISE conso_histor'!AI22</f>
        <v>0</v>
      </c>
      <c r="AE50" s="100">
        <f>'UTILISE conso_histor'!AJ22</f>
        <v>0</v>
      </c>
      <c r="AF50" s="129"/>
      <c r="AG50" s="134"/>
      <c r="AH50" s="134"/>
    </row>
    <row r="51" spans="1:34" ht="12.75">
      <c r="A51" s="124">
        <v>2016</v>
      </c>
      <c r="B51" s="125" t="s">
        <v>202</v>
      </c>
      <c r="C51" s="100">
        <f>'UTILISE conso_histor'!W23</f>
        <v>0</v>
      </c>
      <c r="D51" s="128"/>
      <c r="E51" s="128"/>
      <c r="F51" s="128"/>
      <c r="G51" s="353"/>
      <c r="H51" s="353"/>
      <c r="I51" s="138"/>
      <c r="J51" s="138"/>
      <c r="K51" s="356"/>
      <c r="L51" s="353"/>
      <c r="M51" s="103" t="s">
        <v>263</v>
      </c>
      <c r="N51" s="353"/>
      <c r="O51" s="138">
        <f>'UTILISE conso_histor'!Z23</f>
        <v>0</v>
      </c>
      <c r="P51" s="138">
        <f>'UTILISE conso_histor'!AE23</f>
        <v>0</v>
      </c>
      <c r="Q51" s="353"/>
      <c r="R51" s="100">
        <f>'UTILISE conso_histor'!AB23</f>
        <v>0</v>
      </c>
      <c r="S51" s="100">
        <f>'UTILISE conso_histor'!Y23</f>
        <v>0</v>
      </c>
      <c r="T51" s="129"/>
      <c r="U51" s="103" t="s">
        <v>263</v>
      </c>
      <c r="V51" s="134"/>
      <c r="W51" s="134"/>
      <c r="X51" s="100">
        <f>'UTILISE conso_histor'!AC23</f>
        <v>0</v>
      </c>
      <c r="Y51" s="100">
        <f>'UTILISE conso_histor'!AA23</f>
        <v>0</v>
      </c>
      <c r="Z51" s="100">
        <f>'UTILISE conso_histor'!AD23</f>
        <v>0</v>
      </c>
      <c r="AA51" s="100">
        <f>'UTILISE conso_histor'!AF23</f>
        <v>0</v>
      </c>
      <c r="AB51" s="100">
        <f>'UTILISE conso_histor'!AG23</f>
        <v>0</v>
      </c>
      <c r="AC51" s="100">
        <f>'UTILISE conso_histor'!AH23</f>
        <v>0</v>
      </c>
      <c r="AD51" s="100">
        <f>'UTILISE conso_histor'!AI23</f>
        <v>0</v>
      </c>
      <c r="AE51" s="100">
        <f>'UTILISE conso_histor'!AJ23</f>
        <v>0</v>
      </c>
      <c r="AF51" s="129"/>
      <c r="AG51" s="134"/>
      <c r="AH51" s="134"/>
    </row>
    <row r="52" spans="1:34" ht="12.75">
      <c r="A52" s="124">
        <v>2016</v>
      </c>
      <c r="B52" s="125" t="s">
        <v>203</v>
      </c>
      <c r="C52" s="100">
        <f>'UTILISE conso_histor'!W24</f>
        <v>0</v>
      </c>
      <c r="D52" s="128"/>
      <c r="E52" s="128"/>
      <c r="F52" s="128"/>
      <c r="G52" s="353"/>
      <c r="H52" s="353"/>
      <c r="I52" s="138"/>
      <c r="J52" s="138"/>
      <c r="K52" s="356"/>
      <c r="L52" s="353"/>
      <c r="M52" s="103" t="s">
        <v>263</v>
      </c>
      <c r="N52" s="353"/>
      <c r="O52" s="138">
        <f>'UTILISE conso_histor'!Z24</f>
        <v>0</v>
      </c>
      <c r="P52" s="138">
        <f>'UTILISE conso_histor'!AE24</f>
        <v>0</v>
      </c>
      <c r="Q52" s="353"/>
      <c r="R52" s="100">
        <f>'UTILISE conso_histor'!AB24</f>
        <v>0</v>
      </c>
      <c r="S52" s="100">
        <f>'UTILISE conso_histor'!Y24</f>
        <v>0</v>
      </c>
      <c r="T52" s="129"/>
      <c r="U52" s="103" t="s">
        <v>263</v>
      </c>
      <c r="V52" s="134"/>
      <c r="W52" s="134"/>
      <c r="X52" s="100">
        <f>'UTILISE conso_histor'!AC24</f>
        <v>0</v>
      </c>
      <c r="Y52" s="100">
        <f>'UTILISE conso_histor'!AA24</f>
        <v>0</v>
      </c>
      <c r="Z52" s="100">
        <f>'UTILISE conso_histor'!AD24</f>
        <v>0</v>
      </c>
      <c r="AA52" s="100">
        <f>'UTILISE conso_histor'!AF24</f>
        <v>0</v>
      </c>
      <c r="AB52" s="100">
        <f>'UTILISE conso_histor'!AG24</f>
        <v>0</v>
      </c>
      <c r="AC52" s="100">
        <f>'UTILISE conso_histor'!AH24</f>
        <v>0</v>
      </c>
      <c r="AD52" s="100">
        <f>'UTILISE conso_histor'!AI24</f>
        <v>0</v>
      </c>
      <c r="AE52" s="100">
        <f>'UTILISE conso_histor'!AJ24</f>
        <v>0</v>
      </c>
      <c r="AF52" s="129"/>
      <c r="AG52" s="134"/>
      <c r="AH52" s="134"/>
    </row>
    <row r="53" spans="1:34" ht="12.75">
      <c r="A53" s="124">
        <v>2016</v>
      </c>
      <c r="B53" s="125" t="s">
        <v>204</v>
      </c>
      <c r="C53" s="100">
        <f>'UTILISE conso_histor'!W25</f>
        <v>0</v>
      </c>
      <c r="D53" s="128"/>
      <c r="E53" s="128"/>
      <c r="F53" s="128"/>
      <c r="G53" s="353"/>
      <c r="H53" s="353"/>
      <c r="I53" s="138"/>
      <c r="J53" s="138"/>
      <c r="K53" s="356"/>
      <c r="L53" s="353"/>
      <c r="M53" s="103" t="s">
        <v>263</v>
      </c>
      <c r="N53" s="353"/>
      <c r="O53" s="138">
        <f>'UTILISE conso_histor'!Z25</f>
        <v>0</v>
      </c>
      <c r="P53" s="138">
        <f>'UTILISE conso_histor'!AE25</f>
        <v>0</v>
      </c>
      <c r="Q53" s="353"/>
      <c r="R53" s="100">
        <f>'UTILISE conso_histor'!AB25</f>
        <v>0</v>
      </c>
      <c r="S53" s="100">
        <f>'UTILISE conso_histor'!Y25</f>
        <v>0</v>
      </c>
      <c r="T53" s="129"/>
      <c r="U53" s="103" t="s">
        <v>263</v>
      </c>
      <c r="V53" s="134"/>
      <c r="W53" s="134"/>
      <c r="X53" s="100">
        <f>'UTILISE conso_histor'!AC25</f>
        <v>0</v>
      </c>
      <c r="Y53" s="100">
        <f>'UTILISE conso_histor'!AA25</f>
        <v>0</v>
      </c>
      <c r="Z53" s="100">
        <f>'UTILISE conso_histor'!AD25</f>
        <v>0</v>
      </c>
      <c r="AA53" s="100">
        <f>'UTILISE conso_histor'!AF25</f>
        <v>0</v>
      </c>
      <c r="AB53" s="100">
        <f>'UTILISE conso_histor'!AG25</f>
        <v>0</v>
      </c>
      <c r="AC53" s="100">
        <f>'UTILISE conso_histor'!AH25</f>
        <v>0</v>
      </c>
      <c r="AD53" s="100">
        <f>'UTILISE conso_histor'!AI25</f>
        <v>0</v>
      </c>
      <c r="AE53" s="100">
        <f>'UTILISE conso_histor'!AJ25</f>
        <v>0</v>
      </c>
      <c r="AF53" s="129"/>
      <c r="AG53" s="134"/>
      <c r="AH53" s="134"/>
    </row>
    <row r="54" spans="1:34" ht="12.75">
      <c r="A54" s="124">
        <v>2016</v>
      </c>
      <c r="B54" s="125" t="s">
        <v>205</v>
      </c>
      <c r="C54" s="100">
        <f>'UTILISE conso_histor'!W26</f>
        <v>0</v>
      </c>
      <c r="D54" s="128"/>
      <c r="E54" s="128"/>
      <c r="F54" s="128"/>
      <c r="G54" s="353"/>
      <c r="H54" s="353"/>
      <c r="I54" s="138"/>
      <c r="J54" s="138"/>
      <c r="K54" s="356"/>
      <c r="L54" s="353"/>
      <c r="M54" s="103" t="s">
        <v>263</v>
      </c>
      <c r="N54" s="353"/>
      <c r="O54" s="138">
        <f>'UTILISE conso_histor'!Z26</f>
        <v>0</v>
      </c>
      <c r="P54" s="138">
        <f>'UTILISE conso_histor'!AE26</f>
        <v>0</v>
      </c>
      <c r="Q54" s="353"/>
      <c r="R54" s="100">
        <f>'UTILISE conso_histor'!AB26</f>
        <v>0</v>
      </c>
      <c r="S54" s="100">
        <f>'UTILISE conso_histor'!Y26</f>
        <v>0</v>
      </c>
      <c r="T54" s="129"/>
      <c r="U54" s="103" t="s">
        <v>263</v>
      </c>
      <c r="V54" s="134"/>
      <c r="W54" s="134"/>
      <c r="X54" s="100">
        <f>'UTILISE conso_histor'!AC26</f>
        <v>0</v>
      </c>
      <c r="Y54" s="100">
        <f>'UTILISE conso_histor'!AA26</f>
        <v>0</v>
      </c>
      <c r="Z54" s="100">
        <f>'UTILISE conso_histor'!AD26</f>
        <v>0</v>
      </c>
      <c r="AA54" s="100">
        <f>'UTILISE conso_histor'!AF26</f>
        <v>0</v>
      </c>
      <c r="AB54" s="100">
        <f>'UTILISE conso_histor'!AG26</f>
        <v>0</v>
      </c>
      <c r="AC54" s="100">
        <f>'UTILISE conso_histor'!AH26</f>
        <v>0</v>
      </c>
      <c r="AD54" s="100">
        <f>'UTILISE conso_histor'!AI26</f>
        <v>0</v>
      </c>
      <c r="AE54" s="100">
        <f>'UTILISE conso_histor'!AJ26</f>
        <v>0</v>
      </c>
      <c r="AF54" s="129"/>
      <c r="AG54" s="134"/>
      <c r="AH54" s="134"/>
    </row>
    <row r="55" spans="1:34" ht="12.75">
      <c r="A55" s="124">
        <v>2016</v>
      </c>
      <c r="B55" s="125" t="s">
        <v>206</v>
      </c>
      <c r="C55" s="100">
        <f>'UTILISE conso_histor'!W27</f>
        <v>0</v>
      </c>
      <c r="D55" s="128"/>
      <c r="E55" s="128"/>
      <c r="F55" s="128"/>
      <c r="G55" s="353"/>
      <c r="H55" s="353"/>
      <c r="I55" s="138"/>
      <c r="J55" s="138"/>
      <c r="K55" s="356"/>
      <c r="L55" s="353"/>
      <c r="M55" s="103" t="s">
        <v>263</v>
      </c>
      <c r="N55" s="353"/>
      <c r="O55" s="138">
        <f>'UTILISE conso_histor'!Z27</f>
        <v>0</v>
      </c>
      <c r="P55" s="138">
        <f>'UTILISE conso_histor'!AE27</f>
        <v>0</v>
      </c>
      <c r="Q55" s="353"/>
      <c r="R55" s="100">
        <f>'UTILISE conso_histor'!AB27</f>
        <v>0</v>
      </c>
      <c r="S55" s="100">
        <f>'UTILISE conso_histor'!Y27</f>
        <v>0</v>
      </c>
      <c r="T55" s="129"/>
      <c r="U55" s="103" t="s">
        <v>263</v>
      </c>
      <c r="V55" s="134"/>
      <c r="W55" s="134"/>
      <c r="X55" s="100">
        <f>'UTILISE conso_histor'!AC27</f>
        <v>0</v>
      </c>
      <c r="Y55" s="100">
        <f>'UTILISE conso_histor'!AA27</f>
        <v>0</v>
      </c>
      <c r="Z55" s="100">
        <f>'UTILISE conso_histor'!AD27</f>
        <v>0</v>
      </c>
      <c r="AA55" s="100">
        <f>'UTILISE conso_histor'!AF27</f>
        <v>0</v>
      </c>
      <c r="AB55" s="100">
        <f>'UTILISE conso_histor'!AG27</f>
        <v>0</v>
      </c>
      <c r="AC55" s="100">
        <f>'UTILISE conso_histor'!AH27</f>
        <v>0</v>
      </c>
      <c r="AD55" s="100">
        <f>'UTILISE conso_histor'!AI27</f>
        <v>0</v>
      </c>
      <c r="AE55" s="100">
        <f>'UTILISE conso_histor'!AJ27</f>
        <v>0</v>
      </c>
      <c r="AF55" s="129"/>
      <c r="AG55" s="134"/>
      <c r="AH55" s="134"/>
    </row>
    <row r="56" spans="1:34" ht="12.75">
      <c r="A56" s="124">
        <v>2016</v>
      </c>
      <c r="B56" s="125" t="s">
        <v>207</v>
      </c>
      <c r="C56" s="100">
        <f>'UTILISE conso_histor'!W28</f>
        <v>0</v>
      </c>
      <c r="D56" s="129"/>
      <c r="E56" s="129"/>
      <c r="F56" s="129"/>
      <c r="G56" s="354"/>
      <c r="H56" s="354"/>
      <c r="I56" s="138"/>
      <c r="J56" s="138"/>
      <c r="K56" s="357"/>
      <c r="L56" s="354"/>
      <c r="M56" s="103" t="s">
        <v>263</v>
      </c>
      <c r="N56" s="354"/>
      <c r="O56" s="138">
        <f>'UTILISE conso_histor'!Z28</f>
        <v>0</v>
      </c>
      <c r="P56" s="138">
        <f>'UTILISE conso_histor'!AE28</f>
        <v>0</v>
      </c>
      <c r="Q56" s="354"/>
      <c r="R56" s="100">
        <f>'UTILISE conso_histor'!AB28</f>
        <v>0</v>
      </c>
      <c r="S56" s="100">
        <f>'UTILISE conso_histor'!Y28</f>
        <v>0</v>
      </c>
      <c r="T56" s="129"/>
      <c r="U56" s="103" t="s">
        <v>263</v>
      </c>
      <c r="V56" s="134"/>
      <c r="W56" s="134"/>
      <c r="X56" s="100">
        <f>'UTILISE conso_histor'!AC28</f>
        <v>0</v>
      </c>
      <c r="Y56" s="100">
        <f>'UTILISE conso_histor'!AA28</f>
        <v>0</v>
      </c>
      <c r="Z56" s="100">
        <f>'UTILISE conso_histor'!AD28</f>
        <v>0</v>
      </c>
      <c r="AA56" s="100">
        <f>'UTILISE conso_histor'!AF28</f>
        <v>0</v>
      </c>
      <c r="AB56" s="100">
        <f>'UTILISE conso_histor'!AG28</f>
        <v>0</v>
      </c>
      <c r="AC56" s="100">
        <f>'UTILISE conso_histor'!AH28</f>
        <v>0</v>
      </c>
      <c r="AD56" s="100">
        <f>'UTILISE conso_histor'!AI28</f>
        <v>0</v>
      </c>
      <c r="AE56" s="100">
        <f>'UTILISE conso_histor'!AJ28</f>
        <v>0</v>
      </c>
      <c r="AF56" s="129"/>
      <c r="AG56" s="134"/>
      <c r="AH56" s="134"/>
    </row>
    <row r="57" spans="1:34" ht="12.75">
      <c r="A57" s="102"/>
      <c r="B57" s="122"/>
      <c r="C57" s="100"/>
      <c r="D57" s="100"/>
      <c r="E57" s="100"/>
      <c r="F57" s="100"/>
      <c r="G57" s="101"/>
      <c r="H57" s="101"/>
      <c r="I57" s="103"/>
      <c r="J57" s="103"/>
      <c r="K57" s="101"/>
      <c r="L57" s="101"/>
      <c r="M57" s="103"/>
      <c r="N57" s="101"/>
      <c r="O57" s="100"/>
      <c r="P57" s="100"/>
      <c r="Q57" s="101"/>
      <c r="R57" s="100"/>
      <c r="S57" s="100"/>
      <c r="T57" s="100"/>
      <c r="U57" s="103"/>
      <c r="V57" s="101"/>
      <c r="W57" s="101"/>
      <c r="X57" s="100"/>
      <c r="Y57" s="100"/>
      <c r="Z57" s="100"/>
      <c r="AA57" s="100"/>
      <c r="AB57" s="100"/>
      <c r="AC57" s="104"/>
      <c r="AD57" s="100"/>
      <c r="AE57" s="105"/>
      <c r="AF57" s="104"/>
      <c r="AG57" s="101"/>
      <c r="AH57" s="101"/>
    </row>
    <row r="58" spans="1:34" ht="13.5" thickBot="1">
      <c r="A58" s="106">
        <f>'UTILISE conso_histor'!V30</f>
        <v>0</v>
      </c>
      <c r="B58" s="123"/>
      <c r="C58" s="107">
        <f>'UTILISE conso_histor'!W30</f>
        <v>0</v>
      </c>
      <c r="D58" s="107"/>
      <c r="E58" s="107"/>
      <c r="F58" s="107"/>
      <c r="G58" s="108"/>
      <c r="H58" s="108"/>
      <c r="I58" s="109"/>
      <c r="J58" s="109"/>
      <c r="K58" s="108"/>
      <c r="L58" s="108"/>
      <c r="M58" s="109"/>
      <c r="N58" s="108"/>
      <c r="O58" s="107">
        <f>'UTILISE conso_histor'!Z30</f>
        <v>0</v>
      </c>
      <c r="P58" s="107">
        <f>'UTILISE conso_histor'!AE30</f>
        <v>0</v>
      </c>
      <c r="Q58" s="108"/>
      <c r="R58" s="107">
        <f>'UTILISE conso_histor'!AB30</f>
        <v>0</v>
      </c>
      <c r="S58" s="107">
        <f>'UTILISE conso_histor'!Y30</f>
        <v>0</v>
      </c>
      <c r="T58" s="107"/>
      <c r="U58" s="109"/>
      <c r="V58" s="108"/>
      <c r="W58" s="108"/>
      <c r="X58" s="107">
        <f>'UTILISE conso_histor'!AC30</f>
        <v>0</v>
      </c>
      <c r="Y58" s="107">
        <f>'UTILISE conso_histor'!AA30</f>
        <v>0</v>
      </c>
      <c r="Z58" s="107">
        <f>'UTILISE conso_histor'!AD30</f>
        <v>0</v>
      </c>
      <c r="AA58" s="107">
        <f>'UTILISE conso_histor'!AF30</f>
        <v>0</v>
      </c>
      <c r="AB58" s="107">
        <f>'UTILISE conso_histor'!AG30</f>
        <v>0</v>
      </c>
      <c r="AC58" s="110">
        <f>'UTILISE conso_histor'!AH30</f>
        <v>0</v>
      </c>
      <c r="AD58" s="107">
        <f>'UTILISE conso_histor'!AI30</f>
        <v>0</v>
      </c>
      <c r="AE58" s="111">
        <f>'UTILISE conso_histor'!AJ30</f>
        <v>0</v>
      </c>
      <c r="AF58" s="110"/>
      <c r="AG58" s="108"/>
      <c r="AH58" s="108"/>
    </row>
  </sheetData>
  <sheetProtection/>
  <mergeCells count="9">
    <mergeCell ref="G3:Q3"/>
    <mergeCell ref="R3:V3"/>
    <mergeCell ref="AA4:AE4"/>
    <mergeCell ref="G45:G56"/>
    <mergeCell ref="H45:H56"/>
    <mergeCell ref="K45:K56"/>
    <mergeCell ref="L45:L56"/>
    <mergeCell ref="N45:N56"/>
    <mergeCell ref="Q45:Q56"/>
  </mergeCells>
  <printOptions/>
  <pageMargins left="0.25" right="0.25" top="0.75" bottom="0.75" header="0.3" footer="0.3"/>
  <pageSetup horizontalDpi="600" verticalDpi="600" orientation="landscape" paperSize="8" r:id="rId4"/>
  <rowBreaks count="1" manualBreakCount="1">
    <brk id="43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D41" sqref="D41"/>
    </sheetView>
  </sheetViews>
  <sheetFormatPr defaultColWidth="11.421875" defaultRowHeight="12.75"/>
  <cols>
    <col min="2" max="2" width="12.8515625" style="0" bestFit="1" customWidth="1"/>
    <col min="3" max="3" width="13.57421875" style="0" bestFit="1" customWidth="1"/>
    <col min="6" max="6" width="8.57421875" style="0" customWidth="1"/>
    <col min="7" max="7" width="11.28125" style="0" customWidth="1"/>
    <col min="8" max="8" width="9.421875" style="0" customWidth="1"/>
    <col min="9" max="9" width="5.57421875" style="0" customWidth="1"/>
    <col min="10" max="10" width="6.28125" style="0" customWidth="1"/>
    <col min="11" max="11" width="12.7109375" style="0" customWidth="1"/>
    <col min="12" max="12" width="11.57421875" style="0" customWidth="1"/>
    <col min="13" max="13" width="10.7109375" style="0" customWidth="1"/>
    <col min="14" max="14" width="7.00390625" style="0" customWidth="1"/>
    <col min="15" max="15" width="15.8515625" style="0" customWidth="1"/>
    <col min="16" max="16" width="2.7109375" style="0" customWidth="1"/>
    <col min="19" max="19" width="12.8515625" style="0" bestFit="1" customWidth="1"/>
  </cols>
  <sheetData>
    <row r="1" spans="3:9" ht="12.75" customHeight="1">
      <c r="C1" s="327"/>
      <c r="D1" s="327"/>
      <c r="E1" s="327"/>
      <c r="F1" s="327"/>
      <c r="G1" s="327"/>
      <c r="H1" s="327"/>
      <c r="I1" s="327"/>
    </row>
    <row r="2" spans="3:9" ht="12.75" customHeight="1">
      <c r="C2" s="327"/>
      <c r="D2" s="327"/>
      <c r="E2" s="327"/>
      <c r="F2" s="327"/>
      <c r="G2" s="327"/>
      <c r="H2" s="327"/>
      <c r="I2" s="327"/>
    </row>
    <row r="21" ht="20.25" customHeight="1" thickBot="1"/>
    <row r="22" spans="2:13" ht="18" customHeight="1" thickBot="1">
      <c r="B22" s="137"/>
      <c r="C22" s="137"/>
      <c r="G22" s="182" t="s">
        <v>347</v>
      </c>
      <c r="H22" s="185"/>
      <c r="I22" s="185"/>
      <c r="J22" s="154"/>
      <c r="K22" s="154"/>
      <c r="L22" s="358">
        <f ca="1">TODAY()</f>
        <v>42697</v>
      </c>
      <c r="M22" s="359"/>
    </row>
    <row r="23" spans="7:13" ht="15">
      <c r="G23" s="183"/>
      <c r="H23" s="161"/>
      <c r="I23" s="161"/>
      <c r="J23" s="156"/>
      <c r="K23" s="330">
        <v>2014</v>
      </c>
      <c r="L23" s="330">
        <v>2015</v>
      </c>
      <c r="M23" s="331">
        <v>2016</v>
      </c>
    </row>
    <row r="24" spans="7:13" ht="14.25" customHeight="1">
      <c r="G24" s="174" t="s">
        <v>349</v>
      </c>
      <c r="H24" s="186"/>
      <c r="I24" s="186"/>
      <c r="J24" s="163"/>
      <c r="K24" s="163"/>
      <c r="L24" s="164"/>
      <c r="M24" s="165"/>
    </row>
    <row r="25" spans="7:13" ht="13.5" customHeight="1">
      <c r="G25" s="170" t="s">
        <v>348</v>
      </c>
      <c r="H25" s="187"/>
      <c r="I25" s="187"/>
      <c r="J25" s="163"/>
      <c r="K25" s="336"/>
      <c r="L25" s="336"/>
      <c r="M25" s="337"/>
    </row>
    <row r="26" spans="7:13" ht="15">
      <c r="G26" s="177" t="s">
        <v>271</v>
      </c>
      <c r="H26" s="188"/>
      <c r="I26" s="188"/>
      <c r="J26" s="163"/>
      <c r="K26" s="336"/>
      <c r="L26" s="336"/>
      <c r="M26" s="337"/>
    </row>
    <row r="27" spans="7:13" ht="15">
      <c r="G27" s="178" t="s">
        <v>272</v>
      </c>
      <c r="H27" s="187"/>
      <c r="I27" s="187"/>
      <c r="J27" s="163"/>
      <c r="K27" s="163"/>
      <c r="L27" s="163"/>
      <c r="M27" s="166"/>
    </row>
    <row r="28" spans="7:13" ht="15">
      <c r="G28" s="177" t="s">
        <v>350</v>
      </c>
      <c r="H28" s="186"/>
      <c r="I28" s="186"/>
      <c r="J28" s="167"/>
      <c r="K28" s="172">
        <v>3850.725407689146</v>
      </c>
      <c r="L28" s="171">
        <v>1133.290906933466</v>
      </c>
      <c r="M28" s="166"/>
    </row>
    <row r="29" spans="7:13" ht="15">
      <c r="G29" s="174" t="s">
        <v>352</v>
      </c>
      <c r="H29" s="189"/>
      <c r="I29" s="189"/>
      <c r="J29" s="167"/>
      <c r="K29" s="173"/>
      <c r="L29" s="173"/>
      <c r="M29" s="166"/>
    </row>
    <row r="30" spans="7:13" ht="15">
      <c r="G30" s="170" t="s">
        <v>351</v>
      </c>
      <c r="H30" s="186"/>
      <c r="I30" s="186"/>
      <c r="J30" s="167"/>
      <c r="K30" s="167"/>
      <c r="L30" s="167"/>
      <c r="M30" s="166"/>
    </row>
    <row r="31" spans="7:13" ht="15">
      <c r="G31" s="170" t="s">
        <v>271</v>
      </c>
      <c r="H31" s="189"/>
      <c r="I31" s="189"/>
      <c r="J31" s="167"/>
      <c r="K31" s="167"/>
      <c r="L31" s="167"/>
      <c r="M31" s="166"/>
    </row>
    <row r="32" spans="7:13" ht="15">
      <c r="G32" s="174" t="s">
        <v>353</v>
      </c>
      <c r="H32" s="189"/>
      <c r="I32" s="189"/>
      <c r="J32" s="167" t="s">
        <v>373</v>
      </c>
      <c r="K32" s="167"/>
      <c r="L32" s="167"/>
      <c r="M32" s="166"/>
    </row>
    <row r="33" spans="7:13" ht="15">
      <c r="G33" s="170" t="s">
        <v>354</v>
      </c>
      <c r="H33" s="189"/>
      <c r="I33" s="189"/>
      <c r="J33" s="167" t="s">
        <v>374</v>
      </c>
      <c r="K33" s="167"/>
      <c r="L33" s="167"/>
      <c r="M33" s="166"/>
    </row>
    <row r="34" spans="7:13" ht="15">
      <c r="G34" s="174" t="s">
        <v>356</v>
      </c>
      <c r="H34" s="332"/>
      <c r="I34" s="332"/>
      <c r="J34" s="333"/>
      <c r="K34" s="333"/>
      <c r="L34" s="333"/>
      <c r="M34" s="334"/>
    </row>
    <row r="35" spans="7:13" ht="15.75" thickBot="1">
      <c r="G35" s="184" t="s">
        <v>357</v>
      </c>
      <c r="H35" s="190"/>
      <c r="I35" s="190"/>
      <c r="J35" s="168"/>
      <c r="K35" s="338"/>
      <c r="L35" s="339"/>
      <c r="M35" s="340"/>
    </row>
    <row r="36" spans="7:14" ht="15">
      <c r="G36" s="328"/>
      <c r="H36" s="328"/>
      <c r="I36" s="328"/>
      <c r="J36" s="329"/>
      <c r="K36" s="329"/>
      <c r="L36" s="329"/>
      <c r="M36" s="329"/>
      <c r="N36" s="329"/>
    </row>
    <row r="37" ht="12.75">
      <c r="A37" s="335" t="s">
        <v>355</v>
      </c>
    </row>
  </sheetData>
  <sheetProtection/>
  <mergeCells count="1">
    <mergeCell ref="L22:M22"/>
  </mergeCells>
  <printOptions/>
  <pageMargins left="0.25" right="0.25" top="0.75" bottom="0.75" header="0.3" footer="0.3"/>
  <pageSetup fitToWidth="0" fitToHeight="1" horizontalDpi="600" verticalDpi="600" orientation="landscape" paperSize="9" r:id="rId3"/>
  <headerFooter>
    <oddHeader>&amp;L&amp;G
&amp;CComptabilité Energétique PEB - Chauffage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J32" sqref="J32:J33"/>
    </sheetView>
  </sheetViews>
  <sheetFormatPr defaultColWidth="11.421875" defaultRowHeight="12.75"/>
  <cols>
    <col min="2" max="2" width="12.8515625" style="0" bestFit="1" customWidth="1"/>
    <col min="3" max="3" width="13.57421875" style="0" bestFit="1" customWidth="1"/>
    <col min="6" max="6" width="8.57421875" style="0" customWidth="1"/>
    <col min="7" max="7" width="11.28125" style="0" customWidth="1"/>
    <col min="8" max="8" width="9.421875" style="0" customWidth="1"/>
    <col min="9" max="9" width="5.57421875" style="0" customWidth="1"/>
    <col min="10" max="10" width="6.28125" style="0" customWidth="1"/>
    <col min="11" max="11" width="12.7109375" style="0" customWidth="1"/>
    <col min="12" max="12" width="11.57421875" style="0" customWidth="1"/>
    <col min="13" max="13" width="10.7109375" style="0" customWidth="1"/>
    <col min="14" max="14" width="7.00390625" style="0" customWidth="1"/>
    <col min="15" max="15" width="15.8515625" style="0" customWidth="1"/>
    <col min="16" max="16" width="2.7109375" style="0" customWidth="1"/>
    <col min="19" max="19" width="12.8515625" style="0" bestFit="1" customWidth="1"/>
  </cols>
  <sheetData>
    <row r="1" spans="3:9" ht="12.75" customHeight="1">
      <c r="C1" s="327"/>
      <c r="D1" s="327"/>
      <c r="E1" s="327"/>
      <c r="F1" s="327"/>
      <c r="G1" s="327"/>
      <c r="H1" s="327"/>
      <c r="I1" s="327"/>
    </row>
    <row r="2" spans="3:9" ht="12.75" customHeight="1">
      <c r="C2" s="327"/>
      <c r="D2" s="327"/>
      <c r="E2" s="327"/>
      <c r="F2" s="327"/>
      <c r="G2" s="327"/>
      <c r="H2" s="327"/>
      <c r="I2" s="327"/>
    </row>
    <row r="21" ht="20.25" customHeight="1" thickBot="1"/>
    <row r="22" spans="2:13" ht="18" customHeight="1" thickBot="1">
      <c r="B22" s="137"/>
      <c r="C22" s="137"/>
      <c r="G22" s="182" t="s">
        <v>360</v>
      </c>
      <c r="H22" s="185"/>
      <c r="I22" s="185"/>
      <c r="J22" s="154"/>
      <c r="K22" s="154"/>
      <c r="L22" s="358">
        <f ca="1">TODAY()</f>
        <v>42697</v>
      </c>
      <c r="M22" s="359"/>
    </row>
    <row r="23" spans="7:13" ht="15">
      <c r="G23" s="183"/>
      <c r="H23" s="161"/>
      <c r="I23" s="161"/>
      <c r="J23" s="156"/>
      <c r="K23" s="330">
        <v>2014</v>
      </c>
      <c r="L23" s="330">
        <v>2015</v>
      </c>
      <c r="M23" s="331">
        <v>2016</v>
      </c>
    </row>
    <row r="24" spans="7:13" ht="14.25" customHeight="1">
      <c r="G24" s="174" t="s">
        <v>361</v>
      </c>
      <c r="H24" s="186"/>
      <c r="I24" s="186"/>
      <c r="J24" s="163"/>
      <c r="K24" s="163"/>
      <c r="L24" s="164"/>
      <c r="M24" s="165"/>
    </row>
    <row r="25" spans="7:13" ht="13.5" customHeight="1">
      <c r="G25" s="170" t="s">
        <v>358</v>
      </c>
      <c r="H25" s="187"/>
      <c r="I25" s="187"/>
      <c r="J25" s="163"/>
      <c r="K25" s="336"/>
      <c r="L25" s="336"/>
      <c r="M25" s="337"/>
    </row>
    <row r="26" spans="7:13" ht="15">
      <c r="G26" s="177" t="s">
        <v>271</v>
      </c>
      <c r="H26" s="188"/>
      <c r="I26" s="188"/>
      <c r="J26" s="163"/>
      <c r="K26" s="336"/>
      <c r="L26" s="336"/>
      <c r="M26" s="337"/>
    </row>
    <row r="27" spans="7:13" ht="15">
      <c r="G27" s="174" t="s">
        <v>359</v>
      </c>
      <c r="H27" s="187"/>
      <c r="I27" s="187"/>
      <c r="J27" s="163"/>
      <c r="K27" s="163"/>
      <c r="L27" s="163"/>
      <c r="M27" s="166"/>
    </row>
    <row r="28" spans="7:13" ht="15">
      <c r="G28" s="170" t="s">
        <v>350</v>
      </c>
      <c r="H28" s="186"/>
      <c r="I28" s="186"/>
      <c r="J28" s="167"/>
      <c r="K28" s="172"/>
      <c r="L28" s="171"/>
      <c r="M28" s="166"/>
    </row>
    <row r="29" spans="7:13" ht="15">
      <c r="G29" s="174" t="s">
        <v>352</v>
      </c>
      <c r="H29" s="189"/>
      <c r="I29" s="189"/>
      <c r="J29" s="167"/>
      <c r="K29" s="173"/>
      <c r="L29" s="173"/>
      <c r="M29" s="166"/>
    </row>
    <row r="30" spans="7:13" ht="15">
      <c r="G30" s="170" t="s">
        <v>351</v>
      </c>
      <c r="H30" s="186"/>
      <c r="I30" s="186"/>
      <c r="J30" s="167"/>
      <c r="K30" s="167"/>
      <c r="L30" s="167"/>
      <c r="M30" s="166"/>
    </row>
    <row r="31" spans="7:13" ht="15">
      <c r="G31" s="170" t="s">
        <v>271</v>
      </c>
      <c r="H31" s="189"/>
      <c r="I31" s="189"/>
      <c r="J31" s="167"/>
      <c r="K31" s="167"/>
      <c r="L31" s="167"/>
      <c r="M31" s="166"/>
    </row>
    <row r="32" spans="7:13" ht="15">
      <c r="G32" s="174"/>
      <c r="H32" s="189"/>
      <c r="I32" s="189"/>
      <c r="J32" s="167"/>
      <c r="K32" s="167"/>
      <c r="L32" s="167"/>
      <c r="M32" s="166"/>
    </row>
    <row r="33" spans="7:13" ht="15">
      <c r="G33" s="170"/>
      <c r="H33" s="189"/>
      <c r="I33" s="189"/>
      <c r="J33" s="167"/>
      <c r="K33" s="167"/>
      <c r="L33" s="167"/>
      <c r="M33" s="166"/>
    </row>
    <row r="34" spans="7:13" ht="15">
      <c r="G34" s="174"/>
      <c r="H34" s="332"/>
      <c r="I34" s="332"/>
      <c r="J34" s="333"/>
      <c r="K34" s="333"/>
      <c r="L34" s="333"/>
      <c r="M34" s="334"/>
    </row>
    <row r="35" spans="7:13" ht="15.75" thickBot="1">
      <c r="G35" s="184"/>
      <c r="H35" s="190"/>
      <c r="I35" s="190"/>
      <c r="J35" s="168"/>
      <c r="K35" s="342"/>
      <c r="L35" s="341"/>
      <c r="M35" s="343"/>
    </row>
    <row r="36" spans="7:14" ht="15">
      <c r="G36" s="328"/>
      <c r="H36" s="328"/>
      <c r="I36" s="328"/>
      <c r="J36" s="329"/>
      <c r="K36" s="329"/>
      <c r="L36" s="329"/>
      <c r="M36" s="329"/>
      <c r="N36" s="329"/>
    </row>
    <row r="37" ht="12.75">
      <c r="A37" s="335" t="s">
        <v>355</v>
      </c>
    </row>
  </sheetData>
  <sheetProtection/>
  <mergeCells count="1">
    <mergeCell ref="L22:M22"/>
  </mergeCells>
  <printOptions/>
  <pageMargins left="0.25" right="0.25" top="0.75" bottom="0.75" header="0.3" footer="0.3"/>
  <pageSetup fitToWidth="0" fitToHeight="1" horizontalDpi="600" verticalDpi="600" orientation="landscape" paperSize="9" r:id="rId3"/>
  <headerFooter>
    <oddHeader>&amp;L&amp;G
&amp;CComptabilité Energétique PEB - Groupe de Ventilation à partir de 10.000m³/h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Gabrielle</dc:creator>
  <cp:keywords/>
  <dc:description/>
  <cp:lastModifiedBy>Genart Florian</cp:lastModifiedBy>
  <cp:lastPrinted>2016-09-08T13:21:43Z</cp:lastPrinted>
  <dcterms:created xsi:type="dcterms:W3CDTF">2016-09-06T12:36:29Z</dcterms:created>
  <dcterms:modified xsi:type="dcterms:W3CDTF">2016-11-23T09:58:35Z</dcterms:modified>
  <cp:category/>
  <cp:version/>
  <cp:contentType/>
  <cp:contentStatus/>
</cp:coreProperties>
</file>