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3470" windowHeight="6915"/>
  </bookViews>
  <sheets>
    <sheet name="CHIFFRE D'AFFAIRE 2016" sheetId="1" r:id="rId1"/>
    <sheet name="PROJET - BANQUE RETENU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1" l="1"/>
  <c r="S53" i="1" l="1"/>
  <c r="F54" i="1" l="1"/>
  <c r="O49" i="1" l="1"/>
  <c r="V49" i="1" s="1"/>
  <c r="O41" i="1"/>
  <c r="V41" i="1" s="1"/>
  <c r="O40" i="1"/>
  <c r="V40" i="1" s="1"/>
  <c r="C56" i="1"/>
  <c r="C55" i="1"/>
  <c r="N61" i="1" l="1"/>
  <c r="B79" i="1"/>
  <c r="U75" i="1"/>
  <c r="S75" i="1"/>
  <c r="P75" i="1"/>
  <c r="N75" i="1"/>
  <c r="I75" i="1"/>
  <c r="E75" i="1"/>
  <c r="D75" i="1"/>
  <c r="C75" i="1"/>
  <c r="B75" i="1"/>
  <c r="C81" i="1"/>
  <c r="L54" i="1"/>
  <c r="C82" i="1" l="1"/>
  <c r="F53" i="1"/>
  <c r="F55" i="1" s="1"/>
  <c r="S54" i="1"/>
  <c r="L53" i="1"/>
  <c r="C70" i="1" s="1"/>
  <c r="P54" i="1"/>
  <c r="T54" i="1" l="1"/>
  <c r="L55" i="1"/>
  <c r="W54" i="1"/>
  <c r="X54" i="1" s="1"/>
  <c r="O39" i="1"/>
  <c r="V39" i="1" s="1"/>
  <c r="O38" i="1" l="1"/>
  <c r="V38" i="1" s="1"/>
  <c r="F57" i="1" l="1"/>
  <c r="C54" i="1"/>
  <c r="B77" i="1"/>
  <c r="U73" i="1"/>
  <c r="S73" i="1"/>
  <c r="P73" i="1"/>
  <c r="N73" i="1"/>
  <c r="I73" i="1"/>
  <c r="C57" i="1"/>
  <c r="E73" i="1"/>
  <c r="D73" i="1"/>
  <c r="C73" i="1"/>
  <c r="B73" i="1"/>
  <c r="B78" i="1" l="1"/>
  <c r="P74" i="1"/>
  <c r="B74" i="1"/>
  <c r="S74" i="1"/>
  <c r="D74" i="1"/>
  <c r="N74" i="1"/>
  <c r="E74" i="1"/>
  <c r="C74" i="1"/>
  <c r="I74" i="1"/>
  <c r="U74" i="1"/>
  <c r="B61" i="1"/>
  <c r="B62" i="1" s="1"/>
  <c r="N67" i="1"/>
  <c r="N68" i="1" s="1"/>
  <c r="I67" i="1"/>
  <c r="I68" i="1" s="1"/>
  <c r="E67" i="1"/>
  <c r="E68" i="1" s="1"/>
  <c r="D67" i="1"/>
  <c r="D68" i="1" s="1"/>
  <c r="C67" i="1"/>
  <c r="C68" i="1" s="1"/>
  <c r="B67" i="1"/>
  <c r="B68" i="1" s="1"/>
  <c r="U64" i="1"/>
  <c r="U65" i="1" s="1"/>
  <c r="T64" i="1"/>
  <c r="T65" i="1" s="1"/>
  <c r="P64" i="1"/>
  <c r="P65" i="1" s="1"/>
  <c r="N64" i="1"/>
  <c r="N65" i="1" s="1"/>
  <c r="I64" i="1"/>
  <c r="I65" i="1" s="1"/>
  <c r="E64" i="1"/>
  <c r="E65" i="1" s="1"/>
  <c r="C64" i="1"/>
  <c r="C65" i="1" s="1"/>
  <c r="B64" i="1"/>
  <c r="B65" i="1" s="1"/>
  <c r="U61" i="1"/>
  <c r="U62" i="1" s="1"/>
  <c r="T61" i="1"/>
  <c r="T62" i="1" s="1"/>
  <c r="P61" i="1"/>
  <c r="P62" i="1" s="1"/>
  <c r="N62" i="1"/>
  <c r="I61" i="1"/>
  <c r="I62" i="1" s="1"/>
  <c r="E61" i="1"/>
  <c r="E62" i="1" s="1"/>
  <c r="D61" i="1"/>
  <c r="D62" i="1" s="1"/>
  <c r="C61" i="1"/>
  <c r="C62" i="1" s="1"/>
  <c r="D64" i="1" l="1"/>
  <c r="D65" i="1" s="1"/>
  <c r="P53" i="1"/>
  <c r="P55" i="1" s="1"/>
  <c r="O51" i="1"/>
  <c r="O50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T53" i="1" l="1"/>
  <c r="V50" i="1"/>
  <c r="V32" i="1"/>
  <c r="V51" i="1"/>
  <c r="V37" i="1"/>
  <c r="V36" i="1"/>
  <c r="V35" i="1"/>
  <c r="V34" i="1"/>
  <c r="A6" i="1" l="1"/>
  <c r="V33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7" i="1"/>
  <c r="V16" i="1"/>
  <c r="V15" i="1"/>
  <c r="V14" i="1"/>
  <c r="V13" i="1"/>
  <c r="V12" i="1"/>
  <c r="V11" i="1"/>
  <c r="V10" i="1"/>
  <c r="V9" i="1"/>
  <c r="V8" i="1"/>
  <c r="V6" i="1"/>
  <c r="A22" i="1" l="1"/>
  <c r="A23" i="1" s="1"/>
  <c r="A24" i="1" s="1"/>
  <c r="A25" i="1" s="1"/>
  <c r="A26" i="1" s="1"/>
  <c r="A27" i="1" s="1"/>
  <c r="A28" i="1" s="1"/>
  <c r="A29" i="1" s="1"/>
  <c r="A30" i="1" s="1"/>
  <c r="V7" i="1"/>
  <c r="V5" i="1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W53" i="1"/>
  <c r="S55" i="1"/>
  <c r="V18" i="1"/>
  <c r="W55" i="1" l="1"/>
  <c r="X53" i="1"/>
</calcChain>
</file>

<file path=xl/sharedStrings.xml><?xml version="1.0" encoding="utf-8"?>
<sst xmlns="http://schemas.openxmlformats.org/spreadsheetml/2006/main" count="409" uniqueCount="206">
  <si>
    <t>NICOLLE</t>
  </si>
  <si>
    <t>Nom</t>
  </si>
  <si>
    <t>Apporteur</t>
  </si>
  <si>
    <t>honoraires</t>
  </si>
  <si>
    <t>Jean-Emile</t>
  </si>
  <si>
    <t>Stankic</t>
  </si>
  <si>
    <t>Projet</t>
  </si>
  <si>
    <t>century 21 Bangnole de l'orne</t>
  </si>
  <si>
    <t>JEZEQUEL</t>
  </si>
  <si>
    <t>Albatros, Mme RENAULT</t>
  </si>
  <si>
    <t>Chiffre d'Affaire brut</t>
  </si>
  <si>
    <t>BRED</t>
  </si>
  <si>
    <t>CA</t>
  </si>
  <si>
    <t>Banque retenue</t>
  </si>
  <si>
    <t xml:space="preserve">rétro commission </t>
  </si>
  <si>
    <t>CA net de rétro commission</t>
  </si>
  <si>
    <t>LETELLIER</t>
  </si>
  <si>
    <t>direct</t>
  </si>
  <si>
    <t>charlot</t>
  </si>
  <si>
    <t>betton</t>
  </si>
  <si>
    <t>caillot</t>
  </si>
  <si>
    <t>KUBRIJANOW</t>
  </si>
  <si>
    <t>internet</t>
  </si>
  <si>
    <t>MAGGIO</t>
  </si>
  <si>
    <t>agence d'aujurd'hui blonville</t>
  </si>
  <si>
    <t>SIONNEAU</t>
  </si>
  <si>
    <t>TDC</t>
  </si>
  <si>
    <t>CTN</t>
  </si>
  <si>
    <t>Construction</t>
  </si>
  <si>
    <t>LARNAUD</t>
  </si>
  <si>
    <t>NADIA &amp; SYLVAIN</t>
  </si>
  <si>
    <t>VIVIEN &amp; VASNIER</t>
  </si>
  <si>
    <t>BNP</t>
  </si>
  <si>
    <t>CER Construction.</t>
  </si>
  <si>
    <t>KORNYELI</t>
  </si>
  <si>
    <t>SG</t>
  </si>
  <si>
    <t>S. BAGOT Success Immobilier</t>
  </si>
  <si>
    <t>MICHEL / LECLUZE</t>
  </si>
  <si>
    <t>Agence Gilbert Pierre, M GUIDECOQ</t>
  </si>
  <si>
    <t>GUTTON</t>
  </si>
  <si>
    <t>CHOINARD/DUDUIT</t>
  </si>
  <si>
    <t>ACI, Mme JOSSE</t>
  </si>
  <si>
    <t>PRIEUX</t>
  </si>
  <si>
    <t>LETONDEUR</t>
  </si>
  <si>
    <t>X</t>
  </si>
  <si>
    <t>Reglé</t>
  </si>
  <si>
    <t>Ok</t>
  </si>
  <si>
    <t>SCHNEIDER Murs</t>
  </si>
  <si>
    <t>Gérald</t>
  </si>
  <si>
    <t>SCHNEIDER RP</t>
  </si>
  <si>
    <t>LENORAIS POIRIER</t>
  </si>
  <si>
    <t>C GOUPIL</t>
  </si>
  <si>
    <t>DENEU</t>
  </si>
  <si>
    <t xml:space="preserve">JE </t>
  </si>
  <si>
    <t>SCHNEIDER Sophie</t>
  </si>
  <si>
    <t>DELEVILLE</t>
  </si>
  <si>
    <t>HEXAGONE</t>
  </si>
  <si>
    <t>BPO</t>
  </si>
  <si>
    <t>COULANGE</t>
  </si>
  <si>
    <t>A LETONDEUR</t>
  </si>
  <si>
    <t>LECOEUR</t>
  </si>
  <si>
    <t>Agence Pays d'Andaine</t>
  </si>
  <si>
    <t>TREFOUEL</t>
  </si>
  <si>
    <t>Internet</t>
  </si>
  <si>
    <t>BRION Kevin</t>
  </si>
  <si>
    <t>reco Mme BRION</t>
  </si>
  <si>
    <t>BOUCHER</t>
  </si>
  <si>
    <t>Reco Cabinet LAUNAY</t>
  </si>
  <si>
    <t xml:space="preserve">BRION </t>
  </si>
  <si>
    <t>MAUDUIT</t>
  </si>
  <si>
    <t>TRAVERS</t>
  </si>
  <si>
    <t>REGLEE</t>
  </si>
  <si>
    <t>COM CLIENT REGLEE</t>
  </si>
  <si>
    <t>COM BANQUE REGLEE</t>
  </si>
  <si>
    <t>LEFORT</t>
  </si>
  <si>
    <t>S. DELAUNAY</t>
  </si>
  <si>
    <t>CHAUVIN</t>
  </si>
  <si>
    <t>LECAMUS</t>
  </si>
  <si>
    <t>Date d'envoie</t>
  </si>
  <si>
    <t>PROJET</t>
  </si>
  <si>
    <t>Terrain seul</t>
  </si>
  <si>
    <t>Terrain+construction</t>
  </si>
  <si>
    <t>Neuf clé en main</t>
  </si>
  <si>
    <t>VEFA</t>
  </si>
  <si>
    <t>Ancien sans travaux</t>
  </si>
  <si>
    <t>Ancien avec travaux</t>
  </si>
  <si>
    <t>Travaux d'amélioration</t>
  </si>
  <si>
    <t>Travaux d'agrandissement</t>
  </si>
  <si>
    <t>Travaux de tranformation</t>
  </si>
  <si>
    <t>Autre travaux</t>
  </si>
  <si>
    <t>Soulte</t>
  </si>
  <si>
    <t>Soulte+travaux</t>
  </si>
  <si>
    <t>Prêt auto</t>
  </si>
  <si>
    <t>Prêt conso</t>
  </si>
  <si>
    <t>Achat SCP</t>
  </si>
  <si>
    <t xml:space="preserve">Rachat </t>
  </si>
  <si>
    <t>Rachat prêt Immo</t>
  </si>
  <si>
    <t>Regroupement de crédit</t>
  </si>
  <si>
    <t>Divers</t>
  </si>
  <si>
    <t>BANQUE</t>
  </si>
  <si>
    <t xml:space="preserve">CE </t>
  </si>
  <si>
    <t>CM normandie</t>
  </si>
  <si>
    <t>CM Maine Anjou</t>
  </si>
  <si>
    <t>CDN</t>
  </si>
  <si>
    <t>Crédit Maritime</t>
  </si>
  <si>
    <t>CF</t>
  </si>
  <si>
    <t>GC finances</t>
  </si>
  <si>
    <t>Partners Finances</t>
  </si>
  <si>
    <t>FDC</t>
  </si>
  <si>
    <t>FDC+MURS</t>
  </si>
  <si>
    <t>MURS</t>
  </si>
  <si>
    <t>Installation Pro</t>
  </si>
  <si>
    <t>VANG</t>
  </si>
  <si>
    <t>%</t>
  </si>
  <si>
    <t>Nb</t>
  </si>
  <si>
    <t>Type</t>
  </si>
  <si>
    <t>Honoraires</t>
  </si>
  <si>
    <t>CA brute</t>
  </si>
  <si>
    <t>Bq</t>
  </si>
  <si>
    <t>HODIN-LENORMAND</t>
  </si>
  <si>
    <t>JP BOUILLARD</t>
  </si>
  <si>
    <t>TRAVERT</t>
  </si>
  <si>
    <t>L'AGENCE DU NEUF</t>
  </si>
  <si>
    <t>TOTAL</t>
  </si>
  <si>
    <t xml:space="preserve">TOTAL </t>
  </si>
  <si>
    <t>Rétro com</t>
  </si>
  <si>
    <t>Net de rétro com</t>
  </si>
  <si>
    <t xml:space="preserve"> TOTAL</t>
  </si>
  <si>
    <t>Tirage au sort F9</t>
  </si>
  <si>
    <t>Nombre de dossier par objet :</t>
  </si>
  <si>
    <t>Mt</t>
  </si>
  <si>
    <t>Total montant financé :</t>
  </si>
  <si>
    <t>Com bancaire</t>
  </si>
  <si>
    <r>
      <rPr>
        <b/>
        <sz val="8"/>
        <color theme="8"/>
        <rFont val="Calibri"/>
        <family val="2"/>
        <scheme val="minor"/>
      </rPr>
      <t>Nombre de dossier</t>
    </r>
    <r>
      <rPr>
        <b/>
        <sz val="8"/>
        <color rgb="FF7030A0"/>
        <rFont val="Calibri"/>
        <family val="2"/>
        <scheme val="minor"/>
      </rPr>
      <t xml:space="preserve"> et total financement par banque : </t>
    </r>
  </si>
  <si>
    <t>Payés</t>
  </si>
  <si>
    <t>soit en %age</t>
  </si>
  <si>
    <t>Total de dossiers :</t>
  </si>
  <si>
    <t>Dont Commisions bancaire réglé :</t>
  </si>
  <si>
    <t>Dont Honoraires réglé :</t>
  </si>
  <si>
    <t>%age</t>
  </si>
  <si>
    <t>Tx de Marge</t>
  </si>
  <si>
    <t>Date règlement</t>
  </si>
  <si>
    <t>ROBVEILLE</t>
  </si>
  <si>
    <t>Mme HUBERT &amp; Mr FARCY</t>
  </si>
  <si>
    <t>Vincent BEE</t>
  </si>
  <si>
    <t xml:space="preserve">Total financé : </t>
  </si>
  <si>
    <t>Envoi comptable</t>
  </si>
  <si>
    <t>COMMISSION BANCAIRE</t>
  </si>
  <si>
    <t>MONTANT</t>
  </si>
  <si>
    <t>HONORAIRES</t>
  </si>
  <si>
    <t>RETRO COMMISSION</t>
  </si>
  <si>
    <t>mess tel le 28/09 avec AVIGNNON  : lcv donc pas avant mars / avril</t>
  </si>
  <si>
    <t>FLAMBARD / LETELLIER</t>
  </si>
  <si>
    <t>N° Facture</t>
  </si>
  <si>
    <t>Soit en %age</t>
  </si>
  <si>
    <t>Message</t>
  </si>
  <si>
    <t>le 28/09 com tel avec mr avignon : debut construction fin d'année</t>
  </si>
  <si>
    <t>F16-0002</t>
  </si>
  <si>
    <t>F16-0001</t>
  </si>
  <si>
    <t>F16-0009</t>
  </si>
  <si>
    <t>R16-0005</t>
  </si>
  <si>
    <t>F16-0004</t>
  </si>
  <si>
    <t>F16-0018</t>
  </si>
  <si>
    <t>R16-0004</t>
  </si>
  <si>
    <t>F16-12,13,14</t>
  </si>
  <si>
    <t>F16-0005</t>
  </si>
  <si>
    <t>F16-0007</t>
  </si>
  <si>
    <t>F16-0019</t>
  </si>
  <si>
    <t>x</t>
  </si>
  <si>
    <t>F16-0010</t>
  </si>
  <si>
    <t>F16-0008</t>
  </si>
  <si>
    <t>F16-0015</t>
  </si>
  <si>
    <t>F16-0003</t>
  </si>
  <si>
    <t>F16-0036</t>
  </si>
  <si>
    <t>F16-0011</t>
  </si>
  <si>
    <t>R ???</t>
  </si>
  <si>
    <t>F16-0022</t>
  </si>
  <si>
    <t>F16-0016</t>
  </si>
  <si>
    <t>F16-0040</t>
  </si>
  <si>
    <t>F16-0051</t>
  </si>
  <si>
    <t>F16-0052</t>
  </si>
  <si>
    <t>F16-0054</t>
  </si>
  <si>
    <t>F16-34,53</t>
  </si>
  <si>
    <t>F16-42,43,44</t>
  </si>
  <si>
    <t>F16-0031</t>
  </si>
  <si>
    <t>F16-0050</t>
  </si>
  <si>
    <t>F16-0029</t>
  </si>
  <si>
    <t>F16-0046</t>
  </si>
  <si>
    <t>F16-0033</t>
  </si>
  <si>
    <t>R16-0006</t>
  </si>
  <si>
    <t>F16-0023</t>
  </si>
  <si>
    <t>F16-0024</t>
  </si>
  <si>
    <t>F16-0047</t>
  </si>
  <si>
    <t>F16-0026</t>
  </si>
  <si>
    <t>F16-</t>
  </si>
  <si>
    <t>F16-0042</t>
  </si>
  <si>
    <t>F16-0030</t>
  </si>
  <si>
    <t>F16-0041</t>
  </si>
  <si>
    <t>F16-0048</t>
  </si>
  <si>
    <t>F16-0027</t>
  </si>
  <si>
    <t>F16-0021</t>
  </si>
  <si>
    <t>F16-0035</t>
  </si>
  <si>
    <t>F16-0028</t>
  </si>
  <si>
    <t>F16-0049</t>
  </si>
  <si>
    <t>F16-0032</t>
  </si>
  <si>
    <t>F16-0056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</si>
</sst>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6" x14ac:knownFonts="1"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sz val="8"/>
      <color rgb="FF0070C0"/>
      <name val="Arial"/>
      <family val="2"/>
    </font>
    <font>
      <b/>
      <sz val="8"/>
      <color rgb="FF00B05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rgb="FF7030A0"/>
      <name val="Calibri"/>
      <family val="2"/>
      <scheme val="minor"/>
    </font>
    <font>
      <b/>
      <sz val="8"/>
      <color rgb="FF7030A0"/>
      <name val="Calibri"/>
      <family val="2"/>
      <scheme val="minor"/>
    </font>
    <font>
      <sz val="8"/>
      <color rgb="FF7030A0"/>
      <name val="Calibri"/>
      <family val="2"/>
      <scheme val="minor"/>
    </font>
    <font>
      <b/>
      <i/>
      <sz val="8"/>
      <color rgb="FF7030A0"/>
      <name val="Calibri"/>
      <family val="2"/>
      <scheme val="minor"/>
    </font>
    <font>
      <b/>
      <sz val="8"/>
      <color theme="8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8"/>
      <color theme="7" tint="-0.499984740745262"/>
      <name val="Calibri"/>
      <family val="2"/>
      <scheme val="minor"/>
    </font>
    <font>
      <b/>
      <sz val="8"/>
      <color theme="7" tint="-0.499984740745262"/>
      <name val="Arial"/>
      <family val="2"/>
    </font>
    <font>
      <sz val="8"/>
      <color theme="1"/>
      <name val="Arial"/>
      <family val="2"/>
    </font>
    <font>
      <b/>
      <sz val="6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9"/>
      <color rgb="FF7030A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10" fontId="3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10" fontId="8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0" fontId="3" fillId="0" borderId="8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0" fontId="8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4" fontId="3" fillId="5" borderId="0" xfId="0" applyNumberFormat="1" applyFont="1" applyFill="1" applyAlignment="1">
      <alignment horizontal="center"/>
    </xf>
    <xf numFmtId="14" fontId="3" fillId="0" borderId="0" xfId="0" applyNumberFormat="1" applyFont="1" applyAlignment="1">
      <alignment horizontal="center"/>
    </xf>
    <xf numFmtId="0" fontId="5" fillId="3" borderId="0" xfId="0" applyFont="1" applyFill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3" fillId="0" borderId="1" xfId="0" applyFont="1" applyBorder="1" applyAlignment="1"/>
    <xf numFmtId="10" fontId="4" fillId="0" borderId="0" xfId="0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3" fillId="6" borderId="0" xfId="0" applyFont="1" applyFill="1"/>
    <xf numFmtId="164" fontId="6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NumberFormat="1" applyFont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164" fontId="17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64" fontId="15" fillId="0" borderId="10" xfId="0" applyNumberFormat="1" applyFont="1" applyBorder="1" applyAlignment="1">
      <alignment horizontal="center"/>
    </xf>
    <xf numFmtId="0" fontId="15" fillId="0" borderId="10" xfId="0" applyNumberFormat="1" applyFont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14" fontId="15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14" fontId="20" fillId="0" borderId="0" xfId="0" applyNumberFormat="1" applyFont="1" applyFill="1" applyAlignment="1">
      <alignment horizontal="center"/>
    </xf>
    <xf numFmtId="164" fontId="20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0" fontId="20" fillId="0" borderId="1" xfId="0" applyNumberFormat="1" applyFont="1" applyFill="1" applyBorder="1" applyAlignment="1">
      <alignment horizontal="center" vertical="center"/>
    </xf>
    <xf numFmtId="10" fontId="20" fillId="0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164" fontId="24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14" fontId="3" fillId="7" borderId="1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164" fontId="2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14" fontId="3" fillId="7" borderId="1" xfId="0" applyNumberFormat="1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wrapText="1"/>
    </xf>
    <xf numFmtId="14" fontId="3" fillId="5" borderId="1" xfId="0" applyNumberFormat="1" applyFont="1" applyFill="1" applyBorder="1" applyAlignment="1">
      <alignment horizontal="center" wrapText="1"/>
    </xf>
    <xf numFmtId="14" fontId="3" fillId="0" borderId="0" xfId="0" applyNumberFormat="1" applyFont="1" applyFill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14" fontId="15" fillId="0" borderId="0" xfId="0" applyNumberFormat="1" applyFont="1" applyAlignment="1">
      <alignment horizontal="center" wrapText="1"/>
    </xf>
    <xf numFmtId="14" fontId="2" fillId="0" borderId="14" xfId="0" applyNumberFormat="1" applyFont="1" applyBorder="1" applyAlignment="1">
      <alignment horizontal="center" wrapText="1"/>
    </xf>
    <xf numFmtId="14" fontId="7" fillId="0" borderId="15" xfId="0" applyNumberFormat="1" applyFont="1" applyBorder="1" applyAlignment="1">
      <alignment horizontal="center" wrapText="1"/>
    </xf>
    <xf numFmtId="14" fontId="8" fillId="0" borderId="7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14" fontId="2" fillId="0" borderId="15" xfId="0" applyNumberFormat="1" applyFont="1" applyBorder="1" applyAlignment="1">
      <alignment horizontal="center" wrapText="1"/>
    </xf>
    <xf numFmtId="14" fontId="3" fillId="0" borderId="0" xfId="0" applyNumberFormat="1" applyFont="1" applyAlignment="1">
      <alignment horizontal="left" wrapText="1"/>
    </xf>
    <xf numFmtId="14" fontId="16" fillId="0" borderId="0" xfId="0" applyNumberFormat="1" applyFont="1" applyAlignment="1">
      <alignment horizontal="center" wrapText="1"/>
    </xf>
    <xf numFmtId="14" fontId="9" fillId="0" borderId="1" xfId="0" applyNumberFormat="1" applyFont="1" applyBorder="1" applyAlignment="1">
      <alignment horizontal="center" wrapText="1"/>
    </xf>
    <xf numFmtId="14" fontId="8" fillId="0" borderId="1" xfId="0" applyNumberFormat="1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center" wrapText="1"/>
    </xf>
    <xf numFmtId="14" fontId="9" fillId="0" borderId="0" xfId="0" applyNumberFormat="1" applyFont="1" applyAlignment="1">
      <alignment horizontal="center" wrapText="1"/>
    </xf>
    <xf numFmtId="14" fontId="8" fillId="0" borderId="0" xfId="0" applyNumberFormat="1" applyFont="1" applyAlignment="1">
      <alignment horizontal="center" wrapText="1"/>
    </xf>
    <xf numFmtId="14" fontId="25" fillId="0" borderId="0" xfId="0" applyNumberFormat="1" applyFont="1" applyAlignment="1">
      <alignment horizontal="center" wrapText="1"/>
    </xf>
    <xf numFmtId="14" fontId="5" fillId="3" borderId="2" xfId="0" applyNumberFormat="1" applyFont="1" applyFill="1" applyBorder="1" applyAlignment="1">
      <alignment horizontal="center"/>
    </xf>
    <xf numFmtId="14" fontId="3" fillId="7" borderId="2" xfId="0" applyNumberFormat="1" applyFont="1" applyFill="1" applyBorder="1" applyAlignment="1">
      <alignment horizontal="center"/>
    </xf>
    <xf numFmtId="14" fontId="3" fillId="3" borderId="2" xfId="0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14" fontId="3" fillId="5" borderId="2" xfId="0" applyNumberFormat="1" applyFont="1" applyFill="1" applyBorder="1" applyAlignment="1">
      <alignment horizontal="center"/>
    </xf>
    <xf numFmtId="14" fontId="1" fillId="5" borderId="2" xfId="0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vertical="center"/>
    </xf>
    <xf numFmtId="14" fontId="2" fillId="0" borderId="2" xfId="0" applyNumberFormat="1" applyFont="1" applyBorder="1" applyAlignment="1"/>
    <xf numFmtId="14" fontId="7" fillId="0" borderId="12" xfId="0" applyNumberFormat="1" applyFont="1" applyBorder="1" applyAlignment="1">
      <alignment horizontal="center"/>
    </xf>
    <xf numFmtId="14" fontId="8" fillId="0" borderId="16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14" fontId="2" fillId="0" borderId="12" xfId="0" applyNumberFormat="1" applyFont="1" applyBorder="1" applyAlignment="1"/>
    <xf numFmtId="14" fontId="3" fillId="0" borderId="0" xfId="0" applyNumberFormat="1" applyFont="1" applyAlignment="1">
      <alignment horizontal="left"/>
    </xf>
    <xf numFmtId="14" fontId="16" fillId="0" borderId="0" xfId="0" applyNumberFormat="1" applyFont="1" applyAlignment="1">
      <alignment horizontal="center"/>
    </xf>
    <xf numFmtId="14" fontId="9" fillId="0" borderId="2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14" fontId="9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4" fontId="25" fillId="0" borderId="0" xfId="0" applyNumberFormat="1" applyFont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14" fontId="7" fillId="0" borderId="15" xfId="0" applyNumberFormat="1" applyFont="1" applyBorder="1" applyAlignment="1">
      <alignment horizontal="center"/>
    </xf>
    <xf numFmtId="14" fontId="8" fillId="0" borderId="7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4" fontId="24" fillId="0" borderId="0" xfId="0" applyNumberFormat="1" applyFont="1" applyAlignment="1">
      <alignment horizontal="center"/>
    </xf>
    <xf numFmtId="164" fontId="4" fillId="10" borderId="1" xfId="0" applyNumberFormat="1" applyFont="1" applyFill="1" applyBorder="1" applyAlignment="1">
      <alignment horizontal="center"/>
    </xf>
    <xf numFmtId="14" fontId="4" fillId="10" borderId="1" xfId="0" applyNumberFormat="1" applyFont="1" applyFill="1" applyBorder="1" applyAlignment="1">
      <alignment horizontal="center" wrapText="1"/>
    </xf>
    <xf numFmtId="164" fontId="4" fillId="8" borderId="1" xfId="0" applyNumberFormat="1" applyFont="1" applyFill="1" applyBorder="1" applyAlignment="1">
      <alignment horizontal="center" wrapText="1"/>
    </xf>
    <xf numFmtId="14" fontId="4" fillId="8" borderId="1" xfId="0" applyNumberFormat="1" applyFont="1" applyFill="1" applyBorder="1" applyAlignment="1">
      <alignment horizontal="center" wrapText="1"/>
    </xf>
    <xf numFmtId="164" fontId="4" fillId="8" borderId="1" xfId="0" applyNumberFormat="1" applyFont="1" applyFill="1" applyBorder="1" applyAlignment="1">
      <alignment horizontal="center"/>
    </xf>
    <xf numFmtId="14" fontId="4" fillId="8" borderId="2" xfId="0" applyNumberFormat="1" applyFont="1" applyFill="1" applyBorder="1" applyAlignment="1">
      <alignment horizontal="center" wrapText="1"/>
    </xf>
    <xf numFmtId="164" fontId="4" fillId="0" borderId="3" xfId="0" applyNumberFormat="1" applyFont="1" applyBorder="1" applyAlignment="1">
      <alignment horizontal="center" wrapText="1"/>
    </xf>
    <xf numFmtId="164" fontId="4" fillId="9" borderId="1" xfId="0" applyNumberFormat="1" applyFont="1" applyFill="1" applyBorder="1" applyAlignment="1">
      <alignment horizontal="center"/>
    </xf>
    <xf numFmtId="14" fontId="4" fillId="9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10" fontId="3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0" fontId="8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64" fontId="5" fillId="5" borderId="2" xfId="0" applyNumberFormat="1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164" fontId="25" fillId="0" borderId="0" xfId="0" applyNumberFormat="1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5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/>
    </xf>
    <xf numFmtId="164" fontId="5" fillId="7" borderId="3" xfId="0" applyNumberFormat="1" applyFont="1" applyFill="1" applyBorder="1" applyAlignment="1">
      <alignment horizontal="center"/>
    </xf>
    <xf numFmtId="164" fontId="5" fillId="3" borderId="3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20" fillId="0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4" fontId="20" fillId="0" borderId="1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4" fontId="1" fillId="0" borderId="2" xfId="0" applyNumberFormat="1" applyFont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164" fontId="4" fillId="9" borderId="13" xfId="0" applyNumberFormat="1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164" fontId="3" fillId="11" borderId="1" xfId="0" applyNumberFormat="1" applyFont="1" applyFill="1" applyBorder="1" applyAlignment="1">
      <alignment horizontal="center"/>
    </xf>
    <xf numFmtId="14" fontId="3" fillId="11" borderId="1" xfId="0" applyNumberFormat="1" applyFont="1" applyFill="1" applyBorder="1" applyAlignment="1">
      <alignment horizontal="center"/>
    </xf>
    <xf numFmtId="14" fontId="3" fillId="11" borderId="1" xfId="0" applyNumberFormat="1" applyFont="1" applyFill="1" applyBorder="1" applyAlignment="1">
      <alignment horizontal="center" wrapText="1"/>
    </xf>
    <xf numFmtId="14" fontId="3" fillId="11" borderId="2" xfId="0" applyNumberFormat="1" applyFont="1" applyFill="1" applyBorder="1" applyAlignment="1">
      <alignment horizontal="center"/>
    </xf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3" fillId="11" borderId="0" xfId="0" applyFont="1" applyFill="1" applyAlignment="1">
      <alignment horizontal="center"/>
    </xf>
    <xf numFmtId="0" fontId="4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3" fillId="11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4" fontId="14" fillId="0" borderId="2" xfId="0" applyNumberFormat="1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5" fillId="11" borderId="2" xfId="0" applyNumberFormat="1" applyFont="1" applyFill="1" applyBorder="1" applyAlignment="1">
      <alignment horizontal="center"/>
    </xf>
    <xf numFmtId="164" fontId="5" fillId="11" borderId="3" xfId="0" applyNumberFormat="1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5" borderId="2" xfId="0" applyNumberFormat="1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164" fontId="2" fillId="8" borderId="2" xfId="0" applyNumberFormat="1" applyFont="1" applyFill="1" applyBorder="1" applyAlignment="1">
      <alignment horizontal="center"/>
    </xf>
    <xf numFmtId="164" fontId="2" fillId="8" borderId="13" xfId="0" applyNumberFormat="1" applyFont="1" applyFill="1" applyBorder="1" applyAlignment="1">
      <alignment horizontal="center"/>
    </xf>
    <xf numFmtId="164" fontId="2" fillId="8" borderId="3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1" fillId="0" borderId="13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1" fillId="5" borderId="2" xfId="0" applyNumberFormat="1" applyFont="1" applyFill="1" applyBorder="1" applyAlignment="1">
      <alignment horizontal="right" vertical="center"/>
    </xf>
    <xf numFmtId="164" fontId="1" fillId="5" borderId="13" xfId="0" applyNumberFormat="1" applyFont="1" applyFill="1" applyBorder="1" applyAlignment="1">
      <alignment horizontal="right" vertical="center"/>
    </xf>
    <xf numFmtId="164" fontId="1" fillId="5" borderId="3" xfId="0" applyNumberFormat="1" applyFont="1" applyFill="1" applyBorder="1" applyAlignment="1">
      <alignment horizontal="right" vertical="center"/>
    </xf>
    <xf numFmtId="164" fontId="3" fillId="9" borderId="2" xfId="0" applyNumberFormat="1" applyFont="1" applyFill="1" applyBorder="1" applyAlignment="1">
      <alignment horizontal="center"/>
    </xf>
    <xf numFmtId="164" fontId="3" fillId="9" borderId="13" xfId="0" applyNumberFormat="1" applyFont="1" applyFill="1" applyBorder="1" applyAlignment="1">
      <alignment horizontal="center"/>
    </xf>
    <xf numFmtId="164" fontId="3" fillId="9" borderId="3" xfId="0" applyNumberFormat="1" applyFont="1" applyFill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164" fontId="5" fillId="7" borderId="2" xfId="0" applyNumberFormat="1" applyFont="1" applyFill="1" applyBorder="1" applyAlignment="1">
      <alignment horizontal="center"/>
    </xf>
    <xf numFmtId="164" fontId="5" fillId="7" borderId="3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164" fontId="5" fillId="3" borderId="3" xfId="0" applyNumberFormat="1" applyFont="1" applyFill="1" applyBorder="1" applyAlignment="1">
      <alignment horizontal="center"/>
    </xf>
    <xf numFmtId="164" fontId="14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164" fontId="25" fillId="0" borderId="0" xfId="0" applyNumberFormat="1" applyFont="1" applyAlignment="1">
      <alignment horizontal="center"/>
    </xf>
    <xf numFmtId="0" fontId="9" fillId="0" borderId="1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1" fillId="0" borderId="2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164" fontId="20" fillId="0" borderId="2" xfId="0" applyNumberFormat="1" applyFont="1" applyFill="1" applyBorder="1" applyAlignment="1">
      <alignment horizontal="right"/>
    </xf>
    <xf numFmtId="164" fontId="20" fillId="0" borderId="13" xfId="0" applyNumberFormat="1" applyFont="1" applyFill="1" applyBorder="1" applyAlignment="1">
      <alignment horizontal="right"/>
    </xf>
    <xf numFmtId="164" fontId="20" fillId="0" borderId="3" xfId="0" applyNumberFormat="1" applyFont="1" applyFill="1" applyBorder="1" applyAlignment="1">
      <alignment horizontal="right"/>
    </xf>
    <xf numFmtId="164" fontId="2" fillId="0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Y86"/>
  <sheetViews>
    <sheetView tabSelected="1" zoomScale="115" zoomScaleNormal="115" workbookViewId="0">
      <selection activeCell="B38" sqref="B38"/>
    </sheetView>
  </sheetViews>
  <sheetFormatPr baseColWidth="10" defaultColWidth="11.375" defaultRowHeight="11.25" x14ac:dyDescent="0.2"/>
  <cols>
    <col min="1" max="1" width="3.375" style="8" customWidth="1"/>
    <col min="2" max="2" width="18.75" style="8" customWidth="1"/>
    <col min="3" max="3" width="22.75" style="8" customWidth="1"/>
    <col min="4" max="4" width="18" style="8" customWidth="1"/>
    <col min="5" max="5" width="8" style="8" customWidth="1"/>
    <col min="6" max="6" width="10.75" style="29" customWidth="1"/>
    <col min="7" max="7" width="8.875" style="49" customWidth="1"/>
    <col min="8" max="8" width="3.875" style="29" customWidth="1"/>
    <col min="9" max="9" width="8" style="126" customWidth="1"/>
    <col min="10" max="10" width="9.875" style="126" customWidth="1"/>
    <col min="11" max="11" width="11.125" style="29" customWidth="1"/>
    <col min="12" max="12" width="10.125" style="204" customWidth="1"/>
    <col min="13" max="13" width="3.75" style="29" customWidth="1"/>
    <col min="14" max="14" width="8" style="49" customWidth="1"/>
    <col min="15" max="15" width="12.75" style="29" customWidth="1"/>
    <col min="16" max="16" width="11.125" style="29" customWidth="1"/>
    <col min="17" max="17" width="8" style="204" customWidth="1"/>
    <col min="18" max="18" width="13.625" style="29" customWidth="1"/>
    <col min="19" max="19" width="9.625" style="49" customWidth="1"/>
    <col min="20" max="20" width="7.25" style="29" customWidth="1"/>
    <col min="21" max="21" width="8" style="49" customWidth="1"/>
    <col min="22" max="22" width="11.125" style="29" customWidth="1"/>
    <col min="23" max="23" width="11.75" style="29" customWidth="1"/>
    <col min="24" max="24" width="6.625" style="8" customWidth="1"/>
    <col min="25" max="25" width="57.25" style="78" customWidth="1"/>
    <col min="26" max="16384" width="11.375" style="8"/>
  </cols>
  <sheetData>
    <row r="1" spans="1:25" x14ac:dyDescent="0.2">
      <c r="B1" s="6" t="s">
        <v>71</v>
      </c>
      <c r="C1" s="7" t="s">
        <v>72</v>
      </c>
      <c r="D1" s="190"/>
      <c r="E1" s="190"/>
      <c r="F1" s="72"/>
      <c r="G1" s="71"/>
      <c r="S1" s="48"/>
    </row>
    <row r="2" spans="1:25" x14ac:dyDescent="0.2">
      <c r="C2" s="9" t="s">
        <v>73</v>
      </c>
      <c r="D2" s="70"/>
      <c r="K2" s="315"/>
      <c r="L2" s="315"/>
      <c r="M2" s="315"/>
      <c r="N2" s="315"/>
    </row>
    <row r="3" spans="1:25" ht="15" customHeight="1" x14ac:dyDescent="0.2">
      <c r="C3" s="70"/>
      <c r="E3" s="267" t="s">
        <v>149</v>
      </c>
      <c r="F3" s="268"/>
      <c r="G3" s="268"/>
      <c r="H3" s="268"/>
      <c r="I3" s="269"/>
      <c r="J3" s="272" t="s">
        <v>147</v>
      </c>
      <c r="K3" s="273"/>
      <c r="L3" s="273"/>
      <c r="M3" s="273"/>
      <c r="N3" s="274"/>
      <c r="O3" s="285" t="s">
        <v>10</v>
      </c>
      <c r="P3" s="286"/>
      <c r="Q3" s="282" t="s">
        <v>150</v>
      </c>
      <c r="R3" s="283"/>
      <c r="S3" s="283"/>
      <c r="T3" s="283"/>
      <c r="U3" s="284"/>
      <c r="V3" s="125"/>
      <c r="W3" s="125"/>
    </row>
    <row r="4" spans="1:25" s="16" customFormat="1" ht="31.5" customHeight="1" x14ac:dyDescent="0.2">
      <c r="A4" s="10"/>
      <c r="B4" s="10" t="s">
        <v>1</v>
      </c>
      <c r="C4" s="10" t="s">
        <v>2</v>
      </c>
      <c r="D4" s="10" t="s">
        <v>6</v>
      </c>
      <c r="E4" s="223" t="s">
        <v>153</v>
      </c>
      <c r="F4" s="178" t="s">
        <v>3</v>
      </c>
      <c r="G4" s="179" t="s">
        <v>78</v>
      </c>
      <c r="H4" s="178" t="s">
        <v>45</v>
      </c>
      <c r="I4" s="179" t="s">
        <v>146</v>
      </c>
      <c r="J4" s="181" t="s">
        <v>153</v>
      </c>
      <c r="K4" s="180" t="s">
        <v>148</v>
      </c>
      <c r="L4" s="181" t="s">
        <v>78</v>
      </c>
      <c r="M4" s="182" t="s">
        <v>45</v>
      </c>
      <c r="N4" s="183" t="s">
        <v>146</v>
      </c>
      <c r="O4" s="287"/>
      <c r="P4" s="288"/>
      <c r="Q4" s="224" t="s">
        <v>153</v>
      </c>
      <c r="R4" s="185" t="s">
        <v>14</v>
      </c>
      <c r="S4" s="186" t="s">
        <v>141</v>
      </c>
      <c r="T4" s="185" t="s">
        <v>45</v>
      </c>
      <c r="U4" s="186" t="s">
        <v>146</v>
      </c>
      <c r="V4" s="184" t="s">
        <v>15</v>
      </c>
      <c r="W4" s="10" t="s">
        <v>13</v>
      </c>
      <c r="X4" s="10" t="s">
        <v>46</v>
      </c>
      <c r="Y4" s="234" t="s">
        <v>155</v>
      </c>
    </row>
    <row r="5" spans="1:25" s="50" customFormat="1" x14ac:dyDescent="0.2">
      <c r="A5" s="11">
        <v>1</v>
      </c>
      <c r="B5" s="11" t="s">
        <v>0</v>
      </c>
      <c r="C5" s="11" t="s">
        <v>4</v>
      </c>
      <c r="D5" s="11" t="s">
        <v>84</v>
      </c>
      <c r="E5" s="11" t="s">
        <v>157</v>
      </c>
      <c r="F5" s="30">
        <v>1000</v>
      </c>
      <c r="G5" s="51"/>
      <c r="H5" s="30" t="s">
        <v>44</v>
      </c>
      <c r="I5" s="127">
        <v>42636</v>
      </c>
      <c r="J5" s="127" t="s">
        <v>158</v>
      </c>
      <c r="K5" s="30">
        <v>1219.21</v>
      </c>
      <c r="L5" s="51"/>
      <c r="M5" s="30" t="s">
        <v>44</v>
      </c>
      <c r="N5" s="150"/>
      <c r="O5" s="291">
        <f t="shared" ref="O5:O37" si="0">SUM(F5+K5)</f>
        <v>2219.21</v>
      </c>
      <c r="P5" s="292"/>
      <c r="Q5" s="215"/>
      <c r="R5" s="30">
        <v>0</v>
      </c>
      <c r="S5" s="51"/>
      <c r="T5" s="30"/>
      <c r="U5" s="51"/>
      <c r="V5" s="30">
        <f t="shared" ref="V5:V51" si="1">SUM(O5-R5)</f>
        <v>2219.21</v>
      </c>
      <c r="W5" s="30" t="s">
        <v>11</v>
      </c>
      <c r="X5" s="11" t="s">
        <v>44</v>
      </c>
      <c r="Y5" s="235"/>
    </row>
    <row r="6" spans="1:25" s="233" customFormat="1" x14ac:dyDescent="0.2">
      <c r="A6" s="225">
        <f>SUM(A5+1)</f>
        <v>2</v>
      </c>
      <c r="B6" s="225" t="s">
        <v>5</v>
      </c>
      <c r="C6" s="225" t="s">
        <v>7</v>
      </c>
      <c r="D6" s="226" t="s">
        <v>84</v>
      </c>
      <c r="E6" s="226" t="s">
        <v>159</v>
      </c>
      <c r="F6" s="227">
        <v>1200</v>
      </c>
      <c r="G6" s="228"/>
      <c r="H6" s="227" t="s">
        <v>44</v>
      </c>
      <c r="I6" s="229">
        <v>42636</v>
      </c>
      <c r="J6" s="229" t="s">
        <v>158</v>
      </c>
      <c r="K6" s="227">
        <v>953.73</v>
      </c>
      <c r="L6" s="228">
        <v>42611</v>
      </c>
      <c r="M6" s="227" t="s">
        <v>44</v>
      </c>
      <c r="N6" s="230"/>
      <c r="O6" s="259">
        <f t="shared" si="0"/>
        <v>2153.73</v>
      </c>
      <c r="P6" s="260"/>
      <c r="Q6" s="231" t="s">
        <v>160</v>
      </c>
      <c r="R6" s="227">
        <v>436.29</v>
      </c>
      <c r="S6" s="228">
        <v>42633</v>
      </c>
      <c r="T6" s="227" t="s">
        <v>44</v>
      </c>
      <c r="U6" s="228">
        <v>42636</v>
      </c>
      <c r="V6" s="227">
        <f t="shared" si="1"/>
        <v>1717.44</v>
      </c>
      <c r="W6" s="232" t="s">
        <v>12</v>
      </c>
      <c r="X6" s="225" t="s">
        <v>44</v>
      </c>
      <c r="Y6" s="236"/>
    </row>
    <row r="7" spans="1:25" s="233" customFormat="1" x14ac:dyDescent="0.2">
      <c r="A7" s="225">
        <f t="shared" ref="A7:A51" si="2">SUM(A6+1)</f>
        <v>3</v>
      </c>
      <c r="B7" s="225" t="s">
        <v>8</v>
      </c>
      <c r="C7" s="225" t="s">
        <v>9</v>
      </c>
      <c r="D7" s="226" t="s">
        <v>96</v>
      </c>
      <c r="E7" s="226" t="s">
        <v>161</v>
      </c>
      <c r="F7" s="227">
        <v>1200</v>
      </c>
      <c r="G7" s="228"/>
      <c r="H7" s="227" t="s">
        <v>44</v>
      </c>
      <c r="I7" s="229">
        <v>42636</v>
      </c>
      <c r="J7" s="229" t="s">
        <v>162</v>
      </c>
      <c r="K7" s="227">
        <v>1266.21</v>
      </c>
      <c r="L7" s="228">
        <v>42563</v>
      </c>
      <c r="M7" s="227" t="s">
        <v>44</v>
      </c>
      <c r="N7" s="230">
        <v>42636</v>
      </c>
      <c r="O7" s="259">
        <f t="shared" si="0"/>
        <v>2466.21</v>
      </c>
      <c r="P7" s="260"/>
      <c r="Q7" s="231" t="s">
        <v>163</v>
      </c>
      <c r="R7" s="227">
        <v>633</v>
      </c>
      <c r="S7" s="228">
        <v>42634</v>
      </c>
      <c r="T7" s="227" t="s">
        <v>44</v>
      </c>
      <c r="U7" s="228">
        <v>42636</v>
      </c>
      <c r="V7" s="227">
        <f t="shared" si="1"/>
        <v>1833.21</v>
      </c>
      <c r="W7" s="232" t="s">
        <v>100</v>
      </c>
      <c r="X7" s="225" t="s">
        <v>44</v>
      </c>
      <c r="Y7" s="236"/>
    </row>
    <row r="8" spans="1:25" s="121" customFormat="1" x14ac:dyDescent="0.2">
      <c r="A8" s="116">
        <f t="shared" si="2"/>
        <v>4</v>
      </c>
      <c r="B8" s="116" t="s">
        <v>16</v>
      </c>
      <c r="C8" s="116" t="s">
        <v>17</v>
      </c>
      <c r="D8" s="117" t="s">
        <v>96</v>
      </c>
      <c r="E8" s="117" t="s">
        <v>164</v>
      </c>
      <c r="F8" s="118">
        <v>0</v>
      </c>
      <c r="G8" s="119"/>
      <c r="H8" s="118"/>
      <c r="I8" s="128"/>
      <c r="J8" s="128"/>
      <c r="K8" s="118">
        <v>3125.88</v>
      </c>
      <c r="L8" s="119">
        <v>42557</v>
      </c>
      <c r="M8" s="118" t="s">
        <v>44</v>
      </c>
      <c r="N8" s="151">
        <v>42636</v>
      </c>
      <c r="O8" s="289">
        <f t="shared" si="0"/>
        <v>3125.88</v>
      </c>
      <c r="P8" s="290"/>
      <c r="Q8" s="214"/>
      <c r="R8" s="118"/>
      <c r="S8" s="119"/>
      <c r="T8" s="118"/>
      <c r="U8" s="119"/>
      <c r="V8" s="118">
        <f t="shared" si="1"/>
        <v>3125.88</v>
      </c>
      <c r="W8" s="120" t="s">
        <v>100</v>
      </c>
      <c r="X8" s="116" t="s">
        <v>44</v>
      </c>
      <c r="Y8" s="237"/>
    </row>
    <row r="9" spans="1:25" s="6" customFormat="1" x14ac:dyDescent="0.2">
      <c r="A9" s="14">
        <f t="shared" si="2"/>
        <v>5</v>
      </c>
      <c r="B9" s="14" t="s">
        <v>20</v>
      </c>
      <c r="C9" s="14" t="s">
        <v>26</v>
      </c>
      <c r="D9" s="11" t="s">
        <v>97</v>
      </c>
      <c r="E9" s="11"/>
      <c r="F9" s="33"/>
      <c r="G9" s="56"/>
      <c r="H9" s="33" t="s">
        <v>44</v>
      </c>
      <c r="I9" s="129"/>
      <c r="J9" s="129"/>
      <c r="K9" s="33">
        <v>370.5</v>
      </c>
      <c r="L9" s="56"/>
      <c r="M9" s="33" t="s">
        <v>44</v>
      </c>
      <c r="N9" s="152"/>
      <c r="O9" s="291">
        <f t="shared" si="0"/>
        <v>370.5</v>
      </c>
      <c r="P9" s="292"/>
      <c r="Q9" s="215"/>
      <c r="R9" s="33"/>
      <c r="S9" s="56"/>
      <c r="T9" s="33"/>
      <c r="U9" s="56"/>
      <c r="V9" s="33">
        <f t="shared" si="1"/>
        <v>370.5</v>
      </c>
      <c r="W9" s="30" t="s">
        <v>106</v>
      </c>
      <c r="X9" s="14" t="s">
        <v>44</v>
      </c>
      <c r="Y9" s="238"/>
    </row>
    <row r="10" spans="1:25" s="6" customFormat="1" x14ac:dyDescent="0.2">
      <c r="A10" s="14">
        <f t="shared" si="2"/>
        <v>6</v>
      </c>
      <c r="B10" s="14" t="s">
        <v>18</v>
      </c>
      <c r="C10" s="14" t="s">
        <v>19</v>
      </c>
      <c r="D10" s="11" t="s">
        <v>96</v>
      </c>
      <c r="E10" s="11" t="s">
        <v>165</v>
      </c>
      <c r="F10" s="33">
        <v>1200</v>
      </c>
      <c r="G10" s="56"/>
      <c r="H10" s="33" t="s">
        <v>44</v>
      </c>
      <c r="I10" s="129">
        <v>42636</v>
      </c>
      <c r="J10" s="129" t="s">
        <v>170</v>
      </c>
      <c r="K10" s="33">
        <v>1088.27</v>
      </c>
      <c r="L10" s="56"/>
      <c r="M10" s="33" t="s">
        <v>44</v>
      </c>
      <c r="N10" s="152"/>
      <c r="O10" s="291">
        <f t="shared" si="0"/>
        <v>2288.27</v>
      </c>
      <c r="P10" s="292"/>
      <c r="Q10" s="215"/>
      <c r="R10" s="33">
        <v>524</v>
      </c>
      <c r="S10" s="56"/>
      <c r="T10" s="33" t="s">
        <v>44</v>
      </c>
      <c r="U10" s="56"/>
      <c r="V10" s="33">
        <f t="shared" si="1"/>
        <v>1764.27</v>
      </c>
      <c r="W10" s="30" t="s">
        <v>100</v>
      </c>
      <c r="X10" s="14" t="s">
        <v>44</v>
      </c>
      <c r="Y10" s="238"/>
    </row>
    <row r="11" spans="1:25" s="121" customFormat="1" x14ac:dyDescent="0.2">
      <c r="A11" s="116">
        <f t="shared" si="2"/>
        <v>7</v>
      </c>
      <c r="B11" s="116" t="s">
        <v>21</v>
      </c>
      <c r="C11" s="116" t="s">
        <v>22</v>
      </c>
      <c r="D11" s="117" t="s">
        <v>96</v>
      </c>
      <c r="E11" s="117" t="s">
        <v>166</v>
      </c>
      <c r="F11" s="118">
        <v>1500</v>
      </c>
      <c r="G11" s="119"/>
      <c r="H11" s="118" t="s">
        <v>44</v>
      </c>
      <c r="I11" s="128">
        <v>42636</v>
      </c>
      <c r="J11" s="128" t="s">
        <v>167</v>
      </c>
      <c r="K11" s="118">
        <v>867.57</v>
      </c>
      <c r="L11" s="119">
        <v>42611</v>
      </c>
      <c r="M11" s="118" t="s">
        <v>44</v>
      </c>
      <c r="N11" s="151"/>
      <c r="O11" s="289">
        <f t="shared" si="0"/>
        <v>2367.5700000000002</v>
      </c>
      <c r="P11" s="290"/>
      <c r="Q11" s="214"/>
      <c r="R11" s="118"/>
      <c r="S11" s="119"/>
      <c r="T11" s="118"/>
      <c r="U11" s="119"/>
      <c r="V11" s="118">
        <f t="shared" si="1"/>
        <v>2367.5700000000002</v>
      </c>
      <c r="W11" s="120" t="s">
        <v>12</v>
      </c>
      <c r="X11" s="116" t="s">
        <v>44</v>
      </c>
      <c r="Y11" s="237"/>
    </row>
    <row r="12" spans="1:25" s="121" customFormat="1" x14ac:dyDescent="0.2">
      <c r="A12" s="116">
        <f t="shared" si="2"/>
        <v>8</v>
      </c>
      <c r="B12" s="116" t="s">
        <v>23</v>
      </c>
      <c r="C12" s="116" t="s">
        <v>24</v>
      </c>
      <c r="D12" s="117" t="s">
        <v>84</v>
      </c>
      <c r="E12" s="117" t="s">
        <v>169</v>
      </c>
      <c r="F12" s="118">
        <v>1500</v>
      </c>
      <c r="G12" s="119"/>
      <c r="H12" s="118" t="s">
        <v>44</v>
      </c>
      <c r="I12" s="128">
        <v>42636</v>
      </c>
      <c r="J12" s="128" t="s">
        <v>171</v>
      </c>
      <c r="K12" s="118">
        <v>1579.12</v>
      </c>
      <c r="L12" s="119">
        <v>42611</v>
      </c>
      <c r="M12" s="118" t="s">
        <v>44</v>
      </c>
      <c r="N12" s="151"/>
      <c r="O12" s="289">
        <f t="shared" si="0"/>
        <v>3079.12</v>
      </c>
      <c r="P12" s="290"/>
      <c r="Q12" s="214" t="s">
        <v>172</v>
      </c>
      <c r="R12" s="118">
        <f>SUM(K12/2)</f>
        <v>789.56</v>
      </c>
      <c r="S12" s="119">
        <v>42627</v>
      </c>
      <c r="T12" s="118" t="s">
        <v>44</v>
      </c>
      <c r="U12" s="119">
        <v>42636</v>
      </c>
      <c r="V12" s="118">
        <f t="shared" si="1"/>
        <v>2289.56</v>
      </c>
      <c r="W12" s="120" t="s">
        <v>12</v>
      </c>
      <c r="X12" s="116" t="s">
        <v>168</v>
      </c>
      <c r="Y12" s="237"/>
    </row>
    <row r="13" spans="1:25" x14ac:dyDescent="0.2">
      <c r="A13" s="13">
        <f t="shared" si="2"/>
        <v>9</v>
      </c>
      <c r="B13" s="13" t="s">
        <v>25</v>
      </c>
      <c r="C13" s="13" t="s">
        <v>27</v>
      </c>
      <c r="D13" s="28" t="s">
        <v>81</v>
      </c>
      <c r="E13" s="28"/>
      <c r="F13" s="32">
        <v>1500</v>
      </c>
      <c r="G13" s="54"/>
      <c r="H13" s="32"/>
      <c r="I13" s="130"/>
      <c r="J13" s="130"/>
      <c r="K13" s="32">
        <v>1772</v>
      </c>
      <c r="L13" s="54"/>
      <c r="M13" s="32"/>
      <c r="N13" s="153"/>
      <c r="O13" s="265">
        <f t="shared" si="0"/>
        <v>3272</v>
      </c>
      <c r="P13" s="266"/>
      <c r="Q13" s="201"/>
      <c r="R13" s="32">
        <v>886</v>
      </c>
      <c r="S13" s="54"/>
      <c r="T13" s="32"/>
      <c r="U13" s="54"/>
      <c r="V13" s="32">
        <f t="shared" si="1"/>
        <v>2386</v>
      </c>
      <c r="W13" s="55" t="s">
        <v>32</v>
      </c>
      <c r="X13" s="13"/>
      <c r="Y13" s="239" t="s">
        <v>156</v>
      </c>
    </row>
    <row r="14" spans="1:25" x14ac:dyDescent="0.2">
      <c r="A14" s="13">
        <f t="shared" si="2"/>
        <v>10</v>
      </c>
      <c r="B14" s="13" t="s">
        <v>29</v>
      </c>
      <c r="C14" s="13" t="s">
        <v>17</v>
      </c>
      <c r="D14" s="28" t="s">
        <v>96</v>
      </c>
      <c r="E14" s="28"/>
      <c r="F14" s="32">
        <v>1200</v>
      </c>
      <c r="G14" s="54"/>
      <c r="H14" s="32"/>
      <c r="I14" s="130"/>
      <c r="J14" s="130"/>
      <c r="K14" s="32">
        <v>931.83</v>
      </c>
      <c r="L14" s="54"/>
      <c r="M14" s="32"/>
      <c r="N14" s="153"/>
      <c r="O14" s="265">
        <f t="shared" si="0"/>
        <v>2131.83</v>
      </c>
      <c r="P14" s="266"/>
      <c r="Q14" s="201"/>
      <c r="R14" s="32"/>
      <c r="S14" s="54"/>
      <c r="T14" s="32"/>
      <c r="U14" s="54"/>
      <c r="V14" s="32">
        <f t="shared" si="1"/>
        <v>2131.83</v>
      </c>
      <c r="W14" s="55" t="s">
        <v>11</v>
      </c>
      <c r="X14" s="13"/>
      <c r="Y14" s="239"/>
    </row>
    <row r="15" spans="1:25" s="7" customFormat="1" x14ac:dyDescent="0.2">
      <c r="A15" s="12">
        <f t="shared" si="2"/>
        <v>11</v>
      </c>
      <c r="B15" s="12" t="s">
        <v>30</v>
      </c>
      <c r="C15" s="12" t="s">
        <v>17</v>
      </c>
      <c r="D15" s="27" t="s">
        <v>84</v>
      </c>
      <c r="E15" s="27"/>
      <c r="F15" s="31">
        <v>0</v>
      </c>
      <c r="G15" s="52"/>
      <c r="H15" s="31"/>
      <c r="I15" s="131"/>
      <c r="J15" s="131" t="s">
        <v>173</v>
      </c>
      <c r="K15" s="31">
        <v>886.52</v>
      </c>
      <c r="L15" s="52">
        <v>42581</v>
      </c>
      <c r="M15" s="31"/>
      <c r="N15" s="154">
        <v>42636</v>
      </c>
      <c r="O15" s="263">
        <f t="shared" si="0"/>
        <v>886.52</v>
      </c>
      <c r="P15" s="264"/>
      <c r="Q15" s="213"/>
      <c r="R15" s="31"/>
      <c r="S15" s="52"/>
      <c r="T15" s="31"/>
      <c r="U15" s="52"/>
      <c r="V15" s="31">
        <f t="shared" si="1"/>
        <v>886.52</v>
      </c>
      <c r="W15" s="53" t="s">
        <v>100</v>
      </c>
      <c r="X15" s="12"/>
      <c r="Y15" s="240"/>
    </row>
    <row r="16" spans="1:25" s="50" customFormat="1" x14ac:dyDescent="0.2">
      <c r="A16" s="11">
        <f t="shared" si="2"/>
        <v>12</v>
      </c>
      <c r="B16" s="11" t="s">
        <v>34</v>
      </c>
      <c r="C16" s="11" t="s">
        <v>36</v>
      </c>
      <c r="D16" s="11" t="s">
        <v>84</v>
      </c>
      <c r="E16" s="11" t="s">
        <v>172</v>
      </c>
      <c r="F16" s="30">
        <v>1200</v>
      </c>
      <c r="G16" s="51"/>
      <c r="H16" s="30" t="s">
        <v>44</v>
      </c>
      <c r="I16" s="127">
        <v>42636</v>
      </c>
      <c r="J16" s="127" t="s">
        <v>174</v>
      </c>
      <c r="K16" s="30">
        <v>1722.59</v>
      </c>
      <c r="L16" s="51"/>
      <c r="M16" s="30" t="s">
        <v>44</v>
      </c>
      <c r="N16" s="150"/>
      <c r="O16" s="291">
        <f t="shared" si="0"/>
        <v>2922.59</v>
      </c>
      <c r="P16" s="292"/>
      <c r="Q16" s="215" t="s">
        <v>175</v>
      </c>
      <c r="R16" s="30">
        <v>861.29</v>
      </c>
      <c r="S16" s="51">
        <v>42573</v>
      </c>
      <c r="T16" s="30" t="s">
        <v>44</v>
      </c>
      <c r="U16" s="51">
        <v>42636</v>
      </c>
      <c r="V16" s="30">
        <f t="shared" si="1"/>
        <v>2061.3000000000002</v>
      </c>
      <c r="W16" s="30" t="s">
        <v>35</v>
      </c>
      <c r="X16" s="11" t="s">
        <v>44</v>
      </c>
      <c r="Y16" s="235"/>
    </row>
    <row r="17" spans="1:25" x14ac:dyDescent="0.2">
      <c r="A17" s="13">
        <f t="shared" si="2"/>
        <v>13</v>
      </c>
      <c r="B17" s="13" t="s">
        <v>31</v>
      </c>
      <c r="C17" s="13" t="s">
        <v>33</v>
      </c>
      <c r="D17" s="28" t="s">
        <v>81</v>
      </c>
      <c r="E17" s="28"/>
      <c r="F17" s="32">
        <v>1200</v>
      </c>
      <c r="G17" s="54"/>
      <c r="H17" s="32"/>
      <c r="I17" s="130"/>
      <c r="J17" s="130"/>
      <c r="K17" s="32">
        <v>1441</v>
      </c>
      <c r="L17" s="54"/>
      <c r="M17" s="32"/>
      <c r="N17" s="153"/>
      <c r="O17" s="265">
        <f t="shared" si="0"/>
        <v>2641</v>
      </c>
      <c r="P17" s="266"/>
      <c r="Q17" s="201"/>
      <c r="R17" s="32">
        <v>720</v>
      </c>
      <c r="S17" s="54"/>
      <c r="T17" s="32"/>
      <c r="U17" s="54"/>
      <c r="V17" s="32">
        <f t="shared" si="1"/>
        <v>1921</v>
      </c>
      <c r="W17" s="55" t="s">
        <v>12</v>
      </c>
      <c r="X17" s="13"/>
      <c r="Y17" s="239" t="s">
        <v>151</v>
      </c>
    </row>
    <row r="18" spans="1:25" s="121" customFormat="1" x14ac:dyDescent="0.2">
      <c r="A18" s="116">
        <f t="shared" si="2"/>
        <v>14</v>
      </c>
      <c r="B18" s="116" t="s">
        <v>37</v>
      </c>
      <c r="C18" s="116" t="s">
        <v>38</v>
      </c>
      <c r="D18" s="117" t="s">
        <v>84</v>
      </c>
      <c r="E18" s="117" t="s">
        <v>200</v>
      </c>
      <c r="F18" s="118">
        <v>1200</v>
      </c>
      <c r="G18" s="119">
        <v>42577</v>
      </c>
      <c r="H18" s="118" t="s">
        <v>44</v>
      </c>
      <c r="I18" s="128">
        <v>42636</v>
      </c>
      <c r="J18" s="128" t="s">
        <v>176</v>
      </c>
      <c r="K18" s="118">
        <v>1897.93</v>
      </c>
      <c r="L18" s="119"/>
      <c r="M18" s="118" t="s">
        <v>44</v>
      </c>
      <c r="N18" s="151"/>
      <c r="O18" s="289">
        <f t="shared" si="0"/>
        <v>3097.9300000000003</v>
      </c>
      <c r="P18" s="290"/>
      <c r="Q18" s="214"/>
      <c r="R18" s="118">
        <v>944</v>
      </c>
      <c r="S18" s="119">
        <v>42614</v>
      </c>
      <c r="T18" s="118" t="s">
        <v>44</v>
      </c>
      <c r="U18" s="119"/>
      <c r="V18" s="118">
        <f t="shared" si="1"/>
        <v>2153.9300000000003</v>
      </c>
      <c r="W18" s="120" t="s">
        <v>100</v>
      </c>
      <c r="X18" s="116" t="s">
        <v>44</v>
      </c>
      <c r="Y18" s="237"/>
    </row>
    <row r="19" spans="1:25" x14ac:dyDescent="0.2">
      <c r="A19" s="13">
        <f t="shared" si="2"/>
        <v>15</v>
      </c>
      <c r="B19" s="13" t="s">
        <v>39</v>
      </c>
      <c r="C19" s="13" t="s">
        <v>17</v>
      </c>
      <c r="D19" s="28" t="s">
        <v>109</v>
      </c>
      <c r="E19" s="28"/>
      <c r="F19" s="32">
        <v>2000</v>
      </c>
      <c r="G19" s="54"/>
      <c r="H19" s="32"/>
      <c r="I19" s="130"/>
      <c r="J19" s="130"/>
      <c r="K19" s="32">
        <v>3560</v>
      </c>
      <c r="L19" s="54"/>
      <c r="M19" s="32"/>
      <c r="N19" s="153"/>
      <c r="O19" s="265">
        <f t="shared" si="0"/>
        <v>5560</v>
      </c>
      <c r="P19" s="266"/>
      <c r="Q19" s="201"/>
      <c r="R19" s="32"/>
      <c r="S19" s="54"/>
      <c r="T19" s="32"/>
      <c r="U19" s="54"/>
      <c r="V19" s="32">
        <f t="shared" si="1"/>
        <v>5560</v>
      </c>
      <c r="W19" s="55" t="s">
        <v>32</v>
      </c>
      <c r="X19" s="13"/>
      <c r="Y19" s="239"/>
    </row>
    <row r="20" spans="1:25" s="121" customFormat="1" x14ac:dyDescent="0.2">
      <c r="A20" s="116">
        <f t="shared" si="2"/>
        <v>16</v>
      </c>
      <c r="B20" s="116" t="s">
        <v>40</v>
      </c>
      <c r="C20" s="116" t="s">
        <v>41</v>
      </c>
      <c r="D20" s="117" t="s">
        <v>84</v>
      </c>
      <c r="E20" s="117" t="s">
        <v>177</v>
      </c>
      <c r="F20" s="118">
        <v>1500</v>
      </c>
      <c r="G20" s="119">
        <v>42563</v>
      </c>
      <c r="H20" s="118" t="s">
        <v>44</v>
      </c>
      <c r="I20" s="128">
        <v>42636</v>
      </c>
      <c r="J20" s="128" t="s">
        <v>176</v>
      </c>
      <c r="K20" s="118">
        <v>1473.47</v>
      </c>
      <c r="L20" s="119">
        <v>42563</v>
      </c>
      <c r="M20" s="118" t="s">
        <v>44</v>
      </c>
      <c r="N20" s="151"/>
      <c r="O20" s="289">
        <f t="shared" si="0"/>
        <v>2973.4700000000003</v>
      </c>
      <c r="P20" s="290"/>
      <c r="Q20" s="214"/>
      <c r="R20" s="118">
        <v>736.73500000000001</v>
      </c>
      <c r="S20" s="119">
        <v>42613</v>
      </c>
      <c r="T20" s="118" t="s">
        <v>44</v>
      </c>
      <c r="U20" s="119">
        <v>42636</v>
      </c>
      <c r="V20" s="118">
        <f t="shared" si="1"/>
        <v>2236.7350000000001</v>
      </c>
      <c r="W20" s="120" t="s">
        <v>100</v>
      </c>
      <c r="X20" s="116" t="s">
        <v>44</v>
      </c>
      <c r="Y20" s="237"/>
    </row>
    <row r="21" spans="1:25" s="7" customFormat="1" x14ac:dyDescent="0.2">
      <c r="A21" s="12">
        <f t="shared" si="2"/>
        <v>17</v>
      </c>
      <c r="B21" s="12" t="s">
        <v>42</v>
      </c>
      <c r="C21" s="12" t="s">
        <v>43</v>
      </c>
      <c r="D21" s="27" t="s">
        <v>96</v>
      </c>
      <c r="E21" s="27" t="s">
        <v>178</v>
      </c>
      <c r="F21" s="31">
        <v>1200</v>
      </c>
      <c r="G21" s="52">
        <v>42581</v>
      </c>
      <c r="H21" s="31" t="s">
        <v>44</v>
      </c>
      <c r="I21" s="131">
        <v>42636</v>
      </c>
      <c r="J21" s="131"/>
      <c r="K21" s="31">
        <v>1238.95</v>
      </c>
      <c r="L21" s="52">
        <v>42611</v>
      </c>
      <c r="M21" s="31"/>
      <c r="N21" s="154">
        <v>42636</v>
      </c>
      <c r="O21" s="263">
        <f t="shared" si="0"/>
        <v>2438.9499999999998</v>
      </c>
      <c r="P21" s="264"/>
      <c r="Q21" s="213"/>
      <c r="R21" s="31">
        <v>619</v>
      </c>
      <c r="S21" s="52"/>
      <c r="T21" s="31"/>
      <c r="U21" s="52"/>
      <c r="V21" s="31">
        <f t="shared" si="1"/>
        <v>1819.9499999999998</v>
      </c>
      <c r="W21" s="53" t="s">
        <v>12</v>
      </c>
      <c r="X21" s="12"/>
      <c r="Y21" s="240"/>
    </row>
    <row r="22" spans="1:25" x14ac:dyDescent="0.2">
      <c r="A22" s="13">
        <f t="shared" si="2"/>
        <v>18</v>
      </c>
      <c r="B22" s="13" t="s">
        <v>47</v>
      </c>
      <c r="C22" s="13" t="s">
        <v>48</v>
      </c>
      <c r="D22" s="28" t="s">
        <v>110</v>
      </c>
      <c r="E22" s="28" t="s">
        <v>179</v>
      </c>
      <c r="F22" s="32">
        <v>1500</v>
      </c>
      <c r="G22" s="54">
        <v>42633</v>
      </c>
      <c r="H22" s="32"/>
      <c r="I22" s="130">
        <v>42636</v>
      </c>
      <c r="J22" s="130"/>
      <c r="K22" s="32"/>
      <c r="L22" s="54"/>
      <c r="M22" s="32"/>
      <c r="N22" s="153"/>
      <c r="O22" s="265">
        <f t="shared" si="0"/>
        <v>1500</v>
      </c>
      <c r="P22" s="266"/>
      <c r="Q22" s="201"/>
      <c r="R22" s="32"/>
      <c r="S22" s="54"/>
      <c r="T22" s="32"/>
      <c r="U22" s="54"/>
      <c r="V22" s="32">
        <f t="shared" si="1"/>
        <v>1500</v>
      </c>
      <c r="W22" s="55" t="s">
        <v>11</v>
      </c>
      <c r="X22" s="13"/>
      <c r="Y22" s="239"/>
    </row>
    <row r="23" spans="1:25" x14ac:dyDescent="0.2">
      <c r="A23" s="13">
        <f t="shared" si="2"/>
        <v>19</v>
      </c>
      <c r="B23" s="13" t="s">
        <v>49</v>
      </c>
      <c r="C23" s="13" t="s">
        <v>48</v>
      </c>
      <c r="D23" s="28" t="s">
        <v>96</v>
      </c>
      <c r="E23" s="28" t="s">
        <v>180</v>
      </c>
      <c r="F23" s="32">
        <v>1500</v>
      </c>
      <c r="G23" s="54">
        <v>42633</v>
      </c>
      <c r="H23" s="32"/>
      <c r="I23" s="130">
        <v>42636</v>
      </c>
      <c r="J23" s="130" t="s">
        <v>181</v>
      </c>
      <c r="K23" s="32">
        <v>1340.4</v>
      </c>
      <c r="L23" s="54">
        <v>42634</v>
      </c>
      <c r="M23" s="32"/>
      <c r="N23" s="153">
        <v>42636</v>
      </c>
      <c r="O23" s="265">
        <f t="shared" si="0"/>
        <v>2840.4</v>
      </c>
      <c r="P23" s="266"/>
      <c r="Q23" s="201"/>
      <c r="R23" s="32"/>
      <c r="S23" s="54"/>
      <c r="T23" s="32"/>
      <c r="U23" s="54"/>
      <c r="V23" s="32">
        <f t="shared" si="1"/>
        <v>2840.4</v>
      </c>
      <c r="W23" s="55" t="s">
        <v>11</v>
      </c>
      <c r="X23" s="13"/>
      <c r="Y23" s="239"/>
    </row>
    <row r="24" spans="1:25" s="233" customFormat="1" x14ac:dyDescent="0.2">
      <c r="A24" s="225">
        <f t="shared" si="2"/>
        <v>20</v>
      </c>
      <c r="B24" s="225" t="s">
        <v>50</v>
      </c>
      <c r="C24" s="225" t="s">
        <v>51</v>
      </c>
      <c r="D24" s="226" t="s">
        <v>84</v>
      </c>
      <c r="E24" s="226" t="s">
        <v>182</v>
      </c>
      <c r="F24" s="227">
        <v>1200</v>
      </c>
      <c r="G24" s="228">
        <v>42581</v>
      </c>
      <c r="H24" s="227" t="s">
        <v>44</v>
      </c>
      <c r="I24" s="229">
        <v>42636</v>
      </c>
      <c r="J24" s="229" t="s">
        <v>183</v>
      </c>
      <c r="K24" s="227">
        <v>2667</v>
      </c>
      <c r="L24" s="228"/>
      <c r="M24" s="227" t="s">
        <v>44</v>
      </c>
      <c r="N24" s="230">
        <v>42636</v>
      </c>
      <c r="O24" s="259">
        <f t="shared" si="0"/>
        <v>3867</v>
      </c>
      <c r="P24" s="260"/>
      <c r="Q24" s="231"/>
      <c r="R24" s="227">
        <v>1333</v>
      </c>
      <c r="S24" s="228"/>
      <c r="T24" s="227" t="s">
        <v>44</v>
      </c>
      <c r="U24" s="228"/>
      <c r="V24" s="227">
        <f t="shared" si="1"/>
        <v>2534</v>
      </c>
      <c r="W24" s="232" t="s">
        <v>100</v>
      </c>
      <c r="X24" s="225" t="s">
        <v>44</v>
      </c>
      <c r="Y24" s="236"/>
    </row>
    <row r="25" spans="1:25" x14ac:dyDescent="0.2">
      <c r="A25" s="13">
        <f t="shared" si="2"/>
        <v>21</v>
      </c>
      <c r="B25" s="13" t="s">
        <v>52</v>
      </c>
      <c r="C25" s="13" t="s">
        <v>53</v>
      </c>
      <c r="D25" s="28" t="s">
        <v>96</v>
      </c>
      <c r="E25" s="28"/>
      <c r="F25" s="32">
        <v>2500</v>
      </c>
      <c r="G25" s="54">
        <v>42581</v>
      </c>
      <c r="H25" s="32"/>
      <c r="I25" s="130">
        <v>42636</v>
      </c>
      <c r="J25" s="130"/>
      <c r="K25" s="32">
        <v>3269</v>
      </c>
      <c r="L25" s="54"/>
      <c r="M25" s="32"/>
      <c r="N25" s="153"/>
      <c r="O25" s="265">
        <f t="shared" si="0"/>
        <v>5769</v>
      </c>
      <c r="P25" s="266"/>
      <c r="Q25" s="201"/>
      <c r="R25" s="32"/>
      <c r="S25" s="54"/>
      <c r="T25" s="32"/>
      <c r="U25" s="54"/>
      <c r="V25" s="32">
        <f t="shared" si="1"/>
        <v>5769</v>
      </c>
      <c r="W25" s="55" t="s">
        <v>35</v>
      </c>
      <c r="X25" s="13"/>
      <c r="Y25" s="239"/>
    </row>
    <row r="26" spans="1:25" s="7" customFormat="1" x14ac:dyDescent="0.2">
      <c r="A26" s="12">
        <f t="shared" si="2"/>
        <v>22</v>
      </c>
      <c r="B26" s="12" t="s">
        <v>54</v>
      </c>
      <c r="C26" s="12" t="s">
        <v>22</v>
      </c>
      <c r="D26" s="27" t="s">
        <v>85</v>
      </c>
      <c r="E26" s="27" t="s">
        <v>184</v>
      </c>
      <c r="F26" s="31">
        <v>1200</v>
      </c>
      <c r="G26" s="52">
        <v>42581</v>
      </c>
      <c r="H26" s="31" t="s">
        <v>44</v>
      </c>
      <c r="I26" s="131">
        <v>42636</v>
      </c>
      <c r="J26" s="131" t="s">
        <v>185</v>
      </c>
      <c r="K26" s="31">
        <v>888.38</v>
      </c>
      <c r="L26" s="52">
        <v>42633</v>
      </c>
      <c r="M26" s="31"/>
      <c r="N26" s="154">
        <v>42636</v>
      </c>
      <c r="O26" s="263">
        <f t="shared" si="0"/>
        <v>2088.38</v>
      </c>
      <c r="P26" s="264"/>
      <c r="Q26" s="213"/>
      <c r="R26" s="31"/>
      <c r="S26" s="52"/>
      <c r="T26" s="31"/>
      <c r="U26" s="52"/>
      <c r="V26" s="31">
        <f t="shared" si="1"/>
        <v>2088.38</v>
      </c>
      <c r="W26" s="53" t="s">
        <v>100</v>
      </c>
      <c r="X26" s="12"/>
      <c r="Y26" s="240"/>
    </row>
    <row r="27" spans="1:25" x14ac:dyDescent="0.2">
      <c r="A27" s="13">
        <f>SUM(A26+1)</f>
        <v>23</v>
      </c>
      <c r="B27" s="13" t="s">
        <v>55</v>
      </c>
      <c r="C27" s="13" t="s">
        <v>56</v>
      </c>
      <c r="D27" s="28" t="s">
        <v>84</v>
      </c>
      <c r="E27" s="28"/>
      <c r="F27" s="32">
        <v>1200</v>
      </c>
      <c r="G27" s="54">
        <v>42581</v>
      </c>
      <c r="H27" s="32"/>
      <c r="I27" s="130">
        <v>42636</v>
      </c>
      <c r="J27" s="130"/>
      <c r="K27" s="32">
        <v>641.13</v>
      </c>
      <c r="L27" s="54"/>
      <c r="M27" s="32"/>
      <c r="N27" s="153"/>
      <c r="O27" s="265">
        <f t="shared" si="0"/>
        <v>1841.13</v>
      </c>
      <c r="P27" s="266"/>
      <c r="Q27" s="201"/>
      <c r="R27" s="32">
        <v>320.565</v>
      </c>
      <c r="S27" s="54"/>
      <c r="T27" s="32"/>
      <c r="U27" s="54"/>
      <c r="V27" s="32">
        <f t="shared" si="1"/>
        <v>1520.5650000000001</v>
      </c>
      <c r="W27" s="55" t="s">
        <v>57</v>
      </c>
      <c r="X27" s="13"/>
      <c r="Y27" s="239"/>
    </row>
    <row r="28" spans="1:25" s="121" customFormat="1" x14ac:dyDescent="0.2">
      <c r="A28" s="116">
        <f t="shared" si="2"/>
        <v>24</v>
      </c>
      <c r="B28" s="116" t="s">
        <v>58</v>
      </c>
      <c r="C28" s="116" t="s">
        <v>59</v>
      </c>
      <c r="D28" s="117" t="s">
        <v>85</v>
      </c>
      <c r="E28" s="117" t="s">
        <v>186</v>
      </c>
      <c r="F28" s="118">
        <v>900</v>
      </c>
      <c r="G28" s="119">
        <v>42581</v>
      </c>
      <c r="H28" s="118" t="s">
        <v>44</v>
      </c>
      <c r="I28" s="128">
        <v>42636</v>
      </c>
      <c r="J28" s="128" t="s">
        <v>187</v>
      </c>
      <c r="K28" s="118">
        <v>627.16999999999996</v>
      </c>
      <c r="L28" s="119">
        <v>42626</v>
      </c>
      <c r="M28" s="118" t="s">
        <v>44</v>
      </c>
      <c r="N28" s="151">
        <v>42636</v>
      </c>
      <c r="O28" s="289">
        <f t="shared" si="0"/>
        <v>1527.17</v>
      </c>
      <c r="P28" s="290"/>
      <c r="Q28" s="214" t="s">
        <v>189</v>
      </c>
      <c r="R28" s="118">
        <v>313.60000000000002</v>
      </c>
      <c r="S28" s="119">
        <v>42632</v>
      </c>
      <c r="T28" s="118" t="s">
        <v>44</v>
      </c>
      <c r="U28" s="119">
        <v>42636</v>
      </c>
      <c r="V28" s="118">
        <f t="shared" si="1"/>
        <v>1213.5700000000002</v>
      </c>
      <c r="W28" s="120" t="s">
        <v>102</v>
      </c>
      <c r="X28" s="116" t="s">
        <v>44</v>
      </c>
      <c r="Y28" s="237"/>
    </row>
    <row r="29" spans="1:25" x14ac:dyDescent="0.2">
      <c r="A29" s="13">
        <f t="shared" si="2"/>
        <v>25</v>
      </c>
      <c r="B29" s="13" t="s">
        <v>60</v>
      </c>
      <c r="C29" s="13" t="s">
        <v>61</v>
      </c>
      <c r="D29" s="28" t="s">
        <v>84</v>
      </c>
      <c r="E29" s="28" t="s">
        <v>188</v>
      </c>
      <c r="F29" s="32">
        <v>1200</v>
      </c>
      <c r="G29" s="54">
        <v>42581</v>
      </c>
      <c r="H29" s="32"/>
      <c r="I29" s="130">
        <v>42636</v>
      </c>
      <c r="J29" s="130"/>
      <c r="K29" s="32">
        <v>582.54</v>
      </c>
      <c r="L29" s="54"/>
      <c r="M29" s="32"/>
      <c r="N29" s="153"/>
      <c r="O29" s="265">
        <f t="shared" si="0"/>
        <v>1782.54</v>
      </c>
      <c r="P29" s="266"/>
      <c r="Q29" s="201"/>
      <c r="R29" s="32">
        <v>291.27</v>
      </c>
      <c r="S29" s="54"/>
      <c r="T29" s="32"/>
      <c r="U29" s="54"/>
      <c r="V29" s="32">
        <f t="shared" si="1"/>
        <v>1491.27</v>
      </c>
      <c r="W29" s="55" t="s">
        <v>57</v>
      </c>
      <c r="X29" s="13"/>
      <c r="Y29" s="239"/>
    </row>
    <row r="30" spans="1:25" s="121" customFormat="1" x14ac:dyDescent="0.2">
      <c r="A30" s="116">
        <f t="shared" si="2"/>
        <v>26</v>
      </c>
      <c r="B30" s="116" t="s">
        <v>62</v>
      </c>
      <c r="C30" s="116" t="s">
        <v>63</v>
      </c>
      <c r="D30" s="117" t="s">
        <v>85</v>
      </c>
      <c r="E30" s="117" t="s">
        <v>190</v>
      </c>
      <c r="F30" s="118">
        <v>1500</v>
      </c>
      <c r="G30" s="119">
        <v>42604</v>
      </c>
      <c r="H30" s="118" t="s">
        <v>44</v>
      </c>
      <c r="I30" s="128">
        <v>42636</v>
      </c>
      <c r="J30" s="128" t="s">
        <v>191</v>
      </c>
      <c r="K30" s="118">
        <v>2377.2399999999998</v>
      </c>
      <c r="L30" s="119">
        <v>42611</v>
      </c>
      <c r="M30" s="118" t="s">
        <v>44</v>
      </c>
      <c r="N30" s="151">
        <v>42636</v>
      </c>
      <c r="O30" s="289">
        <f t="shared" si="0"/>
        <v>3877.24</v>
      </c>
      <c r="P30" s="290"/>
      <c r="Q30" s="214"/>
      <c r="R30" s="118"/>
      <c r="S30" s="119"/>
      <c r="T30" s="118"/>
      <c r="U30" s="119"/>
      <c r="V30" s="118">
        <f t="shared" si="1"/>
        <v>3877.24</v>
      </c>
      <c r="W30" s="120" t="s">
        <v>12</v>
      </c>
      <c r="X30" s="116" t="s">
        <v>44</v>
      </c>
      <c r="Y30" s="237"/>
    </row>
    <row r="31" spans="1:25" x14ac:dyDescent="0.2">
      <c r="A31" s="13">
        <f t="shared" si="2"/>
        <v>27</v>
      </c>
      <c r="B31" s="13" t="s">
        <v>64</v>
      </c>
      <c r="C31" s="13" t="s">
        <v>65</v>
      </c>
      <c r="D31" s="28" t="s">
        <v>96</v>
      </c>
      <c r="E31" s="28" t="s">
        <v>193</v>
      </c>
      <c r="F31" s="32">
        <v>1000</v>
      </c>
      <c r="G31" s="54">
        <v>42581</v>
      </c>
      <c r="H31" s="32"/>
      <c r="I31" s="130">
        <v>42636</v>
      </c>
      <c r="J31" s="130" t="s">
        <v>192</v>
      </c>
      <c r="K31" s="32">
        <v>895.81</v>
      </c>
      <c r="L31" s="54"/>
      <c r="M31" s="32"/>
      <c r="N31" s="153">
        <v>42636</v>
      </c>
      <c r="O31" s="265">
        <f t="shared" si="0"/>
        <v>1895.81</v>
      </c>
      <c r="P31" s="266"/>
      <c r="Q31" s="201"/>
      <c r="R31" s="32">
        <v>447.9</v>
      </c>
      <c r="S31" s="54"/>
      <c r="T31" s="32"/>
      <c r="U31" s="54"/>
      <c r="V31" s="32">
        <f t="shared" si="1"/>
        <v>1447.9099999999999</v>
      </c>
      <c r="W31" s="55" t="s">
        <v>57</v>
      </c>
      <c r="X31" s="13"/>
      <c r="Y31" s="239"/>
    </row>
    <row r="32" spans="1:25" s="7" customFormat="1" x14ac:dyDescent="0.2">
      <c r="A32" s="12">
        <f t="shared" si="2"/>
        <v>28</v>
      </c>
      <c r="B32" s="12" t="s">
        <v>66</v>
      </c>
      <c r="C32" s="12" t="s">
        <v>67</v>
      </c>
      <c r="D32" s="27" t="s">
        <v>111</v>
      </c>
      <c r="E32" s="27" t="s">
        <v>194</v>
      </c>
      <c r="F32" s="31">
        <v>1500</v>
      </c>
      <c r="G32" s="52">
        <v>42581</v>
      </c>
      <c r="H32" s="31" t="s">
        <v>44</v>
      </c>
      <c r="I32" s="131">
        <v>42636</v>
      </c>
      <c r="J32" s="131" t="s">
        <v>195</v>
      </c>
      <c r="K32" s="31">
        <v>373.3</v>
      </c>
      <c r="L32" s="52">
        <v>42604</v>
      </c>
      <c r="M32" s="31"/>
      <c r="N32" s="154">
        <v>42636</v>
      </c>
      <c r="O32" s="263">
        <f t="shared" si="0"/>
        <v>1873.3</v>
      </c>
      <c r="P32" s="264"/>
      <c r="Q32" s="213"/>
      <c r="R32" s="31"/>
      <c r="S32" s="52"/>
      <c r="T32" s="31"/>
      <c r="U32" s="52"/>
      <c r="V32" s="31">
        <f t="shared" si="1"/>
        <v>1873.3</v>
      </c>
      <c r="W32" s="53" t="s">
        <v>100</v>
      </c>
      <c r="X32" s="12"/>
      <c r="Y32" s="240"/>
    </row>
    <row r="33" spans="1:25" x14ac:dyDescent="0.2">
      <c r="A33" s="13">
        <f t="shared" si="2"/>
        <v>29</v>
      </c>
      <c r="B33" s="13" t="s">
        <v>112</v>
      </c>
      <c r="C33" s="13" t="s">
        <v>22</v>
      </c>
      <c r="D33" s="28" t="s">
        <v>84</v>
      </c>
      <c r="E33" s="28" t="s">
        <v>196</v>
      </c>
      <c r="F33" s="32">
        <v>1200</v>
      </c>
      <c r="G33" s="54">
        <v>42581</v>
      </c>
      <c r="H33" s="32"/>
      <c r="I33" s="130">
        <v>42636</v>
      </c>
      <c r="J33" s="130" t="s">
        <v>197</v>
      </c>
      <c r="K33" s="32">
        <v>1735.41</v>
      </c>
      <c r="L33" s="54">
        <v>42611</v>
      </c>
      <c r="M33" s="32"/>
      <c r="N33" s="153">
        <v>42636</v>
      </c>
      <c r="O33" s="265">
        <f t="shared" si="0"/>
        <v>2935.41</v>
      </c>
      <c r="P33" s="266"/>
      <c r="Q33" s="201"/>
      <c r="R33" s="32"/>
      <c r="S33" s="54"/>
      <c r="T33" s="32"/>
      <c r="U33" s="54"/>
      <c r="V33" s="32">
        <f t="shared" si="1"/>
        <v>2935.41</v>
      </c>
      <c r="W33" s="55" t="s">
        <v>12</v>
      </c>
      <c r="X33" s="13"/>
      <c r="Y33" s="239"/>
    </row>
    <row r="34" spans="1:25" x14ac:dyDescent="0.2">
      <c r="A34" s="13">
        <f t="shared" si="2"/>
        <v>30</v>
      </c>
      <c r="B34" s="13" t="s">
        <v>68</v>
      </c>
      <c r="C34" s="13" t="s">
        <v>43</v>
      </c>
      <c r="D34" s="28" t="s">
        <v>96</v>
      </c>
      <c r="E34" s="28" t="s">
        <v>198</v>
      </c>
      <c r="F34" s="32">
        <v>1000</v>
      </c>
      <c r="G34" s="54">
        <v>42581</v>
      </c>
      <c r="H34" s="32"/>
      <c r="I34" s="130">
        <v>42636</v>
      </c>
      <c r="J34" s="130" t="s">
        <v>199</v>
      </c>
      <c r="K34" s="32">
        <v>1240.4000000000001</v>
      </c>
      <c r="L34" s="54">
        <v>42629</v>
      </c>
      <c r="M34" s="32"/>
      <c r="N34" s="153">
        <v>42636</v>
      </c>
      <c r="O34" s="265">
        <f t="shared" si="0"/>
        <v>2240.4</v>
      </c>
      <c r="P34" s="266"/>
      <c r="Q34" s="201"/>
      <c r="R34" s="32">
        <v>623.13</v>
      </c>
      <c r="S34" s="54"/>
      <c r="T34" s="32"/>
      <c r="U34" s="54"/>
      <c r="V34" s="32">
        <f t="shared" si="1"/>
        <v>1617.27</v>
      </c>
      <c r="W34" s="55" t="s">
        <v>100</v>
      </c>
      <c r="X34" s="13"/>
      <c r="Y34" s="239"/>
    </row>
    <row r="35" spans="1:25" x14ac:dyDescent="0.2">
      <c r="A35" s="13">
        <f t="shared" si="2"/>
        <v>31</v>
      </c>
      <c r="B35" s="13" t="s">
        <v>69</v>
      </c>
      <c r="C35" s="13" t="s">
        <v>70</v>
      </c>
      <c r="D35" s="28" t="s">
        <v>96</v>
      </c>
      <c r="E35" s="28" t="s">
        <v>201</v>
      </c>
      <c r="F35" s="32">
        <v>500</v>
      </c>
      <c r="G35" s="54">
        <v>42581</v>
      </c>
      <c r="H35" s="32"/>
      <c r="I35" s="130">
        <v>42636</v>
      </c>
      <c r="J35" s="130"/>
      <c r="K35" s="32">
        <v>393.34</v>
      </c>
      <c r="L35" s="54"/>
      <c r="M35" s="32"/>
      <c r="N35" s="153"/>
      <c r="O35" s="265">
        <f t="shared" si="0"/>
        <v>893.33999999999992</v>
      </c>
      <c r="P35" s="266"/>
      <c r="Q35" s="201"/>
      <c r="R35" s="32">
        <v>196.67</v>
      </c>
      <c r="S35" s="54"/>
      <c r="T35" s="32"/>
      <c r="U35" s="54"/>
      <c r="V35" s="32">
        <f t="shared" si="1"/>
        <v>696.67</v>
      </c>
      <c r="W35" s="55" t="s">
        <v>100</v>
      </c>
      <c r="X35" s="13"/>
      <c r="Y35" s="239"/>
    </row>
    <row r="36" spans="1:25" x14ac:dyDescent="0.2">
      <c r="A36" s="13">
        <f t="shared" si="2"/>
        <v>32</v>
      </c>
      <c r="B36" s="13" t="s">
        <v>74</v>
      </c>
      <c r="C36" s="13" t="s">
        <v>75</v>
      </c>
      <c r="D36" s="28" t="s">
        <v>96</v>
      </c>
      <c r="E36" s="28" t="s">
        <v>202</v>
      </c>
      <c r="F36" s="32">
        <v>1200</v>
      </c>
      <c r="G36" s="54">
        <v>42581</v>
      </c>
      <c r="H36" s="32"/>
      <c r="I36" s="130">
        <v>42636</v>
      </c>
      <c r="J36" s="130"/>
      <c r="K36" s="32">
        <v>1283.3699999999999</v>
      </c>
      <c r="L36" s="54"/>
      <c r="M36" s="32"/>
      <c r="N36" s="153"/>
      <c r="O36" s="265">
        <f t="shared" si="0"/>
        <v>2483.37</v>
      </c>
      <c r="P36" s="266"/>
      <c r="Q36" s="201"/>
      <c r="R36" s="32">
        <v>250</v>
      </c>
      <c r="S36" s="54"/>
      <c r="T36" s="32"/>
      <c r="U36" s="54"/>
      <c r="V36" s="32">
        <f t="shared" si="1"/>
        <v>2233.37</v>
      </c>
      <c r="W36" s="55" t="s">
        <v>11</v>
      </c>
      <c r="X36" s="13"/>
      <c r="Y36" s="239"/>
    </row>
    <row r="37" spans="1:25" s="7" customFormat="1" x14ac:dyDescent="0.2">
      <c r="A37" s="12">
        <f t="shared" si="2"/>
        <v>33</v>
      </c>
      <c r="B37" s="12" t="s">
        <v>76</v>
      </c>
      <c r="C37" s="12" t="s">
        <v>77</v>
      </c>
      <c r="D37" s="27" t="s">
        <v>85</v>
      </c>
      <c r="E37" s="27" t="s">
        <v>204</v>
      </c>
      <c r="F37" s="31">
        <v>1200</v>
      </c>
      <c r="G37" s="52">
        <v>42581</v>
      </c>
      <c r="H37" s="31" t="s">
        <v>44</v>
      </c>
      <c r="I37" s="131">
        <v>42636</v>
      </c>
      <c r="J37" s="131" t="s">
        <v>205</v>
      </c>
      <c r="K37" s="31">
        <v>1222.02</v>
      </c>
      <c r="L37" s="52"/>
      <c r="M37" s="31"/>
      <c r="N37" s="154"/>
      <c r="O37" s="263">
        <f t="shared" si="0"/>
        <v>2422.02</v>
      </c>
      <c r="P37" s="264"/>
      <c r="Q37" s="213"/>
      <c r="R37" s="31">
        <v>611.01</v>
      </c>
      <c r="S37" s="52"/>
      <c r="T37" s="31"/>
      <c r="U37" s="52"/>
      <c r="V37" s="31">
        <f t="shared" si="1"/>
        <v>1811.01</v>
      </c>
      <c r="W37" s="53" t="s">
        <v>57</v>
      </c>
      <c r="X37" s="12"/>
      <c r="Y37" s="240"/>
    </row>
    <row r="38" spans="1:25" x14ac:dyDescent="0.2">
      <c r="A38" s="13">
        <f t="shared" si="2"/>
        <v>34</v>
      </c>
      <c r="B38" s="13" t="s">
        <v>119</v>
      </c>
      <c r="C38" s="13" t="s">
        <v>120</v>
      </c>
      <c r="D38" s="28" t="s">
        <v>108</v>
      </c>
      <c r="E38" s="28" t="s">
        <v>203</v>
      </c>
      <c r="F38" s="32">
        <v>850</v>
      </c>
      <c r="G38" s="54"/>
      <c r="H38" s="32"/>
      <c r="I38" s="130">
        <v>42636</v>
      </c>
      <c r="J38" s="130"/>
      <c r="K38" s="32"/>
      <c r="L38" s="54"/>
      <c r="M38" s="32"/>
      <c r="N38" s="153"/>
      <c r="O38" s="265">
        <f>SUM(K38+F38)</f>
        <v>850</v>
      </c>
      <c r="P38" s="266"/>
      <c r="Q38" s="201"/>
      <c r="R38" s="32">
        <v>400</v>
      </c>
      <c r="S38" s="54"/>
      <c r="T38" s="32"/>
      <c r="U38" s="54"/>
      <c r="V38" s="32">
        <f>SUM(O38-R38)</f>
        <v>450</v>
      </c>
      <c r="W38" s="55" t="s">
        <v>12</v>
      </c>
      <c r="X38" s="13"/>
      <c r="Y38" s="239"/>
    </row>
    <row r="39" spans="1:25" x14ac:dyDescent="0.2">
      <c r="A39" s="13">
        <f t="shared" si="2"/>
        <v>35</v>
      </c>
      <c r="B39" s="13" t="s">
        <v>121</v>
      </c>
      <c r="C39" s="13" t="s">
        <v>122</v>
      </c>
      <c r="D39" s="28" t="s">
        <v>83</v>
      </c>
      <c r="E39" s="28"/>
      <c r="F39" s="32">
        <v>1200</v>
      </c>
      <c r="G39" s="54"/>
      <c r="H39" s="32"/>
      <c r="I39" s="130">
        <v>42636</v>
      </c>
      <c r="J39" s="130"/>
      <c r="K39" s="32">
        <v>1769.69</v>
      </c>
      <c r="L39" s="54"/>
      <c r="M39" s="32"/>
      <c r="N39" s="153"/>
      <c r="O39" s="265">
        <f>SUM(K39+F39)</f>
        <v>2969.69</v>
      </c>
      <c r="P39" s="266"/>
      <c r="Q39" s="201"/>
      <c r="R39" s="32">
        <v>884.84</v>
      </c>
      <c r="S39" s="54"/>
      <c r="T39" s="32"/>
      <c r="U39" s="54"/>
      <c r="V39" s="32">
        <f>SUM(O39-R39)</f>
        <v>2084.85</v>
      </c>
      <c r="W39" s="55" t="s">
        <v>12</v>
      </c>
      <c r="X39" s="13"/>
      <c r="Y39" s="239"/>
    </row>
    <row r="40" spans="1:25" x14ac:dyDescent="0.2">
      <c r="A40" s="13">
        <f t="shared" si="2"/>
        <v>36</v>
      </c>
      <c r="B40" s="13" t="s">
        <v>142</v>
      </c>
      <c r="C40" s="13" t="s">
        <v>48</v>
      </c>
      <c r="D40" s="28" t="s">
        <v>96</v>
      </c>
      <c r="E40" s="28"/>
      <c r="F40" s="32">
        <v>1200</v>
      </c>
      <c r="G40" s="54"/>
      <c r="H40" s="32"/>
      <c r="I40" s="130"/>
      <c r="J40" s="130"/>
      <c r="K40" s="32">
        <v>1189.48</v>
      </c>
      <c r="L40" s="54"/>
      <c r="M40" s="32"/>
      <c r="N40" s="153"/>
      <c r="O40" s="265">
        <f>SUM(K40+F40)</f>
        <v>2389.48</v>
      </c>
      <c r="P40" s="266"/>
      <c r="Q40" s="201"/>
      <c r="R40" s="32"/>
      <c r="S40" s="54"/>
      <c r="T40" s="32"/>
      <c r="U40" s="54"/>
      <c r="V40" s="32">
        <f t="shared" ref="V40:V49" si="3">SUM(O40-R40)</f>
        <v>2389.48</v>
      </c>
      <c r="W40" s="55" t="s">
        <v>100</v>
      </c>
      <c r="X40" s="13"/>
      <c r="Y40" s="239"/>
    </row>
    <row r="41" spans="1:25" x14ac:dyDescent="0.2">
      <c r="A41" s="13">
        <f t="shared" si="2"/>
        <v>37</v>
      </c>
      <c r="B41" s="13" t="s">
        <v>143</v>
      </c>
      <c r="C41" s="13" t="s">
        <v>144</v>
      </c>
      <c r="D41" s="28" t="s">
        <v>85</v>
      </c>
      <c r="E41" s="28"/>
      <c r="F41" s="32">
        <v>1500</v>
      </c>
      <c r="G41" s="54"/>
      <c r="H41" s="32"/>
      <c r="I41" s="130"/>
      <c r="J41" s="130"/>
      <c r="K41" s="32">
        <v>2398.6799999999998</v>
      </c>
      <c r="L41" s="54"/>
      <c r="M41" s="32"/>
      <c r="N41" s="153"/>
      <c r="O41" s="265">
        <f>SUM(K41+F41)</f>
        <v>3898.68</v>
      </c>
      <c r="P41" s="266"/>
      <c r="Q41" s="201"/>
      <c r="R41" s="32"/>
      <c r="S41" s="54"/>
      <c r="T41" s="32"/>
      <c r="U41" s="54"/>
      <c r="V41" s="32">
        <f t="shared" si="3"/>
        <v>3898.68</v>
      </c>
      <c r="W41" s="55" t="s">
        <v>100</v>
      </c>
      <c r="X41" s="13"/>
      <c r="Y41" s="239"/>
    </row>
    <row r="42" spans="1:25" x14ac:dyDescent="0.2">
      <c r="A42" s="13">
        <f t="shared" si="2"/>
        <v>38</v>
      </c>
      <c r="B42" s="13" t="s">
        <v>152</v>
      </c>
      <c r="C42" s="13" t="s">
        <v>17</v>
      </c>
      <c r="D42" s="28" t="s">
        <v>96</v>
      </c>
      <c r="E42" s="28"/>
      <c r="F42" s="32">
        <v>500</v>
      </c>
      <c r="G42" s="54"/>
      <c r="H42" s="32"/>
      <c r="I42" s="130"/>
      <c r="J42" s="130"/>
      <c r="K42" s="32"/>
      <c r="L42" s="54"/>
      <c r="M42" s="32"/>
      <c r="N42" s="153"/>
      <c r="O42" s="199"/>
      <c r="P42" s="200"/>
      <c r="Q42" s="201"/>
      <c r="R42" s="32"/>
      <c r="S42" s="54"/>
      <c r="T42" s="32"/>
      <c r="U42" s="54"/>
      <c r="V42" s="32"/>
      <c r="W42" s="55"/>
      <c r="X42" s="13"/>
      <c r="Y42" s="239"/>
    </row>
    <row r="43" spans="1:25" x14ac:dyDescent="0.2">
      <c r="A43" s="13">
        <f t="shared" si="2"/>
        <v>39</v>
      </c>
      <c r="B43" s="13"/>
      <c r="C43" s="13"/>
      <c r="D43" s="28"/>
      <c r="E43" s="28"/>
      <c r="F43" s="32"/>
      <c r="G43" s="54"/>
      <c r="H43" s="32"/>
      <c r="I43" s="130"/>
      <c r="J43" s="130"/>
      <c r="K43" s="32"/>
      <c r="L43" s="54"/>
      <c r="M43" s="32"/>
      <c r="N43" s="153"/>
      <c r="O43" s="199"/>
      <c r="P43" s="200"/>
      <c r="Q43" s="201"/>
      <c r="R43" s="32"/>
      <c r="S43" s="54"/>
      <c r="T43" s="32"/>
      <c r="U43" s="54"/>
      <c r="V43" s="32"/>
      <c r="W43" s="55"/>
      <c r="X43" s="13"/>
      <c r="Y43" s="239"/>
    </row>
    <row r="44" spans="1:25" x14ac:dyDescent="0.2">
      <c r="A44" s="13">
        <f t="shared" si="2"/>
        <v>40</v>
      </c>
      <c r="B44" s="13"/>
      <c r="C44" s="13"/>
      <c r="D44" s="28"/>
      <c r="E44" s="28"/>
      <c r="F44" s="32"/>
      <c r="G44" s="54"/>
      <c r="H44" s="32"/>
      <c r="I44" s="130"/>
      <c r="J44" s="130"/>
      <c r="K44" s="32"/>
      <c r="L44" s="54"/>
      <c r="M44" s="32"/>
      <c r="N44" s="153"/>
      <c r="O44" s="199"/>
      <c r="P44" s="200"/>
      <c r="Q44" s="201"/>
      <c r="R44" s="32"/>
      <c r="S44" s="54"/>
      <c r="T44" s="32"/>
      <c r="U44" s="54"/>
      <c r="V44" s="32"/>
      <c r="W44" s="55"/>
      <c r="X44" s="13"/>
      <c r="Y44" s="239"/>
    </row>
    <row r="45" spans="1:25" x14ac:dyDescent="0.2">
      <c r="A45" s="13">
        <f t="shared" si="2"/>
        <v>41</v>
      </c>
      <c r="B45" s="13"/>
      <c r="C45" s="13"/>
      <c r="D45" s="28"/>
      <c r="E45" s="28"/>
      <c r="F45" s="32"/>
      <c r="G45" s="54"/>
      <c r="H45" s="32"/>
      <c r="I45" s="130"/>
      <c r="J45" s="130"/>
      <c r="K45" s="32"/>
      <c r="L45" s="54"/>
      <c r="M45" s="32"/>
      <c r="N45" s="153"/>
      <c r="O45" s="199"/>
      <c r="P45" s="200"/>
      <c r="Q45" s="201"/>
      <c r="R45" s="32"/>
      <c r="S45" s="54"/>
      <c r="T45" s="32"/>
      <c r="U45" s="54"/>
      <c r="V45" s="32"/>
      <c r="W45" s="55"/>
      <c r="X45" s="13"/>
      <c r="Y45" s="239"/>
    </row>
    <row r="46" spans="1:25" x14ac:dyDescent="0.2">
      <c r="A46" s="13">
        <f t="shared" si="2"/>
        <v>42</v>
      </c>
      <c r="B46" s="13"/>
      <c r="C46" s="13"/>
      <c r="D46" s="28"/>
      <c r="E46" s="28"/>
      <c r="F46" s="32"/>
      <c r="G46" s="54"/>
      <c r="H46" s="32"/>
      <c r="I46" s="130"/>
      <c r="J46" s="130"/>
      <c r="K46" s="32"/>
      <c r="L46" s="54"/>
      <c r="M46" s="32"/>
      <c r="N46" s="153"/>
      <c r="O46" s="199"/>
      <c r="P46" s="200"/>
      <c r="Q46" s="201"/>
      <c r="R46" s="32"/>
      <c r="S46" s="54"/>
      <c r="T46" s="32"/>
      <c r="U46" s="54"/>
      <c r="V46" s="32"/>
      <c r="W46" s="55"/>
      <c r="X46" s="13"/>
      <c r="Y46" s="239"/>
    </row>
    <row r="47" spans="1:25" x14ac:dyDescent="0.2">
      <c r="A47" s="13">
        <f t="shared" si="2"/>
        <v>43</v>
      </c>
      <c r="B47" s="13"/>
      <c r="C47" s="13"/>
      <c r="D47" s="28"/>
      <c r="E47" s="28"/>
      <c r="F47" s="32"/>
      <c r="G47" s="54"/>
      <c r="H47" s="32"/>
      <c r="I47" s="130"/>
      <c r="J47" s="130"/>
      <c r="K47" s="32"/>
      <c r="L47" s="54"/>
      <c r="M47" s="32"/>
      <c r="N47" s="153"/>
      <c r="O47" s="199"/>
      <c r="P47" s="200"/>
      <c r="Q47" s="201"/>
      <c r="R47" s="32"/>
      <c r="S47" s="54"/>
      <c r="T47" s="32"/>
      <c r="U47" s="54"/>
      <c r="V47" s="32"/>
      <c r="W47" s="55"/>
      <c r="X47" s="13"/>
      <c r="Y47" s="239"/>
    </row>
    <row r="48" spans="1:25" x14ac:dyDescent="0.2">
      <c r="A48" s="13">
        <f t="shared" si="2"/>
        <v>44</v>
      </c>
      <c r="B48" s="13"/>
      <c r="C48" s="13"/>
      <c r="D48" s="28"/>
      <c r="E48" s="28"/>
      <c r="F48" s="32"/>
      <c r="G48" s="54"/>
      <c r="H48" s="32"/>
      <c r="I48" s="130"/>
      <c r="J48" s="130"/>
      <c r="K48" s="32"/>
      <c r="L48" s="54"/>
      <c r="M48" s="32"/>
      <c r="N48" s="153"/>
      <c r="O48" s="199"/>
      <c r="P48" s="200"/>
      <c r="Q48" s="201"/>
      <c r="R48" s="32"/>
      <c r="S48" s="54"/>
      <c r="T48" s="32"/>
      <c r="U48" s="54"/>
      <c r="V48" s="32"/>
      <c r="W48" s="55"/>
      <c r="X48" s="13"/>
      <c r="Y48" s="239"/>
    </row>
    <row r="49" spans="1:25" x14ac:dyDescent="0.2">
      <c r="A49" s="13">
        <f t="shared" si="2"/>
        <v>45</v>
      </c>
      <c r="B49" s="13"/>
      <c r="C49" s="13"/>
      <c r="D49" s="28"/>
      <c r="E49" s="28"/>
      <c r="F49" s="32"/>
      <c r="G49" s="54"/>
      <c r="H49" s="32"/>
      <c r="I49" s="130"/>
      <c r="J49" s="130"/>
      <c r="K49" s="32"/>
      <c r="L49" s="54"/>
      <c r="M49" s="32"/>
      <c r="N49" s="153"/>
      <c r="O49" s="265">
        <f>SUM(K49+F49)</f>
        <v>0</v>
      </c>
      <c r="P49" s="266"/>
      <c r="Q49" s="201"/>
      <c r="R49" s="32"/>
      <c r="S49" s="54"/>
      <c r="T49" s="32"/>
      <c r="U49" s="54"/>
      <c r="V49" s="32">
        <f t="shared" si="3"/>
        <v>0</v>
      </c>
      <c r="W49" s="55"/>
      <c r="X49" s="13"/>
      <c r="Y49" s="239"/>
    </row>
    <row r="50" spans="1:25" x14ac:dyDescent="0.2">
      <c r="A50" s="13">
        <f t="shared" si="2"/>
        <v>46</v>
      </c>
      <c r="B50" s="13"/>
      <c r="C50" s="13"/>
      <c r="D50" s="28"/>
      <c r="E50" s="28"/>
      <c r="F50" s="34"/>
      <c r="G50" s="57"/>
      <c r="H50" s="34"/>
      <c r="I50" s="132"/>
      <c r="J50" s="132"/>
      <c r="K50" s="34"/>
      <c r="L50" s="57"/>
      <c r="M50" s="34"/>
      <c r="N50" s="155"/>
      <c r="O50" s="265">
        <f>SUM(F50+K50)</f>
        <v>0</v>
      </c>
      <c r="P50" s="266"/>
      <c r="Q50" s="201"/>
      <c r="R50" s="32"/>
      <c r="S50" s="54"/>
      <c r="T50" s="32"/>
      <c r="U50" s="54"/>
      <c r="V50" s="32">
        <f t="shared" si="1"/>
        <v>0</v>
      </c>
      <c r="W50" s="55"/>
      <c r="X50" s="13"/>
      <c r="Y50" s="239"/>
    </row>
    <row r="51" spans="1:25" x14ac:dyDescent="0.2">
      <c r="A51" s="13">
        <f t="shared" si="2"/>
        <v>47</v>
      </c>
      <c r="B51" s="13"/>
      <c r="C51" s="13"/>
      <c r="D51" s="28"/>
      <c r="E51" s="28"/>
      <c r="F51" s="34"/>
      <c r="G51" s="57"/>
      <c r="H51" s="34"/>
      <c r="I51" s="132"/>
      <c r="J51" s="132"/>
      <c r="K51" s="34"/>
      <c r="L51" s="57"/>
      <c r="M51" s="34"/>
      <c r="N51" s="155"/>
      <c r="O51" s="265">
        <f>SUM(F51+K51)</f>
        <v>0</v>
      </c>
      <c r="P51" s="266"/>
      <c r="Q51" s="201"/>
      <c r="R51" s="32"/>
      <c r="S51" s="54"/>
      <c r="T51" s="32"/>
      <c r="U51" s="54"/>
      <c r="V51" s="32">
        <f t="shared" si="1"/>
        <v>0</v>
      </c>
      <c r="W51" s="55"/>
      <c r="X51" s="13"/>
      <c r="Y51" s="239"/>
    </row>
    <row r="52" spans="1:25" s="115" customFormat="1" ht="19.5" customHeight="1" x14ac:dyDescent="0.25">
      <c r="A52" s="109"/>
      <c r="B52" s="109"/>
      <c r="C52" s="109"/>
      <c r="D52" s="270" t="s">
        <v>127</v>
      </c>
      <c r="E52" s="271"/>
      <c r="F52" s="110"/>
      <c r="G52" s="111"/>
      <c r="H52" s="279" t="s">
        <v>123</v>
      </c>
      <c r="I52" s="280"/>
      <c r="J52" s="280"/>
      <c r="K52" s="281"/>
      <c r="L52" s="111"/>
      <c r="M52" s="110"/>
      <c r="N52" s="156"/>
      <c r="O52" s="261" t="s">
        <v>124</v>
      </c>
      <c r="P52" s="262"/>
      <c r="Q52" s="212"/>
      <c r="R52" s="102" t="s">
        <v>123</v>
      </c>
      <c r="S52" s="112"/>
      <c r="T52" s="113" t="s">
        <v>139</v>
      </c>
      <c r="U52" s="172"/>
      <c r="V52" s="102" t="s">
        <v>123</v>
      </c>
      <c r="W52" s="110"/>
      <c r="X52" s="114" t="s">
        <v>140</v>
      </c>
      <c r="Y52" s="187"/>
    </row>
    <row r="53" spans="1:25" s="1" customFormat="1" ht="15" customHeight="1" x14ac:dyDescent="0.2">
      <c r="A53" s="2"/>
      <c r="B53" s="2"/>
      <c r="C53" s="2"/>
      <c r="D53" s="276" t="s">
        <v>116</v>
      </c>
      <c r="E53" s="278"/>
      <c r="F53" s="3">
        <f>SUM(F5:F51)</f>
        <v>44150</v>
      </c>
      <c r="G53" s="222"/>
      <c r="H53" s="276" t="s">
        <v>132</v>
      </c>
      <c r="I53" s="277"/>
      <c r="J53" s="277"/>
      <c r="K53" s="278"/>
      <c r="L53" s="3">
        <f>SUM(K5:K51)</f>
        <v>50289.140000000007</v>
      </c>
      <c r="M53" s="3"/>
      <c r="N53" s="5"/>
      <c r="O53" s="216" t="s">
        <v>117</v>
      </c>
      <c r="P53" s="4">
        <f>SUM(F53+L53)</f>
        <v>94439.140000000014</v>
      </c>
      <c r="Q53" s="4"/>
      <c r="R53" s="217" t="s">
        <v>125</v>
      </c>
      <c r="S53" s="3">
        <f>SUM(R5:R51)</f>
        <v>12821.86</v>
      </c>
      <c r="T53" s="108">
        <f>SUM(S53/P53)</f>
        <v>0.13576849598588042</v>
      </c>
      <c r="U53" s="173"/>
      <c r="V53" s="219" t="s">
        <v>126</v>
      </c>
      <c r="W53" s="3">
        <f>SUM(P53-S53)</f>
        <v>81617.280000000013</v>
      </c>
      <c r="X53" s="108">
        <f>SUM(W53/P53)</f>
        <v>0.86423150401411963</v>
      </c>
      <c r="Y53" s="188"/>
    </row>
    <row r="54" spans="1:25" s="65" customFormat="1" ht="15" customHeight="1" x14ac:dyDescent="0.2">
      <c r="B54" s="106" t="s">
        <v>136</v>
      </c>
      <c r="C54" s="66">
        <f>COUNTA(B5:B51)</f>
        <v>38</v>
      </c>
      <c r="D54" s="308" t="s">
        <v>134</v>
      </c>
      <c r="E54" s="309"/>
      <c r="F54" s="102">
        <f>SUMIF(H5:H51,"x",F5:F51)</f>
        <v>20200</v>
      </c>
      <c r="G54" s="67"/>
      <c r="H54" s="276" t="s">
        <v>134</v>
      </c>
      <c r="I54" s="277"/>
      <c r="J54" s="277"/>
      <c r="K54" s="278"/>
      <c r="L54" s="102">
        <f>SUMIF(M5:M51,"x",K5:K51)</f>
        <v>21235.89</v>
      </c>
      <c r="M54" s="68"/>
      <c r="N54" s="157"/>
      <c r="O54" s="217" t="s">
        <v>134</v>
      </c>
      <c r="P54" s="105">
        <f>SUM(F54+L54)</f>
        <v>41435.89</v>
      </c>
      <c r="Q54" s="105"/>
      <c r="R54" s="221" t="s">
        <v>134</v>
      </c>
      <c r="S54" s="102">
        <f>SUMIF(T5:T51,"x",R5:R51)</f>
        <v>6571.4749999999995</v>
      </c>
      <c r="T54" s="108">
        <f>SUM(S54/P54)</f>
        <v>0.15859379393081696</v>
      </c>
      <c r="U54" s="173"/>
      <c r="V54" s="217" t="s">
        <v>134</v>
      </c>
      <c r="W54" s="3">
        <f>SUM(P54-S54)</f>
        <v>34864.415000000001</v>
      </c>
      <c r="X54" s="108">
        <f>SUM(W54/P54)</f>
        <v>0.84140620606918304</v>
      </c>
      <c r="Y54" s="189"/>
    </row>
    <row r="55" spans="1:25" s="70" customFormat="1" x14ac:dyDescent="0.2">
      <c r="A55" s="275" t="s">
        <v>138</v>
      </c>
      <c r="B55" s="275"/>
      <c r="C55" s="99">
        <f>COUNTIF(H5:H51,"X")</f>
        <v>17</v>
      </c>
      <c r="D55" s="310" t="s">
        <v>135</v>
      </c>
      <c r="E55" s="311"/>
      <c r="F55" s="103">
        <f>SUM(F54/F53)</f>
        <v>0.45753114382785959</v>
      </c>
      <c r="G55" s="97"/>
      <c r="H55" s="312" t="s">
        <v>135</v>
      </c>
      <c r="I55" s="313"/>
      <c r="J55" s="313"/>
      <c r="K55" s="314"/>
      <c r="L55" s="104">
        <f>SUM(L54/L53)</f>
        <v>0.42227586313864179</v>
      </c>
      <c r="M55" s="98"/>
      <c r="N55" s="97"/>
      <c r="O55" s="218" t="s">
        <v>154</v>
      </c>
      <c r="P55" s="104">
        <f>SUM(P54/P53)</f>
        <v>0.43875759563248873</v>
      </c>
      <c r="Q55" s="104"/>
      <c r="R55" s="218" t="s">
        <v>154</v>
      </c>
      <c r="S55" s="104">
        <f>SUM(S54/S53)</f>
        <v>0.51252119427290577</v>
      </c>
      <c r="T55" s="98"/>
      <c r="U55" s="97"/>
      <c r="V55" s="220" t="s">
        <v>154</v>
      </c>
      <c r="W55" s="104">
        <f>SUM(W54/W53)</f>
        <v>0.42716952831557231</v>
      </c>
      <c r="Y55" s="190"/>
    </row>
    <row r="56" spans="1:25" s="70" customFormat="1" ht="15" customHeight="1" x14ac:dyDescent="0.2">
      <c r="A56" s="275" t="s">
        <v>137</v>
      </c>
      <c r="B56" s="275"/>
      <c r="C56" s="99">
        <f>COUNTIF(M5:M51,"X")</f>
        <v>14</v>
      </c>
      <c r="D56" s="100"/>
      <c r="E56" s="100"/>
      <c r="F56" s="101"/>
      <c r="G56" s="71"/>
      <c r="H56" s="72"/>
      <c r="I56" s="133"/>
      <c r="J56" s="133"/>
      <c r="K56" s="72"/>
      <c r="L56" s="72"/>
      <c r="M56" s="72"/>
      <c r="N56" s="71"/>
      <c r="O56" s="72"/>
      <c r="P56" s="74"/>
      <c r="Q56" s="74"/>
      <c r="R56" s="74"/>
      <c r="S56" s="74"/>
      <c r="T56" s="72"/>
      <c r="U56" s="71"/>
      <c r="V56" s="73"/>
      <c r="W56" s="74"/>
      <c r="Y56" s="190"/>
    </row>
    <row r="57" spans="1:25" s="17" customFormat="1" x14ac:dyDescent="0.2">
      <c r="B57" s="17" t="s">
        <v>84</v>
      </c>
      <c r="C57" s="17">
        <f>COUNTIF(D5:D51,B57)</f>
        <v>11</v>
      </c>
      <c r="D57" s="77" t="s">
        <v>12</v>
      </c>
      <c r="E57" s="77"/>
      <c r="F57" s="307">
        <f>COUNTIFS(W5:W51,D57)</f>
        <v>9</v>
      </c>
      <c r="G57" s="307"/>
      <c r="H57" s="35"/>
      <c r="I57" s="134"/>
      <c r="J57" s="134"/>
      <c r="K57" s="35"/>
      <c r="L57" s="35"/>
      <c r="M57" s="35"/>
      <c r="N57" s="60"/>
      <c r="O57" s="35"/>
      <c r="P57" s="35"/>
      <c r="Q57" s="35"/>
      <c r="R57" s="35"/>
      <c r="S57" s="60"/>
      <c r="T57" s="35"/>
      <c r="U57" s="60"/>
      <c r="V57" s="35"/>
      <c r="W57" s="35"/>
      <c r="Y57" s="191"/>
    </row>
    <row r="58" spans="1:25" s="17" customFormat="1" x14ac:dyDescent="0.2">
      <c r="D58" s="77"/>
      <c r="E58" s="77"/>
      <c r="F58" s="79"/>
      <c r="G58" s="79"/>
      <c r="H58" s="35"/>
      <c r="I58" s="134"/>
      <c r="J58" s="134"/>
      <c r="K58" s="35"/>
      <c r="L58" s="35"/>
      <c r="M58" s="35"/>
      <c r="N58" s="60"/>
      <c r="O58" s="35"/>
      <c r="P58" s="35"/>
      <c r="Q58" s="35"/>
      <c r="R58" s="35"/>
      <c r="S58" s="60"/>
      <c r="T58" s="35"/>
      <c r="U58" s="60"/>
      <c r="V58" s="35"/>
      <c r="W58" s="35"/>
      <c r="Y58" s="191"/>
    </row>
    <row r="59" spans="1:25" s="90" customFormat="1" x14ac:dyDescent="0.2">
      <c r="B59" s="96" t="s">
        <v>129</v>
      </c>
      <c r="D59" s="92"/>
      <c r="E59" s="92"/>
      <c r="F59" s="93"/>
      <c r="G59" s="93"/>
      <c r="H59" s="94"/>
      <c r="I59" s="135"/>
      <c r="J59" s="135"/>
      <c r="K59" s="94"/>
      <c r="L59" s="94"/>
      <c r="M59" s="94"/>
      <c r="N59" s="95"/>
      <c r="O59" s="94"/>
      <c r="P59" s="94"/>
      <c r="Q59" s="94"/>
      <c r="R59" s="94"/>
      <c r="S59" s="95"/>
      <c r="T59" s="94"/>
      <c r="U59" s="95"/>
      <c r="V59" s="94"/>
      <c r="W59" s="94"/>
      <c r="Y59" s="91"/>
    </row>
    <row r="60" spans="1:25" ht="15" customHeight="1" x14ac:dyDescent="0.2">
      <c r="A60" s="58" t="s">
        <v>115</v>
      </c>
      <c r="B60" s="211" t="s">
        <v>96</v>
      </c>
      <c r="C60" s="15" t="s">
        <v>84</v>
      </c>
      <c r="D60" s="22" t="s">
        <v>85</v>
      </c>
      <c r="E60" s="296" t="s">
        <v>80</v>
      </c>
      <c r="F60" s="296"/>
      <c r="G60" s="37"/>
      <c r="H60" s="136"/>
      <c r="I60" s="253" t="s">
        <v>28</v>
      </c>
      <c r="J60" s="254"/>
      <c r="K60" s="45"/>
      <c r="L60" s="45"/>
      <c r="M60" s="158"/>
      <c r="N60" s="253" t="s">
        <v>81</v>
      </c>
      <c r="O60" s="254"/>
      <c r="P60" s="306" t="s">
        <v>82</v>
      </c>
      <c r="Q60" s="306"/>
      <c r="R60" s="255" t="s">
        <v>86</v>
      </c>
      <c r="S60" s="256"/>
      <c r="T60" s="257"/>
      <c r="U60" s="20" t="s">
        <v>86</v>
      </c>
      <c r="V60" s="61"/>
      <c r="W60" s="78"/>
      <c r="Y60" s="8"/>
    </row>
    <row r="61" spans="1:25" ht="15" customHeight="1" x14ac:dyDescent="0.2">
      <c r="A61" s="25" t="s">
        <v>114</v>
      </c>
      <c r="B61" s="202">
        <f>COUNTIFS($D5:$D51,B60)</f>
        <v>14</v>
      </c>
      <c r="C61" s="18">
        <f>COUNTIFS($D5:$D51,C60)</f>
        <v>11</v>
      </c>
      <c r="D61" s="18">
        <f>COUNTIFS($D5:$D51,D60)</f>
        <v>5</v>
      </c>
      <c r="E61" s="258">
        <f>COUNTIFS($D5:$D51,E60)</f>
        <v>0</v>
      </c>
      <c r="F61" s="258"/>
      <c r="G61" s="38"/>
      <c r="H61" s="137"/>
      <c r="I61" s="241">
        <f>COUNTIFS($D5:$D51,I60)</f>
        <v>0</v>
      </c>
      <c r="J61" s="242"/>
      <c r="K61" s="38"/>
      <c r="L61" s="38"/>
      <c r="M61" s="159"/>
      <c r="N61" s="241">
        <f>COUNTIFS($D5:$D51,N60)</f>
        <v>2</v>
      </c>
      <c r="O61" s="242"/>
      <c r="P61" s="258">
        <f>COUNTIFS($D5:$D51,P60)</f>
        <v>0</v>
      </c>
      <c r="Q61" s="258"/>
      <c r="R61" s="38"/>
      <c r="S61" s="174"/>
      <c r="T61" s="18">
        <f>COUNTIFS($D5:$D51,R60)</f>
        <v>0</v>
      </c>
      <c r="U61" s="258">
        <f>COUNTIFS($D5:$D51,U60)</f>
        <v>0</v>
      </c>
      <c r="V61" s="258"/>
      <c r="W61" s="78"/>
      <c r="Y61" s="8"/>
    </row>
    <row r="62" spans="1:25" s="62" customFormat="1" ht="15" customHeight="1" x14ac:dyDescent="0.2">
      <c r="A62" s="26" t="s">
        <v>113</v>
      </c>
      <c r="B62" s="206">
        <f>SUM(B61/C54)</f>
        <v>0.36842105263157893</v>
      </c>
      <c r="C62" s="19">
        <f>SUM(C61/C54)</f>
        <v>0.28947368421052633</v>
      </c>
      <c r="D62" s="19">
        <f>SUM(D61/C54)</f>
        <v>0.13157894736842105</v>
      </c>
      <c r="E62" s="243">
        <f>SUM(E61/C54)</f>
        <v>0</v>
      </c>
      <c r="F62" s="244"/>
      <c r="G62" s="39"/>
      <c r="H62" s="138"/>
      <c r="I62" s="243">
        <f>SUM(I61/C54)</f>
        <v>0</v>
      </c>
      <c r="J62" s="244"/>
      <c r="K62" s="39"/>
      <c r="L62" s="39"/>
      <c r="M62" s="160"/>
      <c r="N62" s="243">
        <f>SUM(N61/C54)</f>
        <v>5.2631578947368418E-2</v>
      </c>
      <c r="O62" s="244"/>
      <c r="P62" s="243">
        <f>SUM(P61/C54)</f>
        <v>0</v>
      </c>
      <c r="Q62" s="244"/>
      <c r="R62" s="39"/>
      <c r="S62" s="175"/>
      <c r="T62" s="19">
        <f>SUM(T61/C54)</f>
        <v>0</v>
      </c>
      <c r="U62" s="297">
        <f>SUM(U61/C54)</f>
        <v>0</v>
      </c>
      <c r="V62" s="297"/>
      <c r="W62" s="192"/>
    </row>
    <row r="63" spans="1:25" ht="15" customHeight="1" x14ac:dyDescent="0.2">
      <c r="A63" s="58" t="s">
        <v>115</v>
      </c>
      <c r="B63" s="211" t="s">
        <v>86</v>
      </c>
      <c r="C63" s="15" t="s">
        <v>88</v>
      </c>
      <c r="D63" s="15" t="s">
        <v>89</v>
      </c>
      <c r="E63" s="306" t="s">
        <v>90</v>
      </c>
      <c r="F63" s="306"/>
      <c r="G63" s="45"/>
      <c r="H63" s="139"/>
      <c r="I63" s="253" t="s">
        <v>91</v>
      </c>
      <c r="J63" s="254"/>
      <c r="K63" s="45"/>
      <c r="L63" s="40"/>
      <c r="M63" s="161"/>
      <c r="N63" s="253" t="s">
        <v>92</v>
      </c>
      <c r="O63" s="254"/>
      <c r="P63" s="306" t="s">
        <v>93</v>
      </c>
      <c r="Q63" s="306"/>
      <c r="R63" s="45"/>
      <c r="S63" s="173"/>
      <c r="T63" s="15" t="s">
        <v>94</v>
      </c>
      <c r="U63" s="306" t="s">
        <v>95</v>
      </c>
      <c r="V63" s="306"/>
      <c r="W63" s="78"/>
      <c r="Y63" s="8"/>
    </row>
    <row r="64" spans="1:25" ht="15" customHeight="1" x14ac:dyDescent="0.2">
      <c r="A64" s="25" t="s">
        <v>114</v>
      </c>
      <c r="B64" s="202">
        <f>COUNTIFS($D5:$D51,B63)</f>
        <v>0</v>
      </c>
      <c r="C64" s="18">
        <f>COUNTIFS($D5:$D51,C63)</f>
        <v>0</v>
      </c>
      <c r="D64" s="18">
        <f>COUNTIFS($D5:$D54,D63)</f>
        <v>0</v>
      </c>
      <c r="E64" s="258">
        <f>COUNTIFS($D5:$D51,E63)</f>
        <v>0</v>
      </c>
      <c r="F64" s="258"/>
      <c r="G64" s="41"/>
      <c r="H64" s="140"/>
      <c r="I64" s="241">
        <f>COUNTIFS($D5:$D51,I63)</f>
        <v>0</v>
      </c>
      <c r="J64" s="242"/>
      <c r="K64" s="41"/>
      <c r="L64" s="41"/>
      <c r="M64" s="162"/>
      <c r="N64" s="241">
        <f>COUNTIFS($D5:$D51,N63)</f>
        <v>0</v>
      </c>
      <c r="O64" s="242"/>
      <c r="P64" s="258">
        <f>COUNTIFS($D5:$D51,P63)</f>
        <v>0</v>
      </c>
      <c r="Q64" s="258"/>
      <c r="R64" s="41"/>
      <c r="S64" s="176"/>
      <c r="T64" s="18">
        <f>COUNTIFS($D5:$D51,T63)</f>
        <v>0</v>
      </c>
      <c r="U64" s="258">
        <f>COUNTIFS($D2:$D51,U63)</f>
        <v>0</v>
      </c>
      <c r="V64" s="258"/>
      <c r="W64" s="78"/>
      <c r="Y64" s="8"/>
    </row>
    <row r="65" spans="1:25" s="59" customFormat="1" ht="15" customHeight="1" x14ac:dyDescent="0.2">
      <c r="A65" s="63" t="s">
        <v>113</v>
      </c>
      <c r="B65" s="203">
        <f>SUM(B64/C54)</f>
        <v>0</v>
      </c>
      <c r="C65" s="21">
        <f>SUM(C64/C54)</f>
        <v>0</v>
      </c>
      <c r="D65" s="21">
        <f>SUM(D64/C54)</f>
        <v>0</v>
      </c>
      <c r="E65" s="294">
        <f>SUM(E64/C54)</f>
        <v>0</v>
      </c>
      <c r="F65" s="294"/>
      <c r="G65" s="42"/>
      <c r="H65" s="130"/>
      <c r="I65" s="251">
        <f>SUM(I64/C54)</f>
        <v>0</v>
      </c>
      <c r="J65" s="252"/>
      <c r="K65" s="42"/>
      <c r="L65" s="42"/>
      <c r="M65" s="153"/>
      <c r="N65" s="251">
        <f>SUM(N64/C54)</f>
        <v>0</v>
      </c>
      <c r="O65" s="252"/>
      <c r="P65" s="294">
        <f>SUM(P64/C54)</f>
        <v>0</v>
      </c>
      <c r="Q65" s="294"/>
      <c r="R65" s="42"/>
      <c r="S65" s="54"/>
      <c r="T65" s="21">
        <f>SUM(T64/C54)</f>
        <v>0</v>
      </c>
      <c r="U65" s="294">
        <f>SUM(U64/C54)</f>
        <v>0</v>
      </c>
      <c r="V65" s="294"/>
      <c r="W65" s="193"/>
    </row>
    <row r="66" spans="1:25" ht="15" customHeight="1" x14ac:dyDescent="0.2">
      <c r="A66" s="58" t="s">
        <v>115</v>
      </c>
      <c r="B66" s="205" t="s">
        <v>97</v>
      </c>
      <c r="C66" s="22" t="s">
        <v>108</v>
      </c>
      <c r="D66" s="22" t="s">
        <v>109</v>
      </c>
      <c r="E66" s="296" t="s">
        <v>110</v>
      </c>
      <c r="F66" s="296"/>
      <c r="G66" s="46"/>
      <c r="H66" s="141"/>
      <c r="I66" s="253" t="s">
        <v>111</v>
      </c>
      <c r="J66" s="254"/>
      <c r="K66" s="69"/>
      <c r="L66" s="69"/>
      <c r="M66" s="163"/>
      <c r="N66" s="253" t="s">
        <v>83</v>
      </c>
      <c r="O66" s="254"/>
      <c r="P66" s="295"/>
      <c r="Q66" s="295"/>
      <c r="U66" s="295"/>
      <c r="V66" s="295"/>
      <c r="W66" s="78"/>
      <c r="Y66" s="8"/>
    </row>
    <row r="67" spans="1:25" ht="15" customHeight="1" x14ac:dyDescent="0.2">
      <c r="A67" s="25" t="s">
        <v>114</v>
      </c>
      <c r="B67" s="202">
        <f>COUNTIFS($D5:$D51,B66)</f>
        <v>1</v>
      </c>
      <c r="C67" s="18">
        <f>COUNTIFS($D5:$D51,C66)</f>
        <v>1</v>
      </c>
      <c r="D67" s="18">
        <f>COUNTIFS($D5:$D51,D66)</f>
        <v>1</v>
      </c>
      <c r="E67" s="258">
        <f>COUNTIFS($D5:$D51,E66)</f>
        <v>1</v>
      </c>
      <c r="F67" s="258"/>
      <c r="G67" s="38"/>
      <c r="H67" s="137"/>
      <c r="I67" s="241">
        <f>COUNTIFS($D5:$D51,I66)</f>
        <v>1</v>
      </c>
      <c r="J67" s="242"/>
      <c r="K67" s="38"/>
      <c r="L67" s="38"/>
      <c r="M67" s="159"/>
      <c r="N67" s="241">
        <f>COUNTIFS($D5:$D51,N66)</f>
        <v>1</v>
      </c>
      <c r="O67" s="242"/>
      <c r="P67" s="295"/>
      <c r="Q67" s="295"/>
      <c r="U67" s="295"/>
      <c r="V67" s="295"/>
      <c r="W67" s="78"/>
      <c r="Y67" s="8"/>
    </row>
    <row r="68" spans="1:25" s="59" customFormat="1" ht="15" customHeight="1" x14ac:dyDescent="0.2">
      <c r="A68" s="26" t="s">
        <v>113</v>
      </c>
      <c r="B68" s="206">
        <f>SUM(B67/C54)</f>
        <v>2.6315789473684209E-2</v>
      </c>
      <c r="C68" s="19">
        <f>SUM(C67/C54)</f>
        <v>2.6315789473684209E-2</v>
      </c>
      <c r="D68" s="19">
        <f>SUM(D67/C54)</f>
        <v>2.6315789473684209E-2</v>
      </c>
      <c r="E68" s="297">
        <f>SUM(E67/C54)</f>
        <v>2.6315789473684209E-2</v>
      </c>
      <c r="F68" s="297"/>
      <c r="G68" s="39"/>
      <c r="H68" s="138"/>
      <c r="I68" s="243">
        <f>SUM(I67/C54)</f>
        <v>2.6315789473684209E-2</v>
      </c>
      <c r="J68" s="244"/>
      <c r="K68" s="39"/>
      <c r="L68" s="39"/>
      <c r="M68" s="160"/>
      <c r="N68" s="243">
        <f>SUM(N67/C54)</f>
        <v>2.6315789473684209E-2</v>
      </c>
      <c r="O68" s="244"/>
      <c r="P68" s="300"/>
      <c r="Q68" s="300"/>
      <c r="S68" s="49"/>
      <c r="U68" s="300"/>
      <c r="V68" s="300"/>
      <c r="W68" s="193"/>
    </row>
    <row r="69" spans="1:25" ht="13.5" customHeight="1" x14ac:dyDescent="0.2">
      <c r="E69" s="295"/>
      <c r="F69" s="295"/>
      <c r="G69" s="29"/>
      <c r="H69" s="126"/>
      <c r="J69" s="29"/>
      <c r="M69" s="49"/>
      <c r="N69" s="29"/>
      <c r="P69" s="295"/>
      <c r="Q69" s="295"/>
      <c r="U69" s="295"/>
      <c r="V69" s="295"/>
      <c r="W69" s="78"/>
      <c r="Y69" s="8"/>
    </row>
    <row r="70" spans="1:25" s="78" customFormat="1" ht="13.5" customHeight="1" x14ac:dyDescent="0.2">
      <c r="B70" s="87" t="s">
        <v>131</v>
      </c>
      <c r="C70" s="88">
        <f>SUM(L53)*100</f>
        <v>5028914.0000000009</v>
      </c>
      <c r="E70" s="89"/>
      <c r="F70" s="89"/>
      <c r="G70" s="89"/>
      <c r="H70" s="142"/>
      <c r="I70" s="142"/>
      <c r="J70" s="89"/>
      <c r="K70" s="89"/>
      <c r="L70" s="204"/>
      <c r="M70" s="164"/>
      <c r="N70" s="89"/>
      <c r="O70" s="89"/>
      <c r="P70" s="89"/>
      <c r="Q70" s="89"/>
      <c r="R70" s="89"/>
      <c r="S70" s="164"/>
      <c r="T70" s="89"/>
      <c r="U70" s="89"/>
      <c r="V70" s="89"/>
    </row>
    <row r="71" spans="1:25" s="81" customFormat="1" ht="13.5" customHeight="1" x14ac:dyDescent="0.2">
      <c r="B71" s="91" t="s">
        <v>133</v>
      </c>
      <c r="E71" s="82"/>
      <c r="F71" s="82"/>
      <c r="G71" s="82"/>
      <c r="H71" s="143"/>
      <c r="I71" s="143"/>
      <c r="J71" s="82"/>
      <c r="K71" s="82"/>
      <c r="L71" s="82"/>
      <c r="M71" s="165"/>
      <c r="N71" s="82"/>
      <c r="O71" s="82"/>
      <c r="P71" s="82"/>
      <c r="Q71" s="82"/>
      <c r="R71" s="82"/>
      <c r="S71" s="165"/>
      <c r="T71" s="82"/>
      <c r="U71" s="82"/>
      <c r="V71" s="82"/>
      <c r="W71" s="194"/>
    </row>
    <row r="72" spans="1:25" ht="15" customHeight="1" x14ac:dyDescent="0.2">
      <c r="A72" s="58" t="s">
        <v>118</v>
      </c>
      <c r="B72" s="23" t="s">
        <v>12</v>
      </c>
      <c r="C72" s="23" t="s">
        <v>100</v>
      </c>
      <c r="D72" s="23" t="s">
        <v>32</v>
      </c>
      <c r="E72" s="298" t="s">
        <v>57</v>
      </c>
      <c r="F72" s="298"/>
      <c r="G72" s="40"/>
      <c r="H72" s="139"/>
      <c r="I72" s="245" t="s">
        <v>11</v>
      </c>
      <c r="J72" s="246"/>
      <c r="K72" s="40"/>
      <c r="L72" s="40"/>
      <c r="M72" s="161"/>
      <c r="N72" s="245" t="s">
        <v>35</v>
      </c>
      <c r="O72" s="246"/>
      <c r="P72" s="298" t="s">
        <v>101</v>
      </c>
      <c r="Q72" s="298"/>
      <c r="R72" s="40"/>
      <c r="S72" s="245" t="s">
        <v>102</v>
      </c>
      <c r="T72" s="246"/>
      <c r="U72" s="298" t="s">
        <v>103</v>
      </c>
      <c r="V72" s="298"/>
      <c r="W72" s="78"/>
      <c r="Y72" s="8"/>
    </row>
    <row r="73" spans="1:25" ht="15" customHeight="1" x14ac:dyDescent="0.2">
      <c r="A73" s="25" t="s">
        <v>114</v>
      </c>
      <c r="B73" s="24">
        <f>COUNTIFS(W5:W51,B72)</f>
        <v>9</v>
      </c>
      <c r="C73" s="24">
        <f>COUNTIFS(W5:W51,C72)</f>
        <v>13</v>
      </c>
      <c r="D73" s="24">
        <f>COUNTIFS(W5:W51,D72)</f>
        <v>2</v>
      </c>
      <c r="E73" s="299">
        <f>COUNTIFS(W5:W51,E72)</f>
        <v>4</v>
      </c>
      <c r="F73" s="299"/>
      <c r="G73" s="47"/>
      <c r="H73" s="144"/>
      <c r="I73" s="247">
        <f>COUNTIFS(W5:W51,I72)</f>
        <v>5</v>
      </c>
      <c r="J73" s="248"/>
      <c r="K73" s="43"/>
      <c r="L73" s="43"/>
      <c r="M73" s="166"/>
      <c r="N73" s="247">
        <f>COUNTIFS(W5:W51,N72)</f>
        <v>2</v>
      </c>
      <c r="O73" s="248"/>
      <c r="P73" s="302">
        <f>COUNTIFS(W5:W51,P72)</f>
        <v>0</v>
      </c>
      <c r="Q73" s="302"/>
      <c r="R73" s="47"/>
      <c r="S73" s="247">
        <f>COUNTIFS(W5:W51,S72)</f>
        <v>1</v>
      </c>
      <c r="T73" s="248"/>
      <c r="U73" s="302">
        <f>COUNTIFS(W5:W51,U72)</f>
        <v>0</v>
      </c>
      <c r="V73" s="302"/>
      <c r="W73" s="78"/>
      <c r="Y73" s="8"/>
    </row>
    <row r="74" spans="1:25" s="26" customFormat="1" ht="15" customHeight="1" x14ac:dyDescent="0.2">
      <c r="A74" s="26" t="s">
        <v>113</v>
      </c>
      <c r="B74" s="19">
        <f>SUM(B73/C54)</f>
        <v>0.23684210526315788</v>
      </c>
      <c r="C74" s="19">
        <f>SUM(C73/C54)</f>
        <v>0.34210526315789475</v>
      </c>
      <c r="D74" s="19">
        <f>SUM(D73/C54)</f>
        <v>5.2631578947368418E-2</v>
      </c>
      <c r="E74" s="297">
        <f>SUM(E73/C54)</f>
        <v>0.10526315789473684</v>
      </c>
      <c r="F74" s="297"/>
      <c r="G74" s="44"/>
      <c r="H74" s="145"/>
      <c r="I74" s="243">
        <f>SUM(I73/C54)</f>
        <v>0.13157894736842105</v>
      </c>
      <c r="J74" s="244"/>
      <c r="K74" s="44"/>
      <c r="L74" s="44"/>
      <c r="M74" s="167"/>
      <c r="N74" s="243">
        <f>SUM(N73/C54)</f>
        <v>5.2631578947368418E-2</v>
      </c>
      <c r="O74" s="244"/>
      <c r="P74" s="297">
        <f>SUM(P73/C54)</f>
        <v>0</v>
      </c>
      <c r="Q74" s="297"/>
      <c r="R74" s="44"/>
      <c r="S74" s="243">
        <f>SUM(S73/C54)</f>
        <v>2.6315789473684209E-2</v>
      </c>
      <c r="T74" s="244"/>
      <c r="U74" s="297">
        <f>SUM(U73/C54)</f>
        <v>0</v>
      </c>
      <c r="V74" s="297"/>
      <c r="W74" s="195"/>
    </row>
    <row r="75" spans="1:25" s="64" customFormat="1" ht="15" customHeight="1" x14ac:dyDescent="0.2">
      <c r="A75" s="64" t="s">
        <v>130</v>
      </c>
      <c r="B75" s="86">
        <f>SUMIF(W5:W51,B72,K5:K51)*100</f>
        <v>1196271</v>
      </c>
      <c r="C75" s="86">
        <f>SUMIF(W5:W51,C72,K5:K51)*100</f>
        <v>1888886</v>
      </c>
      <c r="D75" s="86">
        <f>SUMIF(W5:W51,D72,K5:K51)*100</f>
        <v>533200</v>
      </c>
      <c r="E75" s="293">
        <f>SUMIF(W5:W51,E72,K5:K51)*100</f>
        <v>334150</v>
      </c>
      <c r="F75" s="293"/>
      <c r="G75" s="44"/>
      <c r="H75" s="145"/>
      <c r="I75" s="249">
        <f>SUMIF(W5:W51,I72,K5:K51)*100</f>
        <v>477480.99999999994</v>
      </c>
      <c r="J75" s="250"/>
      <c r="K75" s="44"/>
      <c r="L75" s="44"/>
      <c r="M75" s="167"/>
      <c r="N75" s="249">
        <f>SUMIF(W5:W51,N72,K5:K51)*100</f>
        <v>499159</v>
      </c>
      <c r="O75" s="250"/>
      <c r="P75" s="293">
        <f>SUMIF(W5:W51,P72,K5:K51)*100</f>
        <v>0</v>
      </c>
      <c r="Q75" s="293"/>
      <c r="R75" s="44"/>
      <c r="S75" s="249">
        <f>SUMIF(W5:W51,S72,K5:K51)*100</f>
        <v>62716.999999999993</v>
      </c>
      <c r="T75" s="250"/>
      <c r="U75" s="293">
        <f ca="1">SUMIF(W5:QK51,U72,K5:K51)*100</f>
        <v>0</v>
      </c>
      <c r="V75" s="293"/>
      <c r="W75" s="195"/>
    </row>
    <row r="76" spans="1:25" s="58" customFormat="1" x14ac:dyDescent="0.2">
      <c r="A76" s="58" t="s">
        <v>118</v>
      </c>
      <c r="B76" s="83" t="s">
        <v>106</v>
      </c>
      <c r="C76" s="84"/>
      <c r="D76" s="85"/>
      <c r="E76" s="208"/>
      <c r="F76" s="303"/>
      <c r="G76" s="303"/>
      <c r="H76" s="85"/>
      <c r="I76" s="146"/>
      <c r="J76" s="146"/>
      <c r="K76" s="85"/>
      <c r="L76" s="208"/>
      <c r="M76" s="85"/>
      <c r="N76" s="168"/>
      <c r="O76" s="85"/>
      <c r="P76" s="85"/>
      <c r="Q76" s="208"/>
      <c r="R76" s="303"/>
      <c r="S76" s="303"/>
      <c r="T76" s="85"/>
      <c r="U76" s="168"/>
      <c r="V76" s="85"/>
      <c r="W76" s="303"/>
      <c r="X76" s="303"/>
      <c r="Y76" s="196"/>
    </row>
    <row r="77" spans="1:25" s="25" customFormat="1" x14ac:dyDescent="0.2">
      <c r="A77" s="25" t="s">
        <v>114</v>
      </c>
      <c r="B77" s="24">
        <f>COUNTIFS(W5:W51,B76)</f>
        <v>1</v>
      </c>
      <c r="F77" s="304"/>
      <c r="G77" s="304"/>
      <c r="H77" s="36"/>
      <c r="I77" s="147"/>
      <c r="J77" s="147"/>
      <c r="K77" s="36"/>
      <c r="L77" s="209"/>
      <c r="M77" s="36"/>
      <c r="N77" s="169"/>
      <c r="O77" s="36"/>
      <c r="P77" s="36"/>
      <c r="Q77" s="209"/>
      <c r="R77" s="304"/>
      <c r="S77" s="304"/>
      <c r="T77" s="36"/>
      <c r="U77" s="169"/>
      <c r="V77" s="36"/>
      <c r="W77" s="304"/>
      <c r="X77" s="304"/>
      <c r="Y77" s="197"/>
    </row>
    <row r="78" spans="1:25" s="26" customFormat="1" x14ac:dyDescent="0.2">
      <c r="A78" s="26" t="s">
        <v>113</v>
      </c>
      <c r="B78" s="19">
        <f>SUM(B77/C54)</f>
        <v>2.6315789473684209E-2</v>
      </c>
      <c r="C78" s="124"/>
      <c r="E78" s="210"/>
      <c r="F78" s="305"/>
      <c r="G78" s="305"/>
      <c r="I78" s="148"/>
      <c r="J78" s="148"/>
      <c r="L78" s="210"/>
      <c r="N78" s="170"/>
      <c r="Q78" s="210"/>
      <c r="R78" s="305"/>
      <c r="S78" s="305"/>
      <c r="U78" s="170"/>
      <c r="W78" s="305"/>
      <c r="X78" s="305"/>
      <c r="Y78" s="195"/>
    </row>
    <row r="79" spans="1:25" ht="12.75" x14ac:dyDescent="0.2">
      <c r="A79" s="80" t="s">
        <v>130</v>
      </c>
      <c r="B79" s="86">
        <f>SUMIF(W5:W51,B76,K5:K51)*100</f>
        <v>37050</v>
      </c>
      <c r="F79" s="295"/>
      <c r="G79" s="295"/>
      <c r="R79" s="295"/>
      <c r="S79" s="295"/>
      <c r="W79" s="295"/>
      <c r="X79" s="295"/>
    </row>
    <row r="80" spans="1:25" x14ac:dyDescent="0.2">
      <c r="F80" s="295"/>
      <c r="G80" s="295"/>
      <c r="R80" s="295"/>
      <c r="S80" s="295"/>
      <c r="W80" s="295"/>
      <c r="X80" s="295"/>
    </row>
    <row r="81" spans="2:25" x14ac:dyDescent="0.2">
      <c r="B81" s="75" t="s">
        <v>128</v>
      </c>
      <c r="C81" s="76" t="str">
        <f ca="1">INDEX(B:B,RANDBETWEEN(ROW(A5),ROW(A51)))</f>
        <v>SIONNEAU</v>
      </c>
      <c r="D81" s="295"/>
      <c r="E81" s="295"/>
      <c r="F81" s="295"/>
      <c r="G81" s="29"/>
      <c r="P81" s="295"/>
      <c r="Q81" s="295"/>
      <c r="R81" s="295"/>
      <c r="S81" s="29"/>
      <c r="V81" s="295"/>
      <c r="W81" s="295"/>
    </row>
    <row r="82" spans="2:25" s="122" customFormat="1" ht="12" x14ac:dyDescent="0.2">
      <c r="B82" s="122" t="s">
        <v>145</v>
      </c>
      <c r="C82" s="123">
        <f ca="1">SUM(B75+C75+D75+E75+I75+N75+P75+S75+U75+B79)</f>
        <v>5028914</v>
      </c>
      <c r="F82" s="301"/>
      <c r="G82" s="301"/>
      <c r="H82" s="123"/>
      <c r="I82" s="149"/>
      <c r="J82" s="149"/>
      <c r="K82" s="123"/>
      <c r="L82" s="207"/>
      <c r="M82" s="123"/>
      <c r="N82" s="171"/>
      <c r="O82" s="123"/>
      <c r="P82" s="123"/>
      <c r="Q82" s="207"/>
      <c r="R82" s="301"/>
      <c r="S82" s="301"/>
      <c r="T82" s="123"/>
      <c r="U82" s="171"/>
      <c r="V82" s="123"/>
      <c r="W82" s="301"/>
      <c r="X82" s="301"/>
      <c r="Y82" s="198"/>
    </row>
    <row r="83" spans="2:25" x14ac:dyDescent="0.2">
      <c r="F83" s="295"/>
      <c r="G83" s="295"/>
      <c r="R83" s="295"/>
      <c r="S83" s="295"/>
      <c r="W83" s="295"/>
      <c r="X83" s="295"/>
    </row>
    <row r="84" spans="2:25" x14ac:dyDescent="0.2">
      <c r="F84" s="295"/>
      <c r="G84" s="295"/>
      <c r="R84" s="295"/>
      <c r="S84" s="295"/>
      <c r="W84" s="295"/>
      <c r="X84" s="295"/>
    </row>
    <row r="85" spans="2:25" x14ac:dyDescent="0.2">
      <c r="F85" s="295"/>
      <c r="G85" s="295"/>
      <c r="R85" s="295"/>
      <c r="S85" s="295"/>
      <c r="W85" s="295"/>
      <c r="X85" s="295"/>
    </row>
    <row r="86" spans="2:25" x14ac:dyDescent="0.2">
      <c r="F86" s="295"/>
      <c r="G86" s="295"/>
      <c r="R86" s="295"/>
      <c r="S86" s="295"/>
      <c r="T86" s="107"/>
      <c r="U86" s="177"/>
      <c r="W86" s="295"/>
      <c r="X86" s="295"/>
    </row>
  </sheetData>
  <dataConsolidate/>
  <mergeCells count="162">
    <mergeCell ref="K2:N2"/>
    <mergeCell ref="O51:P51"/>
    <mergeCell ref="O50:P50"/>
    <mergeCell ref="O39:P39"/>
    <mergeCell ref="O34:P34"/>
    <mergeCell ref="O33:P33"/>
    <mergeCell ref="O32:P32"/>
    <mergeCell ref="O31:P31"/>
    <mergeCell ref="O30:P30"/>
    <mergeCell ref="O29:P29"/>
    <mergeCell ref="O28:P28"/>
    <mergeCell ref="O27:P27"/>
    <mergeCell ref="O26:P26"/>
    <mergeCell ref="O25:P25"/>
    <mergeCell ref="O19:P19"/>
    <mergeCell ref="O18:P18"/>
    <mergeCell ref="O8:P8"/>
    <mergeCell ref="O7:P7"/>
    <mergeCell ref="O6:P6"/>
    <mergeCell ref="O38:P38"/>
    <mergeCell ref="O5:P5"/>
    <mergeCell ref="O14:P14"/>
    <mergeCell ref="O13:P13"/>
    <mergeCell ref="O12:P12"/>
    <mergeCell ref="E60:F60"/>
    <mergeCell ref="P60:Q60"/>
    <mergeCell ref="D53:E53"/>
    <mergeCell ref="D54:E54"/>
    <mergeCell ref="D55:E55"/>
    <mergeCell ref="H54:K54"/>
    <mergeCell ref="H55:K55"/>
    <mergeCell ref="I61:J61"/>
    <mergeCell ref="I62:J62"/>
    <mergeCell ref="F86:G86"/>
    <mergeCell ref="F76:G76"/>
    <mergeCell ref="E64:F64"/>
    <mergeCell ref="P64:Q64"/>
    <mergeCell ref="E67:F67"/>
    <mergeCell ref="E61:F61"/>
    <mergeCell ref="P61:Q61"/>
    <mergeCell ref="E62:F62"/>
    <mergeCell ref="E65:F65"/>
    <mergeCell ref="P62:Q62"/>
    <mergeCell ref="F77:G77"/>
    <mergeCell ref="P67:Q67"/>
    <mergeCell ref="P68:Q68"/>
    <mergeCell ref="P69:Q69"/>
    <mergeCell ref="P72:Q72"/>
    <mergeCell ref="P73:Q73"/>
    <mergeCell ref="P74:Q74"/>
    <mergeCell ref="F80:G80"/>
    <mergeCell ref="D81:F81"/>
    <mergeCell ref="F82:G82"/>
    <mergeCell ref="F83:G83"/>
    <mergeCell ref="E63:F63"/>
    <mergeCell ref="P63:Q63"/>
    <mergeCell ref="I63:J63"/>
    <mergeCell ref="F84:G84"/>
    <mergeCell ref="F85:G85"/>
    <mergeCell ref="W83:X83"/>
    <mergeCell ref="R85:S85"/>
    <mergeCell ref="F78:G78"/>
    <mergeCell ref="F79:G79"/>
    <mergeCell ref="W78:X78"/>
    <mergeCell ref="R78:S78"/>
    <mergeCell ref="W84:X84"/>
    <mergeCell ref="W85:X85"/>
    <mergeCell ref="W86:X86"/>
    <mergeCell ref="W79:X79"/>
    <mergeCell ref="W80:X80"/>
    <mergeCell ref="V81:W81"/>
    <mergeCell ref="W82:X82"/>
    <mergeCell ref="R76:S76"/>
    <mergeCell ref="R77:S77"/>
    <mergeCell ref="W76:X76"/>
    <mergeCell ref="W77:X77"/>
    <mergeCell ref="R86:S86"/>
    <mergeCell ref="R79:S79"/>
    <mergeCell ref="R80:S80"/>
    <mergeCell ref="P81:R81"/>
    <mergeCell ref="R82:S82"/>
    <mergeCell ref="R83:S83"/>
    <mergeCell ref="R84:S84"/>
    <mergeCell ref="P66:Q66"/>
    <mergeCell ref="U69:V69"/>
    <mergeCell ref="U72:V72"/>
    <mergeCell ref="U73:V73"/>
    <mergeCell ref="U74:V74"/>
    <mergeCell ref="E75:F75"/>
    <mergeCell ref="P75:Q75"/>
    <mergeCell ref="U75:V75"/>
    <mergeCell ref="N61:O61"/>
    <mergeCell ref="N60:O60"/>
    <mergeCell ref="N72:O72"/>
    <mergeCell ref="N73:O73"/>
    <mergeCell ref="N74:O74"/>
    <mergeCell ref="N75:O75"/>
    <mergeCell ref="U64:V64"/>
    <mergeCell ref="U65:V65"/>
    <mergeCell ref="U66:V66"/>
    <mergeCell ref="E66:F66"/>
    <mergeCell ref="E68:F68"/>
    <mergeCell ref="E69:F69"/>
    <mergeCell ref="E72:F72"/>
    <mergeCell ref="E73:F73"/>
    <mergeCell ref="E74:F74"/>
    <mergeCell ref="N62:O62"/>
    <mergeCell ref="N63:O63"/>
    <mergeCell ref="P65:Q65"/>
    <mergeCell ref="U67:V67"/>
    <mergeCell ref="U68:V68"/>
    <mergeCell ref="U62:V62"/>
    <mergeCell ref="E3:I3"/>
    <mergeCell ref="D52:E52"/>
    <mergeCell ref="J3:N3"/>
    <mergeCell ref="A55:B55"/>
    <mergeCell ref="H53:K53"/>
    <mergeCell ref="H52:K52"/>
    <mergeCell ref="Q3:U3"/>
    <mergeCell ref="O3:P4"/>
    <mergeCell ref="I60:J60"/>
    <mergeCell ref="O23:P23"/>
    <mergeCell ref="O22:P22"/>
    <mergeCell ref="O21:P21"/>
    <mergeCell ref="O20:P20"/>
    <mergeCell ref="O10:P10"/>
    <mergeCell ref="A56:B56"/>
    <mergeCell ref="O40:P40"/>
    <mergeCell ref="O41:P41"/>
    <mergeCell ref="O49:P49"/>
    <mergeCell ref="F57:G57"/>
    <mergeCell ref="O11:P11"/>
    <mergeCell ref="O9:P9"/>
    <mergeCell ref="O17:P17"/>
    <mergeCell ref="O16:P16"/>
    <mergeCell ref="O15:P15"/>
    <mergeCell ref="I64:J64"/>
    <mergeCell ref="I65:J65"/>
    <mergeCell ref="I66:J66"/>
    <mergeCell ref="N66:O66"/>
    <mergeCell ref="N64:O64"/>
    <mergeCell ref="N65:O65"/>
    <mergeCell ref="R60:T60"/>
    <mergeCell ref="U61:V61"/>
    <mergeCell ref="O24:P24"/>
    <mergeCell ref="O52:P52"/>
    <mergeCell ref="O37:P37"/>
    <mergeCell ref="O36:P36"/>
    <mergeCell ref="O35:P35"/>
    <mergeCell ref="U63:V63"/>
    <mergeCell ref="I67:J67"/>
    <mergeCell ref="I68:J68"/>
    <mergeCell ref="I72:J72"/>
    <mergeCell ref="I73:J73"/>
    <mergeCell ref="I74:J74"/>
    <mergeCell ref="I75:J75"/>
    <mergeCell ref="S72:T72"/>
    <mergeCell ref="S73:T73"/>
    <mergeCell ref="S74:T74"/>
    <mergeCell ref="S75:T75"/>
    <mergeCell ref="N67:O67"/>
    <mergeCell ref="N68:O68"/>
  </mergeCells>
  <conditionalFormatting sqref="A5:Y51">
    <cfRule type="expression" dxfId="2" priority="1">
      <formula>$X5="x"</formula>
    </cfRule>
    <cfRule type="expression" dxfId="1" priority="2">
      <formula>$M5="x"</formula>
    </cfRule>
    <cfRule type="expression" dxfId="0" priority="3">
      <formula>$H5="x"</formula>
    </cfRule>
  </conditionalFormatting>
  <dataValidations xWindow="963" yWindow="496" count="3">
    <dataValidation allowBlank="1" showInputMessage="1" showErrorMessage="1" prompt="Nombre de prêt financés dans ce type de prêt" sqref="P61:XFD61 P67:XFD67 C57:C59 P64:XFD64 K61:N61 K64:N64 F64:I64 F67:I67 K67:N67 A67:D67 A64:D64 A61:D61 F61:I61"/>
    <dataValidation allowBlank="1" showInputMessage="1" showErrorMessage="1" prompt="Nombre de dossiers financés par cette banque" sqref="F73:I73 F57:G59 K73:N73 U73:XFD73 P73:S73 A73:D73 A77:D77 F77:XFD77"/>
    <dataValidation allowBlank="1" showInputMessage="1" showErrorMessage="1" prompt="Selectionner le type de prêt" sqref="B59"/>
  </dataValidations>
  <pageMargins left="0.19685039370078741" right="0.11811023622047245" top="0.19685039370078741" bottom="0.19685039370078741" header="0.19685039370078741" footer="0.19685039370078741"/>
  <pageSetup paperSize="9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xWindow="963" yWindow="496" count="5">
        <x14:dataValidation type="list" allowBlank="1" showInputMessage="1" showErrorMessage="1">
          <x14:formula1>
            <xm:f>'PROJET - BANQUE RETENUE'!$A$3:$A$26</xm:f>
          </x14:formula1>
          <xm:sqref>D5:D51 B66:D66 R63:U63 P63 U60 R60:S60 P60 N63 N66 B63:D63 K66 I60 K60:N60 I63 K63 I66</xm:sqref>
        </x14:dataValidation>
        <x14:dataValidation type="list" allowBlank="1" showInputMessage="1" showErrorMessage="1" prompt="sectionner le type de prêt">
          <x14:formula1>
            <xm:f>'PROJET - BANQUE RETENUE'!$A$3:$A$26</xm:f>
          </x14:formula1>
          <xm:sqref>B60:D60</xm:sqref>
        </x14:dataValidation>
        <x14:dataValidation type="list" allowBlank="1" showInputMessage="1" showErrorMessage="1">
          <x14:formula1>
            <xm:f>'PROJET - BANQUE RETENUE'!$C$3:$C$15</xm:f>
          </x14:formula1>
          <xm:sqref>B72:D72 K72:N72 W5:W52 U72 P72 G72:I72 R72:S72 B76:D76 F76</xm:sqref>
        </x14:dataValidation>
        <x14:dataValidation type="list" allowBlank="1" showInputMessage="1" showErrorMessage="1" prompt="Selectionner le type de prêt">
          <x14:formula1>
            <xm:f>'PROJET - BANQUE RETENUE'!$A$3:$A$26</xm:f>
          </x14:formula1>
          <xm:sqref>B57:B58</xm:sqref>
        </x14:dataValidation>
        <x14:dataValidation type="list" allowBlank="1" showInputMessage="1" showErrorMessage="1" prompt="sectionner la banque retenue">
          <x14:formula1>
            <xm:f>'PROJET - BANQUE RETENUE'!$C$3:$C$15</xm:f>
          </x14:formula1>
          <xm:sqref>D57:D59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26"/>
  <sheetViews>
    <sheetView workbookViewId="0">
      <selection activeCell="E14" sqref="E14"/>
    </sheetView>
  </sheetViews>
  <sheetFormatPr baseColWidth="10" defaultRowHeight="15" x14ac:dyDescent="0.25"/>
  <cols>
    <col min="1" max="1" width="29.25" customWidth="1"/>
    <col min="2" max="2" width="4.125" customWidth="1"/>
    <col min="3" max="3" width="19.375" customWidth="1"/>
  </cols>
  <sheetData>
    <row r="1" spans="1:3" x14ac:dyDescent="0.25">
      <c r="A1" t="s">
        <v>79</v>
      </c>
      <c r="C1" t="s">
        <v>99</v>
      </c>
    </row>
    <row r="3" spans="1:3" x14ac:dyDescent="0.25">
      <c r="A3" t="s">
        <v>96</v>
      </c>
      <c r="C3" t="s">
        <v>12</v>
      </c>
    </row>
    <row r="4" spans="1:3" x14ac:dyDescent="0.25">
      <c r="A4" t="s">
        <v>84</v>
      </c>
      <c r="C4" t="s">
        <v>100</v>
      </c>
    </row>
    <row r="5" spans="1:3" x14ac:dyDescent="0.25">
      <c r="A5" t="s">
        <v>85</v>
      </c>
      <c r="C5" t="s">
        <v>32</v>
      </c>
    </row>
    <row r="6" spans="1:3" x14ac:dyDescent="0.25">
      <c r="A6" t="s">
        <v>80</v>
      </c>
      <c r="C6" t="s">
        <v>57</v>
      </c>
    </row>
    <row r="7" spans="1:3" x14ac:dyDescent="0.25">
      <c r="A7" t="s">
        <v>28</v>
      </c>
      <c r="C7" t="s">
        <v>11</v>
      </c>
    </row>
    <row r="8" spans="1:3" x14ac:dyDescent="0.25">
      <c r="A8" t="s">
        <v>81</v>
      </c>
      <c r="C8" t="s">
        <v>35</v>
      </c>
    </row>
    <row r="9" spans="1:3" x14ac:dyDescent="0.25">
      <c r="A9" t="s">
        <v>82</v>
      </c>
      <c r="C9" t="s">
        <v>101</v>
      </c>
    </row>
    <row r="10" spans="1:3" x14ac:dyDescent="0.25">
      <c r="A10" t="s">
        <v>83</v>
      </c>
      <c r="C10" t="s">
        <v>102</v>
      </c>
    </row>
    <row r="11" spans="1:3" x14ac:dyDescent="0.25">
      <c r="A11" t="s">
        <v>86</v>
      </c>
      <c r="C11" t="s">
        <v>103</v>
      </c>
    </row>
    <row r="12" spans="1:3" x14ac:dyDescent="0.25">
      <c r="A12" t="s">
        <v>87</v>
      </c>
      <c r="C12" t="s">
        <v>104</v>
      </c>
    </row>
    <row r="13" spans="1:3" x14ac:dyDescent="0.25">
      <c r="A13" t="s">
        <v>88</v>
      </c>
      <c r="C13" t="s">
        <v>105</v>
      </c>
    </row>
    <row r="14" spans="1:3" x14ac:dyDescent="0.25">
      <c r="A14" t="s">
        <v>89</v>
      </c>
      <c r="C14" t="s">
        <v>106</v>
      </c>
    </row>
    <row r="15" spans="1:3" x14ac:dyDescent="0.25">
      <c r="A15" t="s">
        <v>90</v>
      </c>
      <c r="C15" t="s">
        <v>107</v>
      </c>
    </row>
    <row r="16" spans="1:3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CHIFFRE D'AFFAIRE 2016</vt:lpstr>
      <vt:lpstr>PROJET - BANQUE RETENUE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2016-08-26T21:22:07Z</cp:lastPrinted>
  <dcterms:created xsi:type="dcterms:W3CDTF">2016-04-01T06:12:51Z</dcterms:created>
  <dcterms:modified xsi:type="dcterms:W3CDTF">2016-10-01T19:40:55Z</dcterms:modified>
</cp:coreProperties>
</file>