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0" windowWidth="14295" windowHeight="9810"/>
  </bookViews>
  <sheets>
    <sheet name="Full Set GameCube" sheetId="1" r:id="rId1"/>
  </sheets>
  <definedNames>
    <definedName name="_xlnm._FilterDatabase" localSheetId="0" hidden="1">'Full Set GameCube'!$D$3:$J$4</definedName>
  </definedNames>
  <calcPr calcId="145621"/>
</workbook>
</file>

<file path=xl/calcChain.xml><?xml version="1.0" encoding="utf-8"?>
<calcChain xmlns="http://schemas.openxmlformats.org/spreadsheetml/2006/main">
  <c r="K33" i="1" l="1"/>
  <c r="K70" i="1"/>
  <c r="K71" i="1"/>
  <c r="K72" i="1"/>
  <c r="K74" i="1"/>
  <c r="K86" i="1"/>
  <c r="K99" i="1"/>
  <c r="K110" i="1"/>
  <c r="K116" i="1"/>
  <c r="K117" i="1"/>
  <c r="K119" i="1"/>
  <c r="K120" i="1"/>
  <c r="K122" i="1"/>
  <c r="K132" i="1"/>
  <c r="K133" i="1"/>
  <c r="K154" i="1"/>
  <c r="K157" i="1"/>
  <c r="K162" i="1"/>
  <c r="K174" i="1"/>
  <c r="K156" i="1"/>
  <c r="K184" i="1"/>
  <c r="K205" i="1"/>
  <c r="K211" i="1"/>
  <c r="K214" i="1" l="1"/>
  <c r="K213" i="1"/>
  <c r="K227" i="1"/>
  <c r="K212" i="1"/>
  <c r="K229" i="1"/>
  <c r="K233" i="1"/>
  <c r="K250" i="1"/>
  <c r="K257" i="1"/>
  <c r="K258" i="1"/>
  <c r="K286" i="1"/>
  <c r="K288" i="1"/>
  <c r="K292" i="1"/>
  <c r="K321" i="1"/>
  <c r="K323" i="1" l="1"/>
  <c r="K332" i="1"/>
  <c r="K335" i="1"/>
  <c r="K344" i="1"/>
  <c r="K345" i="1"/>
  <c r="K358" i="1"/>
  <c r="K373" i="1"/>
  <c r="K383" i="1"/>
  <c r="K387" i="1"/>
  <c r="K403" i="1"/>
  <c r="K428" i="1"/>
  <c r="K434" i="1"/>
  <c r="K435" i="1"/>
  <c r="K303" i="1" l="1"/>
  <c r="K61" i="1"/>
  <c r="K59" i="1"/>
  <c r="K58" i="1"/>
  <c r="K56" i="1"/>
  <c r="K55" i="1"/>
  <c r="K52" i="1" l="1"/>
  <c r="K51" i="1"/>
  <c r="K50" i="1"/>
  <c r="K49" i="1"/>
  <c r="K48" i="1"/>
  <c r="K60" i="1" l="1"/>
  <c r="K53" i="1"/>
  <c r="K47" i="1"/>
  <c r="K5" i="1"/>
  <c r="K40" i="1"/>
  <c r="K45" i="1" l="1"/>
  <c r="K46" i="1"/>
  <c r="K41" i="1"/>
  <c r="K42" i="1"/>
  <c r="K39" i="1" l="1"/>
  <c r="K38" i="1"/>
  <c r="K37" i="1"/>
  <c r="K36" i="1"/>
  <c r="K34" i="1"/>
  <c r="K31" i="1"/>
  <c r="K30" i="1"/>
  <c r="K29" i="1"/>
  <c r="K97" i="1" l="1"/>
  <c r="K17" i="1" l="1"/>
  <c r="K10" i="1"/>
  <c r="K27" i="1"/>
  <c r="K26" i="1"/>
  <c r="K25" i="1"/>
  <c r="K24" i="1"/>
  <c r="K23" i="1"/>
  <c r="K22" i="1"/>
  <c r="K21" i="1"/>
  <c r="K20" i="1"/>
  <c r="E1" i="1" l="1"/>
  <c r="K19" i="1"/>
  <c r="K18" i="1"/>
  <c r="K16" i="1"/>
  <c r="K28" i="1"/>
  <c r="K15" i="1"/>
  <c r="K14" i="1"/>
  <c r="K13" i="1"/>
  <c r="K12" i="1"/>
  <c r="K11" i="1"/>
  <c r="K9" i="1"/>
  <c r="K8" i="1"/>
  <c r="K7" i="1"/>
  <c r="K6" i="1"/>
  <c r="B2" i="1" l="1"/>
  <c r="B1" i="1"/>
</calcChain>
</file>

<file path=xl/sharedStrings.xml><?xml version="1.0" encoding="utf-8"?>
<sst xmlns="http://schemas.openxmlformats.org/spreadsheetml/2006/main" count="1059" uniqueCount="527">
  <si>
    <t>1080 Avalanche</t>
  </si>
  <si>
    <t>18 Wheeler American Pro Trucker </t>
  </si>
  <si>
    <t>Ace Golf</t>
  </si>
  <si>
    <t>Aggressive Inline</t>
  </si>
  <si>
    <t>Animal Crossing</t>
  </si>
  <si>
    <t>Astérix &amp; Obélix XXL</t>
  </si>
  <si>
    <t>Animaniacs : The Great Edgar Hunt</t>
  </si>
  <si>
    <t>ATV Quad Power Racing 2 </t>
  </si>
  <si>
    <t>Avatar: The Last Airbender</t>
  </si>
  <si>
    <t>Bad Boys 2</t>
  </si>
  <si>
    <t>Baldur's Gate : Dark Alliance</t>
  </si>
  <si>
    <t>Baten Kaitos</t>
  </si>
  <si>
    <t>Batman : Dark Tomorrow</t>
  </si>
  <si>
    <t>Batman : Rise Of Sin Tzu</t>
  </si>
  <si>
    <t>Batman : Begins</t>
  </si>
  <si>
    <t>Batman : Vengeance</t>
  </si>
  <si>
    <t>Battalion Wars</t>
  </si>
  <si>
    <t>Beach Spikers</t>
  </si>
  <si>
    <t>BeyBlade : VForce - Super Tournament Battle</t>
  </si>
  <si>
    <t>Beyond Good &amp; Evil</t>
  </si>
  <si>
    <t>Big Air Freestyle</t>
  </si>
  <si>
    <t>Big Mutha Truckers</t>
  </si>
  <si>
    <t>Bilbo le Hobbit</t>
  </si>
  <si>
    <t>Billy Hatcher And The Giant Egg</t>
  </si>
  <si>
    <t>Bionicle</t>
  </si>
  <si>
    <t>Black &amp; Bruised</t>
  </si>
  <si>
    <t>Blood Omen 2</t>
  </si>
  <si>
    <t>BloodRayne</t>
  </si>
  <si>
    <t>Bloody Roar : Primal Fury</t>
  </si>
  <si>
    <t>BMX XXX</t>
  </si>
  <si>
    <t>Bob l'éponge : Bataille pour Bikini Bottom</t>
  </si>
  <si>
    <t>Bob l'éponge et ses amis : Un pour tous, Tous pour un !</t>
  </si>
  <si>
    <t>Bob l'éponge : La créature du Crabe Croustillant</t>
  </si>
  <si>
    <t>Bob L'Eponge : Le Film</t>
  </si>
  <si>
    <t>Bob L'Eponge : Silence on Tourne !</t>
  </si>
  <si>
    <t>Bob L'Eponge : Revenge of the Flying Dutchman</t>
  </si>
  <si>
    <t>Bomberman Generation</t>
  </si>
  <si>
    <t>Braquage à l'Italienne</t>
  </si>
  <si>
    <t>Bratz : Forever Diamondz</t>
  </si>
  <si>
    <t>Bratz : Rock Angelz</t>
  </si>
  <si>
    <t>Buffy contre les vampires : Chaos Bleeds</t>
  </si>
  <si>
    <t>Burnout</t>
  </si>
  <si>
    <t>Burnout 2 : Point of Impact</t>
  </si>
  <si>
    <t>Butt-Ugly Martians : Zoom or Doom !</t>
  </si>
  <si>
    <t>Call of Duty : le Jour de Gloire</t>
  </si>
  <si>
    <t>Call of Duty 2 : Big Red One</t>
  </si>
  <si>
    <t>Capcom Vs SNK 2 EO</t>
  </si>
  <si>
    <t>Carmen Sandiego : Le Secret Des Tam-Tams Voles</t>
  </si>
  <si>
    <t>Cars</t>
  </si>
  <si>
    <t>Casper: Spirit Dimensions</t>
  </si>
  <si>
    <t>Castleween</t>
  </si>
  <si>
    <t>Catwoman</t>
  </si>
  <si>
    <t>Cel Damage</t>
  </si>
  <si>
    <t>Charlie et la Chocolaterie</t>
  </si>
  <si>
    <t>Charlie's Angels : Les Anges se Déchainent</t>
  </si>
  <si>
    <t>Chibi-Robo !</t>
  </si>
  <si>
    <t>Chicken Little</t>
  </si>
  <si>
    <t>Cocoto Funfair</t>
  </si>
  <si>
    <t>Cocoto Kart Racer</t>
  </si>
  <si>
    <t>Cocoto Platform Jumper</t>
  </si>
  <si>
    <t>Codename: Kids Next Door: Operation V.I.D.E.O.G.A.M.E.</t>
  </si>
  <si>
    <t>Conan</t>
  </si>
  <si>
    <t>Conflict: Desert Storm 2 - Back to Baghdad</t>
  </si>
  <si>
    <t>Conflict: Desert Storm</t>
  </si>
  <si>
    <t>Coupe Du Monde FIFA 2002</t>
  </si>
  <si>
    <t>Coupe Du Monde FIFA 2006</t>
  </si>
  <si>
    <t>Crash Bandicoot : La Vengeance De Cortex</t>
  </si>
  <si>
    <t>Crash Nitro Kart</t>
  </si>
  <si>
    <t>Crash Tag Team Racing</t>
  </si>
  <si>
    <t>Crazy Taxi</t>
  </si>
  <si>
    <t>Dakar 2</t>
  </si>
  <si>
    <t>Dancing Stage: Mario Mix</t>
  </si>
  <si>
    <t>Dark Summit</t>
  </si>
  <si>
    <t>Darkened Skye</t>
  </si>
  <si>
    <t>Dave Mirra Freestyle BMX 2</t>
  </si>
  <si>
    <t>Dead To Rights</t>
  </si>
  <si>
    <t>Def Jam Fight For NY</t>
  </si>
  <si>
    <t>Def Jam Vendetta</t>
  </si>
  <si>
    <t>Defender : For All Mankind</t>
  </si>
  <si>
    <t>Die Hard : Vendetta</t>
  </si>
  <si>
    <t>Digimon Rumble Arena 2</t>
  </si>
  <si>
    <t>Disney : Magical Mirror Starring Mickey Mouse</t>
  </si>
  <si>
    <t>Disney : Cache Cache Furtif</t>
  </si>
  <si>
    <t>Disney's Extreme Skate Adventure</t>
  </si>
  <si>
    <t>Disney / Pixar : Monstres &amp; Cie - Crazy Balls</t>
  </si>
  <si>
    <t>Disney All-Star Sports: Basketball</t>
  </si>
  <si>
    <t>Disney All-Star Sports: Football</t>
  </si>
  <si>
    <t>Disney All-Star Sports: Skateboarding</t>
  </si>
  <si>
    <t>Disney's Party</t>
  </si>
  <si>
    <t>Disney's Tarzan: Freeride</t>
  </si>
  <si>
    <t>Donald : Qui Est PK ?</t>
  </si>
  <si>
    <t>Disney Donald : Couak Attack</t>
  </si>
  <si>
    <t>Donkey Kong Jungle Beat</t>
  </si>
  <si>
    <t>Donkey Konga 2</t>
  </si>
  <si>
    <t>Donkey Konga</t>
  </si>
  <si>
    <t>Dora l'exploratrice : Voyage sur la planète Violette</t>
  </si>
  <si>
    <t>Doshin The Giant </t>
  </si>
  <si>
    <t>Dragon Ball Z : Budokai 2 </t>
  </si>
  <si>
    <t>Dragon Ball Z : Budokai </t>
  </si>
  <si>
    <t>Dragon's Lair 3D </t>
  </si>
  <si>
    <t>Driven </t>
  </si>
  <si>
    <t>Drome Racers </t>
  </si>
  <si>
    <t>Eggo Mania </t>
  </si>
  <si>
    <t>Enter The Matrix </t>
  </si>
  <si>
    <t>ESPN International Winter Sports 2002</t>
  </si>
  <si>
    <t>Eternal Darkness : Sanity's Requiem </t>
  </si>
  <si>
    <t>Evolution Skateboarding </t>
  </si>
  <si>
    <t>Evolution Snowboarding </t>
  </si>
  <si>
    <t>Evolution Worlds </t>
  </si>
  <si>
    <t>Extreme G 3 </t>
  </si>
  <si>
    <t>F1 2002 </t>
  </si>
  <si>
    <t>F1 Career Challenge </t>
  </si>
  <si>
    <t>FIFA 06 </t>
  </si>
  <si>
    <t>FIFA 07 </t>
  </si>
  <si>
    <t>FIFA Football 2003 </t>
  </si>
  <si>
    <t>FIFA Football 2004 </t>
  </si>
  <si>
    <t>FIFA Football 2005 </t>
  </si>
  <si>
    <t>FIFA Street 2 </t>
  </si>
  <si>
    <t>FIFA Street </t>
  </si>
  <si>
    <t>Fight Night : Round 2 </t>
  </si>
  <si>
    <t>Final Fantasy : Crystal Chronicles </t>
  </si>
  <si>
    <t>Fire Emblem: Path of Radiance </t>
  </si>
  <si>
    <t>Fireblade </t>
  </si>
  <si>
    <t>Franklin: Un anniversaire surprise</t>
  </si>
  <si>
    <t>Freedom Fighters </t>
  </si>
  <si>
    <t>Freekstyle </t>
  </si>
  <si>
    <t>Frogger Beyond</t>
  </si>
  <si>
    <t>Future Tactics : The Uprising </t>
  </si>
  <si>
    <t>F-Zero GX </t>
  </si>
  <si>
    <t>Gadget Racers</t>
  </si>
  <si>
    <t>Gang De Requins </t>
  </si>
  <si>
    <t>Gauntlet : Dark Legacy </t>
  </si>
  <si>
    <t>Geist </t>
  </si>
  <si>
    <t>Gladius </t>
  </si>
  <si>
    <t>Goblin Commander : Unleash The Horde </t>
  </si>
  <si>
    <t>Godzilla : Destroy All Monsters Melee </t>
  </si>
  <si>
    <t>GoldenEye : Au Service Du Mal </t>
  </si>
  <si>
    <t>Gotcha Force </t>
  </si>
  <si>
    <t>Gun </t>
  </si>
  <si>
    <t>Harry Potter : Coupe Du Monde De Quidditch </t>
  </si>
  <si>
    <t>Harry Potter A L'Ecole Des Sorciers </t>
  </si>
  <si>
    <t>Harry Potter Et La Chambre Des Secrets </t>
  </si>
  <si>
    <t>Harry Potter et la Coupe de Feu </t>
  </si>
  <si>
    <t>Harry Potter Et Le Prisonnier D'Azkaban </t>
  </si>
  <si>
    <t>Harvest Moon : A Wonderful Life </t>
  </si>
  <si>
    <t>Hello Kitty : Roller Rescue </t>
  </si>
  <si>
    <t>Hitman 2 : Silent Assassin </t>
  </si>
  <si>
    <t>Hot Wheels Highway 35 World Race </t>
  </si>
  <si>
    <t>Hot Wheels Velocity X</t>
  </si>
  <si>
    <t>Hulk </t>
  </si>
  <si>
    <t>Hunter : The Reckoning </t>
  </si>
  <si>
    <t>Ice Age 2 : The Meltdown </t>
  </si>
  <si>
    <t>Ikaruga </t>
  </si>
  <si>
    <t>International Superstar Soccer 2 </t>
  </si>
  <si>
    <t>International Superstar Soccer 3 </t>
  </si>
  <si>
    <t>James Bond 007 : Bons Baisers de Russie </t>
  </si>
  <si>
    <t>James Bond 007 : Espion Pour Cible </t>
  </si>
  <si>
    <t>James Bond 007 : Nightfire </t>
  </si>
  <si>
    <t>James Bond 007 : Quitte Ou Double </t>
  </si>
  <si>
    <t>Jeremy McGrath Supercross World </t>
  </si>
  <si>
    <t>Jimmy Neutron : Boy Genius</t>
  </si>
  <si>
    <t>Jimmy Neutron : Boy Genius : Jet Fusion</t>
  </si>
  <si>
    <t>Jimmy Neutron Boy Genius : Attack of the Twonkies</t>
  </si>
  <si>
    <t>Judge Dredd : Dredd Versus Death </t>
  </si>
  <si>
    <t>Kao The Kangaroo : Round 2 </t>
  </si>
  <si>
    <t>Kelly Slater's Pro Surfer </t>
  </si>
  <si>
    <t>Killer7 </t>
  </si>
  <si>
    <t>King Arthur </t>
  </si>
  <si>
    <t>Kirby Air Ride </t>
  </si>
  <si>
    <t>Knights Of The Temple </t>
  </si>
  <si>
    <t>Knockout Kings 2003 </t>
  </si>
  <si>
    <t>La Ferme en Folie </t>
  </si>
  <si>
    <t>La Somme De Toutes Les Peurs </t>
  </si>
  <si>
    <t>Largo Winch </t>
  </si>
  <si>
    <t>Le Monde De Nemo </t>
  </si>
  <si>
    <t>Le Pole Express </t>
  </si>
  <si>
    <t>Le Règne du Feu </t>
  </si>
  <si>
    <t>Le Roi Scorpion : le Réveil de l'Akkadien </t>
  </si>
  <si>
    <t>Le Seigneur Des Anneaux : Le Retour Du Roi </t>
  </si>
  <si>
    <t>Le Seigneur Des Anneaux : Le Tiers Age </t>
  </si>
  <si>
    <t>Le Seigneur Des Anneaux : Les Deux Tours </t>
  </si>
  <si>
    <t>Legends of Wrestling II </t>
  </si>
  <si>
    <t>Legends of Wrestling </t>
  </si>
  <si>
    <t>Lego Star Wars II : The Original Trilogy </t>
  </si>
  <si>
    <t>Lego Star Wars </t>
  </si>
  <si>
    <t>Les 4 Fantastiques </t>
  </si>
  <si>
    <t>Les Aventures De Porcinet </t>
  </si>
  <si>
    <t>Les Desastreuses Aventures Des Orphelins Baudelaire </t>
  </si>
  <si>
    <t>Les Indestructibles </t>
  </si>
  <si>
    <t>Les Looney Tunes Passent A L'Action </t>
  </si>
  <si>
    <t>Les Razmoket : La rançon royale</t>
  </si>
  <si>
    <t>Les Rebelles de la Forêt </t>
  </si>
  <si>
    <t>Les Royaumes Perdus 2 </t>
  </si>
  <si>
    <t>Les Royaumes Perdus </t>
  </si>
  <si>
    <t>Les Sims : Permis De Sortir </t>
  </si>
  <si>
    <t>Les Sims 2 : Animaux de Compagnie </t>
  </si>
  <si>
    <t>Les Sims 2 </t>
  </si>
  <si>
    <t>Les Sims </t>
  </si>
  <si>
    <t>Les Urbz : Les Sims In The City </t>
  </si>
  <si>
    <t>Luigi's Mansion </t>
  </si>
  <si>
    <t>Madagascar </t>
  </si>
  <si>
    <t>Madden NFL 06 </t>
  </si>
  <si>
    <t>Madden NFL 2003 </t>
  </si>
  <si>
    <t>Madden NFL 2004 </t>
  </si>
  <si>
    <t>Madden NFL 2005 </t>
  </si>
  <si>
    <t>Mario Golf : Toadstool Tour </t>
  </si>
  <si>
    <t>Mario Kart : Double Dash !! </t>
  </si>
  <si>
    <t>Mario Party 4 </t>
  </si>
  <si>
    <t>Mario Party 5 </t>
  </si>
  <si>
    <t>Mario Party 6</t>
  </si>
  <si>
    <t>Mario Party 7</t>
  </si>
  <si>
    <t>Mario Power Tennis </t>
  </si>
  <si>
    <t>Mario Smash Football </t>
  </si>
  <si>
    <t>Mario Superstar Baseball </t>
  </si>
  <si>
    <t>Marvel Nemesis: Rise of the Imperfects </t>
  </si>
  <si>
    <t>Mary Kate &amp; Ashley Sweet Sixteen</t>
  </si>
  <si>
    <t>Mat Hoffman's Pro BMX 2</t>
  </si>
  <si>
    <t>MCGroovz Dance Craze </t>
  </si>
  <si>
    <t>Medabots Infinity</t>
  </si>
  <si>
    <t>Medal Of Honor : En Premiere Ligne </t>
  </si>
  <si>
    <t>Medal Of Honor : Les Faucons de Guerre </t>
  </si>
  <si>
    <t>Medal Of Honor : Soleil Levant </t>
  </si>
  <si>
    <t>Megaman Network Transmission </t>
  </si>
  <si>
    <t>Megaman X Command Mission </t>
  </si>
  <si>
    <t>Men in Black 2: Alien Escape </t>
  </si>
  <si>
    <t>Metal Arms : Glitch In The System </t>
  </si>
  <si>
    <t>Metal Gear Solid : The Twin Snakes </t>
  </si>
  <si>
    <t>Metroid Prime 2 : Echoes </t>
  </si>
  <si>
    <t>Metroid Prime </t>
  </si>
  <si>
    <t>Micro Machines </t>
  </si>
  <si>
    <t>Minority Report </t>
  </si>
  <si>
    <t>Mission Impossible : Operation Surma </t>
  </si>
  <si>
    <t>Monopoly Party </t>
  </si>
  <si>
    <t>Monster House </t>
  </si>
  <si>
    <t>Monster Jam Maximum Destruction </t>
  </si>
  <si>
    <t>Mortal Kombat : Deadly Alliance </t>
  </si>
  <si>
    <t>MX Superfly </t>
  </si>
  <si>
    <t>Mystic Heroes </t>
  </si>
  <si>
    <t>Namco Museum 50th Anniversary </t>
  </si>
  <si>
    <t>Naruto: Clash of Ninja 2</t>
  </si>
  <si>
    <t>NBA 2K3 </t>
  </si>
  <si>
    <t>NBA Courtside 2002 </t>
  </si>
  <si>
    <t>NBA Live 06 </t>
  </si>
  <si>
    <t>NBA Live 2003 </t>
  </si>
  <si>
    <t>NBA Live 2004 </t>
  </si>
  <si>
    <t>NBA Live 2005 </t>
  </si>
  <si>
    <t>NBA Street V3 </t>
  </si>
  <si>
    <t>NBA Street Vol. 2 </t>
  </si>
  <si>
    <t>Need For Speed : Poursuite Infernale 2 </t>
  </si>
  <si>
    <t>Need for Speed Carbon </t>
  </si>
  <si>
    <t>Need for Speed Most Wanted </t>
  </si>
  <si>
    <t>Need for Speed Underground 2 </t>
  </si>
  <si>
    <t>Need for Speed Underground </t>
  </si>
  <si>
    <t>NFL 2K3 </t>
  </si>
  <si>
    <t>NFL Street 2 </t>
  </si>
  <si>
    <t>NFL Street </t>
  </si>
  <si>
    <t>NHL 06 </t>
  </si>
  <si>
    <t>NHL 2003 </t>
  </si>
  <si>
    <t>NHL 2004 </t>
  </si>
  <si>
    <t>NHL 2005 </t>
  </si>
  <si>
    <t>NHL 2K3 </t>
  </si>
  <si>
    <t>NHL Hitz 20-02 </t>
  </si>
  <si>
    <t>NHL Hitz 20-03 </t>
  </si>
  <si>
    <t>Nickelodeon Party Blast </t>
  </si>
  <si>
    <t>Nos Voisins les Hommes </t>
  </si>
  <si>
    <t>Odama</t>
  </si>
  <si>
    <t>Outlaw Golf </t>
  </si>
  <si>
    <t>P.N. 03 </t>
  </si>
  <si>
    <t>Pac-Man World 2 </t>
  </si>
  <si>
    <t>Pac-Man World 3 </t>
  </si>
  <si>
    <t>Paper Mario : La Porte Millenaire </t>
  </si>
  <si>
    <t>Phantasy Star Online Episode I&amp;II </t>
  </si>
  <si>
    <t>Phantasy Star Online Episode III : C.A.R.D. Revolution </t>
  </si>
  <si>
    <t>Pikmin 2 </t>
  </si>
  <si>
    <t>Pikmin </t>
  </si>
  <si>
    <t>Pitfall Harry : L'Expedition Perdue </t>
  </si>
  <si>
    <t>Pokemon Box: Ruby and Sapphire </t>
  </si>
  <si>
    <t>Pokemon Channel </t>
  </si>
  <si>
    <t>Pokemon Colosseum </t>
  </si>
  <si>
    <t>Pokemon XD: Gale of Darkness </t>
  </si>
  <si>
    <t>Pool Paradise</t>
  </si>
  <si>
    <t>Power Rangers : Dino Tonnerre </t>
  </si>
  <si>
    <t>Prince Of Persia : L'Ame Du Guerrier </t>
  </si>
  <si>
    <t>Prince Of Persia : Les Deux Royaumes </t>
  </si>
  <si>
    <t>Prince Of Persia : Les Sables Du Temps </t>
  </si>
  <si>
    <t>Pro Rally </t>
  </si>
  <si>
    <t>Pro Tennis WTA Tour </t>
  </si>
  <si>
    <t>Puyo Pop Fever </t>
  </si>
  <si>
    <t>R: Racing (avec disque Pac-Man vs.) </t>
  </si>
  <si>
    <t>Rally Championship </t>
  </si>
  <si>
    <t>Ratatouille</t>
  </si>
  <si>
    <t>Rayman 3 : Hoodlum Havoc </t>
  </si>
  <si>
    <t>Red Card </t>
  </si>
  <si>
    <t>Red Faction 2 </t>
  </si>
  <si>
    <t>Resident Evil : Code Veronica X </t>
  </si>
  <si>
    <t>Resident Evil 0 </t>
  </si>
  <si>
    <t>Resident Evil 2 </t>
  </si>
  <si>
    <t>Resident Evil 3 : Nemesis </t>
  </si>
  <si>
    <t>Resident Evil 4 </t>
  </si>
  <si>
    <t>Resident Evil </t>
  </si>
  <si>
    <t>Ribbit King </t>
  </si>
  <si>
    <t>Robotech : Battlecry </t>
  </si>
  <si>
    <t>Robots </t>
  </si>
  <si>
    <t>Rocket Power: Beach Bandits Nickleodeon</t>
  </si>
  <si>
    <t>Rocky </t>
  </si>
  <si>
    <t>Rogue Ops </t>
  </si>
  <si>
    <t>Samurai Jack : The Shadow Of Aku </t>
  </si>
  <si>
    <t>Scooby-Doo : La Nuit Des 100 Frissons </t>
  </si>
  <si>
    <t>Scooby-Doo! : Le Livre Des Tenebres </t>
  </si>
  <si>
    <t>Scooby-Doo! Démasqué! </t>
  </si>
  <si>
    <t>Sea World: Shamu's Deep Sea Adventure </t>
  </si>
  <si>
    <t>Second Sight </t>
  </si>
  <si>
    <t>Sega Soccer Slam </t>
  </si>
  <si>
    <t>Serious Sam : Next Encounter </t>
  </si>
  <si>
    <t>Shadow the Hedgehog </t>
  </si>
  <si>
    <t>Shrek : Extra Large </t>
  </si>
  <si>
    <t>Shrek : Super Party </t>
  </si>
  <si>
    <t>Shrek 2 </t>
  </si>
  <si>
    <t>Shrek Smash and Crash </t>
  </si>
  <si>
    <t>Shrek SuperSlam </t>
  </si>
  <si>
    <t>Skies Of Arcadia Legends </t>
  </si>
  <si>
    <t>Smuggler's Run : Warzones </t>
  </si>
  <si>
    <t>Sonic Adventure 2 Battle </t>
  </si>
  <si>
    <t>Sonic Adventure DX Director's Cut </t>
  </si>
  <si>
    <t>Sonic Gems Collection </t>
  </si>
  <si>
    <t>Sonic Heroes </t>
  </si>
  <si>
    <t>Sonic Mega Collection </t>
  </si>
  <si>
    <t>Sonic Riders </t>
  </si>
  <si>
    <t>Soul Calibur 2 </t>
  </si>
  <si>
    <t>Souris City </t>
  </si>
  <si>
    <t>Spartan: Total Warrior </t>
  </si>
  <si>
    <t>Spawn Armageddon </t>
  </si>
  <si>
    <t>Speed Challenge: Jacques Villeneuve's Racing Vision </t>
  </si>
  <si>
    <t>Speed Kings </t>
  </si>
  <si>
    <t>Sphinx Et La Malediction De La Momie </t>
  </si>
  <si>
    <t>Spider-Man : The Movie </t>
  </si>
  <si>
    <t>Spider-Man 2 </t>
  </si>
  <si>
    <t>Spy Hunter </t>
  </si>
  <si>
    <t>Spyro : A Hero's Tail </t>
  </si>
  <si>
    <t>Spyro : Enter The Dragonfly </t>
  </si>
  <si>
    <t>SSX 3 </t>
  </si>
  <si>
    <t>SSX On Tour </t>
  </si>
  <si>
    <t>SSX Tricky </t>
  </si>
  <si>
    <t>Star Wars : Bounty Hunter </t>
  </si>
  <si>
    <t>Star Wars : Jedi Knight II: Jedi Outcast </t>
  </si>
  <si>
    <t>Star Wars : Rogue Squadron 2 : Rogue Leader </t>
  </si>
  <si>
    <t>Star Wars : Rogue Squadron 3 : Rebel Strike </t>
  </si>
  <si>
    <t>Star Wars : The Clone Wars </t>
  </si>
  <si>
    <t>StarFox : Assault</t>
  </si>
  <si>
    <t>Starfox Adventures </t>
  </si>
  <si>
    <t>Starsky &amp; Hutch </t>
  </si>
  <si>
    <t>Street Racing Syndicate </t>
  </si>
  <si>
    <t>Summoner : La Deesse Reincarnee </t>
  </si>
  <si>
    <t>Super Bust-A-Move All Stars </t>
  </si>
  <si>
    <t>Super Mario Sunshine </t>
  </si>
  <si>
    <t>Super Monkey Ball 2 </t>
  </si>
  <si>
    <t>Super Monkey Ball Adventure </t>
  </si>
  <si>
    <t>Super Monkey Ball </t>
  </si>
  <si>
    <t>Super Smash Bros Melee </t>
  </si>
  <si>
    <t>Superman : Shadow Of Apokolips </t>
  </si>
  <si>
    <t>SX Superstar </t>
  </si>
  <si>
    <t>Tak 2 : Le Sceptre Des Reves </t>
  </si>
  <si>
    <t>Tak Et Le Pouvoir De Juju </t>
  </si>
  <si>
    <t>Tak: The Great Juju Challenge </t>
  </si>
  <si>
    <t>Tales Of Symphonia </t>
  </si>
  <si>
    <t>Taxi 3</t>
  </si>
  <si>
    <t>Taz Wanted </t>
  </si>
  <si>
    <t>Teen Titans</t>
  </si>
  <si>
    <t>Teenage Mutant Ninja Turtles 2 : Battle Nexus </t>
  </si>
  <si>
    <t>Teenage Mutant Ninja Turtles </t>
  </si>
  <si>
    <t>Terminator 3 : The Redemption </t>
  </si>
  <si>
    <t>Tetris Worlds </t>
  </si>
  <si>
    <t>The Incredible Hulk: Ultimate Destruction </t>
  </si>
  <si>
    <t>The Incredibles: Rise of the Underminer </t>
  </si>
  <si>
    <t>The Legend of Spyro : A New Beginning </t>
  </si>
  <si>
    <t>The Legend Of Zelda : Four Swords Adventures</t>
  </si>
  <si>
    <t>The Legend Of Zelda : The Wind Waker </t>
  </si>
  <si>
    <t>The Legend of Zelda Collector's Edition </t>
  </si>
  <si>
    <t>The Legend of Zelda: Twilight Princess </t>
  </si>
  <si>
    <t>The Powerpuff Girls </t>
  </si>
  <si>
    <t>The Simpsons : Hit &amp; Run </t>
  </si>
  <si>
    <t>The Simpsons : Road Rage </t>
  </si>
  <si>
    <t>Tiger Woods PGA Tour 06 </t>
  </si>
  <si>
    <t>Tiger Woods PGA Tour 2003 </t>
  </si>
  <si>
    <t>Tiger Woods PGA Tour 2004 </t>
  </si>
  <si>
    <t>Tiger Woods PGA Tour 2005 </t>
  </si>
  <si>
    <t>TimeSplitters : Future Perfect </t>
  </si>
  <si>
    <t>Timesplitters 2 </t>
  </si>
  <si>
    <t>TMNT</t>
  </si>
  <si>
    <t>Tom Clancy's Ghost Recon 2 </t>
  </si>
  <si>
    <t>Tom Clancy's Ghost Recon </t>
  </si>
  <si>
    <t>Tom Clancy's Rainbow Six 3 </t>
  </si>
  <si>
    <t>Tom Clancy's Rainbow Six: Lockdown </t>
  </si>
  <si>
    <t>Tom Clancy's Splinter Cell Chaos Theory </t>
  </si>
  <si>
    <t>Tom Clancy's Splinter Cell Double Agent </t>
  </si>
  <si>
    <t>Tom Clancy's Splinter Cell Pandora Tomorrow </t>
  </si>
  <si>
    <t>Tom Clancy's Splinter Cell </t>
  </si>
  <si>
    <t>Tomb Raider: Legend </t>
  </si>
  <si>
    <t>Tony Hawk's American Wasteland </t>
  </si>
  <si>
    <t>Tony Hawk's Pro Skater 3 </t>
  </si>
  <si>
    <t>Tony Hawk's Pro Skater 4 </t>
  </si>
  <si>
    <t>Tony Hawk's Underground 2 </t>
  </si>
  <si>
    <t>Tony Hawk's Underground </t>
  </si>
  <si>
    <t>Top Angler </t>
  </si>
  <si>
    <t>Top Gun : Combat Zones </t>
  </si>
  <si>
    <t>True Crime : Streets Of L.A. </t>
  </si>
  <si>
    <t>True Crime: New York City </t>
  </si>
  <si>
    <t>Turok Evolution </t>
  </si>
  <si>
    <t>Ty : Le Tigre De Tasmanie 2 : Operation Sauvetage </t>
  </si>
  <si>
    <t>Ty : Le Tigre De Tasmanie </t>
  </si>
  <si>
    <t>UEFA Champions League 2004-2005 </t>
  </si>
  <si>
    <t>Ultimate Fighting Championship: Throwdown </t>
  </si>
  <si>
    <t>Ultimate Spider-Man </t>
  </si>
  <si>
    <t>Un Voisin D'Enfer ! </t>
  </si>
  <si>
    <t>Universal Studios : Theme Park Adventure </t>
  </si>
  <si>
    <t>Urban Freestyle Soccer </t>
  </si>
  <si>
    <t>Vexx </t>
  </si>
  <si>
    <t>Viewtiful Joe 2 </t>
  </si>
  <si>
    <t>Viewtiful Joe </t>
  </si>
  <si>
    <t>Viewtiful Joe: Red Hot Rumble </t>
  </si>
  <si>
    <t>Virtua Striker 3 Ver. 2002 </t>
  </si>
  <si>
    <t>V-Rally 3 </t>
  </si>
  <si>
    <t>Wallace &amp; Gromit : Project Zoo </t>
  </si>
  <si>
    <t>Wario Ware Inc. : Mega Party Game$ </t>
  </si>
  <si>
    <t>Wario World </t>
  </si>
  <si>
    <t>Wave Race Blue Storm </t>
  </si>
  <si>
    <t>Whirl Tour </t>
  </si>
  <si>
    <t>Winnie L'Ourson : A La Recherche Des Souvenirs Oublies </t>
  </si>
  <si>
    <t>World Racing </t>
  </si>
  <si>
    <t>Worms 3D </t>
  </si>
  <si>
    <t>Worms Blast </t>
  </si>
  <si>
    <t>Wreckless: The Yakuza Missions </t>
  </si>
  <si>
    <t>WWE Crush Hour </t>
  </si>
  <si>
    <t>WWE Day of Reckoning 2 </t>
  </si>
  <si>
    <t>WWE Day Of Reckoning </t>
  </si>
  <si>
    <t>WWE Wrestlemania X8 </t>
  </si>
  <si>
    <t>WWE WrestleMania XIX </t>
  </si>
  <si>
    <t>XGRA: Extreme-G Racing Association </t>
  </si>
  <si>
    <t>XIII </t>
  </si>
  <si>
    <t>X-Men : Next Dimension </t>
  </si>
  <si>
    <t>X-Men 2 : La Vengeance De Wolverine </t>
  </si>
  <si>
    <t>X-Men Legends II: Rise of Apocalypse </t>
  </si>
  <si>
    <t>X-Men Legends </t>
  </si>
  <si>
    <t>X-Men: The Official Game </t>
  </si>
  <si>
    <t>Yu-Gi-Oh! L'Empire Des Illusions </t>
  </si>
  <si>
    <t>Zapper </t>
  </si>
  <si>
    <t>Zoocube</t>
  </si>
  <si>
    <t>EXCLUES FRA</t>
  </si>
  <si>
    <t>Teens Titan</t>
  </si>
  <si>
    <t>EXCLUES UK</t>
  </si>
  <si>
    <t>Bob l'éponge: Revenge of the Flying Dutchman</t>
  </si>
  <si>
    <t>PAL HORS FR</t>
  </si>
  <si>
    <t>Jeux</t>
  </si>
  <si>
    <t>X</t>
  </si>
  <si>
    <t>Le monde de Narnia : chapitre 1</t>
  </si>
  <si>
    <t>0-9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</si>
  <si>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</si>
  <si>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</si>
  <si>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</si>
  <si>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</si>
  <si>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</si>
  <si>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</si>
  <si>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</si>
  <si>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</si>
  <si>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</si>
  <si>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</si>
  <si>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</si>
  <si>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</si>
  <si>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</si>
  <si>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</si>
  <si>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</si>
  <si>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</si>
  <si>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</si>
  <si>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</si>
  <si>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</si>
  <si>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</si>
  <si>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</si>
  <si>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</si>
  <si>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Y</t>
  </si>
  <si>
    <t>Z</t>
  </si>
  <si>
    <t>Plat'</t>
  </si>
  <si>
    <t>First print'</t>
  </si>
  <si>
    <t>Peter Jackson's King Kong</t>
  </si>
  <si>
    <t>Notice</t>
  </si>
  <si>
    <t>Livret noir ( Information )</t>
  </si>
  <si>
    <t>Pub</t>
  </si>
  <si>
    <t>Code Pin</t>
  </si>
  <si>
    <t>Photo</t>
  </si>
  <si>
    <t>Documents autres</t>
  </si>
  <si>
    <t>Platinum</t>
  </si>
  <si>
    <t>Q</t>
  </si>
  <si>
    <t xml:space="preserve">Full Set = </t>
  </si>
  <si>
    <t>oui</t>
  </si>
  <si>
    <t>NA</t>
  </si>
  <si>
    <t>oui, (15 euros remboursé)</t>
  </si>
  <si>
    <t>oui, (EIDOS + autre doc blanche)</t>
  </si>
  <si>
    <t>oui, lettre atari</t>
  </si>
  <si>
    <t>Platinium
( X / NA )</t>
  </si>
  <si>
    <t>Pub (nintendo)</t>
  </si>
  <si>
    <t>oui, pub cinema film</t>
  </si>
  <si>
    <t>oui, notice tambour</t>
  </si>
  <si>
    <t>Faire photo</t>
  </si>
  <si>
    <t xml:space="preserve">Carte inscription uniquement ESP ? </t>
  </si>
  <si>
    <t>18/09/2016 : http://www.cjoint.com/c/FIsioELrYBI</t>
  </si>
  <si>
    <t>Livret noir
( Information ) + code</t>
  </si>
  <si>
    <t>oui, IM-DOL-DOC-EUR-1</t>
  </si>
  <si>
    <t>oui, IM-DOL-DOC-EUR-2</t>
  </si>
  <si>
    <t>oui, IM-DOL-GBSP-EUR-1</t>
  </si>
  <si>
    <t>oui, IM-DOL-DOC-EUR</t>
  </si>
  <si>
    <t>???</t>
  </si>
  <si>
    <t>oui, carte activision</t>
  </si>
  <si>
    <t>oui,GCCAUTN D0EUR - IM-DOL-DOC-EUR</t>
  </si>
  <si>
    <t>???, GCCAUTN D0EUR - IM-DOL-DOC-EUR</t>
  </si>
  <si>
    <t>oui, ???</t>
  </si>
  <si>
    <t>???, IM-DOL-DOC-EUR-1</t>
  </si>
  <si>
    <t>???, IM-DOL-DOC-EUR</t>
  </si>
  <si>
    <t>oui, pub jeux SEGA</t>
  </si>
  <si>
    <t>???, IM-DOL-DOC-EUR-2</t>
  </si>
  <si>
    <t>oui, carte basket, CANAL +</t>
  </si>
  <si>
    <t>oui, carte/pub activision</t>
  </si>
  <si>
    <t>Mario Kart : Double Dash !! + Zelda</t>
  </si>
  <si>
    <t>oui, Mario + Zelda</t>
  </si>
  <si>
    <t>oui, mario K</t>
  </si>
  <si>
    <t>Mario Kart : Double Dash !! (boite rouge)</t>
  </si>
  <si>
    <t>???,GCCAUTN D0EUR - IM-DOL-DOC-EUR</t>
  </si>
  <si>
    <t>The Legend Of Zelda : The Wind Waker (Collector 2 CD)</t>
  </si>
  <si>
    <t>Mettre liste BIG BOX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</si>
</sst>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4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8" fillId="9" borderId="1" xfId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8" fillId="9" borderId="1" xfId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0" fillId="10" borderId="13" xfId="0" applyFont="1" applyFill="1" applyBorder="1" applyAlignment="1">
      <alignment horizontal="center" vertical="center"/>
    </xf>
    <xf numFmtId="0" fontId="8" fillId="9" borderId="14" xfId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2" fillId="1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8" fillId="9" borderId="15" xfId="1" applyFill="1" applyBorder="1" applyAlignment="1">
      <alignment horizontal="left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8" fillId="9" borderId="3" xfId="1" applyFill="1" applyBorder="1" applyAlignment="1">
      <alignment horizontal="left" vertical="center"/>
    </xf>
    <xf numFmtId="0" fontId="8" fillId="0" borderId="3" xfId="1" applyFill="1" applyBorder="1" applyAlignment="1">
      <alignment horizontal="left" vertical="center"/>
    </xf>
    <xf numFmtId="0" fontId="12" fillId="9" borderId="3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10" borderId="14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682"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 val="none"/>
        <color theme="0"/>
      </font>
      <fill>
        <patternFill>
          <bgColor theme="1"/>
        </patternFill>
      </fill>
    </dxf>
    <dxf>
      <fill>
        <patternFill>
          <bgColor rgb="FF04AC04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4AC0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0"/>
  <sheetViews>
    <sheetView showGridLines="0" tabSelected="1" topLeftCell="C1" zoomScaleNormal="100" workbookViewId="0">
      <pane xSplit="2" ySplit="4" topLeftCell="E5" activePane="bottomRight" state="frozen"/>
      <selection activeCell="C1" sqref="C1"/>
      <selection pane="topRight" activeCell="E1" sqref="E1"/>
      <selection pane="bottomLeft" activeCell="C5" sqref="C5"/>
      <selection pane="bottomRight" activeCell="J1" sqref="J1"/>
    </sheetView>
  </sheetViews>
  <sheetFormatPr baseColWidth="10" defaultColWidth="9.140625" defaultRowHeight="16.5" customHeight="1" x14ac:dyDescent="0.25"/>
  <cols>
    <col min="1" max="1" width="11.42578125" style="1" customWidth="1"/>
    <col min="2" max="3" width="9.140625" style="1"/>
    <col min="4" max="4" width="50.7109375" style="1" customWidth="1"/>
    <col min="5" max="5" width="13.42578125" style="1" customWidth="1"/>
    <col min="6" max="6" width="25.85546875" style="1" customWidth="1"/>
    <col min="7" max="7" width="16" style="1" customWidth="1"/>
    <col min="8" max="8" width="19.5703125" style="1" customWidth="1"/>
    <col min="9" max="9" width="33" style="1" bestFit="1" customWidth="1"/>
    <col min="10" max="10" width="15" style="1" customWidth="1"/>
    <col min="11" max="11" width="30.140625" style="1" customWidth="1"/>
    <col min="12" max="16384" width="9.140625" style="1"/>
  </cols>
  <sheetData>
    <row r="1" spans="1:11" ht="16.5" customHeight="1" x14ac:dyDescent="0.25">
      <c r="A1" s="6" t="s">
        <v>481</v>
      </c>
      <c r="B1" s="11">
        <f>COUNTA(D6:D456)</f>
        <v>451</v>
      </c>
      <c r="C1" s="7"/>
      <c r="D1" s="12" t="s">
        <v>491</v>
      </c>
      <c r="E1" s="62">
        <f>COUNTA(D5:D456)</f>
        <v>452</v>
      </c>
      <c r="F1" s="63"/>
      <c r="H1" s="61" t="s">
        <v>503</v>
      </c>
      <c r="I1" s="61"/>
      <c r="J1" s="84" t="s">
        <v>526</v>
      </c>
      <c r="K1" s="85"/>
    </row>
    <row r="2" spans="1:11" ht="16.5" customHeight="1" x14ac:dyDescent="0.25">
      <c r="A2" s="6" t="s">
        <v>480</v>
      </c>
      <c r="B2" s="11">
        <f>COUNTIF(J6:J457,"&lt;&gt;NA")</f>
        <v>452</v>
      </c>
      <c r="C2" s="7"/>
      <c r="J2" s="86"/>
      <c r="K2" s="86"/>
    </row>
    <row r="3" spans="1:11" ht="16.5" customHeight="1" x14ac:dyDescent="0.25">
      <c r="D3" s="68" t="s">
        <v>452</v>
      </c>
      <c r="E3" s="71" t="s">
        <v>483</v>
      </c>
      <c r="F3" s="74" t="s">
        <v>504</v>
      </c>
      <c r="G3" s="71" t="s">
        <v>486</v>
      </c>
      <c r="H3" s="71" t="s">
        <v>498</v>
      </c>
      <c r="I3" s="71" t="s">
        <v>488</v>
      </c>
      <c r="J3" s="64" t="s">
        <v>497</v>
      </c>
      <c r="K3" s="66" t="s">
        <v>487</v>
      </c>
    </row>
    <row r="4" spans="1:11" ht="16.5" customHeight="1" x14ac:dyDescent="0.25">
      <c r="D4" s="69"/>
      <c r="E4" s="71"/>
      <c r="F4" s="71"/>
      <c r="G4" s="71"/>
      <c r="H4" s="71"/>
      <c r="I4" s="71"/>
      <c r="J4" s="65"/>
      <c r="K4" s="66"/>
    </row>
    <row r="5" spans="1:11" ht="16.5" customHeight="1" x14ac:dyDescent="0.25">
      <c r="C5" s="72" t="s">
        <v>455</v>
      </c>
      <c r="D5" s="13" t="s">
        <v>1</v>
      </c>
      <c r="E5" s="19" t="s">
        <v>492</v>
      </c>
      <c r="F5" s="19" t="s">
        <v>509</v>
      </c>
      <c r="G5" s="19" t="s">
        <v>493</v>
      </c>
      <c r="H5" s="19" t="s">
        <v>493</v>
      </c>
      <c r="I5" s="19" t="s">
        <v>493</v>
      </c>
      <c r="J5" s="22"/>
      <c r="K5" s="23" t="str">
        <f>HYPERLINK("D:\JeuxVideo collection\Photos Full set GC\18 Wheeler American Pro Trucker (modèle).jpg","18 Wheeler American Pro […]")</f>
        <v>18 Wheeler American Pro […]</v>
      </c>
    </row>
    <row r="6" spans="1:11" ht="16.5" customHeight="1" x14ac:dyDescent="0.25">
      <c r="C6" s="73"/>
      <c r="D6" s="2" t="s">
        <v>0</v>
      </c>
      <c r="E6" s="19" t="s">
        <v>492</v>
      </c>
      <c r="F6" s="19" t="s">
        <v>507</v>
      </c>
      <c r="G6" s="19" t="s">
        <v>493</v>
      </c>
      <c r="H6" s="19" t="s">
        <v>492</v>
      </c>
      <c r="I6" s="19" t="s">
        <v>493</v>
      </c>
      <c r="J6" s="22"/>
      <c r="K6" s="29" t="str">
        <f>HYPERLINK("D:\JeuxVideo collection\Photos Full set GC\1080 avalanche (modèle).jpg","1080 avalanche")</f>
        <v>1080 avalanche</v>
      </c>
    </row>
    <row r="7" spans="1:11" ht="16.5" customHeight="1" x14ac:dyDescent="0.25">
      <c r="C7" s="67" t="s">
        <v>456</v>
      </c>
      <c r="D7" s="2" t="s">
        <v>2</v>
      </c>
      <c r="E7" s="19" t="s">
        <v>492</v>
      </c>
      <c r="F7" s="19" t="s">
        <v>509</v>
      </c>
      <c r="G7" s="19" t="s">
        <v>493</v>
      </c>
      <c r="H7" s="19" t="s">
        <v>493</v>
      </c>
      <c r="I7" s="19" t="s">
        <v>495</v>
      </c>
      <c r="J7" s="22"/>
      <c r="K7" s="23" t="str">
        <f>HYPERLINK("D:\JeuxVideo collection\Photos Full set GC\Ace Golf (modèle).jpg","Ace Golf")</f>
        <v>Ace Golf</v>
      </c>
    </row>
    <row r="8" spans="1:11" ht="16.5" customHeight="1" x14ac:dyDescent="0.25">
      <c r="C8" s="67"/>
      <c r="D8" s="2" t="s">
        <v>3</v>
      </c>
      <c r="E8" s="19" t="s">
        <v>492</v>
      </c>
      <c r="F8" s="24" t="s">
        <v>511</v>
      </c>
      <c r="G8" s="19" t="s">
        <v>493</v>
      </c>
      <c r="H8" s="19" t="s">
        <v>493</v>
      </c>
      <c r="I8" s="19" t="s">
        <v>493</v>
      </c>
      <c r="J8" s="20"/>
      <c r="K8" s="25" t="str">
        <f>HYPERLINK("D:\JeuxVideo collection\Photos Full set GC\Aggressive Inline (modèle).jpg","Aggressive Inline")</f>
        <v>Aggressive Inline</v>
      </c>
    </row>
    <row r="9" spans="1:11" ht="16.5" customHeight="1" x14ac:dyDescent="0.25">
      <c r="C9" s="67"/>
      <c r="D9" s="2" t="s">
        <v>4</v>
      </c>
      <c r="E9" s="19" t="s">
        <v>492</v>
      </c>
      <c r="F9" s="19" t="s">
        <v>509</v>
      </c>
      <c r="G9" s="19" t="s">
        <v>492</v>
      </c>
      <c r="H9" s="19" t="s">
        <v>492</v>
      </c>
      <c r="I9" s="19" t="s">
        <v>493</v>
      </c>
      <c r="J9" s="20"/>
      <c r="K9" s="23" t="str">
        <f>HYPERLINK("D:\JeuxVideo collection\Photos Full set GC\Animal Crossing (modèle).jpg","Animal Crossing")</f>
        <v>Animal Crossing</v>
      </c>
    </row>
    <row r="10" spans="1:11" ht="16.5" customHeight="1" x14ac:dyDescent="0.25">
      <c r="C10" s="67"/>
      <c r="D10" s="14" t="s">
        <v>6</v>
      </c>
      <c r="E10" s="19" t="s">
        <v>492</v>
      </c>
      <c r="F10" s="19" t="s">
        <v>509</v>
      </c>
      <c r="G10" s="19" t="s">
        <v>493</v>
      </c>
      <c r="H10" s="19" t="s">
        <v>493</v>
      </c>
      <c r="I10" s="19" t="s">
        <v>493</v>
      </c>
      <c r="J10" s="20"/>
      <c r="K10" s="23" t="str">
        <f>HYPERLINK("D:\JeuxVideo collection\Photos Full set GC\Animaniacs -The Great Edgar Hunt (modèle).jpg","Animaniacs -The Great Edgar Hunt")</f>
        <v>Animaniacs -The Great Edgar Hunt</v>
      </c>
    </row>
    <row r="11" spans="1:11" ht="16.5" customHeight="1" x14ac:dyDescent="0.25">
      <c r="C11" s="67"/>
      <c r="D11" s="2" t="s">
        <v>5</v>
      </c>
      <c r="E11" s="19" t="s">
        <v>492</v>
      </c>
      <c r="F11" s="19" t="s">
        <v>507</v>
      </c>
      <c r="G11" s="19" t="s">
        <v>493</v>
      </c>
      <c r="H11" s="19" t="s">
        <v>493</v>
      </c>
      <c r="I11" s="19" t="s">
        <v>496</v>
      </c>
      <c r="J11" s="20"/>
      <c r="K11" s="25" t="str">
        <f>HYPERLINK("D:\JeuxVideo collection\Photos Full set GC\Astérix &amp; Obélix XXL (modèle 1).jpg","Astérix &amp; Obélix XXL")</f>
        <v>Astérix &amp; Obélix XXL</v>
      </c>
    </row>
    <row r="12" spans="1:11" ht="16.5" customHeight="1" x14ac:dyDescent="0.25">
      <c r="C12" s="67"/>
      <c r="D12" s="2" t="s">
        <v>7</v>
      </c>
      <c r="E12" s="19" t="s">
        <v>492</v>
      </c>
      <c r="F12" s="19" t="s">
        <v>509</v>
      </c>
      <c r="G12" s="19" t="s">
        <v>493</v>
      </c>
      <c r="H12" s="19" t="s">
        <v>493</v>
      </c>
      <c r="I12" s="19" t="s">
        <v>493</v>
      </c>
      <c r="J12" s="20"/>
      <c r="K12" s="23" t="str">
        <f>HYPERLINK("D:\JeuxVideo collection\Photos Full set GC\ATV 2 (modèle).jpg","ATV 2")</f>
        <v>ATV 2</v>
      </c>
    </row>
    <row r="13" spans="1:11" ht="16.5" customHeight="1" x14ac:dyDescent="0.25">
      <c r="C13" s="67"/>
      <c r="D13" s="2" t="s">
        <v>8</v>
      </c>
      <c r="E13" s="19" t="s">
        <v>492</v>
      </c>
      <c r="F13" s="19" t="s">
        <v>509</v>
      </c>
      <c r="G13" s="19" t="s">
        <v>493</v>
      </c>
      <c r="H13" s="19" t="s">
        <v>492</v>
      </c>
      <c r="I13" s="19" t="s">
        <v>493</v>
      </c>
      <c r="J13" s="20"/>
      <c r="K13" s="23" t="str">
        <f>HYPERLINK("D:\JeuxVideo collection\Photos Full set GC\Avatar The Last Airbender (modèle).jpg","Avatar The Last Airbender")</f>
        <v>Avatar The Last Airbender</v>
      </c>
    </row>
    <row r="14" spans="1:11" ht="16.5" customHeight="1" x14ac:dyDescent="0.25">
      <c r="C14" s="67" t="s">
        <v>457</v>
      </c>
      <c r="D14" s="2" t="s">
        <v>9</v>
      </c>
      <c r="E14" s="19" t="s">
        <v>492</v>
      </c>
      <c r="F14" s="19" t="s">
        <v>509</v>
      </c>
      <c r="G14" s="19" t="s">
        <v>493</v>
      </c>
      <c r="H14" s="19" t="s">
        <v>493</v>
      </c>
      <c r="I14" s="19" t="s">
        <v>493</v>
      </c>
      <c r="J14" s="20"/>
      <c r="K14" s="23" t="str">
        <f>HYPERLINK("D:\JeuxVideo collection\Photos Full set GC\Bad Boys 2 (modèle).jpg","Bad Boys 2")</f>
        <v>Bad Boys 2</v>
      </c>
    </row>
    <row r="15" spans="1:11" ht="16.5" customHeight="1" x14ac:dyDescent="0.25">
      <c r="C15" s="67"/>
      <c r="D15" s="2" t="s">
        <v>10</v>
      </c>
      <c r="E15" s="19" t="s">
        <v>492</v>
      </c>
      <c r="F15" s="19" t="s">
        <v>509</v>
      </c>
      <c r="G15" s="19" t="s">
        <v>493</v>
      </c>
      <c r="H15" s="19" t="s">
        <v>492</v>
      </c>
      <c r="I15" s="19" t="s">
        <v>493</v>
      </c>
      <c r="J15" s="20"/>
      <c r="K15" s="23" t="str">
        <f>HYPERLINK("D:\JeuxVideo collection\Photos Full set GC\Baldur's Gate  Dark Alliance (modèle).jpg","Baldur's Gate  Dark Alliance")</f>
        <v>Baldur's Gate  Dark Alliance</v>
      </c>
    </row>
    <row r="16" spans="1:11" ht="16.5" customHeight="1" x14ac:dyDescent="0.25">
      <c r="C16" s="67"/>
      <c r="D16" s="2" t="s">
        <v>11</v>
      </c>
      <c r="E16" s="19" t="s">
        <v>492</v>
      </c>
      <c r="F16" s="19" t="s">
        <v>509</v>
      </c>
      <c r="G16" s="19" t="s">
        <v>492</v>
      </c>
      <c r="H16" s="19" t="s">
        <v>492</v>
      </c>
      <c r="I16" s="19" t="s">
        <v>493</v>
      </c>
      <c r="J16" s="20"/>
      <c r="K16" s="23" t="str">
        <f>HYPERLINK("D:\JeuxVideo collection\Photos Full set GC\Baten Kaitos (modèle).jpg","Baten Kaitos")</f>
        <v>Baten Kaitos</v>
      </c>
    </row>
    <row r="17" spans="3:11" ht="16.5" customHeight="1" x14ac:dyDescent="0.25">
      <c r="C17" s="67"/>
      <c r="D17" s="14" t="s">
        <v>14</v>
      </c>
      <c r="E17" s="19" t="s">
        <v>492</v>
      </c>
      <c r="F17" s="19" t="s">
        <v>506</v>
      </c>
      <c r="G17" s="19" t="s">
        <v>493</v>
      </c>
      <c r="H17" s="19" t="s">
        <v>493</v>
      </c>
      <c r="I17" s="19" t="s">
        <v>499</v>
      </c>
      <c r="J17" s="20"/>
      <c r="K17" s="25" t="str">
        <f>HYPERLINK("D:\JeuxVideo collection\Photos Full set GC\Batman Begins (modèle 2).jpg","Batman Begins")</f>
        <v>Batman Begins</v>
      </c>
    </row>
    <row r="18" spans="3:11" ht="16.5" customHeight="1" x14ac:dyDescent="0.25">
      <c r="C18" s="67"/>
      <c r="D18" s="2" t="s">
        <v>12</v>
      </c>
      <c r="E18" s="19" t="s">
        <v>492</v>
      </c>
      <c r="F18" s="19" t="s">
        <v>509</v>
      </c>
      <c r="G18" s="19" t="s">
        <v>493</v>
      </c>
      <c r="H18" s="19" t="s">
        <v>493</v>
      </c>
      <c r="I18" s="19" t="s">
        <v>493</v>
      </c>
      <c r="J18" s="20"/>
      <c r="K18" s="23" t="str">
        <f>HYPERLINK("D:\JeuxVideo collection\Photos Full set GC\Batman Dark Tomorrow (modèle).jpg","Batman Dark Tomorrow")</f>
        <v>Batman Dark Tomorrow</v>
      </c>
    </row>
    <row r="19" spans="3:11" ht="16.5" customHeight="1" x14ac:dyDescent="0.25">
      <c r="C19" s="67"/>
      <c r="D19" s="2" t="s">
        <v>13</v>
      </c>
      <c r="E19" s="19" t="s">
        <v>492</v>
      </c>
      <c r="F19" s="19" t="s">
        <v>509</v>
      </c>
      <c r="G19" s="19" t="s">
        <v>493</v>
      </c>
      <c r="H19" s="19" t="s">
        <v>493</v>
      </c>
      <c r="I19" s="19" t="s">
        <v>493</v>
      </c>
      <c r="J19" s="20"/>
      <c r="K19" s="23" t="str">
        <f>HYPERLINK("D:\JeuxVideo collection\Photos Full set GC\Batman Rise Of Sin Tzu (modèle).jpg","Batman Rise Of Sin Tzu")</f>
        <v>Batman Rise Of Sin Tzu</v>
      </c>
    </row>
    <row r="20" spans="3:11" ht="16.5" customHeight="1" x14ac:dyDescent="0.25">
      <c r="C20" s="67"/>
      <c r="D20" s="2" t="s">
        <v>15</v>
      </c>
      <c r="E20" s="19" t="s">
        <v>492</v>
      </c>
      <c r="F20" s="19" t="s">
        <v>509</v>
      </c>
      <c r="G20" s="19" t="s">
        <v>493</v>
      </c>
      <c r="H20" s="19" t="s">
        <v>493</v>
      </c>
      <c r="I20" s="19" t="s">
        <v>493</v>
      </c>
      <c r="J20" s="20"/>
      <c r="K20" s="23" t="str">
        <f>HYPERLINK("D:\JeuxVideo collection\Photos Full set GC\Batman Vengeance (modèle).jpg","Batman Vengeance")</f>
        <v>Batman Vengeance</v>
      </c>
    </row>
    <row r="21" spans="3:11" ht="16.5" customHeight="1" x14ac:dyDescent="0.25">
      <c r="C21" s="67"/>
      <c r="D21" s="2" t="s">
        <v>16</v>
      </c>
      <c r="E21" s="19" t="s">
        <v>492</v>
      </c>
      <c r="F21" s="19" t="s">
        <v>506</v>
      </c>
      <c r="G21" s="19" t="s">
        <v>492</v>
      </c>
      <c r="H21" s="19" t="s">
        <v>492</v>
      </c>
      <c r="I21" s="19" t="s">
        <v>493</v>
      </c>
      <c r="J21" s="20"/>
      <c r="K21" s="25" t="str">
        <f>HYPERLINK("D:\JeuxVideo collection\Photos Full set GC\Battalion Wars (modèle).jpg","Battalion Wars")</f>
        <v>Battalion Wars</v>
      </c>
    </row>
    <row r="22" spans="3:11" ht="16.5" customHeight="1" x14ac:dyDescent="0.25">
      <c r="C22" s="67"/>
      <c r="D22" s="2" t="s">
        <v>17</v>
      </c>
      <c r="E22" s="19" t="s">
        <v>492</v>
      </c>
      <c r="F22" s="19" t="s">
        <v>509</v>
      </c>
      <c r="G22" s="19" t="s">
        <v>493</v>
      </c>
      <c r="H22" s="19" t="s">
        <v>493</v>
      </c>
      <c r="I22" s="19" t="s">
        <v>493</v>
      </c>
      <c r="J22" s="20"/>
      <c r="K22" s="23" t="str">
        <f>HYPERLINK("D:\JeuxVideo collection\Photos Full set GC\Beach Spikers (modèle).jpg","Beach Spikers")</f>
        <v>Beach Spikers</v>
      </c>
    </row>
    <row r="23" spans="3:11" ht="16.5" customHeight="1" x14ac:dyDescent="0.25">
      <c r="C23" s="67"/>
      <c r="D23" s="2" t="s">
        <v>18</v>
      </c>
      <c r="E23" s="19" t="s">
        <v>492</v>
      </c>
      <c r="F23" s="19" t="s">
        <v>509</v>
      </c>
      <c r="G23" s="19" t="s">
        <v>493</v>
      </c>
      <c r="H23" s="19" t="s">
        <v>493</v>
      </c>
      <c r="I23" s="19" t="s">
        <v>493</v>
      </c>
      <c r="J23" s="20"/>
      <c r="K23" s="23" t="str">
        <f>HYPERLINK("D:\JeuxVideo collection\Photos Full set GC\BeyBlade Vforce (modèle).jpg","BeyBlade Vforce")</f>
        <v>BeyBlade Vforce</v>
      </c>
    </row>
    <row r="24" spans="3:11" ht="16.5" customHeight="1" x14ac:dyDescent="0.25">
      <c r="C24" s="67"/>
      <c r="D24" s="2" t="s">
        <v>19</v>
      </c>
      <c r="E24" s="19" t="s">
        <v>492</v>
      </c>
      <c r="F24" s="19" t="s">
        <v>505</v>
      </c>
      <c r="G24" s="19" t="s">
        <v>493</v>
      </c>
      <c r="H24" s="19" t="s">
        <v>493</v>
      </c>
      <c r="I24" s="19" t="s">
        <v>493</v>
      </c>
      <c r="J24" s="20"/>
      <c r="K24" s="25" t="str">
        <f>HYPERLINK("D:\JeuxVideo collection\Photos Full set GC\Beyond Good &amp; Evil (modèle).jpg","Beyond Good &amp; Evil")</f>
        <v>Beyond Good &amp; Evil</v>
      </c>
    </row>
    <row r="25" spans="3:11" ht="16.5" customHeight="1" x14ac:dyDescent="0.25">
      <c r="C25" s="67"/>
      <c r="D25" s="2" t="s">
        <v>20</v>
      </c>
      <c r="E25" s="19" t="s">
        <v>492</v>
      </c>
      <c r="F25" s="19" t="s">
        <v>509</v>
      </c>
      <c r="G25" s="19" t="s">
        <v>493</v>
      </c>
      <c r="H25" s="19" t="s">
        <v>493</v>
      </c>
      <c r="I25" s="19" t="s">
        <v>493</v>
      </c>
      <c r="J25" s="20"/>
      <c r="K25" s="23" t="str">
        <f>HYPERLINK("D:\JeuxVideo collection\Photos Full set GC\Big Air FreeStyle (modèle).jpg","Big Air FreeStyle")</f>
        <v>Big Air FreeStyle</v>
      </c>
    </row>
    <row r="26" spans="3:11" ht="16.5" customHeight="1" x14ac:dyDescent="0.25">
      <c r="C26" s="67"/>
      <c r="D26" s="2" t="s">
        <v>21</v>
      </c>
      <c r="E26" s="19" t="s">
        <v>492</v>
      </c>
      <c r="F26" s="19" t="s">
        <v>509</v>
      </c>
      <c r="G26" s="19" t="s">
        <v>493</v>
      </c>
      <c r="H26" s="19" t="s">
        <v>493</v>
      </c>
      <c r="I26" s="19" t="s">
        <v>493</v>
      </c>
      <c r="J26" s="20"/>
      <c r="K26" s="23" t="str">
        <f>HYPERLINK("D:\JeuxVideo collection\Photos Full set GC\Big Mutha Truckers (modèle).jpg","Big Mutha Truckers")</f>
        <v>Big Mutha Truckers</v>
      </c>
    </row>
    <row r="27" spans="3:11" ht="16.5" customHeight="1" x14ac:dyDescent="0.25">
      <c r="C27" s="67"/>
      <c r="D27" s="2" t="s">
        <v>22</v>
      </c>
      <c r="E27" s="19" t="s">
        <v>492</v>
      </c>
      <c r="F27" s="19" t="s">
        <v>509</v>
      </c>
      <c r="G27" s="19" t="s">
        <v>493</v>
      </c>
      <c r="H27" s="19" t="s">
        <v>493</v>
      </c>
      <c r="I27" s="19" t="s">
        <v>493</v>
      </c>
      <c r="J27" s="20"/>
      <c r="K27" s="23" t="str">
        <f>HYPERLINK("D:\JeuxVideo collection\Photos Full set GC\Bilbo le Hobbit (modèle).jpg","Bilbo le Hobbit")</f>
        <v>Bilbo le Hobbit</v>
      </c>
    </row>
    <row r="28" spans="3:11" ht="16.5" customHeight="1" x14ac:dyDescent="0.25">
      <c r="C28" s="67"/>
      <c r="D28" s="2" t="s">
        <v>23</v>
      </c>
      <c r="E28" s="19" t="s">
        <v>492</v>
      </c>
      <c r="F28" s="19" t="s">
        <v>505</v>
      </c>
      <c r="G28" s="19" t="s">
        <v>493</v>
      </c>
      <c r="H28" s="19" t="s">
        <v>493</v>
      </c>
      <c r="I28" s="26" t="s">
        <v>494</v>
      </c>
      <c r="J28" s="20"/>
      <c r="K28" s="23" t="str">
        <f>HYPERLINK("D:\JeuxVideo collection\Photos Full set GC\Billy Hatcher (modèle).jpg","Billy Hatcher")</f>
        <v>Billy Hatcher</v>
      </c>
    </row>
    <row r="29" spans="3:11" ht="16.5" customHeight="1" x14ac:dyDescent="0.25">
      <c r="C29" s="67"/>
      <c r="D29" s="2" t="s">
        <v>24</v>
      </c>
      <c r="E29" s="19" t="s">
        <v>492</v>
      </c>
      <c r="F29" s="19" t="s">
        <v>509</v>
      </c>
      <c r="G29" s="19" t="s">
        <v>493</v>
      </c>
      <c r="H29" s="19" t="s">
        <v>493</v>
      </c>
      <c r="I29" s="19" t="s">
        <v>493</v>
      </c>
      <c r="J29" s="20"/>
      <c r="K29" s="23" t="str">
        <f>HYPERLINK("D:\JeuxVideo collection\Photos Full set GC\Bionicle (modèle).jpg","Bionicle")</f>
        <v>Bionicle</v>
      </c>
    </row>
    <row r="30" spans="3:11" ht="16.5" customHeight="1" x14ac:dyDescent="0.25">
      <c r="C30" s="67"/>
      <c r="D30" s="2" t="s">
        <v>25</v>
      </c>
      <c r="E30" s="19" t="s">
        <v>492</v>
      </c>
      <c r="F30" s="19" t="s">
        <v>509</v>
      </c>
      <c r="G30" s="19" t="s">
        <v>493</v>
      </c>
      <c r="H30" s="19" t="s">
        <v>493</v>
      </c>
      <c r="I30" s="19" t="s">
        <v>493</v>
      </c>
      <c r="J30" s="20"/>
      <c r="K30" s="23" t="str">
        <f>HYPERLINK("D:\JeuxVideo collection\Photos Full set GC\Black &amp; Bruised (modèle).jpg","Black &amp; Bruised")</f>
        <v>Black &amp; Bruised</v>
      </c>
    </row>
    <row r="31" spans="3:11" ht="16.5" customHeight="1" x14ac:dyDescent="0.25">
      <c r="C31" s="67"/>
      <c r="D31" s="2" t="s">
        <v>26</v>
      </c>
      <c r="E31" s="19" t="s">
        <v>492</v>
      </c>
      <c r="F31" s="19" t="s">
        <v>509</v>
      </c>
      <c r="G31" s="19" t="s">
        <v>493</v>
      </c>
      <c r="H31" s="19" t="s">
        <v>493</v>
      </c>
      <c r="I31" s="19" t="s">
        <v>493</v>
      </c>
      <c r="J31" s="20"/>
      <c r="K31" s="23" t="str">
        <f>HYPERLINK("D:\JeuxVideo collection\Photos Full set GC\Blood Omen 2 (modèle).jpg","Blood Omen 2")</f>
        <v>Blood Omen 2</v>
      </c>
    </row>
    <row r="32" spans="3:11" ht="16.5" customHeight="1" x14ac:dyDescent="0.25">
      <c r="C32" s="67"/>
      <c r="D32" s="2" t="s">
        <v>27</v>
      </c>
      <c r="E32" s="19" t="s">
        <v>492</v>
      </c>
      <c r="F32" s="19" t="s">
        <v>509</v>
      </c>
      <c r="G32" s="19" t="s">
        <v>493</v>
      </c>
      <c r="H32" s="19" t="s">
        <v>493</v>
      </c>
      <c r="I32" s="19" t="s">
        <v>493</v>
      </c>
      <c r="J32" s="20"/>
      <c r="K32" s="21" t="s">
        <v>501</v>
      </c>
    </row>
    <row r="33" spans="3:11" ht="16.5" customHeight="1" x14ac:dyDescent="0.25">
      <c r="C33" s="67"/>
      <c r="D33" s="2" t="s">
        <v>28</v>
      </c>
      <c r="E33" s="19" t="s">
        <v>492</v>
      </c>
      <c r="F33" s="19" t="s">
        <v>509</v>
      </c>
      <c r="G33" s="19" t="s">
        <v>493</v>
      </c>
      <c r="H33" s="19" t="s">
        <v>493</v>
      </c>
      <c r="I33" s="19" t="s">
        <v>493</v>
      </c>
      <c r="J33" s="20"/>
      <c r="K33" s="38" t="str">
        <f>HYPERLINK("D:\JeuxVideo collection\Photos Full set GC\Bloody Roar Primal Fury (modèle).jpg","Bloody Roar Primal Fury")</f>
        <v>Bloody Roar Primal Fury</v>
      </c>
    </row>
    <row r="34" spans="3:11" ht="16.5" customHeight="1" x14ac:dyDescent="0.25">
      <c r="C34" s="67"/>
      <c r="D34" s="2" t="s">
        <v>29</v>
      </c>
      <c r="E34" s="19" t="s">
        <v>492</v>
      </c>
      <c r="F34" s="19" t="s">
        <v>509</v>
      </c>
      <c r="G34" s="19" t="s">
        <v>493</v>
      </c>
      <c r="H34" s="19" t="s">
        <v>493</v>
      </c>
      <c r="I34" s="27" t="s">
        <v>502</v>
      </c>
      <c r="J34" s="20"/>
      <c r="K34" s="23" t="str">
        <f>HYPERLINK("D:\JeuxVideo collection\Photos Full set GC\BMX XXX (modèle 2).jpg","BMX XXX")</f>
        <v>BMX XXX</v>
      </c>
    </row>
    <row r="35" spans="3:11" ht="16.5" customHeight="1" x14ac:dyDescent="0.25">
      <c r="C35" s="67"/>
      <c r="D35" s="2" t="s">
        <v>30</v>
      </c>
      <c r="E35" s="19"/>
      <c r="F35" s="19"/>
      <c r="G35" s="19"/>
      <c r="H35" s="19"/>
      <c r="I35" s="19"/>
      <c r="J35" s="20"/>
      <c r="K35" s="21" t="s">
        <v>501</v>
      </c>
    </row>
    <row r="36" spans="3:11" ht="16.5" customHeight="1" x14ac:dyDescent="0.25">
      <c r="C36" s="67"/>
      <c r="D36" s="2" t="s">
        <v>31</v>
      </c>
      <c r="E36" s="19" t="s">
        <v>492</v>
      </c>
      <c r="F36" s="19" t="s">
        <v>506</v>
      </c>
      <c r="G36" s="19" t="s">
        <v>493</v>
      </c>
      <c r="H36" s="19" t="s">
        <v>493</v>
      </c>
      <c r="I36" s="19" t="s">
        <v>493</v>
      </c>
      <c r="J36" s="20"/>
      <c r="K36" s="25" t="str">
        <f>HYPERLINK("D:\JeuxVideo collection\Photos Full set GC\Bob l'éponge et ses amis (modèle).jpg","Bob l'éponge et ses amis […]")</f>
        <v>Bob l'éponge et ses amis […]</v>
      </c>
    </row>
    <row r="37" spans="3:11" ht="16.5" customHeight="1" x14ac:dyDescent="0.25">
      <c r="C37" s="67"/>
      <c r="D37" s="2" t="s">
        <v>32</v>
      </c>
      <c r="E37" s="19" t="s">
        <v>492</v>
      </c>
      <c r="F37" s="19" t="s">
        <v>506</v>
      </c>
      <c r="G37" s="19" t="s">
        <v>493</v>
      </c>
      <c r="H37" s="19" t="s">
        <v>493</v>
      </c>
      <c r="I37" s="19" t="s">
        <v>493</v>
      </c>
      <c r="J37" s="20"/>
      <c r="K37" s="25" t="str">
        <f>HYPERLINK("D:\JeuxVideo collection\Photos Full set GC\Bob l'éponge La créature du crabe croustillant (modèle).jpg","Bob l'éponge La créature […]")</f>
        <v>Bob l'éponge La créature […]</v>
      </c>
    </row>
    <row r="38" spans="3:11" ht="16.5" customHeight="1" x14ac:dyDescent="0.25">
      <c r="C38" s="67"/>
      <c r="D38" s="2" t="s">
        <v>33</v>
      </c>
      <c r="E38" s="19" t="s">
        <v>492</v>
      </c>
      <c r="F38" s="19" t="s">
        <v>509</v>
      </c>
      <c r="G38" s="19" t="s">
        <v>493</v>
      </c>
      <c r="H38" s="19" t="s">
        <v>493</v>
      </c>
      <c r="I38" s="19" t="s">
        <v>493</v>
      </c>
      <c r="J38" s="20"/>
      <c r="K38" s="23" t="str">
        <f>HYPERLINK("D:\JeuxVideo collection\Photos Full set GC\Bob l'éponge Le Film (modèle).jpg","Bob l'éponge Le Film")</f>
        <v>Bob l'éponge Le Film</v>
      </c>
    </row>
    <row r="39" spans="3:11" ht="16.5" customHeight="1" x14ac:dyDescent="0.25">
      <c r="C39" s="67"/>
      <c r="D39" s="2" t="s">
        <v>34</v>
      </c>
      <c r="E39" s="19" t="s">
        <v>492</v>
      </c>
      <c r="F39" s="19" t="s">
        <v>506</v>
      </c>
      <c r="G39" s="19" t="s">
        <v>493</v>
      </c>
      <c r="H39" s="19" t="s">
        <v>493</v>
      </c>
      <c r="I39" s="19" t="s">
        <v>493</v>
      </c>
      <c r="J39" s="20"/>
      <c r="K39" s="25" t="str">
        <f>HYPERLINK("D:\JeuxVideo collection\Photos Full set GC\Bob l'éponge silence on tourne  (modèle).jpg","Bob l'éponge silence on tourne")</f>
        <v>Bob l'éponge silence on tourne</v>
      </c>
    </row>
    <row r="40" spans="3:11" ht="16.5" customHeight="1" x14ac:dyDescent="0.25">
      <c r="C40" s="67"/>
      <c r="D40" s="2" t="s">
        <v>35</v>
      </c>
      <c r="E40" s="19" t="s">
        <v>492</v>
      </c>
      <c r="F40" s="19" t="s">
        <v>509</v>
      </c>
      <c r="G40" s="19" t="s">
        <v>493</v>
      </c>
      <c r="H40" s="19" t="s">
        <v>493</v>
      </c>
      <c r="I40" s="19" t="s">
        <v>493</v>
      </c>
      <c r="J40" s="20"/>
      <c r="K40" s="23" t="str">
        <f>HYPERLINK("D:\JeuxVideo collection\Photos Full set GC\Bob L'Eponge Revenge of the Flying Dutchman (modèle).jpg","Bob L'Eponge Revenge of the […]")</f>
        <v>Bob L'Eponge Revenge of the […]</v>
      </c>
    </row>
    <row r="41" spans="3:11" ht="16.5" customHeight="1" x14ac:dyDescent="0.25">
      <c r="C41" s="67"/>
      <c r="D41" s="2" t="s">
        <v>36</v>
      </c>
      <c r="E41" s="19" t="s">
        <v>492</v>
      </c>
      <c r="F41" s="19" t="s">
        <v>505</v>
      </c>
      <c r="G41" s="19" t="s">
        <v>492</v>
      </c>
      <c r="H41" s="19" t="s">
        <v>493</v>
      </c>
      <c r="I41" s="19" t="s">
        <v>493</v>
      </c>
      <c r="J41" s="20"/>
      <c r="K41" s="25" t="str">
        <f>HYPERLINK("D:\JeuxVideo collection\Photos Full set GC\Bomberman Generation (modèle 2).jpg","Bomberman Generation")</f>
        <v>Bomberman Generation</v>
      </c>
    </row>
    <row r="42" spans="3:11" ht="16.5" customHeight="1" x14ac:dyDescent="0.25">
      <c r="C42" s="67"/>
      <c r="D42" s="2" t="s">
        <v>37</v>
      </c>
      <c r="E42" s="19" t="s">
        <v>492</v>
      </c>
      <c r="F42" s="19" t="s">
        <v>509</v>
      </c>
      <c r="G42" s="19" t="s">
        <v>493</v>
      </c>
      <c r="H42" s="19" t="s">
        <v>493</v>
      </c>
      <c r="I42" s="19" t="s">
        <v>493</v>
      </c>
      <c r="J42" s="20"/>
      <c r="K42" s="23" t="str">
        <f>HYPERLINK("D:\JeuxVideo collection\Photos Full set GC\Braquage a l'italienne (modèle).jpg","Braquage à l'Italienne")</f>
        <v>Braquage à l'Italienne</v>
      </c>
    </row>
    <row r="43" spans="3:11" ht="16.5" customHeight="1" x14ac:dyDescent="0.25">
      <c r="C43" s="67"/>
      <c r="D43" s="2" t="s">
        <v>38</v>
      </c>
      <c r="E43" s="19"/>
      <c r="F43" s="19"/>
      <c r="G43" s="19"/>
      <c r="H43" s="19"/>
      <c r="I43" s="19"/>
      <c r="J43" s="20"/>
      <c r="K43" s="28"/>
    </row>
    <row r="44" spans="3:11" ht="16.5" customHeight="1" x14ac:dyDescent="0.25">
      <c r="C44" s="67"/>
      <c r="D44" s="2" t="s">
        <v>39</v>
      </c>
      <c r="E44" s="19"/>
      <c r="F44" s="19"/>
      <c r="G44" s="19"/>
      <c r="H44" s="19"/>
      <c r="I44" s="19"/>
      <c r="J44" s="20"/>
      <c r="K44" s="28"/>
    </row>
    <row r="45" spans="3:11" ht="16.5" customHeight="1" x14ac:dyDescent="0.25">
      <c r="C45" s="67"/>
      <c r="D45" s="2" t="s">
        <v>40</v>
      </c>
      <c r="E45" s="19" t="s">
        <v>492</v>
      </c>
      <c r="F45" s="19" t="s">
        <v>509</v>
      </c>
      <c r="G45" s="19" t="s">
        <v>493</v>
      </c>
      <c r="H45" s="19" t="s">
        <v>493</v>
      </c>
      <c r="I45" s="19" t="s">
        <v>493</v>
      </c>
      <c r="J45" s="20"/>
      <c r="K45" s="23" t="str">
        <f>HYPERLINK("D:\JeuxVideo collection\Photos Full set GC\Buffy contre les vampires (modèle).jpg","Buffy contre les vampires")</f>
        <v>Buffy contre les vampires</v>
      </c>
    </row>
    <row r="46" spans="3:11" ht="16.5" customHeight="1" x14ac:dyDescent="0.25">
      <c r="C46" s="67"/>
      <c r="D46" s="2" t="s">
        <v>41</v>
      </c>
      <c r="E46" s="19" t="s">
        <v>492</v>
      </c>
      <c r="F46" s="19" t="s">
        <v>509</v>
      </c>
      <c r="G46" s="19" t="s">
        <v>493</v>
      </c>
      <c r="H46" s="19" t="s">
        <v>493</v>
      </c>
      <c r="I46" s="19" t="s">
        <v>493</v>
      </c>
      <c r="J46" s="20"/>
      <c r="K46" s="23" t="str">
        <f>HYPERLINK("D:\JeuxVideo collection\Photos Full set GC\Burnout (modèle).jpg","Burnout")</f>
        <v>Burnout</v>
      </c>
    </row>
    <row r="47" spans="3:11" ht="16.5" customHeight="1" x14ac:dyDescent="0.25">
      <c r="C47" s="67"/>
      <c r="D47" s="2" t="s">
        <v>42</v>
      </c>
      <c r="E47" s="19" t="s">
        <v>492</v>
      </c>
      <c r="F47" s="19" t="s">
        <v>509</v>
      </c>
      <c r="G47" s="19" t="s">
        <v>493</v>
      </c>
      <c r="H47" s="19" t="s">
        <v>493</v>
      </c>
      <c r="I47" s="19" t="s">
        <v>493</v>
      </c>
      <c r="J47" s="20"/>
      <c r="K47" s="23" t="str">
        <f>HYPERLINK("D:\JeuxVideo collection\Photos Full set GC\Burnout 2 Point of Impact (modèle).jpg","Burnout 2 Point of Impact")</f>
        <v>Burnout 2 Point of Impact</v>
      </c>
    </row>
    <row r="48" spans="3:11" ht="16.5" customHeight="1" x14ac:dyDescent="0.25">
      <c r="C48" s="67"/>
      <c r="D48" s="2" t="s">
        <v>43</v>
      </c>
      <c r="E48" s="19" t="s">
        <v>492</v>
      </c>
      <c r="F48" s="19" t="s">
        <v>509</v>
      </c>
      <c r="G48" s="19" t="s">
        <v>493</v>
      </c>
      <c r="H48" s="19" t="s">
        <v>493</v>
      </c>
      <c r="I48" s="19" t="s">
        <v>493</v>
      </c>
      <c r="J48" s="20"/>
      <c r="K48" s="23" t="str">
        <f>HYPERLINK("D:\JeuxVideo collection\Photos Full set GC\Butt-Ugly Martians Zoom or Doom ! (modèle).jpg","Butt-Ugly Martians Zoom […] !")</f>
        <v>Butt-Ugly Martians Zoom […] !</v>
      </c>
    </row>
    <row r="49" spans="3:11" ht="16.5" customHeight="1" x14ac:dyDescent="0.25">
      <c r="C49" s="67" t="s">
        <v>458</v>
      </c>
      <c r="D49" s="2" t="s">
        <v>44</v>
      </c>
      <c r="E49" s="19" t="s">
        <v>492</v>
      </c>
      <c r="F49" s="19" t="s">
        <v>508</v>
      </c>
      <c r="G49" s="19" t="s">
        <v>493</v>
      </c>
      <c r="H49" s="19" t="s">
        <v>493</v>
      </c>
      <c r="I49" s="19" t="s">
        <v>510</v>
      </c>
      <c r="J49" s="20"/>
      <c r="K49" s="29" t="str">
        <f>HYPERLINK("D:\JeuxVideo collection\Photos Full set GC\Call of Duty le Jour de Gloire (modèle).jpg","Call of Duty le Jour de Gloire")</f>
        <v>Call of Duty le Jour de Gloire</v>
      </c>
    </row>
    <row r="50" spans="3:11" ht="16.5" customHeight="1" x14ac:dyDescent="0.25">
      <c r="C50" s="67"/>
      <c r="D50" s="2" t="s">
        <v>45</v>
      </c>
      <c r="E50" s="19" t="s">
        <v>492</v>
      </c>
      <c r="F50" s="26" t="s">
        <v>506</v>
      </c>
      <c r="G50" s="19" t="s">
        <v>493</v>
      </c>
      <c r="H50" s="19" t="s">
        <v>493</v>
      </c>
      <c r="I50" s="19" t="s">
        <v>493</v>
      </c>
      <c r="J50" s="20"/>
      <c r="K50" s="29" t="str">
        <f>HYPERLINK("D:\JeuxVideo collection\Photos Full set GC\Call of Duty 2 Big Red One (modèle).jpg","Call of Duty 2 : Big Red One")</f>
        <v>Call of Duty 2 : Big Red One</v>
      </c>
    </row>
    <row r="51" spans="3:11" ht="16.5" customHeight="1" x14ac:dyDescent="0.25">
      <c r="C51" s="67"/>
      <c r="D51" s="2" t="s">
        <v>46</v>
      </c>
      <c r="E51" s="19" t="s">
        <v>492</v>
      </c>
      <c r="F51" s="19" t="s">
        <v>505</v>
      </c>
      <c r="G51" s="19" t="s">
        <v>493</v>
      </c>
      <c r="H51" s="19" t="s">
        <v>493</v>
      </c>
      <c r="I51" s="19" t="s">
        <v>493</v>
      </c>
      <c r="J51" s="20"/>
      <c r="K51" s="29" t="str">
        <f>HYPERLINK("D:\JeuxVideo collection\Photos Full set GC\Capcom Vs SNK 2 EO (modèle).jpg","Capcom Vs SNK 2 EO")</f>
        <v>Capcom Vs SNK 2 EO</v>
      </c>
    </row>
    <row r="52" spans="3:11" ht="16.5" customHeight="1" x14ac:dyDescent="0.25">
      <c r="C52" s="67"/>
      <c r="D52" s="2" t="s">
        <v>47</v>
      </c>
      <c r="E52" s="19" t="s">
        <v>492</v>
      </c>
      <c r="F52" s="30" t="s">
        <v>512</v>
      </c>
      <c r="G52" s="19" t="s">
        <v>493</v>
      </c>
      <c r="H52" s="19" t="s">
        <v>493</v>
      </c>
      <c r="I52" s="19" t="s">
        <v>493</v>
      </c>
      <c r="J52" s="20"/>
      <c r="K52" s="23" t="str">
        <f>HYPERLINK("D:\JeuxVideo collection\Photos Full set GC\Carmen Sandiego Le Secret Des Tam-Tams Voles (modèle).jpg","Carmen Sandiego[…]")</f>
        <v>Carmen Sandiego[…]</v>
      </c>
    </row>
    <row r="53" spans="3:11" ht="15" x14ac:dyDescent="0.25">
      <c r="C53" s="67"/>
      <c r="D53" s="2" t="s">
        <v>48</v>
      </c>
      <c r="E53" s="19" t="s">
        <v>492</v>
      </c>
      <c r="F53" s="26" t="s">
        <v>506</v>
      </c>
      <c r="G53" s="19" t="s">
        <v>493</v>
      </c>
      <c r="H53" s="19" t="s">
        <v>493</v>
      </c>
      <c r="I53" s="19" t="s">
        <v>493</v>
      </c>
      <c r="J53" s="20"/>
      <c r="K53" s="31" t="str">
        <f>HYPERLINK("D:\JeuxVideo collection\Photos Full set GC\Cars (modèle 2).jpg","Cars ( ESPAGNOL)")</f>
        <v>Cars ( ESPAGNOL)</v>
      </c>
    </row>
    <row r="54" spans="3:11" ht="16.5" customHeight="1" x14ac:dyDescent="0.25">
      <c r="C54" s="67"/>
      <c r="D54" s="2" t="s">
        <v>49</v>
      </c>
      <c r="E54" s="19"/>
      <c r="F54" s="19"/>
      <c r="G54" s="19"/>
      <c r="H54" s="19"/>
      <c r="I54" s="19"/>
      <c r="J54" s="20"/>
      <c r="K54" s="29"/>
    </row>
    <row r="55" spans="3:11" ht="16.5" customHeight="1" x14ac:dyDescent="0.25">
      <c r="C55" s="67"/>
      <c r="D55" s="2" t="s">
        <v>50</v>
      </c>
      <c r="E55" s="19" t="s">
        <v>492</v>
      </c>
      <c r="F55" s="19" t="s">
        <v>509</v>
      </c>
      <c r="G55" s="19" t="s">
        <v>493</v>
      </c>
      <c r="H55" s="19" t="s">
        <v>493</v>
      </c>
      <c r="I55" s="19" t="s">
        <v>493</v>
      </c>
      <c r="J55" s="20"/>
      <c r="K55" s="23" t="str">
        <f>HYPERLINK("D:\JeuxVideo collection\Photos Full set GC\Castleween (modèle).jpg","Castleween")</f>
        <v>Castleween</v>
      </c>
    </row>
    <row r="56" spans="3:11" ht="16.5" customHeight="1" x14ac:dyDescent="0.25">
      <c r="C56" s="67"/>
      <c r="D56" s="2" t="s">
        <v>51</v>
      </c>
      <c r="E56" s="19" t="s">
        <v>492</v>
      </c>
      <c r="F56" s="26" t="s">
        <v>506</v>
      </c>
      <c r="G56" s="19" t="s">
        <v>493</v>
      </c>
      <c r="H56" s="19" t="s">
        <v>493</v>
      </c>
      <c r="I56" s="19" t="s">
        <v>499</v>
      </c>
      <c r="J56" s="20"/>
      <c r="K56" s="29" t="str">
        <f>HYPERLINK("D:\JeuxVideo collection\Photos Full set GC\Catwoman (modèle).jpg","Catwoman")</f>
        <v>Catwoman</v>
      </c>
    </row>
    <row r="57" spans="3:11" ht="16.5" customHeight="1" x14ac:dyDescent="0.25">
      <c r="C57" s="67"/>
      <c r="D57" s="2" t="s">
        <v>52</v>
      </c>
      <c r="E57" s="19" t="s">
        <v>492</v>
      </c>
      <c r="F57" s="19" t="s">
        <v>509</v>
      </c>
      <c r="G57" s="19" t="s">
        <v>493</v>
      </c>
      <c r="H57" s="19" t="s">
        <v>493</v>
      </c>
      <c r="I57" s="19" t="s">
        <v>493</v>
      </c>
      <c r="J57" s="20"/>
      <c r="K57" s="23"/>
    </row>
    <row r="58" spans="3:11" ht="16.5" customHeight="1" x14ac:dyDescent="0.25">
      <c r="C58" s="67"/>
      <c r="D58" s="2" t="s">
        <v>53</v>
      </c>
      <c r="E58" s="19" t="s">
        <v>492</v>
      </c>
      <c r="F58" s="26" t="s">
        <v>505</v>
      </c>
      <c r="G58" s="19" t="s">
        <v>493</v>
      </c>
      <c r="H58" s="19" t="s">
        <v>493</v>
      </c>
      <c r="I58" s="19" t="s">
        <v>493</v>
      </c>
      <c r="J58" s="20"/>
      <c r="K58" s="23" t="str">
        <f>HYPERLINK("D:\JeuxVideo collection\Photos Full set GC\Charlie et la Chocolaterie (modèle).jpg","Charlie et la Chocolaterie")</f>
        <v>Charlie et la Chocolaterie</v>
      </c>
    </row>
    <row r="59" spans="3:11" ht="16.5" customHeight="1" x14ac:dyDescent="0.25">
      <c r="C59" s="67"/>
      <c r="D59" s="2" t="s">
        <v>54</v>
      </c>
      <c r="E59" s="19" t="s">
        <v>492</v>
      </c>
      <c r="F59" s="19" t="s">
        <v>509</v>
      </c>
      <c r="G59" s="19" t="s">
        <v>493</v>
      </c>
      <c r="H59" s="19" t="s">
        <v>493</v>
      </c>
      <c r="I59" s="19" t="s">
        <v>493</v>
      </c>
      <c r="J59" s="20"/>
      <c r="K59" s="23" t="str">
        <f>HYPERLINK("D:\JeuxVideo collection\Photos Full set GC\Charlie's Angel (modèle).jpg","Charlie's Angel")</f>
        <v>Charlie's Angel</v>
      </c>
    </row>
    <row r="60" spans="3:11" ht="16.5" customHeight="1" x14ac:dyDescent="0.25">
      <c r="C60" s="67"/>
      <c r="D60" s="2" t="s">
        <v>55</v>
      </c>
      <c r="E60" s="19" t="s">
        <v>492</v>
      </c>
      <c r="F60" s="19" t="s">
        <v>505</v>
      </c>
      <c r="G60" s="19" t="s">
        <v>492</v>
      </c>
      <c r="H60" s="19" t="s">
        <v>492</v>
      </c>
      <c r="I60" s="19" t="s">
        <v>493</v>
      </c>
      <c r="J60" s="20"/>
      <c r="K60" s="31" t="str">
        <f>HYPERLINK("D:\JeuxVideo collection\Photos Full set GC\Chibi Robo (modèle).jpg","Chibi Robo")</f>
        <v>Chibi Robo</v>
      </c>
    </row>
    <row r="61" spans="3:11" ht="16.5" customHeight="1" x14ac:dyDescent="0.25">
      <c r="C61" s="67"/>
      <c r="D61" s="2" t="s">
        <v>56</v>
      </c>
      <c r="E61" s="19" t="s">
        <v>492</v>
      </c>
      <c r="F61" s="19" t="s">
        <v>506</v>
      </c>
      <c r="G61" s="19" t="s">
        <v>493</v>
      </c>
      <c r="H61" s="19" t="s">
        <v>493</v>
      </c>
      <c r="I61" s="19" t="s">
        <v>493</v>
      </c>
      <c r="J61" s="20"/>
      <c r="K61" s="29" t="str">
        <f>HYPERLINK("D:\JeuxVideo collection\Photos Full set GC\Chicken Little (modèle).jpg","Chicken Little")</f>
        <v>Chicken Little</v>
      </c>
    </row>
    <row r="62" spans="3:11" ht="16.5" customHeight="1" x14ac:dyDescent="0.25">
      <c r="C62" s="67"/>
      <c r="D62" s="2" t="s">
        <v>57</v>
      </c>
      <c r="E62" s="19"/>
      <c r="F62" s="19"/>
      <c r="G62" s="19"/>
      <c r="H62" s="19"/>
      <c r="I62" s="19"/>
      <c r="J62" s="20"/>
      <c r="K62" s="28"/>
    </row>
    <row r="63" spans="3:11" ht="16.5" customHeight="1" x14ac:dyDescent="0.25">
      <c r="C63" s="67"/>
      <c r="D63" s="2" t="s">
        <v>58</v>
      </c>
      <c r="E63" s="19"/>
      <c r="F63" s="19"/>
      <c r="G63" s="19"/>
      <c r="H63" s="19"/>
      <c r="I63" s="19"/>
      <c r="J63" s="20"/>
      <c r="K63" s="28"/>
    </row>
    <row r="64" spans="3:11" ht="16.5" customHeight="1" x14ac:dyDescent="0.25">
      <c r="C64" s="67"/>
      <c r="D64" s="2" t="s">
        <v>59</v>
      </c>
      <c r="E64" s="19"/>
      <c r="F64" s="19"/>
      <c r="G64" s="19"/>
      <c r="H64" s="19"/>
      <c r="I64" s="19"/>
      <c r="J64" s="20"/>
      <c r="K64" s="28"/>
    </row>
    <row r="65" spans="3:11" ht="16.5" customHeight="1" x14ac:dyDescent="0.25">
      <c r="C65" s="67"/>
      <c r="D65" s="2" t="s">
        <v>60</v>
      </c>
      <c r="E65" s="19"/>
      <c r="F65" s="19"/>
      <c r="G65" s="19"/>
      <c r="H65" s="19"/>
      <c r="I65" s="19"/>
      <c r="J65" s="20"/>
      <c r="K65" s="28"/>
    </row>
    <row r="66" spans="3:11" ht="16.5" customHeight="1" x14ac:dyDescent="0.25">
      <c r="C66" s="67"/>
      <c r="D66" s="2" t="s">
        <v>61</v>
      </c>
      <c r="E66" s="19"/>
      <c r="F66" s="19"/>
      <c r="G66" s="19"/>
      <c r="H66" s="19"/>
      <c r="I66" s="19"/>
      <c r="J66" s="20"/>
      <c r="K66" s="28"/>
    </row>
    <row r="67" spans="3:11" ht="16.5" customHeight="1" x14ac:dyDescent="0.25">
      <c r="C67" s="67"/>
      <c r="D67" s="2" t="s">
        <v>62</v>
      </c>
      <c r="E67" s="19"/>
      <c r="F67" s="19"/>
      <c r="G67" s="19"/>
      <c r="H67" s="19"/>
      <c r="I67" s="19"/>
      <c r="J67" s="20"/>
      <c r="K67" s="28"/>
    </row>
    <row r="68" spans="3:11" ht="16.5" customHeight="1" x14ac:dyDescent="0.25">
      <c r="C68" s="67"/>
      <c r="D68" s="2" t="s">
        <v>63</v>
      </c>
      <c r="E68" s="19"/>
      <c r="F68" s="19"/>
      <c r="G68" s="19"/>
      <c r="H68" s="19"/>
      <c r="I68" s="19"/>
      <c r="J68" s="20"/>
      <c r="K68" s="28"/>
    </row>
    <row r="69" spans="3:11" ht="16.5" customHeight="1" x14ac:dyDescent="0.25">
      <c r="C69" s="67"/>
      <c r="D69" s="2" t="s">
        <v>64</v>
      </c>
      <c r="E69" s="19"/>
      <c r="F69" s="19"/>
      <c r="G69" s="19"/>
      <c r="H69" s="19"/>
      <c r="I69" s="19"/>
      <c r="J69" s="20"/>
      <c r="K69" s="28"/>
    </row>
    <row r="70" spans="3:11" ht="16.5" customHeight="1" x14ac:dyDescent="0.25">
      <c r="C70" s="67"/>
      <c r="D70" s="2" t="s">
        <v>65</v>
      </c>
      <c r="E70" s="19" t="s">
        <v>492</v>
      </c>
      <c r="F70" s="19" t="s">
        <v>509</v>
      </c>
      <c r="G70" s="19" t="s">
        <v>493</v>
      </c>
      <c r="H70" s="19" t="s">
        <v>493</v>
      </c>
      <c r="I70" s="19" t="s">
        <v>493</v>
      </c>
      <c r="J70" s="20"/>
      <c r="K70" s="38" t="str">
        <f>HYPERLINK("D:\JeuxVideo collection\Photos Full set GC\Coupe Du Monde FIFA 2006 (modèle).jpg","Coupe Du Monde FIFA 2006")</f>
        <v>Coupe Du Monde FIFA 2006</v>
      </c>
    </row>
    <row r="71" spans="3:11" ht="16.5" customHeight="1" x14ac:dyDescent="0.25">
      <c r="C71" s="67"/>
      <c r="D71" s="2" t="s">
        <v>66</v>
      </c>
      <c r="E71" s="19" t="s">
        <v>492</v>
      </c>
      <c r="F71" s="19" t="s">
        <v>509</v>
      </c>
      <c r="G71" s="19" t="s">
        <v>493</v>
      </c>
      <c r="H71" s="19" t="s">
        <v>493</v>
      </c>
      <c r="I71" s="19" t="s">
        <v>493</v>
      </c>
      <c r="J71" s="20"/>
      <c r="K71" s="38" t="str">
        <f>HYPERLINK("D:\JeuxVideo collection\Photos Full set GC\Crash Bandicoot (modèle).jpg","Crash Bandicoot")</f>
        <v>Crash Bandicoot</v>
      </c>
    </row>
    <row r="72" spans="3:11" ht="16.5" customHeight="1" x14ac:dyDescent="0.25">
      <c r="C72" s="67"/>
      <c r="D72" s="2" t="s">
        <v>67</v>
      </c>
      <c r="E72" s="19" t="s">
        <v>492</v>
      </c>
      <c r="F72" s="19" t="s">
        <v>509</v>
      </c>
      <c r="G72" s="19" t="s">
        <v>493</v>
      </c>
      <c r="H72" s="19" t="s">
        <v>493</v>
      </c>
      <c r="I72" s="19" t="s">
        <v>493</v>
      </c>
      <c r="J72" s="20"/>
      <c r="K72" s="38" t="str">
        <f>HYPERLINK("D:\JeuxVideo collection\Photos Full set GC\Crash Nitro Kart (modèle).jpg","Crash Nitro Kart")</f>
        <v>Crash Nitro Kart</v>
      </c>
    </row>
    <row r="73" spans="3:11" ht="16.5" customHeight="1" x14ac:dyDescent="0.25">
      <c r="C73" s="67"/>
      <c r="D73" s="2" t="s">
        <v>68</v>
      </c>
      <c r="E73" s="19"/>
      <c r="F73" s="19"/>
      <c r="G73" s="19"/>
      <c r="H73" s="19"/>
      <c r="I73" s="19"/>
      <c r="J73" s="20"/>
      <c r="K73" s="28"/>
    </row>
    <row r="74" spans="3:11" ht="16.5" customHeight="1" x14ac:dyDescent="0.25">
      <c r="C74" s="67"/>
      <c r="D74" s="2" t="s">
        <v>69</v>
      </c>
      <c r="E74" s="19" t="s">
        <v>492</v>
      </c>
      <c r="F74" s="30" t="s">
        <v>524</v>
      </c>
      <c r="G74" s="19" t="s">
        <v>493</v>
      </c>
      <c r="H74" s="19" t="s">
        <v>493</v>
      </c>
      <c r="I74" s="19" t="s">
        <v>493</v>
      </c>
      <c r="J74" s="20"/>
      <c r="K74" s="38" t="str">
        <f>HYPERLINK("D:\JeuxVideo collection\Photos Full set GC\Crazy Taxi (modèle).jpg","Crazy Taxi")</f>
        <v>Crazy Taxi</v>
      </c>
    </row>
    <row r="75" spans="3:11" ht="16.5" customHeight="1" x14ac:dyDescent="0.25">
      <c r="C75" s="67" t="s">
        <v>459</v>
      </c>
      <c r="D75" s="2" t="s">
        <v>70</v>
      </c>
      <c r="E75" s="19"/>
      <c r="F75" s="19"/>
      <c r="G75" s="19"/>
      <c r="H75" s="19"/>
      <c r="I75" s="19"/>
      <c r="J75" s="20"/>
      <c r="K75" s="28"/>
    </row>
    <row r="76" spans="3:11" ht="16.5" customHeight="1" x14ac:dyDescent="0.25">
      <c r="C76" s="67"/>
      <c r="D76" s="2" t="s">
        <v>71</v>
      </c>
      <c r="E76" s="19"/>
      <c r="F76" s="19"/>
      <c r="G76" s="19"/>
      <c r="H76" s="19"/>
      <c r="I76" s="19"/>
      <c r="J76" s="20"/>
      <c r="K76" s="28"/>
    </row>
    <row r="77" spans="3:11" ht="16.5" customHeight="1" x14ac:dyDescent="0.25">
      <c r="C77" s="67"/>
      <c r="D77" s="2" t="s">
        <v>72</v>
      </c>
      <c r="E77" s="19"/>
      <c r="F77" s="19"/>
      <c r="G77" s="19"/>
      <c r="H77" s="19"/>
      <c r="I77" s="19"/>
      <c r="J77" s="20"/>
      <c r="K77" s="28"/>
    </row>
    <row r="78" spans="3:11" ht="16.5" customHeight="1" x14ac:dyDescent="0.25">
      <c r="C78" s="67"/>
      <c r="D78" s="2" t="s">
        <v>73</v>
      </c>
      <c r="E78" s="19"/>
      <c r="F78" s="19"/>
      <c r="G78" s="19"/>
      <c r="H78" s="19"/>
      <c r="I78" s="19"/>
      <c r="J78" s="20"/>
      <c r="K78" s="28"/>
    </row>
    <row r="79" spans="3:11" ht="16.5" customHeight="1" x14ac:dyDescent="0.25">
      <c r="C79" s="67"/>
      <c r="D79" s="2" t="s">
        <v>74</v>
      </c>
      <c r="E79" s="19"/>
      <c r="F79" s="19"/>
      <c r="G79" s="19"/>
      <c r="H79" s="19"/>
      <c r="I79" s="19"/>
      <c r="J79" s="20"/>
      <c r="K79" s="28"/>
    </row>
    <row r="80" spans="3:11" ht="16.5" customHeight="1" x14ac:dyDescent="0.25">
      <c r="C80" s="67"/>
      <c r="D80" s="2" t="s">
        <v>75</v>
      </c>
      <c r="E80" s="19"/>
      <c r="F80" s="19"/>
      <c r="G80" s="19"/>
      <c r="H80" s="19"/>
      <c r="I80" s="19"/>
      <c r="J80" s="20"/>
      <c r="K80" s="28"/>
    </row>
    <row r="81" spans="3:11" ht="16.5" customHeight="1" x14ac:dyDescent="0.25">
      <c r="C81" s="67"/>
      <c r="D81" s="2" t="s">
        <v>76</v>
      </c>
      <c r="E81" s="19"/>
      <c r="F81" s="19"/>
      <c r="G81" s="19"/>
      <c r="H81" s="19"/>
      <c r="I81" s="19"/>
      <c r="J81" s="20"/>
      <c r="K81" s="28"/>
    </row>
    <row r="82" spans="3:11" ht="16.5" customHeight="1" x14ac:dyDescent="0.25">
      <c r="C82" s="67"/>
      <c r="D82" s="2" t="s">
        <v>77</v>
      </c>
      <c r="E82" s="19"/>
      <c r="F82" s="19"/>
      <c r="G82" s="19"/>
      <c r="H82" s="19"/>
      <c r="I82" s="19"/>
      <c r="J82" s="20"/>
      <c r="K82" s="28"/>
    </row>
    <row r="83" spans="3:11" ht="16.5" customHeight="1" x14ac:dyDescent="0.25">
      <c r="C83" s="67"/>
      <c r="D83" s="2" t="s">
        <v>78</v>
      </c>
      <c r="E83" s="19"/>
      <c r="F83" s="19"/>
      <c r="G83" s="19"/>
      <c r="H83" s="19"/>
      <c r="I83" s="19"/>
      <c r="J83" s="20"/>
      <c r="K83" s="28"/>
    </row>
    <row r="84" spans="3:11" ht="16.5" customHeight="1" x14ac:dyDescent="0.25">
      <c r="C84" s="67"/>
      <c r="D84" s="2" t="s">
        <v>79</v>
      </c>
      <c r="E84" s="19"/>
      <c r="F84" s="19"/>
      <c r="G84" s="19"/>
      <c r="H84" s="19"/>
      <c r="I84" s="19"/>
      <c r="J84" s="20"/>
      <c r="K84" s="28"/>
    </row>
    <row r="85" spans="3:11" ht="16.5" customHeight="1" x14ac:dyDescent="0.25">
      <c r="C85" s="67"/>
      <c r="D85" s="2" t="s">
        <v>80</v>
      </c>
      <c r="E85" s="19"/>
      <c r="F85" s="19"/>
      <c r="G85" s="19"/>
      <c r="H85" s="19"/>
      <c r="I85" s="19"/>
      <c r="J85" s="20"/>
      <c r="K85" s="28"/>
    </row>
    <row r="86" spans="3:11" ht="16.5" customHeight="1" x14ac:dyDescent="0.25">
      <c r="C86" s="67"/>
      <c r="D86" s="2" t="s">
        <v>81</v>
      </c>
      <c r="E86" s="19" t="s">
        <v>492</v>
      </c>
      <c r="F86" s="19" t="s">
        <v>509</v>
      </c>
      <c r="G86" s="19" t="s">
        <v>493</v>
      </c>
      <c r="H86" s="19" t="s">
        <v>493</v>
      </c>
      <c r="I86" s="19" t="s">
        <v>493</v>
      </c>
      <c r="J86" s="20"/>
      <c r="K86" s="38" t="str">
        <f>HYPERLINK("D:\JeuxVideo collection\Photos Full set GC\Disney Magical Mirror Mickey Mouse (modèle).jpg","Disney Magical Mirror Mickey[…]")</f>
        <v>Disney Magical Mirror Mickey[…]</v>
      </c>
    </row>
    <row r="87" spans="3:11" ht="16.5" customHeight="1" x14ac:dyDescent="0.25">
      <c r="C87" s="67"/>
      <c r="D87" s="2" t="s">
        <v>82</v>
      </c>
      <c r="E87" s="19"/>
      <c r="F87" s="19"/>
      <c r="G87" s="19"/>
      <c r="H87" s="19"/>
      <c r="I87" s="19"/>
      <c r="J87" s="20"/>
      <c r="K87" s="28"/>
    </row>
    <row r="88" spans="3:11" ht="16.5" customHeight="1" x14ac:dyDescent="0.25">
      <c r="C88" s="67"/>
      <c r="D88" s="2" t="s">
        <v>83</v>
      </c>
      <c r="E88" s="19"/>
      <c r="F88" s="19"/>
      <c r="G88" s="19"/>
      <c r="H88" s="19"/>
      <c r="I88" s="19"/>
      <c r="J88" s="20"/>
      <c r="K88" s="28"/>
    </row>
    <row r="89" spans="3:11" ht="16.5" customHeight="1" x14ac:dyDescent="0.25">
      <c r="C89" s="67"/>
      <c r="D89" s="2" t="s">
        <v>84</v>
      </c>
      <c r="E89" s="19"/>
      <c r="F89" s="19"/>
      <c r="G89" s="19"/>
      <c r="H89" s="19"/>
      <c r="I89" s="19"/>
      <c r="J89" s="20"/>
      <c r="K89" s="28"/>
    </row>
    <row r="90" spans="3:11" ht="16.5" customHeight="1" x14ac:dyDescent="0.25">
      <c r="C90" s="67"/>
      <c r="D90" s="2" t="s">
        <v>85</v>
      </c>
      <c r="E90" s="19"/>
      <c r="F90" s="19"/>
      <c r="G90" s="19"/>
      <c r="H90" s="19"/>
      <c r="I90" s="19"/>
      <c r="J90" s="20"/>
      <c r="K90" s="28"/>
    </row>
    <row r="91" spans="3:11" ht="16.5" customHeight="1" x14ac:dyDescent="0.25">
      <c r="C91" s="67"/>
      <c r="D91" s="2" t="s">
        <v>86</v>
      </c>
      <c r="E91" s="19"/>
      <c r="F91" s="19"/>
      <c r="G91" s="19"/>
      <c r="H91" s="19"/>
      <c r="I91" s="19"/>
      <c r="J91" s="20"/>
      <c r="K91" s="28"/>
    </row>
    <row r="92" spans="3:11" ht="16.5" customHeight="1" x14ac:dyDescent="0.25">
      <c r="C92" s="67"/>
      <c r="D92" s="2" t="s">
        <v>87</v>
      </c>
      <c r="E92" s="19"/>
      <c r="F92" s="19"/>
      <c r="G92" s="19"/>
      <c r="H92" s="19"/>
      <c r="I92" s="19"/>
      <c r="J92" s="20"/>
      <c r="K92" s="28"/>
    </row>
    <row r="93" spans="3:11" ht="16.5" customHeight="1" x14ac:dyDescent="0.25">
      <c r="C93" s="67"/>
      <c r="D93" s="2" t="s">
        <v>88</v>
      </c>
      <c r="E93" s="19"/>
      <c r="F93" s="19"/>
      <c r="G93" s="19"/>
      <c r="H93" s="19"/>
      <c r="I93" s="19"/>
      <c r="J93" s="20"/>
      <c r="K93" s="28"/>
    </row>
    <row r="94" spans="3:11" ht="16.5" customHeight="1" x14ac:dyDescent="0.25">
      <c r="C94" s="67"/>
      <c r="D94" s="2" t="s">
        <v>89</v>
      </c>
      <c r="E94" s="19"/>
      <c r="F94" s="19"/>
      <c r="G94" s="19"/>
      <c r="H94" s="19"/>
      <c r="I94" s="19"/>
      <c r="J94" s="20"/>
      <c r="K94" s="28"/>
    </row>
    <row r="95" spans="3:11" ht="16.5" customHeight="1" x14ac:dyDescent="0.25">
      <c r="C95" s="67"/>
      <c r="D95" s="2" t="s">
        <v>90</v>
      </c>
      <c r="E95" s="19"/>
      <c r="F95" s="19"/>
      <c r="G95" s="19"/>
      <c r="H95" s="19"/>
      <c r="I95" s="19"/>
      <c r="J95" s="20"/>
      <c r="K95" s="28"/>
    </row>
    <row r="96" spans="3:11" ht="16.5" customHeight="1" x14ac:dyDescent="0.25">
      <c r="C96" s="67"/>
      <c r="D96" s="2" t="s">
        <v>91</v>
      </c>
      <c r="E96" s="19"/>
      <c r="F96" s="19"/>
      <c r="G96" s="19"/>
      <c r="H96" s="19"/>
      <c r="I96" s="19"/>
      <c r="J96" s="20"/>
      <c r="K96" s="28"/>
    </row>
    <row r="97" spans="3:11" ht="16.5" customHeight="1" x14ac:dyDescent="0.25">
      <c r="C97" s="67"/>
      <c r="D97" s="3" t="s">
        <v>92</v>
      </c>
      <c r="E97" s="4" t="s">
        <v>492</v>
      </c>
      <c r="F97" s="4" t="s">
        <v>509</v>
      </c>
      <c r="G97" s="4" t="s">
        <v>492</v>
      </c>
      <c r="H97" s="4" t="s">
        <v>492</v>
      </c>
      <c r="I97" s="4" t="s">
        <v>500</v>
      </c>
      <c r="J97" s="20"/>
      <c r="K97" s="23" t="str">
        <f>HYPERLINK("D:\JeuxVideo collection\Photos Full set GC\Donkey Kong Jungle Beat (modèle).jpg","Donkey Kong Jungle Beat")</f>
        <v>Donkey Kong Jungle Beat</v>
      </c>
    </row>
    <row r="98" spans="3:11" ht="16.5" customHeight="1" x14ac:dyDescent="0.25">
      <c r="C98" s="67"/>
      <c r="D98" s="3" t="s">
        <v>93</v>
      </c>
      <c r="E98" s="4"/>
      <c r="F98" s="4"/>
      <c r="G98" s="4"/>
      <c r="H98" s="4"/>
      <c r="I98" s="4"/>
      <c r="J98" s="20"/>
      <c r="K98" s="28"/>
    </row>
    <row r="99" spans="3:11" ht="16.5" customHeight="1" x14ac:dyDescent="0.25">
      <c r="C99" s="67"/>
      <c r="D99" s="3" t="s">
        <v>94</v>
      </c>
      <c r="E99" s="4" t="s">
        <v>492</v>
      </c>
      <c r="F99" s="27" t="s">
        <v>514</v>
      </c>
      <c r="G99" s="4" t="s">
        <v>492</v>
      </c>
      <c r="H99" s="4" t="s">
        <v>492</v>
      </c>
      <c r="I99" s="4" t="s">
        <v>493</v>
      </c>
      <c r="J99" s="20"/>
      <c r="K99" s="38" t="str">
        <f>HYPERLINK("D:\JeuxVideo collection\Photos Full set GC\Donkey Konga (modèle).jpg","Donkey Konga")</f>
        <v>Donkey Konga</v>
      </c>
    </row>
    <row r="100" spans="3:11" ht="16.5" customHeight="1" x14ac:dyDescent="0.25">
      <c r="C100" s="67"/>
      <c r="D100" s="3" t="s">
        <v>95</v>
      </c>
      <c r="E100" s="4"/>
      <c r="F100" s="4"/>
      <c r="G100" s="4"/>
      <c r="H100" s="4"/>
      <c r="I100" s="4"/>
      <c r="J100" s="20"/>
      <c r="K100" s="28"/>
    </row>
    <row r="101" spans="3:11" ht="16.5" customHeight="1" x14ac:dyDescent="0.25">
      <c r="C101" s="67"/>
      <c r="D101" s="3" t="s">
        <v>96</v>
      </c>
      <c r="E101" s="4"/>
      <c r="F101" s="4"/>
      <c r="G101" s="4"/>
      <c r="H101" s="4"/>
      <c r="I101" s="4"/>
      <c r="J101" s="20"/>
      <c r="K101" s="28"/>
    </row>
    <row r="102" spans="3:11" ht="16.5" customHeight="1" x14ac:dyDescent="0.25">
      <c r="C102" s="67"/>
      <c r="D102" s="3" t="s">
        <v>97</v>
      </c>
      <c r="E102" s="4"/>
      <c r="F102" s="4"/>
      <c r="G102" s="4"/>
      <c r="H102" s="4"/>
      <c r="I102" s="4"/>
      <c r="J102" s="20"/>
      <c r="K102" s="28"/>
    </row>
    <row r="103" spans="3:11" ht="16.5" customHeight="1" x14ac:dyDescent="0.25">
      <c r="C103" s="67"/>
      <c r="D103" s="3" t="s">
        <v>98</v>
      </c>
      <c r="E103" s="4"/>
      <c r="F103" s="4"/>
      <c r="G103" s="4"/>
      <c r="H103" s="4"/>
      <c r="I103" s="4"/>
      <c r="J103" s="20"/>
      <c r="K103" s="28"/>
    </row>
    <row r="104" spans="3:11" ht="16.5" customHeight="1" x14ac:dyDescent="0.25">
      <c r="C104" s="67"/>
      <c r="D104" s="3" t="s">
        <v>99</v>
      </c>
      <c r="E104" s="4"/>
      <c r="F104" s="4"/>
      <c r="G104" s="4"/>
      <c r="H104" s="4"/>
      <c r="I104" s="4"/>
      <c r="J104" s="20"/>
      <c r="K104" s="28"/>
    </row>
    <row r="105" spans="3:11" ht="16.5" customHeight="1" x14ac:dyDescent="0.25">
      <c r="C105" s="67"/>
      <c r="D105" s="3" t="s">
        <v>100</v>
      </c>
      <c r="E105" s="4"/>
      <c r="F105" s="4"/>
      <c r="G105" s="4"/>
      <c r="H105" s="4"/>
      <c r="I105" s="4"/>
      <c r="J105" s="20"/>
      <c r="K105" s="28"/>
    </row>
    <row r="106" spans="3:11" ht="16.5" customHeight="1" x14ac:dyDescent="0.25">
      <c r="C106" s="67"/>
      <c r="D106" s="3" t="s">
        <v>101</v>
      </c>
      <c r="E106" s="4"/>
      <c r="F106" s="4"/>
      <c r="G106" s="4"/>
      <c r="H106" s="4"/>
      <c r="I106" s="4"/>
      <c r="J106" s="20"/>
      <c r="K106" s="28"/>
    </row>
    <row r="107" spans="3:11" ht="16.5" customHeight="1" x14ac:dyDescent="0.25">
      <c r="C107" s="67" t="s">
        <v>460</v>
      </c>
      <c r="D107" s="3" t="s">
        <v>102</v>
      </c>
      <c r="E107" s="4"/>
      <c r="F107" s="4"/>
      <c r="G107" s="4"/>
      <c r="H107" s="4"/>
      <c r="I107" s="4"/>
      <c r="J107" s="20"/>
      <c r="K107" s="28"/>
    </row>
    <row r="108" spans="3:11" ht="16.5" customHeight="1" x14ac:dyDescent="0.25">
      <c r="C108" s="67"/>
      <c r="D108" s="3" t="s">
        <v>103</v>
      </c>
      <c r="E108" s="4"/>
      <c r="F108" s="4"/>
      <c r="G108" s="4"/>
      <c r="H108" s="4"/>
      <c r="I108" s="4"/>
      <c r="J108" s="20"/>
      <c r="K108" s="28"/>
    </row>
    <row r="109" spans="3:11" ht="16.5" customHeight="1" x14ac:dyDescent="0.25">
      <c r="C109" s="67"/>
      <c r="D109" s="3" t="s">
        <v>104</v>
      </c>
      <c r="E109" s="4"/>
      <c r="F109" s="4"/>
      <c r="G109" s="4"/>
      <c r="H109" s="4"/>
      <c r="I109" s="4"/>
      <c r="J109" s="20"/>
      <c r="K109" s="28"/>
    </row>
    <row r="110" spans="3:11" ht="16.5" customHeight="1" x14ac:dyDescent="0.25">
      <c r="C110" s="67"/>
      <c r="D110" s="3" t="s">
        <v>105</v>
      </c>
      <c r="E110" s="4" t="s">
        <v>492</v>
      </c>
      <c r="F110" s="27" t="s">
        <v>514</v>
      </c>
      <c r="G110" s="4" t="s">
        <v>493</v>
      </c>
      <c r="H110" s="4" t="s">
        <v>493</v>
      </c>
      <c r="I110" s="4" t="s">
        <v>493</v>
      </c>
      <c r="J110" s="20"/>
      <c r="K110" s="59" t="str">
        <f>HYPERLINK("D:\JeuxVideo collection\Photos Full set GC\Eternal Darkness (modèle).jpg","Eternal Darkness")</f>
        <v>Eternal Darkness</v>
      </c>
    </row>
    <row r="111" spans="3:11" ht="16.5" customHeight="1" x14ac:dyDescent="0.25">
      <c r="C111" s="67"/>
      <c r="D111" s="3" t="s">
        <v>106</v>
      </c>
      <c r="E111" s="4"/>
      <c r="F111" s="4"/>
      <c r="G111" s="4"/>
      <c r="H111" s="4"/>
      <c r="I111" s="4"/>
      <c r="J111" s="20"/>
      <c r="K111" s="60"/>
    </row>
    <row r="112" spans="3:11" ht="16.5" customHeight="1" x14ac:dyDescent="0.25">
      <c r="C112" s="67"/>
      <c r="D112" s="3" t="s">
        <v>107</v>
      </c>
      <c r="E112" s="4"/>
      <c r="F112" s="4"/>
      <c r="G112" s="4"/>
      <c r="H112" s="4"/>
      <c r="I112" s="4"/>
      <c r="J112" s="20"/>
      <c r="K112" s="28"/>
    </row>
    <row r="113" spans="3:11" ht="16.5" customHeight="1" x14ac:dyDescent="0.25">
      <c r="C113" s="67"/>
      <c r="D113" s="3" t="s">
        <v>108</v>
      </c>
      <c r="E113" s="4"/>
      <c r="F113" s="4"/>
      <c r="G113" s="4"/>
      <c r="H113" s="4"/>
      <c r="I113" s="4"/>
      <c r="J113" s="20"/>
      <c r="K113" s="28"/>
    </row>
    <row r="114" spans="3:11" ht="16.5" customHeight="1" x14ac:dyDescent="0.25">
      <c r="C114" s="67"/>
      <c r="D114" s="3" t="s">
        <v>109</v>
      </c>
      <c r="E114" s="4"/>
      <c r="F114" s="4"/>
      <c r="G114" s="4"/>
      <c r="H114" s="4"/>
      <c r="I114" s="4"/>
      <c r="J114" s="20"/>
      <c r="K114" s="28"/>
    </row>
    <row r="115" spans="3:11" ht="16.5" customHeight="1" x14ac:dyDescent="0.25">
      <c r="C115" s="67" t="s">
        <v>461</v>
      </c>
      <c r="D115" s="3" t="s">
        <v>110</v>
      </c>
      <c r="E115" s="4"/>
      <c r="F115" s="4"/>
      <c r="G115" s="4"/>
      <c r="H115" s="4"/>
      <c r="I115" s="4"/>
      <c r="J115" s="20"/>
      <c r="K115" s="28"/>
    </row>
    <row r="116" spans="3:11" ht="16.5" customHeight="1" x14ac:dyDescent="0.25">
      <c r="C116" s="67"/>
      <c r="D116" s="3" t="s">
        <v>111</v>
      </c>
      <c r="E116" s="4" t="s">
        <v>492</v>
      </c>
      <c r="F116" s="27" t="s">
        <v>514</v>
      </c>
      <c r="G116" s="4" t="s">
        <v>493</v>
      </c>
      <c r="H116" s="4" t="s">
        <v>493</v>
      </c>
      <c r="I116" s="4" t="s">
        <v>493</v>
      </c>
      <c r="J116" s="20"/>
      <c r="K116" s="57" t="str">
        <f>HYPERLINK("D:\JeuxVideo collection\Photos Full set GC\F1 Career (modèle).jpg","F1 Career")</f>
        <v>F1 Career</v>
      </c>
    </row>
    <row r="117" spans="3:11" ht="16.5" customHeight="1" x14ac:dyDescent="0.25">
      <c r="C117" s="67"/>
      <c r="D117" s="3" t="s">
        <v>112</v>
      </c>
      <c r="E117" s="4" t="s">
        <v>492</v>
      </c>
      <c r="F117" s="27" t="s">
        <v>515</v>
      </c>
      <c r="G117" s="4" t="s">
        <v>493</v>
      </c>
      <c r="H117" s="4" t="s">
        <v>493</v>
      </c>
      <c r="I117" s="4" t="s">
        <v>493</v>
      </c>
      <c r="J117" s="20"/>
      <c r="K117" s="57" t="str">
        <f>HYPERLINK("D:\JeuxVideo collection\Photos Full set GC\Fifa 06 (modèle).jpg","Fifa 06")</f>
        <v>Fifa 06</v>
      </c>
    </row>
    <row r="118" spans="3:11" ht="16.5" customHeight="1" x14ac:dyDescent="0.25">
      <c r="C118" s="67"/>
      <c r="D118" s="3" t="s">
        <v>113</v>
      </c>
      <c r="E118" s="4"/>
      <c r="F118" s="4"/>
      <c r="G118" s="4"/>
      <c r="H118" s="4"/>
      <c r="I118" s="4"/>
      <c r="J118" s="20"/>
      <c r="K118" s="28"/>
    </row>
    <row r="119" spans="3:11" ht="16.5" customHeight="1" x14ac:dyDescent="0.25">
      <c r="C119" s="67"/>
      <c r="D119" s="3" t="s">
        <v>114</v>
      </c>
      <c r="E119" s="4" t="s">
        <v>492</v>
      </c>
      <c r="F119" s="27" t="s">
        <v>514</v>
      </c>
      <c r="G119" s="4" t="s">
        <v>493</v>
      </c>
      <c r="H119" s="4" t="s">
        <v>493</v>
      </c>
      <c r="I119" s="4" t="s">
        <v>493</v>
      </c>
      <c r="J119" s="20"/>
      <c r="K119" s="57" t="str">
        <f>HYPERLINK("D:\JeuxVideo collection\Photos Full set GC\Fifa 2003 (modèle).jpg","Fifa 2003")</f>
        <v>Fifa 2003</v>
      </c>
    </row>
    <row r="120" spans="3:11" ht="16.5" customHeight="1" x14ac:dyDescent="0.25">
      <c r="C120" s="67"/>
      <c r="D120" s="3" t="s">
        <v>115</v>
      </c>
      <c r="E120" s="4" t="s">
        <v>492</v>
      </c>
      <c r="F120" s="4" t="s">
        <v>509</v>
      </c>
      <c r="G120" s="4" t="s">
        <v>493</v>
      </c>
      <c r="H120" s="4" t="s">
        <v>493</v>
      </c>
      <c r="I120" s="4" t="s">
        <v>493</v>
      </c>
      <c r="J120" s="20"/>
      <c r="K120" s="57" t="str">
        <f>HYPERLINK("D:\JeuxVideo collection\Photos Full set GC\Fifa 2004 (modèle).jpg","Fifa 2004")</f>
        <v>Fifa 2004</v>
      </c>
    </row>
    <row r="121" spans="3:11" ht="16.5" customHeight="1" x14ac:dyDescent="0.25">
      <c r="C121" s="67"/>
      <c r="D121" s="3" t="s">
        <v>116</v>
      </c>
      <c r="E121" s="4"/>
      <c r="F121" s="4"/>
      <c r="G121" s="4"/>
      <c r="H121" s="4"/>
      <c r="I121" s="4"/>
      <c r="J121" s="20"/>
      <c r="K121" s="28"/>
    </row>
    <row r="122" spans="3:11" ht="16.5" customHeight="1" x14ac:dyDescent="0.25">
      <c r="C122" s="67"/>
      <c r="D122" s="3" t="s">
        <v>117</v>
      </c>
      <c r="E122" s="4" t="s">
        <v>492</v>
      </c>
      <c r="F122" s="4" t="s">
        <v>509</v>
      </c>
      <c r="G122" s="4" t="s">
        <v>493</v>
      </c>
      <c r="H122" s="4" t="s">
        <v>493</v>
      </c>
      <c r="I122" s="4" t="s">
        <v>493</v>
      </c>
      <c r="J122" s="20"/>
      <c r="K122" s="57" t="str">
        <f>HYPERLINK("D:\JeuxVideo collection\Photos Full set GC\Fifa Street 2 (modèle).jpg","Fifa Street 2")</f>
        <v>Fifa Street 2</v>
      </c>
    </row>
    <row r="123" spans="3:11" ht="16.5" customHeight="1" x14ac:dyDescent="0.25">
      <c r="C123" s="67"/>
      <c r="D123" s="3" t="s">
        <v>118</v>
      </c>
      <c r="E123" s="4"/>
      <c r="F123" s="4"/>
      <c r="G123" s="4"/>
      <c r="H123" s="4"/>
      <c r="I123" s="4"/>
      <c r="J123" s="20"/>
      <c r="K123" s="28"/>
    </row>
    <row r="124" spans="3:11" ht="16.5" customHeight="1" x14ac:dyDescent="0.25">
      <c r="C124" s="67"/>
      <c r="D124" s="3" t="s">
        <v>119</v>
      </c>
      <c r="E124" s="4"/>
      <c r="F124" s="4"/>
      <c r="G124" s="4"/>
      <c r="H124" s="4"/>
      <c r="I124" s="4"/>
      <c r="J124" s="20"/>
      <c r="K124" s="28"/>
    </row>
    <row r="125" spans="3:11" ht="16.5" customHeight="1" x14ac:dyDescent="0.25">
      <c r="C125" s="67"/>
      <c r="D125" s="3" t="s">
        <v>120</v>
      </c>
      <c r="E125" s="4"/>
      <c r="F125" s="4"/>
      <c r="G125" s="4"/>
      <c r="H125" s="4"/>
      <c r="I125" s="4"/>
      <c r="J125" s="20"/>
      <c r="K125" s="28"/>
    </row>
    <row r="126" spans="3:11" ht="16.5" customHeight="1" x14ac:dyDescent="0.25">
      <c r="C126" s="67"/>
      <c r="D126" s="3" t="s">
        <v>121</v>
      </c>
      <c r="E126" s="4"/>
      <c r="F126" s="4"/>
      <c r="G126" s="4"/>
      <c r="H126" s="4"/>
      <c r="I126" s="4"/>
      <c r="J126" s="20"/>
      <c r="K126" s="28"/>
    </row>
    <row r="127" spans="3:11" ht="16.5" customHeight="1" x14ac:dyDescent="0.25">
      <c r="C127" s="67"/>
      <c r="D127" s="3" t="s">
        <v>122</v>
      </c>
      <c r="E127" s="4"/>
      <c r="F127" s="4"/>
      <c r="G127" s="4"/>
      <c r="H127" s="4"/>
      <c r="I127" s="4"/>
      <c r="J127" s="20"/>
      <c r="K127" s="28"/>
    </row>
    <row r="128" spans="3:11" ht="16.5" customHeight="1" x14ac:dyDescent="0.25">
      <c r="C128" s="67"/>
      <c r="D128" s="3" t="s">
        <v>123</v>
      </c>
      <c r="E128" s="4"/>
      <c r="F128" s="4"/>
      <c r="G128" s="4"/>
      <c r="H128" s="4"/>
      <c r="I128" s="4"/>
      <c r="J128" s="20"/>
      <c r="K128" s="28"/>
    </row>
    <row r="129" spans="3:11" ht="16.5" customHeight="1" x14ac:dyDescent="0.25">
      <c r="C129" s="67"/>
      <c r="D129" s="3" t="s">
        <v>124</v>
      </c>
      <c r="E129" s="4"/>
      <c r="F129" s="4"/>
      <c r="G129" s="4"/>
      <c r="H129" s="4"/>
      <c r="I129" s="4"/>
      <c r="J129" s="20"/>
      <c r="K129" s="28"/>
    </row>
    <row r="130" spans="3:11" ht="16.5" customHeight="1" x14ac:dyDescent="0.25">
      <c r="C130" s="67"/>
      <c r="D130" s="3" t="s">
        <v>125</v>
      </c>
      <c r="E130" s="4"/>
      <c r="F130" s="4"/>
      <c r="G130" s="4"/>
      <c r="H130" s="4"/>
      <c r="I130" s="4"/>
      <c r="J130" s="20"/>
      <c r="K130" s="28"/>
    </row>
    <row r="131" spans="3:11" ht="16.5" customHeight="1" x14ac:dyDescent="0.25">
      <c r="C131" s="67"/>
      <c r="D131" s="3" t="s">
        <v>126</v>
      </c>
      <c r="E131" s="4"/>
      <c r="F131" s="4"/>
      <c r="G131" s="4"/>
      <c r="H131" s="4"/>
      <c r="I131" s="4"/>
      <c r="J131" s="20"/>
      <c r="K131" s="28"/>
    </row>
    <row r="132" spans="3:11" ht="16.5" customHeight="1" x14ac:dyDescent="0.25">
      <c r="C132" s="67"/>
      <c r="D132" s="3" t="s">
        <v>127</v>
      </c>
      <c r="E132" s="4" t="s">
        <v>492</v>
      </c>
      <c r="F132" s="27" t="s">
        <v>509</v>
      </c>
      <c r="G132" s="4" t="s">
        <v>493</v>
      </c>
      <c r="H132" s="4" t="s">
        <v>493</v>
      </c>
      <c r="I132" s="4" t="s">
        <v>493</v>
      </c>
      <c r="J132" s="20"/>
      <c r="K132" s="57" t="str">
        <f>HYPERLINK("D:\JeuxVideo collection\Photos Full set GC\Future Tactics (modèle).jpg","Future Tactics")</f>
        <v>Future Tactics</v>
      </c>
    </row>
    <row r="133" spans="3:11" ht="16.5" customHeight="1" x14ac:dyDescent="0.25">
      <c r="C133" s="67"/>
      <c r="D133" s="3" t="s">
        <v>128</v>
      </c>
      <c r="E133" s="4" t="s">
        <v>492</v>
      </c>
      <c r="F133" s="27" t="s">
        <v>514</v>
      </c>
      <c r="G133" s="4" t="s">
        <v>492</v>
      </c>
      <c r="H133" s="4" t="s">
        <v>492</v>
      </c>
      <c r="I133" s="4" t="s">
        <v>493</v>
      </c>
      <c r="J133" s="20"/>
      <c r="K133" s="57" t="str">
        <f>HYPERLINK("D:\JeuxVideo collection\Photos Full set GC\F-Zero Gx (modèle).jpg","F-Zero Gx")</f>
        <v>F-Zero Gx</v>
      </c>
    </row>
    <row r="134" spans="3:11" ht="16.5" customHeight="1" x14ac:dyDescent="0.25">
      <c r="C134" s="67" t="s">
        <v>462</v>
      </c>
      <c r="D134" s="3" t="s">
        <v>129</v>
      </c>
      <c r="E134" s="4"/>
      <c r="F134" s="4"/>
      <c r="G134" s="4"/>
      <c r="H134" s="4"/>
      <c r="I134" s="4"/>
      <c r="J134" s="20"/>
      <c r="K134" s="28"/>
    </row>
    <row r="135" spans="3:11" ht="16.5" customHeight="1" x14ac:dyDescent="0.25">
      <c r="C135" s="67"/>
      <c r="D135" s="3" t="s">
        <v>130</v>
      </c>
      <c r="E135" s="4"/>
      <c r="F135" s="4"/>
      <c r="G135" s="4"/>
      <c r="H135" s="4"/>
      <c r="I135" s="4"/>
      <c r="J135" s="20"/>
      <c r="K135" s="28"/>
    </row>
    <row r="136" spans="3:11" ht="16.5" customHeight="1" x14ac:dyDescent="0.25">
      <c r="C136" s="67"/>
      <c r="D136" s="3" t="s">
        <v>131</v>
      </c>
      <c r="E136" s="4"/>
      <c r="F136" s="4"/>
      <c r="G136" s="4"/>
      <c r="H136" s="4"/>
      <c r="I136" s="4"/>
      <c r="J136" s="20"/>
      <c r="K136" s="28"/>
    </row>
    <row r="137" spans="3:11" ht="16.5" customHeight="1" x14ac:dyDescent="0.25">
      <c r="C137" s="67"/>
      <c r="D137" s="3" t="s">
        <v>132</v>
      </c>
      <c r="E137" s="4"/>
      <c r="F137" s="4"/>
      <c r="G137" s="4"/>
      <c r="H137" s="4"/>
      <c r="I137" s="4"/>
      <c r="J137" s="20"/>
      <c r="K137" s="28"/>
    </row>
    <row r="138" spans="3:11" ht="16.5" customHeight="1" x14ac:dyDescent="0.25">
      <c r="C138" s="67"/>
      <c r="D138" s="3" t="s">
        <v>133</v>
      </c>
      <c r="E138" s="4"/>
      <c r="F138" s="4"/>
      <c r="G138" s="4"/>
      <c r="H138" s="4"/>
      <c r="I138" s="4"/>
      <c r="J138" s="20"/>
      <c r="K138" s="28"/>
    </row>
    <row r="139" spans="3:11" ht="16.5" customHeight="1" x14ac:dyDescent="0.25">
      <c r="C139" s="67"/>
      <c r="D139" s="3" t="s">
        <v>134</v>
      </c>
      <c r="E139" s="4"/>
      <c r="F139" s="4"/>
      <c r="G139" s="4"/>
      <c r="H139" s="4"/>
      <c r="I139" s="4"/>
      <c r="J139" s="20"/>
      <c r="K139" s="28"/>
    </row>
    <row r="140" spans="3:11" ht="16.5" customHeight="1" x14ac:dyDescent="0.25">
      <c r="C140" s="67"/>
      <c r="D140" s="3" t="s">
        <v>135</v>
      </c>
      <c r="E140" s="4"/>
      <c r="F140" s="4"/>
      <c r="G140" s="4"/>
      <c r="H140" s="4"/>
      <c r="I140" s="4"/>
      <c r="J140" s="20"/>
      <c r="K140" s="28"/>
    </row>
    <row r="141" spans="3:11" ht="16.5" customHeight="1" x14ac:dyDescent="0.25">
      <c r="C141" s="67"/>
      <c r="D141" s="3" t="s">
        <v>136</v>
      </c>
      <c r="E141" s="4"/>
      <c r="F141" s="4"/>
      <c r="G141" s="4"/>
      <c r="H141" s="4"/>
      <c r="I141" s="4"/>
      <c r="J141" s="20"/>
      <c r="K141" s="28"/>
    </row>
    <row r="142" spans="3:11" ht="16.5" customHeight="1" x14ac:dyDescent="0.25">
      <c r="C142" s="67"/>
      <c r="D142" s="3" t="s">
        <v>137</v>
      </c>
      <c r="E142" s="4"/>
      <c r="F142" s="4"/>
      <c r="G142" s="4"/>
      <c r="H142" s="4"/>
      <c r="I142" s="4"/>
      <c r="J142" s="20"/>
      <c r="K142" s="28"/>
    </row>
    <row r="143" spans="3:11" ht="16.5" customHeight="1" x14ac:dyDescent="0.25">
      <c r="C143" s="67"/>
      <c r="D143" s="3" t="s">
        <v>138</v>
      </c>
      <c r="E143" s="4"/>
      <c r="F143" s="4"/>
      <c r="G143" s="4"/>
      <c r="H143" s="4"/>
      <c r="I143" s="4"/>
      <c r="J143" s="20"/>
      <c r="K143" s="28"/>
    </row>
    <row r="144" spans="3:11" ht="16.5" customHeight="1" x14ac:dyDescent="0.25">
      <c r="C144" s="67" t="s">
        <v>463</v>
      </c>
      <c r="D144" s="3" t="s">
        <v>139</v>
      </c>
      <c r="E144" s="4"/>
      <c r="F144" s="4"/>
      <c r="G144" s="4"/>
      <c r="H144" s="4"/>
      <c r="I144" s="4"/>
      <c r="J144" s="20"/>
      <c r="K144" s="28"/>
    </row>
    <row r="145" spans="3:11" ht="16.5" customHeight="1" x14ac:dyDescent="0.25">
      <c r="C145" s="67"/>
      <c r="D145" s="3" t="s">
        <v>140</v>
      </c>
      <c r="E145" s="4"/>
      <c r="F145" s="4"/>
      <c r="G145" s="4"/>
      <c r="H145" s="4"/>
      <c r="I145" s="4"/>
      <c r="J145" s="20"/>
      <c r="K145" s="28"/>
    </row>
    <row r="146" spans="3:11" ht="16.5" customHeight="1" x14ac:dyDescent="0.25">
      <c r="C146" s="67"/>
      <c r="D146" s="3" t="s">
        <v>141</v>
      </c>
      <c r="E146" s="4"/>
      <c r="F146" s="4"/>
      <c r="G146" s="4"/>
      <c r="H146" s="4"/>
      <c r="I146" s="4"/>
      <c r="J146" s="20"/>
      <c r="K146" s="28"/>
    </row>
    <row r="147" spans="3:11" ht="16.5" customHeight="1" x14ac:dyDescent="0.25">
      <c r="C147" s="67"/>
      <c r="D147" s="3" t="s">
        <v>142</v>
      </c>
      <c r="E147" s="4"/>
      <c r="F147" s="4"/>
      <c r="G147" s="4"/>
      <c r="H147" s="4"/>
      <c r="I147" s="4"/>
      <c r="J147" s="20"/>
      <c r="K147" s="28"/>
    </row>
    <row r="148" spans="3:11" ht="16.5" customHeight="1" x14ac:dyDescent="0.25">
      <c r="C148" s="67"/>
      <c r="D148" s="3" t="s">
        <v>143</v>
      </c>
      <c r="E148" s="4"/>
      <c r="F148" s="4"/>
      <c r="G148" s="4"/>
      <c r="H148" s="4"/>
      <c r="I148" s="4"/>
      <c r="J148" s="20"/>
      <c r="K148" s="28"/>
    </row>
    <row r="149" spans="3:11" ht="16.5" customHeight="1" x14ac:dyDescent="0.25">
      <c r="C149" s="67"/>
      <c r="D149" s="3" t="s">
        <v>144</v>
      </c>
      <c r="E149" s="4"/>
      <c r="F149" s="4"/>
      <c r="G149" s="4"/>
      <c r="H149" s="4"/>
      <c r="I149" s="4"/>
      <c r="J149" s="20"/>
      <c r="K149" s="28"/>
    </row>
    <row r="150" spans="3:11" ht="16.5" customHeight="1" x14ac:dyDescent="0.25">
      <c r="C150" s="67"/>
      <c r="D150" s="3" t="s">
        <v>145</v>
      </c>
      <c r="E150" s="4"/>
      <c r="F150" s="4"/>
      <c r="G150" s="4"/>
      <c r="H150" s="4"/>
      <c r="I150" s="4"/>
      <c r="J150" s="20"/>
      <c r="K150" s="28"/>
    </row>
    <row r="151" spans="3:11" ht="16.5" customHeight="1" x14ac:dyDescent="0.25">
      <c r="C151" s="67"/>
      <c r="D151" s="3" t="s">
        <v>146</v>
      </c>
      <c r="E151" s="4"/>
      <c r="F151" s="4"/>
      <c r="G151" s="4"/>
      <c r="H151" s="4"/>
      <c r="I151" s="4"/>
      <c r="J151" s="20"/>
      <c r="K151" s="28"/>
    </row>
    <row r="152" spans="3:11" ht="16.5" customHeight="1" x14ac:dyDescent="0.25">
      <c r="C152" s="67"/>
      <c r="D152" s="3" t="s">
        <v>147</v>
      </c>
      <c r="E152" s="4"/>
      <c r="F152" s="4"/>
      <c r="G152" s="4"/>
      <c r="H152" s="4"/>
      <c r="I152" s="4"/>
      <c r="J152" s="20"/>
      <c r="K152" s="28"/>
    </row>
    <row r="153" spans="3:11" ht="16.5" customHeight="1" x14ac:dyDescent="0.25">
      <c r="C153" s="67"/>
      <c r="D153" s="3" t="s">
        <v>148</v>
      </c>
      <c r="E153" s="4"/>
      <c r="F153" s="4"/>
      <c r="G153" s="4"/>
      <c r="H153" s="4"/>
      <c r="I153" s="4"/>
      <c r="J153" s="20"/>
      <c r="K153" s="28"/>
    </row>
    <row r="154" spans="3:11" ht="16.5" customHeight="1" x14ac:dyDescent="0.25">
      <c r="C154" s="67"/>
      <c r="D154" s="3" t="s">
        <v>149</v>
      </c>
      <c r="E154" s="4" t="s">
        <v>492</v>
      </c>
      <c r="F154" s="27" t="s">
        <v>514</v>
      </c>
      <c r="G154" s="4" t="s">
        <v>493</v>
      </c>
      <c r="H154" s="4" t="s">
        <v>493</v>
      </c>
      <c r="I154" s="4" t="s">
        <v>493</v>
      </c>
      <c r="J154" s="20"/>
      <c r="K154" s="57" t="str">
        <f>HYPERLINK("D:\JeuxVideo collection\Photos Full set GC\Hulk (modèle).jpg","Hulk (modèle)")</f>
        <v>Hulk (modèle)</v>
      </c>
    </row>
    <row r="155" spans="3:11" ht="16.5" customHeight="1" x14ac:dyDescent="0.25">
      <c r="C155" s="67"/>
      <c r="D155" s="3" t="s">
        <v>150</v>
      </c>
      <c r="E155" s="4"/>
      <c r="F155" s="4"/>
      <c r="G155" s="4"/>
      <c r="H155" s="4"/>
      <c r="I155" s="4"/>
      <c r="J155" s="20"/>
      <c r="K155" s="28"/>
    </row>
    <row r="156" spans="3:11" ht="16.5" customHeight="1" x14ac:dyDescent="0.25">
      <c r="C156" s="67" t="s">
        <v>464</v>
      </c>
      <c r="D156" s="3" t="s">
        <v>151</v>
      </c>
      <c r="E156" s="4" t="s">
        <v>492</v>
      </c>
      <c r="F156" s="27" t="s">
        <v>514</v>
      </c>
      <c r="G156" s="4" t="s">
        <v>493</v>
      </c>
      <c r="H156" s="4" t="s">
        <v>493</v>
      </c>
      <c r="I156" s="4" t="s">
        <v>493</v>
      </c>
      <c r="J156" s="20"/>
      <c r="K156" s="57" t="str">
        <f>HYPERLINK("D:\JeuxVideo collection\Photos Full set GC\L'age de glace 2 (modèle).jpg","L'age de glace 2")</f>
        <v>L'age de glace 2</v>
      </c>
    </row>
    <row r="157" spans="3:11" ht="16.5" customHeight="1" x14ac:dyDescent="0.25">
      <c r="C157" s="67"/>
      <c r="D157" s="3" t="s">
        <v>152</v>
      </c>
      <c r="E157" s="4" t="s">
        <v>492</v>
      </c>
      <c r="F157" s="27" t="s">
        <v>517</v>
      </c>
      <c r="G157" s="4" t="s">
        <v>493</v>
      </c>
      <c r="H157" s="4" t="s">
        <v>493</v>
      </c>
      <c r="I157" s="4" t="s">
        <v>493</v>
      </c>
      <c r="J157" s="20"/>
      <c r="K157" s="57" t="str">
        <f>HYPERLINK("D:\JeuxVideo collection\Photos Full set GC\Ikaruga (modèle).jpg","Ikaruga")</f>
        <v>Ikaruga</v>
      </c>
    </row>
    <row r="158" spans="3:11" ht="16.5" customHeight="1" x14ac:dyDescent="0.25">
      <c r="C158" s="67"/>
      <c r="D158" s="3" t="s">
        <v>153</v>
      </c>
      <c r="E158" s="4"/>
      <c r="F158" s="4"/>
      <c r="G158" s="4"/>
      <c r="H158" s="4"/>
      <c r="I158" s="4"/>
      <c r="J158" s="20"/>
      <c r="K158" s="28"/>
    </row>
    <row r="159" spans="3:11" ht="16.5" customHeight="1" x14ac:dyDescent="0.25">
      <c r="C159" s="67"/>
      <c r="D159" s="3" t="s">
        <v>154</v>
      </c>
      <c r="E159" s="4"/>
      <c r="F159" s="4"/>
      <c r="G159" s="4"/>
      <c r="H159" s="4"/>
      <c r="I159" s="4"/>
      <c r="J159" s="20"/>
      <c r="K159" s="28"/>
    </row>
    <row r="160" spans="3:11" ht="16.5" customHeight="1" x14ac:dyDescent="0.25">
      <c r="C160" s="67" t="s">
        <v>465</v>
      </c>
      <c r="D160" s="3" t="s">
        <v>155</v>
      </c>
      <c r="E160" s="4"/>
      <c r="F160" s="4"/>
      <c r="G160" s="4"/>
      <c r="H160" s="4"/>
      <c r="I160" s="4"/>
      <c r="J160" s="20"/>
      <c r="K160" s="28"/>
    </row>
    <row r="161" spans="3:11" ht="16.5" customHeight="1" x14ac:dyDescent="0.25">
      <c r="C161" s="67"/>
      <c r="D161" s="3" t="s">
        <v>156</v>
      </c>
      <c r="E161" s="4"/>
      <c r="F161" s="4"/>
      <c r="G161" s="4"/>
      <c r="H161" s="4"/>
      <c r="I161" s="4"/>
      <c r="J161" s="20"/>
      <c r="K161" s="28"/>
    </row>
    <row r="162" spans="3:11" ht="16.5" customHeight="1" x14ac:dyDescent="0.25">
      <c r="C162" s="67"/>
      <c r="D162" s="3" t="s">
        <v>157</v>
      </c>
      <c r="E162" s="4" t="s">
        <v>492</v>
      </c>
      <c r="F162" s="27" t="s">
        <v>514</v>
      </c>
      <c r="G162" s="4" t="s">
        <v>493</v>
      </c>
      <c r="H162" s="4" t="s">
        <v>493</v>
      </c>
      <c r="I162" s="4" t="s">
        <v>493</v>
      </c>
      <c r="J162" s="20"/>
      <c r="K162" s="57" t="str">
        <f>HYPERLINK("D:\JeuxVideo collection\Photos Full set GC\007 nightfire (modèle).jpg","007 nightfire")</f>
        <v>007 nightfire</v>
      </c>
    </row>
    <row r="163" spans="3:11" ht="16.5" customHeight="1" x14ac:dyDescent="0.25">
      <c r="C163" s="67"/>
      <c r="D163" s="3" t="s">
        <v>158</v>
      </c>
      <c r="E163" s="4"/>
      <c r="F163" s="4"/>
      <c r="G163" s="4"/>
      <c r="H163" s="4"/>
      <c r="I163" s="4"/>
      <c r="J163" s="20"/>
      <c r="K163" s="28"/>
    </row>
    <row r="164" spans="3:11" ht="16.5" customHeight="1" x14ac:dyDescent="0.25">
      <c r="C164" s="67"/>
      <c r="D164" s="3" t="s">
        <v>159</v>
      </c>
      <c r="E164" s="4"/>
      <c r="F164" s="4"/>
      <c r="G164" s="4"/>
      <c r="H164" s="4"/>
      <c r="I164" s="4"/>
      <c r="J164" s="20"/>
      <c r="K164" s="28"/>
    </row>
    <row r="165" spans="3:11" ht="16.5" customHeight="1" x14ac:dyDescent="0.25">
      <c r="C165" s="67"/>
      <c r="D165" s="3" t="s">
        <v>160</v>
      </c>
      <c r="E165" s="4"/>
      <c r="F165" s="4"/>
      <c r="G165" s="4"/>
      <c r="H165" s="4"/>
      <c r="I165" s="4"/>
      <c r="J165" s="20"/>
      <c r="K165" s="28"/>
    </row>
    <row r="166" spans="3:11" ht="16.5" customHeight="1" x14ac:dyDescent="0.25">
      <c r="C166" s="67"/>
      <c r="D166" s="3" t="s">
        <v>161</v>
      </c>
      <c r="E166" s="4"/>
      <c r="F166" s="4"/>
      <c r="G166" s="4"/>
      <c r="H166" s="4"/>
      <c r="I166" s="4"/>
      <c r="J166" s="20"/>
      <c r="K166" s="28"/>
    </row>
    <row r="167" spans="3:11" ht="16.5" customHeight="1" x14ac:dyDescent="0.25">
      <c r="C167" s="67"/>
      <c r="D167" s="3" t="s">
        <v>162</v>
      </c>
      <c r="E167" s="4"/>
      <c r="F167" s="4"/>
      <c r="G167" s="4"/>
      <c r="H167" s="4"/>
      <c r="I167" s="4"/>
      <c r="J167" s="20"/>
      <c r="K167" s="28"/>
    </row>
    <row r="168" spans="3:11" ht="16.5" customHeight="1" x14ac:dyDescent="0.25">
      <c r="C168" s="67"/>
      <c r="D168" s="3" t="s">
        <v>163</v>
      </c>
      <c r="E168" s="4"/>
      <c r="F168" s="4"/>
      <c r="G168" s="4"/>
      <c r="H168" s="4"/>
      <c r="I168" s="4"/>
      <c r="J168" s="20"/>
      <c r="K168" s="28"/>
    </row>
    <row r="169" spans="3:11" ht="16.5" customHeight="1" x14ac:dyDescent="0.25">
      <c r="C169" s="67" t="s">
        <v>466</v>
      </c>
      <c r="D169" s="3" t="s">
        <v>164</v>
      </c>
      <c r="E169" s="4"/>
      <c r="F169" s="4"/>
      <c r="G169" s="4"/>
      <c r="H169" s="4"/>
      <c r="I169" s="4"/>
      <c r="J169" s="20"/>
      <c r="K169" s="28"/>
    </row>
    <row r="170" spans="3:11" ht="16.5" customHeight="1" x14ac:dyDescent="0.25">
      <c r="C170" s="67"/>
      <c r="D170" s="3" t="s">
        <v>165</v>
      </c>
      <c r="E170" s="4"/>
      <c r="F170" s="4"/>
      <c r="G170" s="4"/>
      <c r="H170" s="4"/>
      <c r="I170" s="4"/>
      <c r="J170" s="20"/>
      <c r="K170" s="28"/>
    </row>
    <row r="171" spans="3:11" ht="16.5" customHeight="1" x14ac:dyDescent="0.25">
      <c r="C171" s="67"/>
      <c r="D171" s="3" t="s">
        <v>166</v>
      </c>
      <c r="E171" s="4"/>
      <c r="F171" s="4"/>
      <c r="G171" s="4"/>
      <c r="H171" s="4"/>
      <c r="I171" s="4"/>
      <c r="J171" s="20"/>
      <c r="K171" s="28"/>
    </row>
    <row r="172" spans="3:11" ht="16.5" customHeight="1" x14ac:dyDescent="0.25">
      <c r="C172" s="67"/>
      <c r="D172" s="3" t="s">
        <v>167</v>
      </c>
      <c r="E172" s="4"/>
      <c r="F172" s="4"/>
      <c r="G172" s="4"/>
      <c r="H172" s="4"/>
      <c r="I172" s="4"/>
      <c r="J172" s="20"/>
      <c r="K172" s="28"/>
    </row>
    <row r="173" spans="3:11" ht="16.5" customHeight="1" x14ac:dyDescent="0.25">
      <c r="C173" s="67"/>
      <c r="D173" s="3" t="s">
        <v>168</v>
      </c>
      <c r="E173" s="4"/>
      <c r="F173" s="4"/>
      <c r="G173" s="4"/>
      <c r="H173" s="4"/>
      <c r="I173" s="4"/>
      <c r="J173" s="20"/>
      <c r="K173" s="28"/>
    </row>
    <row r="174" spans="3:11" ht="16.5" customHeight="1" x14ac:dyDescent="0.25">
      <c r="C174" s="67"/>
      <c r="D174" s="3" t="s">
        <v>169</v>
      </c>
      <c r="E174" s="4" t="s">
        <v>492</v>
      </c>
      <c r="F174" s="27" t="s">
        <v>514</v>
      </c>
      <c r="G174" s="4" t="s">
        <v>509</v>
      </c>
      <c r="H174" s="4" t="s">
        <v>493</v>
      </c>
      <c r="I174" s="4" t="s">
        <v>493</v>
      </c>
      <c r="J174" s="20"/>
      <c r="K174" s="57" t="str">
        <f>HYPERLINK("D:\JeuxVideo collection\Photos Full set GC\King of Temple (modèle).jpg","King of Temple")</f>
        <v>King of Temple</v>
      </c>
    </row>
    <row r="175" spans="3:11" ht="16.5" customHeight="1" x14ac:dyDescent="0.25">
      <c r="C175" s="67"/>
      <c r="D175" s="3" t="s">
        <v>170</v>
      </c>
      <c r="E175" s="4"/>
      <c r="F175" s="4"/>
      <c r="G175" s="4"/>
      <c r="H175" s="4"/>
      <c r="I175" s="4"/>
      <c r="J175" s="20"/>
      <c r="K175" s="28"/>
    </row>
    <row r="176" spans="3:11" ht="16.5" customHeight="1" x14ac:dyDescent="0.25">
      <c r="C176" s="67" t="s">
        <v>467</v>
      </c>
      <c r="D176" s="3" t="s">
        <v>171</v>
      </c>
      <c r="E176" s="4"/>
      <c r="F176" s="4"/>
      <c r="G176" s="4"/>
      <c r="H176" s="4"/>
      <c r="I176" s="4"/>
      <c r="J176" s="20"/>
      <c r="K176" s="28"/>
    </row>
    <row r="177" spans="3:11" ht="16.5" customHeight="1" x14ac:dyDescent="0.25">
      <c r="C177" s="67"/>
      <c r="D177" s="3" t="s">
        <v>172</v>
      </c>
      <c r="E177" s="4"/>
      <c r="F177" s="4"/>
      <c r="G177" s="4"/>
      <c r="H177" s="4"/>
      <c r="I177" s="4"/>
      <c r="J177" s="20"/>
      <c r="K177" s="28"/>
    </row>
    <row r="178" spans="3:11" ht="16.5" customHeight="1" x14ac:dyDescent="0.25">
      <c r="C178" s="67"/>
      <c r="D178" s="3" t="s">
        <v>173</v>
      </c>
      <c r="E178" s="4"/>
      <c r="F178" s="4"/>
      <c r="G178" s="4"/>
      <c r="H178" s="4"/>
      <c r="I178" s="4"/>
      <c r="J178" s="20"/>
      <c r="K178" s="28"/>
    </row>
    <row r="179" spans="3:11" ht="16.5" customHeight="1" x14ac:dyDescent="0.25">
      <c r="C179" s="67"/>
      <c r="D179" s="3" t="s">
        <v>454</v>
      </c>
      <c r="E179" s="4"/>
      <c r="F179" s="4"/>
      <c r="G179" s="4"/>
      <c r="H179" s="4"/>
      <c r="I179" s="4"/>
      <c r="J179" s="20"/>
      <c r="K179" s="28"/>
    </row>
    <row r="180" spans="3:11" ht="16.5" customHeight="1" x14ac:dyDescent="0.25">
      <c r="C180" s="67"/>
      <c r="D180" s="3" t="s">
        <v>174</v>
      </c>
      <c r="E180" s="4"/>
      <c r="F180" s="4"/>
      <c r="G180" s="4"/>
      <c r="H180" s="4"/>
      <c r="I180" s="4"/>
      <c r="J180" s="20"/>
      <c r="K180" s="28"/>
    </row>
    <row r="181" spans="3:11" ht="16.5" customHeight="1" x14ac:dyDescent="0.25">
      <c r="C181" s="67"/>
      <c r="D181" s="3" t="s">
        <v>175</v>
      </c>
      <c r="E181" s="4"/>
      <c r="F181" s="4"/>
      <c r="G181" s="4"/>
      <c r="H181" s="4"/>
      <c r="I181" s="4"/>
      <c r="J181" s="20"/>
      <c r="K181" s="28"/>
    </row>
    <row r="182" spans="3:11" ht="16.5" customHeight="1" x14ac:dyDescent="0.25">
      <c r="C182" s="67"/>
      <c r="D182" s="3" t="s">
        <v>176</v>
      </c>
      <c r="E182" s="4"/>
      <c r="F182" s="4"/>
      <c r="G182" s="4"/>
      <c r="H182" s="4"/>
      <c r="I182" s="4"/>
      <c r="J182" s="20"/>
      <c r="K182" s="28"/>
    </row>
    <row r="183" spans="3:11" ht="16.5" customHeight="1" x14ac:dyDescent="0.25">
      <c r="C183" s="67"/>
      <c r="D183" s="3" t="s">
        <v>177</v>
      </c>
      <c r="E183" s="4"/>
      <c r="F183" s="4"/>
      <c r="G183" s="4"/>
      <c r="H183" s="4"/>
      <c r="I183" s="4"/>
      <c r="J183" s="20"/>
      <c r="K183" s="28"/>
    </row>
    <row r="184" spans="3:11" ht="16.5" customHeight="1" x14ac:dyDescent="0.25">
      <c r="C184" s="67"/>
      <c r="D184" s="3" t="s">
        <v>178</v>
      </c>
      <c r="E184" s="4" t="s">
        <v>492</v>
      </c>
      <c r="F184" s="27" t="s">
        <v>514</v>
      </c>
      <c r="G184" s="4" t="s">
        <v>493</v>
      </c>
      <c r="H184" s="4" t="s">
        <v>493</v>
      </c>
      <c r="I184" s="4" t="s">
        <v>493</v>
      </c>
      <c r="J184" s="20"/>
      <c r="K184" s="57" t="str">
        <f>HYPERLINK("D:\JeuxVideo collection\Photos Full set GC\Le seigneur des anneaux Le retour du roi (modèle).jpg","Le seigneur des anneaux Le […]")</f>
        <v>Le seigneur des anneaux Le […]</v>
      </c>
    </row>
    <row r="185" spans="3:11" ht="16.5" customHeight="1" x14ac:dyDescent="0.25">
      <c r="C185" s="67"/>
      <c r="D185" s="3" t="s">
        <v>179</v>
      </c>
      <c r="E185" s="4"/>
      <c r="F185" s="4"/>
      <c r="G185" s="4"/>
      <c r="H185" s="4"/>
      <c r="I185" s="4"/>
      <c r="J185" s="20"/>
      <c r="K185" s="28"/>
    </row>
    <row r="186" spans="3:11" ht="16.5" customHeight="1" x14ac:dyDescent="0.25">
      <c r="C186" s="67"/>
      <c r="D186" s="3" t="s">
        <v>180</v>
      </c>
      <c r="E186" s="4"/>
      <c r="F186" s="4"/>
      <c r="G186" s="4"/>
      <c r="H186" s="4"/>
      <c r="I186" s="4"/>
      <c r="J186" s="20"/>
      <c r="K186" s="28"/>
    </row>
    <row r="187" spans="3:11" ht="16.5" customHeight="1" x14ac:dyDescent="0.25">
      <c r="C187" s="67"/>
      <c r="D187" s="3" t="s">
        <v>181</v>
      </c>
      <c r="E187" s="4"/>
      <c r="F187" s="4"/>
      <c r="G187" s="4"/>
      <c r="H187" s="4"/>
      <c r="I187" s="4"/>
      <c r="J187" s="20"/>
      <c r="K187" s="17"/>
    </row>
    <row r="188" spans="3:11" ht="16.5" customHeight="1" x14ac:dyDescent="0.25">
      <c r="C188" s="67"/>
      <c r="D188" s="3" t="s">
        <v>182</v>
      </c>
      <c r="E188" s="4"/>
      <c r="F188" s="4"/>
      <c r="G188" s="4"/>
      <c r="H188" s="4"/>
      <c r="I188" s="4"/>
      <c r="J188" s="16"/>
      <c r="K188" s="28"/>
    </row>
    <row r="189" spans="3:11" ht="16.5" customHeight="1" x14ac:dyDescent="0.25">
      <c r="C189" s="67"/>
      <c r="D189" s="3" t="s">
        <v>183</v>
      </c>
      <c r="E189" s="4"/>
      <c r="F189" s="4"/>
      <c r="G189" s="4"/>
      <c r="H189" s="4"/>
      <c r="I189" s="4"/>
      <c r="J189" s="20"/>
      <c r="K189" s="28"/>
    </row>
    <row r="190" spans="3:11" ht="16.5" customHeight="1" x14ac:dyDescent="0.25">
      <c r="C190" s="67"/>
      <c r="D190" s="3" t="s">
        <v>184</v>
      </c>
      <c r="E190" s="4"/>
      <c r="F190" s="4"/>
      <c r="G190" s="4"/>
      <c r="H190" s="4"/>
      <c r="I190" s="4"/>
      <c r="J190" s="20"/>
      <c r="K190" s="28"/>
    </row>
    <row r="191" spans="3:11" ht="16.5" customHeight="1" x14ac:dyDescent="0.25">
      <c r="C191" s="67"/>
      <c r="D191" s="3" t="s">
        <v>185</v>
      </c>
      <c r="E191" s="4"/>
      <c r="F191" s="4"/>
      <c r="G191" s="4"/>
      <c r="H191" s="4"/>
      <c r="I191" s="4"/>
      <c r="J191" s="20"/>
      <c r="K191" s="28"/>
    </row>
    <row r="192" spans="3:11" ht="16.5" customHeight="1" x14ac:dyDescent="0.25">
      <c r="C192" s="67"/>
      <c r="D192" s="3" t="s">
        <v>186</v>
      </c>
      <c r="E192" s="4"/>
      <c r="F192" s="4"/>
      <c r="G192" s="4"/>
      <c r="H192" s="4"/>
      <c r="I192" s="4"/>
      <c r="J192" s="20"/>
      <c r="K192" s="28"/>
    </row>
    <row r="193" spans="3:11" ht="16.5" customHeight="1" x14ac:dyDescent="0.25">
      <c r="C193" s="67"/>
      <c r="D193" s="3" t="s">
        <v>187</v>
      </c>
      <c r="E193" s="4"/>
      <c r="F193" s="4"/>
      <c r="G193" s="4"/>
      <c r="H193" s="4"/>
      <c r="I193" s="4"/>
      <c r="J193" s="20"/>
      <c r="K193" s="28"/>
    </row>
    <row r="194" spans="3:11" ht="16.5" customHeight="1" x14ac:dyDescent="0.25">
      <c r="C194" s="67"/>
      <c r="D194" s="3" t="s">
        <v>188</v>
      </c>
      <c r="E194" s="4"/>
      <c r="F194" s="4"/>
      <c r="G194" s="4"/>
      <c r="H194" s="4"/>
      <c r="I194" s="4"/>
      <c r="J194" s="20"/>
      <c r="K194" s="28"/>
    </row>
    <row r="195" spans="3:11" ht="16.5" customHeight="1" x14ac:dyDescent="0.25">
      <c r="C195" s="67"/>
      <c r="D195" s="3" t="s">
        <v>189</v>
      </c>
      <c r="E195" s="4"/>
      <c r="F195" s="4"/>
      <c r="G195" s="4"/>
      <c r="H195" s="4"/>
      <c r="I195" s="4"/>
      <c r="J195" s="20"/>
      <c r="K195" s="28"/>
    </row>
    <row r="196" spans="3:11" ht="16.5" customHeight="1" x14ac:dyDescent="0.25">
      <c r="C196" s="67"/>
      <c r="D196" s="3" t="s">
        <v>190</v>
      </c>
      <c r="E196" s="4"/>
      <c r="F196" s="4"/>
      <c r="G196" s="4"/>
      <c r="H196" s="4"/>
      <c r="I196" s="4"/>
      <c r="J196" s="20"/>
      <c r="K196" s="28"/>
    </row>
    <row r="197" spans="3:11" ht="16.5" customHeight="1" x14ac:dyDescent="0.25">
      <c r="C197" s="67"/>
      <c r="D197" s="3" t="s">
        <v>191</v>
      </c>
      <c r="E197" s="4"/>
      <c r="F197" s="4"/>
      <c r="G197" s="4"/>
      <c r="H197" s="4"/>
      <c r="I197" s="4"/>
      <c r="J197" s="20"/>
      <c r="K197" s="28"/>
    </row>
    <row r="198" spans="3:11" ht="16.5" customHeight="1" x14ac:dyDescent="0.25">
      <c r="C198" s="67"/>
      <c r="D198" s="3" t="s">
        <v>192</v>
      </c>
      <c r="E198" s="4"/>
      <c r="F198" s="4"/>
      <c r="G198" s="4"/>
      <c r="H198" s="4"/>
      <c r="I198" s="4"/>
      <c r="J198" s="20"/>
      <c r="K198" s="28"/>
    </row>
    <row r="199" spans="3:11" ht="16.5" customHeight="1" x14ac:dyDescent="0.25">
      <c r="C199" s="67"/>
      <c r="D199" s="3" t="s">
        <v>193</v>
      </c>
      <c r="E199" s="4"/>
      <c r="F199" s="4"/>
      <c r="G199" s="4"/>
      <c r="H199" s="4"/>
      <c r="I199" s="4"/>
      <c r="J199" s="20"/>
      <c r="K199" s="28"/>
    </row>
    <row r="200" spans="3:11" ht="16.5" customHeight="1" x14ac:dyDescent="0.25">
      <c r="C200" s="67"/>
      <c r="D200" s="3" t="s">
        <v>194</v>
      </c>
      <c r="E200" s="4"/>
      <c r="F200" s="4"/>
      <c r="G200" s="4"/>
      <c r="H200" s="4"/>
      <c r="I200" s="4"/>
      <c r="J200" s="20"/>
      <c r="K200" s="28"/>
    </row>
    <row r="201" spans="3:11" ht="16.5" customHeight="1" x14ac:dyDescent="0.25">
      <c r="C201" s="67"/>
      <c r="D201" s="3" t="s">
        <v>195</v>
      </c>
      <c r="E201" s="4"/>
      <c r="F201" s="4"/>
      <c r="G201" s="4"/>
      <c r="H201" s="4"/>
      <c r="I201" s="4"/>
      <c r="J201" s="20"/>
      <c r="K201" s="28"/>
    </row>
    <row r="202" spans="3:11" ht="16.5" customHeight="1" x14ac:dyDescent="0.25">
      <c r="C202" s="67"/>
      <c r="D202" s="3" t="s">
        <v>196</v>
      </c>
      <c r="E202" s="4"/>
      <c r="F202" s="4"/>
      <c r="G202" s="4"/>
      <c r="H202" s="4"/>
      <c r="I202" s="4"/>
      <c r="J202" s="20"/>
      <c r="K202" s="28"/>
    </row>
    <row r="203" spans="3:11" ht="16.5" customHeight="1" x14ac:dyDescent="0.25">
      <c r="C203" s="67"/>
      <c r="D203" s="3" t="s">
        <v>197</v>
      </c>
      <c r="E203" s="4"/>
      <c r="F203" s="4"/>
      <c r="G203" s="4"/>
      <c r="H203" s="4"/>
      <c r="I203" s="4"/>
      <c r="J203" s="20"/>
      <c r="K203" s="28"/>
    </row>
    <row r="204" spans="3:11" ht="16.5" customHeight="1" x14ac:dyDescent="0.25">
      <c r="C204" s="67"/>
      <c r="D204" s="3" t="s">
        <v>198</v>
      </c>
      <c r="E204" s="4"/>
      <c r="F204" s="4"/>
      <c r="G204" s="4"/>
      <c r="H204" s="4"/>
      <c r="I204" s="4"/>
      <c r="J204" s="20"/>
      <c r="K204" s="28"/>
    </row>
    <row r="205" spans="3:11" ht="16.5" customHeight="1" x14ac:dyDescent="0.25">
      <c r="C205" s="67"/>
      <c r="D205" s="3" t="s">
        <v>199</v>
      </c>
      <c r="E205" s="4" t="s">
        <v>492</v>
      </c>
      <c r="F205" s="27" t="s">
        <v>515</v>
      </c>
      <c r="G205" s="4" t="s">
        <v>492</v>
      </c>
      <c r="H205" s="4" t="s">
        <v>492</v>
      </c>
      <c r="I205" s="4" t="s">
        <v>493</v>
      </c>
      <c r="J205" s="20"/>
      <c r="K205" s="58" t="str">
        <f>HYPERLINK("D:\JeuxVideo collection\Photos Full set GC\Luigi's mansion (modèle).jpg","Luigi's mansion")</f>
        <v>Luigi's mansion</v>
      </c>
    </row>
    <row r="206" spans="3:11" ht="16.5" customHeight="1" x14ac:dyDescent="0.25">
      <c r="C206" s="67" t="s">
        <v>468</v>
      </c>
      <c r="D206" s="3" t="s">
        <v>200</v>
      </c>
      <c r="E206" s="4"/>
      <c r="F206" s="40"/>
      <c r="G206" s="4"/>
      <c r="H206" s="4"/>
      <c r="I206" s="4"/>
      <c r="J206" s="20"/>
      <c r="K206" s="28"/>
    </row>
    <row r="207" spans="3:11" ht="16.5" customHeight="1" x14ac:dyDescent="0.25">
      <c r="C207" s="67"/>
      <c r="D207" s="3" t="s">
        <v>201</v>
      </c>
      <c r="E207" s="4"/>
      <c r="F207" s="4"/>
      <c r="G207" s="4"/>
      <c r="H207" s="4"/>
      <c r="I207" s="4"/>
      <c r="J207" s="20"/>
      <c r="K207" s="28"/>
    </row>
    <row r="208" spans="3:11" ht="16.5" customHeight="1" x14ac:dyDescent="0.25">
      <c r="C208" s="67"/>
      <c r="D208" s="3" t="s">
        <v>202</v>
      </c>
      <c r="E208" s="4"/>
      <c r="F208" s="4"/>
      <c r="G208" s="4"/>
      <c r="H208" s="4"/>
      <c r="I208" s="4"/>
      <c r="J208" s="20"/>
      <c r="K208" s="28"/>
    </row>
    <row r="209" spans="3:11" ht="16.5" customHeight="1" x14ac:dyDescent="0.25">
      <c r="C209" s="67"/>
      <c r="D209" s="3" t="s">
        <v>203</v>
      </c>
      <c r="E209" s="4"/>
      <c r="F209" s="4"/>
      <c r="G209" s="4"/>
      <c r="H209" s="4"/>
      <c r="I209" s="4"/>
      <c r="J209" s="20"/>
      <c r="K209" s="28"/>
    </row>
    <row r="210" spans="3:11" ht="16.5" customHeight="1" x14ac:dyDescent="0.25">
      <c r="C210" s="67"/>
      <c r="D210" s="3" t="s">
        <v>204</v>
      </c>
      <c r="E210" s="4"/>
      <c r="F210" s="4"/>
      <c r="G210" s="4"/>
      <c r="H210" s="4"/>
      <c r="I210" s="4"/>
      <c r="J210" s="40"/>
      <c r="K210" s="28"/>
    </row>
    <row r="211" spans="3:11" ht="16.5" customHeight="1" thickBot="1" x14ac:dyDescent="0.3">
      <c r="C211" s="67"/>
      <c r="D211" s="41" t="s">
        <v>205</v>
      </c>
      <c r="E211" s="55" t="s">
        <v>492</v>
      </c>
      <c r="F211" s="55" t="s">
        <v>509</v>
      </c>
      <c r="G211" s="55" t="s">
        <v>492</v>
      </c>
      <c r="H211" s="55" t="s">
        <v>492</v>
      </c>
      <c r="I211" s="55" t="s">
        <v>493</v>
      </c>
      <c r="J211" s="56"/>
      <c r="K211" s="57" t="str">
        <f>HYPERLINK("D:\JeuxVideo collection\Photos Full set GC\Mario Golf (modèle).jpg","Mario Golf")</f>
        <v>Mario Golf</v>
      </c>
    </row>
    <row r="212" spans="3:11" ht="16.5" customHeight="1" thickBot="1" x14ac:dyDescent="0.3">
      <c r="C212" s="70"/>
      <c r="D212" s="45" t="s">
        <v>520</v>
      </c>
      <c r="E212" s="46" t="s">
        <v>521</v>
      </c>
      <c r="F212" s="46" t="s">
        <v>509</v>
      </c>
      <c r="G212" s="46" t="s">
        <v>522</v>
      </c>
      <c r="H212" s="54" t="s">
        <v>492</v>
      </c>
      <c r="I212" s="53" t="s">
        <v>493</v>
      </c>
      <c r="J212" s="47"/>
      <c r="K212" s="48" t="str">
        <f>HYPERLINK("D:\JeuxVideo collection\Photos Full set GC\Mario Kart Double Dash + Zelda (modèle).jpg","Mario Kart Double Dash + Zelda")</f>
        <v>Mario Kart Double Dash + Zelda</v>
      </c>
    </row>
    <row r="213" spans="3:11" ht="16.5" customHeight="1" thickBot="1" x14ac:dyDescent="0.3">
      <c r="C213" s="70"/>
      <c r="D213" s="45" t="s">
        <v>523</v>
      </c>
      <c r="E213" s="46" t="s">
        <v>492</v>
      </c>
      <c r="F213" s="46" t="s">
        <v>509</v>
      </c>
      <c r="G213" s="46" t="s">
        <v>492</v>
      </c>
      <c r="H213" s="46" t="s">
        <v>492</v>
      </c>
      <c r="I213" s="46" t="s">
        <v>493</v>
      </c>
      <c r="J213" s="47"/>
      <c r="K213" s="48" t="str">
        <f>HYPERLINK("D:\JeuxVideo collection\Photos Full set GC\Mario Kart Double Dash (boite rouge) (modèle).jpg","Mario Kart Double Dash (boite R)")</f>
        <v>Mario Kart Double Dash (boite R)</v>
      </c>
    </row>
    <row r="214" spans="3:11" ht="16.5" customHeight="1" x14ac:dyDescent="0.25">
      <c r="C214" s="67"/>
      <c r="D214" s="42" t="s">
        <v>206</v>
      </c>
      <c r="E214" s="50" t="s">
        <v>492</v>
      </c>
      <c r="F214" s="50" t="s">
        <v>509</v>
      </c>
      <c r="G214" s="50" t="s">
        <v>492</v>
      </c>
      <c r="H214" s="50" t="s">
        <v>492</v>
      </c>
      <c r="I214" s="50" t="s">
        <v>493</v>
      </c>
      <c r="J214" s="51"/>
      <c r="K214" s="52" t="str">
        <f>HYPERLINK("D:\JeuxVideo collection\Photos Full set GC\Mario Kart Double Dash (modèle).jpg","Mario Kart Double Dash")</f>
        <v>Mario Kart Double Dash</v>
      </c>
    </row>
    <row r="215" spans="3:11" ht="16.5" customHeight="1" x14ac:dyDescent="0.25">
      <c r="C215" s="67"/>
      <c r="D215" s="3" t="s">
        <v>207</v>
      </c>
      <c r="E215" s="43"/>
      <c r="F215" s="43"/>
      <c r="G215" s="43"/>
      <c r="H215" s="43"/>
      <c r="I215" s="43"/>
      <c r="J215" s="44"/>
      <c r="K215" s="49"/>
    </row>
    <row r="216" spans="3:11" ht="16.5" customHeight="1" x14ac:dyDescent="0.25">
      <c r="C216" s="67"/>
      <c r="D216" s="3" t="s">
        <v>208</v>
      </c>
      <c r="E216" s="4"/>
      <c r="F216" s="4"/>
      <c r="G216" s="4"/>
      <c r="H216" s="4"/>
      <c r="I216" s="4"/>
      <c r="J216" s="20"/>
      <c r="K216" s="28"/>
    </row>
    <row r="217" spans="3:11" ht="16.5" customHeight="1" x14ac:dyDescent="0.25">
      <c r="C217" s="67"/>
      <c r="D217" s="3" t="s">
        <v>209</v>
      </c>
      <c r="E217" s="4"/>
      <c r="F217" s="4"/>
      <c r="G217" s="4"/>
      <c r="H217" s="4"/>
      <c r="I217" s="4"/>
      <c r="J217" s="20"/>
      <c r="K217" s="28"/>
    </row>
    <row r="218" spans="3:11" ht="16.5" customHeight="1" x14ac:dyDescent="0.25">
      <c r="C218" s="67"/>
      <c r="D218" s="3" t="s">
        <v>210</v>
      </c>
      <c r="E218" s="4"/>
      <c r="F218" s="4"/>
      <c r="G218" s="4"/>
      <c r="H218" s="4"/>
      <c r="I218" s="4"/>
      <c r="J218" s="20"/>
      <c r="K218" s="28"/>
    </row>
    <row r="219" spans="3:11" ht="16.5" customHeight="1" x14ac:dyDescent="0.25">
      <c r="C219" s="67"/>
      <c r="D219" s="3" t="s">
        <v>211</v>
      </c>
      <c r="E219" s="4"/>
      <c r="F219" s="4"/>
      <c r="G219" s="4"/>
      <c r="H219" s="4"/>
      <c r="I219" s="4"/>
      <c r="J219" s="20"/>
      <c r="K219" s="28"/>
    </row>
    <row r="220" spans="3:11" ht="16.5" customHeight="1" x14ac:dyDescent="0.25">
      <c r="C220" s="67"/>
      <c r="D220" s="3" t="s">
        <v>212</v>
      </c>
      <c r="E220" s="4"/>
      <c r="F220" s="4"/>
      <c r="G220" s="4"/>
      <c r="H220" s="4"/>
      <c r="I220" s="4"/>
      <c r="J220" s="20"/>
      <c r="K220" s="28"/>
    </row>
    <row r="221" spans="3:11" ht="16.5" customHeight="1" x14ac:dyDescent="0.25">
      <c r="C221" s="67"/>
      <c r="D221" s="3" t="s">
        <v>213</v>
      </c>
      <c r="E221" s="4"/>
      <c r="F221" s="4"/>
      <c r="G221" s="4"/>
      <c r="H221" s="4"/>
      <c r="I221" s="4"/>
      <c r="J221" s="20"/>
      <c r="K221" s="28"/>
    </row>
    <row r="222" spans="3:11" ht="16.5" customHeight="1" x14ac:dyDescent="0.25">
      <c r="C222" s="67"/>
      <c r="D222" s="3" t="s">
        <v>214</v>
      </c>
      <c r="E222" s="4"/>
      <c r="F222" s="4"/>
      <c r="G222" s="4"/>
      <c r="H222" s="4"/>
      <c r="I222" s="4"/>
      <c r="J222" s="20"/>
      <c r="K222" s="28"/>
    </row>
    <row r="223" spans="3:11" ht="16.5" customHeight="1" x14ac:dyDescent="0.25">
      <c r="C223" s="67"/>
      <c r="D223" s="3" t="s">
        <v>215</v>
      </c>
      <c r="E223" s="4"/>
      <c r="F223" s="4"/>
      <c r="G223" s="4"/>
      <c r="H223" s="4"/>
      <c r="I223" s="4"/>
      <c r="J223" s="20"/>
      <c r="K223" s="28"/>
    </row>
    <row r="224" spans="3:11" ht="16.5" customHeight="1" x14ac:dyDescent="0.25">
      <c r="C224" s="67"/>
      <c r="D224" s="3" t="s">
        <v>216</v>
      </c>
      <c r="E224" s="4"/>
      <c r="F224" s="4"/>
      <c r="G224" s="4"/>
      <c r="H224" s="4"/>
      <c r="I224" s="4"/>
      <c r="J224" s="20"/>
      <c r="K224" s="28"/>
    </row>
    <row r="225" spans="3:17" ht="16.5" customHeight="1" x14ac:dyDescent="0.25">
      <c r="C225" s="67"/>
      <c r="D225" s="3" t="s">
        <v>217</v>
      </c>
      <c r="E225" s="4"/>
      <c r="F225" s="4"/>
      <c r="G225" s="4"/>
      <c r="H225" s="4"/>
      <c r="I225" s="4"/>
      <c r="J225" s="20"/>
      <c r="K225" s="28"/>
    </row>
    <row r="226" spans="3:17" ht="16.5" customHeight="1" x14ac:dyDescent="0.25">
      <c r="C226" s="67"/>
      <c r="D226" s="3" t="s">
        <v>218</v>
      </c>
      <c r="E226" s="4"/>
      <c r="F226" s="4"/>
      <c r="G226" s="4"/>
      <c r="H226" s="4"/>
      <c r="I226" s="4"/>
      <c r="J226" s="20"/>
      <c r="K226" s="28"/>
    </row>
    <row r="227" spans="3:17" ht="16.5" customHeight="1" x14ac:dyDescent="0.25">
      <c r="C227" s="67"/>
      <c r="D227" s="3" t="s">
        <v>219</v>
      </c>
      <c r="E227" s="4" t="s">
        <v>492</v>
      </c>
      <c r="F227" s="4" t="s">
        <v>509</v>
      </c>
      <c r="G227" s="4" t="s">
        <v>493</v>
      </c>
      <c r="H227" s="4" t="s">
        <v>493</v>
      </c>
      <c r="I227" s="4" t="s">
        <v>493</v>
      </c>
      <c r="J227" s="20"/>
      <c r="K227" s="38" t="str">
        <f>HYPERLINK("D:\JeuxVideo collection\Photos Full set GC\Metal of Honor En première ligne (modèle).jpg","Metal of Honor En première [..]")</f>
        <v>Metal of Honor En première [..]</v>
      </c>
    </row>
    <row r="228" spans="3:17" ht="16.5" customHeight="1" x14ac:dyDescent="0.25">
      <c r="C228" s="67"/>
      <c r="D228" s="3" t="s">
        <v>220</v>
      </c>
      <c r="E228" s="4"/>
      <c r="F228" s="4"/>
      <c r="G228" s="4"/>
      <c r="H228" s="4"/>
      <c r="I228" s="4"/>
      <c r="J228" s="20"/>
      <c r="K228" s="28"/>
    </row>
    <row r="229" spans="3:17" ht="16.5" customHeight="1" x14ac:dyDescent="0.25">
      <c r="C229" s="67"/>
      <c r="D229" s="3" t="s">
        <v>221</v>
      </c>
      <c r="E229" s="4" t="s">
        <v>492</v>
      </c>
      <c r="F229" s="4" t="s">
        <v>509</v>
      </c>
      <c r="G229" s="4" t="s">
        <v>493</v>
      </c>
      <c r="H229" s="4" t="s">
        <v>493</v>
      </c>
      <c r="I229" s="4" t="s">
        <v>519</v>
      </c>
      <c r="J229" s="20"/>
      <c r="K229" s="38" t="str">
        <f>HYPERLINK("D:\JeuxVideo collection\Photos Full set GC\Metal of Honor Soleil Levant (modèle).jpg","Metal of Honor Soleil Levant")</f>
        <v>Metal of Honor Soleil Levant</v>
      </c>
    </row>
    <row r="230" spans="3:17" ht="16.5" customHeight="1" x14ac:dyDescent="0.25">
      <c r="C230" s="67"/>
      <c r="D230" s="3" t="s">
        <v>222</v>
      </c>
      <c r="E230" s="4"/>
      <c r="F230" s="4"/>
      <c r="G230" s="4"/>
      <c r="H230" s="4"/>
      <c r="I230" s="4"/>
      <c r="J230" s="20"/>
      <c r="K230" s="28"/>
    </row>
    <row r="231" spans="3:17" ht="16.5" customHeight="1" x14ac:dyDescent="0.25">
      <c r="C231" s="67"/>
      <c r="D231" s="3" t="s">
        <v>223</v>
      </c>
      <c r="E231" s="4"/>
      <c r="F231" s="4"/>
      <c r="G231" s="4"/>
      <c r="H231" s="4"/>
      <c r="I231" s="4"/>
      <c r="J231" s="20"/>
      <c r="K231" s="28"/>
    </row>
    <row r="232" spans="3:17" ht="16.5" customHeight="1" x14ac:dyDescent="0.25">
      <c r="C232" s="67"/>
      <c r="D232" s="3" t="s">
        <v>224</v>
      </c>
      <c r="E232" s="4"/>
      <c r="F232" s="4"/>
      <c r="G232" s="4"/>
      <c r="H232" s="4"/>
      <c r="I232" s="4"/>
      <c r="J232" s="20"/>
      <c r="K232" s="28"/>
    </row>
    <row r="233" spans="3:17" ht="16.5" customHeight="1" x14ac:dyDescent="0.25">
      <c r="C233" s="67"/>
      <c r="D233" s="3" t="s">
        <v>225</v>
      </c>
      <c r="E233" s="4" t="s">
        <v>492</v>
      </c>
      <c r="F233" s="4" t="s">
        <v>509</v>
      </c>
      <c r="G233" s="4" t="s">
        <v>493</v>
      </c>
      <c r="H233" s="4" t="s">
        <v>493</v>
      </c>
      <c r="I233" s="4" t="s">
        <v>493</v>
      </c>
      <c r="J233" s="20"/>
      <c r="K233" s="38" t="str">
        <f>HYPERLINK("D:\JeuxVideo collection\Photos Full set GC\Metal Arms (modèle).jpg","Metal Arms")</f>
        <v>Metal Arms</v>
      </c>
    </row>
    <row r="234" spans="3:17" ht="16.5" customHeight="1" x14ac:dyDescent="0.25">
      <c r="C234" s="67"/>
      <c r="D234" s="3" t="s">
        <v>226</v>
      </c>
      <c r="E234" s="4"/>
      <c r="F234" s="4"/>
      <c r="G234" s="4"/>
      <c r="H234" s="4"/>
      <c r="I234" s="4"/>
      <c r="J234" s="20"/>
      <c r="K234" s="28"/>
    </row>
    <row r="235" spans="3:17" ht="16.5" customHeight="1" x14ac:dyDescent="0.25">
      <c r="C235" s="67"/>
      <c r="D235" s="3" t="s">
        <v>227</v>
      </c>
      <c r="E235" s="4"/>
      <c r="F235" s="4"/>
      <c r="G235" s="4"/>
      <c r="H235" s="4"/>
      <c r="I235" s="4"/>
      <c r="J235" s="20"/>
      <c r="K235" s="28"/>
    </row>
    <row r="236" spans="3:17" ht="16.5" customHeight="1" x14ac:dyDescent="0.25">
      <c r="C236" s="67"/>
      <c r="D236" s="3" t="s">
        <v>228</v>
      </c>
      <c r="E236" s="4"/>
      <c r="F236" s="4"/>
      <c r="G236" s="4"/>
      <c r="H236" s="4"/>
      <c r="I236" s="4"/>
      <c r="J236" s="20"/>
      <c r="K236" s="28"/>
    </row>
    <row r="237" spans="3:17" ht="16.5" customHeight="1" x14ac:dyDescent="0.25">
      <c r="C237" s="67"/>
      <c r="D237" s="3" t="s">
        <v>229</v>
      </c>
      <c r="E237" s="4"/>
      <c r="F237" s="4"/>
      <c r="G237" s="4"/>
      <c r="H237" s="4"/>
      <c r="I237" s="4"/>
      <c r="J237" s="20"/>
      <c r="K237" s="28"/>
      <c r="O237" s="7"/>
      <c r="P237" s="7"/>
      <c r="Q237" s="7"/>
    </row>
    <row r="238" spans="3:17" ht="16.5" customHeight="1" x14ac:dyDescent="0.25">
      <c r="C238" s="67"/>
      <c r="D238" s="3" t="s">
        <v>230</v>
      </c>
      <c r="E238" s="4"/>
      <c r="F238" s="4"/>
      <c r="G238" s="4"/>
      <c r="H238" s="4"/>
      <c r="I238" s="4"/>
      <c r="J238" s="20"/>
      <c r="K238" s="28"/>
      <c r="O238" s="9"/>
      <c r="P238" s="9"/>
      <c r="Q238" s="7"/>
    </row>
    <row r="239" spans="3:17" ht="16.5" customHeight="1" x14ac:dyDescent="0.25">
      <c r="C239" s="67"/>
      <c r="D239" s="3" t="s">
        <v>231</v>
      </c>
      <c r="E239" s="4"/>
      <c r="F239" s="4"/>
      <c r="G239" s="4"/>
      <c r="H239" s="4"/>
      <c r="I239" s="4"/>
      <c r="J239" s="20"/>
      <c r="K239" s="28"/>
      <c r="O239" s="9"/>
      <c r="P239" s="9"/>
      <c r="Q239" s="7"/>
    </row>
    <row r="240" spans="3:17" ht="16.5" customHeight="1" x14ac:dyDescent="0.25">
      <c r="C240" s="67"/>
      <c r="D240" s="3" t="s">
        <v>232</v>
      </c>
      <c r="E240" s="4"/>
      <c r="F240" s="4"/>
      <c r="G240" s="4"/>
      <c r="H240" s="4"/>
      <c r="I240" s="4"/>
      <c r="J240" s="20"/>
      <c r="K240" s="28"/>
      <c r="O240" s="9"/>
      <c r="P240" s="9"/>
      <c r="Q240" s="7"/>
    </row>
    <row r="241" spans="3:17" ht="16.5" customHeight="1" x14ac:dyDescent="0.25">
      <c r="C241" s="67"/>
      <c r="D241" s="3" t="s">
        <v>233</v>
      </c>
      <c r="E241" s="4"/>
      <c r="F241" s="4"/>
      <c r="G241" s="4"/>
      <c r="H241" s="4"/>
      <c r="I241" s="4"/>
      <c r="J241" s="20"/>
      <c r="K241" s="28"/>
      <c r="O241" s="9"/>
      <c r="P241" s="9"/>
      <c r="Q241" s="8"/>
    </row>
    <row r="242" spans="3:17" ht="16.5" customHeight="1" x14ac:dyDescent="0.25">
      <c r="C242" s="67"/>
      <c r="D242" s="3" t="s">
        <v>234</v>
      </c>
      <c r="E242" s="4"/>
      <c r="F242" s="4"/>
      <c r="G242" s="4"/>
      <c r="H242" s="4"/>
      <c r="I242" s="4"/>
      <c r="J242" s="20"/>
      <c r="K242" s="28"/>
      <c r="O242" s="9"/>
      <c r="P242" s="9"/>
      <c r="Q242" s="7"/>
    </row>
    <row r="243" spans="3:17" ht="16.5" customHeight="1" x14ac:dyDescent="0.25">
      <c r="C243" s="67"/>
      <c r="D243" s="3" t="s">
        <v>235</v>
      </c>
      <c r="E243" s="4"/>
      <c r="F243" s="4"/>
      <c r="G243" s="4"/>
      <c r="H243" s="4"/>
      <c r="I243" s="4"/>
      <c r="J243" s="20"/>
      <c r="K243" s="28"/>
      <c r="O243" s="9"/>
      <c r="P243" s="9"/>
      <c r="Q243" s="7"/>
    </row>
    <row r="244" spans="3:17" ht="16.5" customHeight="1" x14ac:dyDescent="0.25">
      <c r="C244" s="67"/>
      <c r="D244" s="3" t="s">
        <v>236</v>
      </c>
      <c r="E244" s="4"/>
      <c r="F244" s="4"/>
      <c r="G244" s="4"/>
      <c r="H244" s="4"/>
      <c r="I244" s="4"/>
      <c r="J244" s="20"/>
      <c r="K244" s="28"/>
      <c r="O244" s="9"/>
      <c r="P244" s="9"/>
      <c r="Q244" s="7"/>
    </row>
    <row r="245" spans="3:17" ht="16.5" customHeight="1" x14ac:dyDescent="0.25">
      <c r="C245" s="67"/>
      <c r="D245" s="3" t="s">
        <v>237</v>
      </c>
      <c r="E245" s="4"/>
      <c r="F245" s="4"/>
      <c r="G245" s="4"/>
      <c r="H245" s="4"/>
      <c r="I245" s="4"/>
      <c r="J245" s="20"/>
      <c r="K245" s="28"/>
      <c r="O245" s="9"/>
      <c r="P245" s="9"/>
      <c r="Q245" s="8"/>
    </row>
    <row r="246" spans="3:17" ht="16.5" customHeight="1" x14ac:dyDescent="0.25">
      <c r="C246" s="67" t="s">
        <v>469</v>
      </c>
      <c r="D246" s="3" t="s">
        <v>238</v>
      </c>
      <c r="E246" s="4"/>
      <c r="F246" s="4"/>
      <c r="G246" s="4"/>
      <c r="H246" s="4"/>
      <c r="I246" s="4"/>
      <c r="J246" s="20"/>
      <c r="K246" s="28"/>
    </row>
    <row r="247" spans="3:17" ht="16.5" customHeight="1" x14ac:dyDescent="0.25">
      <c r="C247" s="67"/>
      <c r="D247" s="3" t="s">
        <v>239</v>
      </c>
      <c r="E247" s="4"/>
      <c r="F247" s="4"/>
      <c r="G247" s="4"/>
      <c r="H247" s="4"/>
      <c r="I247" s="4"/>
      <c r="J247" s="20"/>
      <c r="K247" s="28"/>
    </row>
    <row r="248" spans="3:17" ht="16.5" customHeight="1" x14ac:dyDescent="0.25">
      <c r="C248" s="67"/>
      <c r="D248" s="3" t="s">
        <v>240</v>
      </c>
      <c r="E248" s="4"/>
      <c r="F248" s="4"/>
      <c r="G248" s="4"/>
      <c r="H248" s="4"/>
      <c r="I248" s="4"/>
      <c r="J248" s="20"/>
      <c r="K248" s="28"/>
    </row>
    <row r="249" spans="3:17" ht="16.5" customHeight="1" x14ac:dyDescent="0.25">
      <c r="C249" s="67"/>
      <c r="D249" s="3" t="s">
        <v>241</v>
      </c>
      <c r="E249" s="4"/>
      <c r="F249" s="4"/>
      <c r="G249" s="4"/>
      <c r="H249" s="4"/>
      <c r="I249" s="39"/>
      <c r="J249" s="20"/>
      <c r="K249" s="28"/>
    </row>
    <row r="250" spans="3:17" ht="16.5" customHeight="1" x14ac:dyDescent="0.25">
      <c r="C250" s="67"/>
      <c r="D250" s="3" t="s">
        <v>242</v>
      </c>
      <c r="E250" s="4" t="s">
        <v>492</v>
      </c>
      <c r="F250" s="4" t="s">
        <v>509</v>
      </c>
      <c r="G250" s="4" t="s">
        <v>493</v>
      </c>
      <c r="H250" s="4" t="s">
        <v>493</v>
      </c>
      <c r="I250" s="40" t="s">
        <v>518</v>
      </c>
      <c r="J250" s="20"/>
      <c r="K250" s="38" t="str">
        <f>HYPERLINK("D:\JeuxVideo collection\Photos Full set GC\NBA Live 06 (modèle).jpg","NBA Live 06")</f>
        <v>NBA Live 06</v>
      </c>
    </row>
    <row r="251" spans="3:17" ht="16.5" customHeight="1" x14ac:dyDescent="0.25">
      <c r="C251" s="67"/>
      <c r="D251" s="3" t="s">
        <v>243</v>
      </c>
      <c r="E251" s="4"/>
      <c r="F251" s="4"/>
      <c r="G251" s="4"/>
      <c r="H251" s="4"/>
      <c r="I251" s="4"/>
      <c r="J251" s="20"/>
      <c r="K251" s="28"/>
    </row>
    <row r="252" spans="3:17" ht="16.5" customHeight="1" x14ac:dyDescent="0.25">
      <c r="C252" s="67"/>
      <c r="D252" s="3" t="s">
        <v>244</v>
      </c>
      <c r="E252" s="4"/>
      <c r="F252" s="4"/>
      <c r="G252" s="4"/>
      <c r="H252" s="4"/>
      <c r="I252" s="4"/>
      <c r="J252" s="20"/>
      <c r="K252" s="28"/>
    </row>
    <row r="253" spans="3:17" ht="16.5" customHeight="1" x14ac:dyDescent="0.25">
      <c r="C253" s="67"/>
      <c r="D253" s="3" t="s">
        <v>245</v>
      </c>
      <c r="E253" s="4"/>
      <c r="F253" s="4"/>
      <c r="G253" s="4"/>
      <c r="H253" s="4"/>
      <c r="I253" s="4"/>
      <c r="J253" s="20"/>
      <c r="K253" s="28"/>
    </row>
    <row r="254" spans="3:17" ht="16.5" customHeight="1" x14ac:dyDescent="0.25">
      <c r="C254" s="67"/>
      <c r="D254" s="3" t="s">
        <v>246</v>
      </c>
      <c r="E254" s="4"/>
      <c r="F254" s="4"/>
      <c r="G254" s="4"/>
      <c r="H254" s="4"/>
      <c r="I254" s="4"/>
      <c r="J254" s="20"/>
      <c r="K254" s="28"/>
    </row>
    <row r="255" spans="3:17" ht="16.5" customHeight="1" x14ac:dyDescent="0.25">
      <c r="C255" s="67"/>
      <c r="D255" s="3" t="s">
        <v>247</v>
      </c>
      <c r="E255" s="4"/>
      <c r="F255" s="4"/>
      <c r="G255" s="4"/>
      <c r="H255" s="4"/>
      <c r="I255" s="4"/>
      <c r="J255" s="20"/>
      <c r="K255" s="28"/>
    </row>
    <row r="256" spans="3:17" ht="16.5" customHeight="1" x14ac:dyDescent="0.25">
      <c r="C256" s="67"/>
      <c r="D256" s="3" t="s">
        <v>248</v>
      </c>
      <c r="E256" s="4"/>
      <c r="F256" s="4"/>
      <c r="G256" s="4"/>
      <c r="H256" s="4"/>
      <c r="I256" s="4"/>
      <c r="J256" s="20"/>
      <c r="K256" s="28"/>
    </row>
    <row r="257" spans="3:11" ht="16.5" customHeight="1" x14ac:dyDescent="0.25">
      <c r="C257" s="67"/>
      <c r="D257" s="3" t="s">
        <v>249</v>
      </c>
      <c r="E257" s="4" t="s">
        <v>492</v>
      </c>
      <c r="F257" s="4" t="s">
        <v>509</v>
      </c>
      <c r="G257" s="4" t="s">
        <v>493</v>
      </c>
      <c r="H257" s="4" t="s">
        <v>493</v>
      </c>
      <c r="I257" s="4" t="s">
        <v>493</v>
      </c>
      <c r="J257" s="20"/>
      <c r="K257" s="38" t="str">
        <f>HYPERLINK("D:\JeuxVideo collection\Photos Full set GC\Need For Speed Carbon (modèle).jpg","Need For Speed Carbon")</f>
        <v>Need For Speed Carbon</v>
      </c>
    </row>
    <row r="258" spans="3:11" ht="16.5" customHeight="1" x14ac:dyDescent="0.25">
      <c r="C258" s="67"/>
      <c r="D258" s="3" t="s">
        <v>250</v>
      </c>
      <c r="E258" s="4" t="s">
        <v>492</v>
      </c>
      <c r="F258" s="4" t="s">
        <v>509</v>
      </c>
      <c r="G258" s="4" t="s">
        <v>493</v>
      </c>
      <c r="H258" s="4" t="s">
        <v>493</v>
      </c>
      <c r="I258" s="4" t="s">
        <v>493</v>
      </c>
      <c r="J258" s="20"/>
      <c r="K258" s="38" t="str">
        <f>HYPERLINK("D:\JeuxVideo collection\Photos Full set GC\Need For Speed Most Wanted (modèle).jpg","Need For Speed Most Wanted")</f>
        <v>Need For Speed Most Wanted</v>
      </c>
    </row>
    <row r="259" spans="3:11" ht="16.5" customHeight="1" x14ac:dyDescent="0.25">
      <c r="C259" s="67"/>
      <c r="D259" s="3" t="s">
        <v>251</v>
      </c>
      <c r="E259" s="4"/>
      <c r="F259" s="4"/>
      <c r="G259" s="4"/>
      <c r="H259" s="4"/>
      <c r="I259" s="4"/>
      <c r="J259" s="20"/>
      <c r="K259" s="28"/>
    </row>
    <row r="260" spans="3:11" ht="16.5" customHeight="1" x14ac:dyDescent="0.25">
      <c r="C260" s="67"/>
      <c r="D260" s="3" t="s">
        <v>252</v>
      </c>
      <c r="E260" s="4"/>
      <c r="F260" s="4"/>
      <c r="G260" s="4"/>
      <c r="H260" s="4"/>
      <c r="I260" s="4"/>
      <c r="J260" s="20"/>
      <c r="K260" s="28"/>
    </row>
    <row r="261" spans="3:11" ht="16.5" customHeight="1" x14ac:dyDescent="0.25">
      <c r="C261" s="67"/>
      <c r="D261" s="3" t="s">
        <v>253</v>
      </c>
      <c r="E261" s="4"/>
      <c r="F261" s="4"/>
      <c r="G261" s="4"/>
      <c r="H261" s="4"/>
      <c r="I261" s="4"/>
      <c r="J261" s="20"/>
      <c r="K261" s="28"/>
    </row>
    <row r="262" spans="3:11" ht="16.5" customHeight="1" x14ac:dyDescent="0.25">
      <c r="C262" s="67"/>
      <c r="D262" s="3" t="s">
        <v>254</v>
      </c>
      <c r="E262" s="4"/>
      <c r="F262" s="4"/>
      <c r="G262" s="4"/>
      <c r="H262" s="4"/>
      <c r="I262" s="4"/>
      <c r="J262" s="20"/>
      <c r="K262" s="28"/>
    </row>
    <row r="263" spans="3:11" ht="16.5" customHeight="1" x14ac:dyDescent="0.25">
      <c r="C263" s="67"/>
      <c r="D263" s="3" t="s">
        <v>255</v>
      </c>
      <c r="E263" s="4"/>
      <c r="F263" s="4"/>
      <c r="G263" s="4"/>
      <c r="H263" s="4"/>
      <c r="I263" s="4"/>
      <c r="J263" s="20"/>
      <c r="K263" s="28"/>
    </row>
    <row r="264" spans="3:11" ht="16.5" customHeight="1" x14ac:dyDescent="0.25">
      <c r="C264" s="67"/>
      <c r="D264" s="3" t="s">
        <v>256</v>
      </c>
      <c r="E264" s="4"/>
      <c r="F264" s="4"/>
      <c r="G264" s="4"/>
      <c r="H264" s="4"/>
      <c r="I264" s="4"/>
      <c r="J264" s="20"/>
      <c r="K264" s="28"/>
    </row>
    <row r="265" spans="3:11" ht="16.5" customHeight="1" x14ac:dyDescent="0.25">
      <c r="C265" s="67"/>
      <c r="D265" s="3" t="s">
        <v>257</v>
      </c>
      <c r="E265" s="4"/>
      <c r="F265" s="4"/>
      <c r="G265" s="4"/>
      <c r="H265" s="4"/>
      <c r="I265" s="4"/>
      <c r="J265" s="20"/>
      <c r="K265" s="28"/>
    </row>
    <row r="266" spans="3:11" ht="16.5" customHeight="1" x14ac:dyDescent="0.25">
      <c r="C266" s="67"/>
      <c r="D266" s="3" t="s">
        <v>258</v>
      </c>
      <c r="E266" s="4"/>
      <c r="F266" s="4"/>
      <c r="G266" s="4"/>
      <c r="H266" s="4"/>
      <c r="I266" s="4"/>
      <c r="J266" s="20"/>
      <c r="K266" s="28"/>
    </row>
    <row r="267" spans="3:11" ht="16.5" customHeight="1" x14ac:dyDescent="0.25">
      <c r="C267" s="67"/>
      <c r="D267" s="3" t="s">
        <v>259</v>
      </c>
      <c r="E267" s="4"/>
      <c r="F267" s="4"/>
      <c r="G267" s="4"/>
      <c r="H267" s="4"/>
      <c r="I267" s="4"/>
      <c r="J267" s="20"/>
      <c r="K267" s="28"/>
    </row>
    <row r="268" spans="3:11" ht="16.5" customHeight="1" x14ac:dyDescent="0.25">
      <c r="C268" s="67"/>
      <c r="D268" s="3" t="s">
        <v>260</v>
      </c>
      <c r="E268" s="4"/>
      <c r="F268" s="4"/>
      <c r="G268" s="4"/>
      <c r="H268" s="4"/>
      <c r="I268" s="4"/>
      <c r="J268" s="20"/>
      <c r="K268" s="28"/>
    </row>
    <row r="269" spans="3:11" ht="16.5" customHeight="1" x14ac:dyDescent="0.25">
      <c r="C269" s="67"/>
      <c r="D269" s="3" t="s">
        <v>261</v>
      </c>
      <c r="E269" s="4"/>
      <c r="F269" s="4"/>
      <c r="G269" s="4"/>
      <c r="H269" s="4"/>
      <c r="I269" s="4"/>
      <c r="J269" s="20"/>
      <c r="K269" s="28"/>
    </row>
    <row r="270" spans="3:11" ht="16.5" customHeight="1" x14ac:dyDescent="0.25">
      <c r="C270" s="67"/>
      <c r="D270" s="3" t="s">
        <v>262</v>
      </c>
      <c r="E270" s="4"/>
      <c r="F270" s="4"/>
      <c r="G270" s="4"/>
      <c r="H270" s="4"/>
      <c r="I270" s="4"/>
      <c r="J270" s="20"/>
      <c r="K270" s="28"/>
    </row>
    <row r="271" spans="3:11" ht="16.5" customHeight="1" x14ac:dyDescent="0.25">
      <c r="C271" s="67"/>
      <c r="D271" s="3" t="s">
        <v>263</v>
      </c>
      <c r="E271" s="4"/>
      <c r="F271" s="4"/>
      <c r="G271" s="4"/>
      <c r="H271" s="4"/>
      <c r="I271" s="4"/>
      <c r="J271" s="20"/>
      <c r="K271" s="28"/>
    </row>
    <row r="272" spans="3:11" ht="16.5" customHeight="1" x14ac:dyDescent="0.25">
      <c r="C272" s="67"/>
      <c r="D272" s="3" t="s">
        <v>264</v>
      </c>
      <c r="E272" s="4"/>
      <c r="F272" s="4"/>
      <c r="G272" s="4"/>
      <c r="H272" s="4"/>
      <c r="I272" s="4"/>
      <c r="J272" s="20"/>
      <c r="K272" s="28"/>
    </row>
    <row r="273" spans="3:11" ht="16.5" customHeight="1" x14ac:dyDescent="0.25">
      <c r="C273" s="67" t="s">
        <v>470</v>
      </c>
      <c r="D273" s="3" t="s">
        <v>265</v>
      </c>
      <c r="E273" s="4"/>
      <c r="F273" s="4"/>
      <c r="G273" s="4"/>
      <c r="H273" s="4"/>
      <c r="I273" s="4"/>
      <c r="J273" s="20"/>
      <c r="K273" s="28"/>
    </row>
    <row r="274" spans="3:11" ht="16.5" customHeight="1" x14ac:dyDescent="0.25">
      <c r="C274" s="67"/>
      <c r="D274" s="3" t="s">
        <v>266</v>
      </c>
      <c r="E274" s="4"/>
      <c r="F274" s="4"/>
      <c r="G274" s="4"/>
      <c r="H274" s="4"/>
      <c r="I274" s="4"/>
      <c r="J274" s="20"/>
      <c r="K274" s="28"/>
    </row>
    <row r="275" spans="3:11" ht="16.5" customHeight="1" x14ac:dyDescent="0.25">
      <c r="C275" s="67" t="s">
        <v>471</v>
      </c>
      <c r="D275" s="3" t="s">
        <v>267</v>
      </c>
      <c r="E275" s="4"/>
      <c r="F275" s="4"/>
      <c r="G275" s="4"/>
      <c r="H275" s="4"/>
      <c r="I275" s="4"/>
      <c r="J275" s="20"/>
      <c r="K275" s="28"/>
    </row>
    <row r="276" spans="3:11" ht="16.5" customHeight="1" x14ac:dyDescent="0.25">
      <c r="C276" s="67"/>
      <c r="D276" s="3" t="s">
        <v>268</v>
      </c>
      <c r="E276" s="4"/>
      <c r="F276" s="4"/>
      <c r="G276" s="4"/>
      <c r="H276" s="4"/>
      <c r="I276" s="4"/>
      <c r="J276" s="20"/>
      <c r="K276" s="28"/>
    </row>
    <row r="277" spans="3:11" ht="16.5" customHeight="1" x14ac:dyDescent="0.25">
      <c r="C277" s="67"/>
      <c r="D277" s="3" t="s">
        <v>269</v>
      </c>
      <c r="E277" s="4"/>
      <c r="F277" s="4"/>
      <c r="G277" s="4"/>
      <c r="H277" s="4"/>
      <c r="I277" s="4"/>
      <c r="J277" s="20"/>
      <c r="K277" s="28"/>
    </row>
    <row r="278" spans="3:11" ht="16.5" customHeight="1" x14ac:dyDescent="0.25">
      <c r="C278" s="67"/>
      <c r="D278" s="3" t="s">
        <v>270</v>
      </c>
      <c r="E278" s="4"/>
      <c r="F278" s="4"/>
      <c r="G278" s="4"/>
      <c r="H278" s="4"/>
      <c r="I278" s="4"/>
      <c r="J278" s="20"/>
      <c r="K278" s="28"/>
    </row>
    <row r="279" spans="3:11" ht="16.5" customHeight="1" x14ac:dyDescent="0.25">
      <c r="C279" s="67"/>
      <c r="D279" s="3" t="s">
        <v>482</v>
      </c>
      <c r="E279" s="4"/>
      <c r="F279" s="4"/>
      <c r="G279" s="4"/>
      <c r="H279" s="4"/>
      <c r="I279" s="4"/>
      <c r="J279" s="20"/>
      <c r="K279" s="28"/>
    </row>
    <row r="280" spans="3:11" ht="16.5" customHeight="1" x14ac:dyDescent="0.25">
      <c r="C280" s="67"/>
      <c r="D280" s="3" t="s">
        <v>271</v>
      </c>
      <c r="E280" s="4"/>
      <c r="F280" s="4"/>
      <c r="G280" s="4"/>
      <c r="H280" s="4"/>
      <c r="I280" s="4"/>
      <c r="J280" s="20"/>
      <c r="K280" s="28"/>
    </row>
    <row r="281" spans="3:11" ht="16.5" customHeight="1" x14ac:dyDescent="0.25">
      <c r="C281" s="67"/>
      <c r="D281" s="3" t="s">
        <v>272</v>
      </c>
      <c r="E281" s="4"/>
      <c r="F281" s="4"/>
      <c r="G281" s="4"/>
      <c r="H281" s="4"/>
      <c r="I281" s="4"/>
      <c r="J281" s="20"/>
      <c r="K281" s="28"/>
    </row>
    <row r="282" spans="3:11" ht="16.5" customHeight="1" x14ac:dyDescent="0.25">
      <c r="C282" s="67"/>
      <c r="D282" s="3" t="s">
        <v>273</v>
      </c>
      <c r="E282" s="4"/>
      <c r="F282" s="4"/>
      <c r="G282" s="4"/>
      <c r="H282" s="4"/>
      <c r="I282" s="4"/>
      <c r="J282" s="20"/>
      <c r="K282" s="28"/>
    </row>
    <row r="283" spans="3:11" ht="16.5" customHeight="1" x14ac:dyDescent="0.25">
      <c r="C283" s="67"/>
      <c r="D283" s="3" t="s">
        <v>274</v>
      </c>
      <c r="E283" s="4"/>
      <c r="F283" s="4"/>
      <c r="G283" s="4"/>
      <c r="H283" s="4"/>
      <c r="I283" s="4"/>
      <c r="J283" s="20"/>
      <c r="K283" s="28"/>
    </row>
    <row r="284" spans="3:11" ht="16.5" customHeight="1" x14ac:dyDescent="0.25">
      <c r="C284" s="67"/>
      <c r="D284" s="3" t="s">
        <v>275</v>
      </c>
      <c r="E284" s="4"/>
      <c r="F284" s="4"/>
      <c r="G284" s="4"/>
      <c r="H284" s="4"/>
      <c r="I284" s="4"/>
      <c r="J284" s="20"/>
      <c r="K284" s="28"/>
    </row>
    <row r="285" spans="3:11" ht="16.5" customHeight="1" x14ac:dyDescent="0.25">
      <c r="C285" s="67"/>
      <c r="D285" s="3" t="s">
        <v>276</v>
      </c>
      <c r="E285" s="4"/>
      <c r="F285" s="4"/>
      <c r="G285" s="4"/>
      <c r="H285" s="4"/>
      <c r="I285" s="4"/>
      <c r="J285" s="20"/>
      <c r="K285" s="28"/>
    </row>
    <row r="286" spans="3:11" ht="16.5" customHeight="1" x14ac:dyDescent="0.25">
      <c r="C286" s="67"/>
      <c r="D286" s="3" t="s">
        <v>277</v>
      </c>
      <c r="E286" s="4" t="s">
        <v>492</v>
      </c>
      <c r="F286" s="4" t="s">
        <v>509</v>
      </c>
      <c r="G286" s="4" t="s">
        <v>492</v>
      </c>
      <c r="H286" s="4" t="s">
        <v>492</v>
      </c>
      <c r="I286" s="4" t="s">
        <v>493</v>
      </c>
      <c r="J286" s="20"/>
      <c r="K286" s="38" t="str">
        <f>HYPERLINK("D:\JeuxVideo collection\Photos Full set GC\Pokemon Channel (modèle).jpg","Pokemon Channel")</f>
        <v>Pokemon Channel</v>
      </c>
    </row>
    <row r="287" spans="3:11" ht="16.5" customHeight="1" x14ac:dyDescent="0.25">
      <c r="C287" s="67"/>
      <c r="D287" s="3" t="s">
        <v>278</v>
      </c>
      <c r="E287" s="4"/>
      <c r="F287" s="4"/>
      <c r="G287" s="4"/>
      <c r="H287" s="4"/>
      <c r="I287" s="4"/>
      <c r="J287" s="20"/>
      <c r="K287" s="28"/>
    </row>
    <row r="288" spans="3:11" ht="16.5" customHeight="1" x14ac:dyDescent="0.25">
      <c r="C288" s="67"/>
      <c r="D288" s="3" t="s">
        <v>279</v>
      </c>
      <c r="E288" s="4" t="s">
        <v>492</v>
      </c>
      <c r="F288" s="4" t="s">
        <v>509</v>
      </c>
      <c r="G288" s="4" t="s">
        <v>492</v>
      </c>
      <c r="H288" s="4" t="s">
        <v>492</v>
      </c>
      <c r="I288" s="4" t="s">
        <v>493</v>
      </c>
      <c r="J288" s="20"/>
      <c r="K288" s="38" t="str">
        <f>HYPERLINK("D:\JeuxVideo collection\Photos Full set GC\Pokemon XD (modèle).jpg","Pokemon XD")</f>
        <v>Pokemon XD</v>
      </c>
    </row>
    <row r="289" spans="3:11" ht="16.5" customHeight="1" x14ac:dyDescent="0.25">
      <c r="C289" s="67"/>
      <c r="D289" s="3" t="s">
        <v>280</v>
      </c>
      <c r="E289" s="4"/>
      <c r="F289" s="4"/>
      <c r="G289" s="4"/>
      <c r="H289" s="4"/>
      <c r="I289" s="4"/>
      <c r="J289" s="20"/>
      <c r="K289" s="28"/>
    </row>
    <row r="290" spans="3:11" ht="16.5" customHeight="1" x14ac:dyDescent="0.25">
      <c r="C290" s="67"/>
      <c r="D290" s="3" t="s">
        <v>281</v>
      </c>
      <c r="E290" s="4"/>
      <c r="F290" s="4"/>
      <c r="G290" s="4"/>
      <c r="H290" s="4"/>
      <c r="I290" s="4"/>
      <c r="J290" s="20"/>
      <c r="K290" s="28"/>
    </row>
    <row r="291" spans="3:11" ht="16.5" customHeight="1" x14ac:dyDescent="0.25">
      <c r="C291" s="67"/>
      <c r="D291" s="3" t="s">
        <v>282</v>
      </c>
      <c r="E291" s="4"/>
      <c r="F291" s="4"/>
      <c r="G291" s="4"/>
      <c r="H291" s="4"/>
      <c r="I291" s="4"/>
      <c r="J291" s="20"/>
      <c r="K291" s="28"/>
    </row>
    <row r="292" spans="3:11" ht="16.5" customHeight="1" x14ac:dyDescent="0.25">
      <c r="C292" s="67"/>
      <c r="D292" s="3" t="s">
        <v>283</v>
      </c>
      <c r="E292" s="4" t="s">
        <v>492</v>
      </c>
      <c r="F292" s="4" t="s">
        <v>509</v>
      </c>
      <c r="G292" s="4" t="s">
        <v>493</v>
      </c>
      <c r="H292" s="4" t="s">
        <v>493</v>
      </c>
      <c r="I292" s="4" t="s">
        <v>493</v>
      </c>
      <c r="J292" s="20"/>
      <c r="K292" s="38" t="str">
        <f>HYPERLINK("D:\JeuxVideo collection\Photos Full set GC\Prince of persia Les deux royaumes (modèle).jpg","Prince of persia Les deux […]")</f>
        <v>Prince of persia Les deux […]</v>
      </c>
    </row>
    <row r="293" spans="3:11" ht="16.5" customHeight="1" x14ac:dyDescent="0.25">
      <c r="C293" s="67"/>
      <c r="D293" s="3" t="s">
        <v>284</v>
      </c>
      <c r="E293" s="4"/>
      <c r="F293" s="4"/>
      <c r="G293" s="4"/>
      <c r="H293" s="4"/>
      <c r="I293" s="4"/>
      <c r="J293" s="20"/>
      <c r="K293" s="28"/>
    </row>
    <row r="294" spans="3:11" ht="16.5" customHeight="1" x14ac:dyDescent="0.25">
      <c r="C294" s="67"/>
      <c r="D294" s="3" t="s">
        <v>285</v>
      </c>
      <c r="E294" s="4"/>
      <c r="F294" s="4"/>
      <c r="G294" s="4"/>
      <c r="H294" s="4"/>
      <c r="I294" s="4"/>
      <c r="J294" s="20"/>
      <c r="K294" s="28"/>
    </row>
    <row r="295" spans="3:11" ht="16.5" customHeight="1" x14ac:dyDescent="0.25">
      <c r="C295" s="67"/>
      <c r="D295" s="3" t="s">
        <v>286</v>
      </c>
      <c r="E295" s="4"/>
      <c r="F295" s="4"/>
      <c r="G295" s="4"/>
      <c r="H295" s="4"/>
      <c r="I295" s="4"/>
      <c r="J295" s="20"/>
      <c r="K295" s="28"/>
    </row>
    <row r="296" spans="3:11" ht="16.5" customHeight="1" x14ac:dyDescent="0.25">
      <c r="C296" s="67"/>
      <c r="D296" s="3" t="s">
        <v>287</v>
      </c>
      <c r="E296" s="4"/>
      <c r="F296" s="4"/>
      <c r="G296" s="4"/>
      <c r="H296" s="4"/>
      <c r="I296" s="4"/>
      <c r="J296" s="20"/>
      <c r="K296" s="28"/>
    </row>
    <row r="297" spans="3:11" ht="16.5" customHeight="1" x14ac:dyDescent="0.25">
      <c r="C297" s="67" t="s">
        <v>472</v>
      </c>
      <c r="D297" s="3" t="s">
        <v>288</v>
      </c>
      <c r="E297" s="4"/>
      <c r="F297" s="4"/>
      <c r="G297" s="4"/>
      <c r="H297" s="4"/>
      <c r="I297" s="4"/>
      <c r="J297" s="20"/>
      <c r="K297" s="28"/>
    </row>
    <row r="298" spans="3:11" ht="16.5" customHeight="1" x14ac:dyDescent="0.25">
      <c r="C298" s="67"/>
      <c r="D298" s="3" t="s">
        <v>289</v>
      </c>
      <c r="E298" s="4"/>
      <c r="F298" s="4"/>
      <c r="G298" s="4"/>
      <c r="H298" s="4"/>
      <c r="I298" s="4"/>
      <c r="J298" s="20"/>
      <c r="K298" s="28"/>
    </row>
    <row r="299" spans="3:11" ht="16.5" customHeight="1" x14ac:dyDescent="0.25">
      <c r="C299" s="67"/>
      <c r="D299" s="3" t="s">
        <v>290</v>
      </c>
      <c r="E299" s="4"/>
      <c r="F299" s="4"/>
      <c r="G299" s="4"/>
      <c r="H299" s="4"/>
      <c r="I299" s="4"/>
      <c r="J299" s="20"/>
      <c r="K299" s="28"/>
    </row>
    <row r="300" spans="3:11" ht="16.5" customHeight="1" x14ac:dyDescent="0.25">
      <c r="C300" s="67"/>
      <c r="D300" s="3" t="s">
        <v>291</v>
      </c>
      <c r="E300" s="4"/>
      <c r="F300" s="4"/>
      <c r="G300" s="4"/>
      <c r="H300" s="4"/>
      <c r="I300" s="4"/>
      <c r="J300" s="20"/>
      <c r="K300" s="28"/>
    </row>
    <row r="301" spans="3:11" ht="16.5" customHeight="1" x14ac:dyDescent="0.25">
      <c r="C301" s="67"/>
      <c r="D301" s="3" t="s">
        <v>292</v>
      </c>
      <c r="E301" s="4"/>
      <c r="F301" s="4"/>
      <c r="G301" s="4"/>
      <c r="H301" s="4"/>
      <c r="I301" s="4"/>
      <c r="J301" s="20"/>
      <c r="K301" s="28"/>
    </row>
    <row r="302" spans="3:11" ht="16.5" customHeight="1" x14ac:dyDescent="0.25">
      <c r="C302" s="67"/>
      <c r="D302" s="3" t="s">
        <v>293</v>
      </c>
      <c r="E302" s="4"/>
      <c r="F302" s="4"/>
      <c r="G302" s="4"/>
      <c r="H302" s="4"/>
      <c r="I302" s="4"/>
      <c r="J302" s="20"/>
      <c r="K302" s="28"/>
    </row>
    <row r="303" spans="3:11" ht="16.5" customHeight="1" x14ac:dyDescent="0.25">
      <c r="C303" s="67"/>
      <c r="D303" s="3" t="s">
        <v>294</v>
      </c>
      <c r="E303" s="4" t="s">
        <v>492</v>
      </c>
      <c r="F303" s="27" t="s">
        <v>517</v>
      </c>
      <c r="G303" s="4" t="s">
        <v>493</v>
      </c>
      <c r="H303" s="4" t="s">
        <v>493</v>
      </c>
      <c r="I303" s="4" t="s">
        <v>493</v>
      </c>
      <c r="J303" s="20"/>
      <c r="K303" s="23" t="str">
        <f>HYPERLINK("D:\JeuxVideo collection\Photos Full set GC\Resident Evil Code Veronica X (modèle).jpg","Resident Evil : Code Veronica X")</f>
        <v>Resident Evil : Code Veronica X</v>
      </c>
    </row>
    <row r="304" spans="3:11" ht="16.5" customHeight="1" x14ac:dyDescent="0.25">
      <c r="C304" s="67"/>
      <c r="D304" s="3" t="s">
        <v>295</v>
      </c>
      <c r="E304" s="4"/>
      <c r="F304" s="4"/>
      <c r="G304" s="4"/>
      <c r="H304" s="4"/>
      <c r="I304" s="4"/>
      <c r="J304" s="20"/>
      <c r="K304" s="28"/>
    </row>
    <row r="305" spans="3:11" ht="16.5" customHeight="1" x14ac:dyDescent="0.25">
      <c r="C305" s="67"/>
      <c r="D305" s="3" t="s">
        <v>296</v>
      </c>
      <c r="E305" s="4"/>
      <c r="F305" s="4"/>
      <c r="G305" s="4"/>
      <c r="H305" s="4"/>
      <c r="I305" s="4"/>
      <c r="J305" s="20"/>
      <c r="K305" s="28"/>
    </row>
    <row r="306" spans="3:11" ht="16.5" customHeight="1" x14ac:dyDescent="0.25">
      <c r="C306" s="67"/>
      <c r="D306" s="3" t="s">
        <v>297</v>
      </c>
      <c r="E306" s="4"/>
      <c r="F306" s="4"/>
      <c r="G306" s="4"/>
      <c r="H306" s="4"/>
      <c r="I306" s="4"/>
      <c r="J306" s="20"/>
      <c r="K306" s="28"/>
    </row>
    <row r="307" spans="3:11" ht="16.5" customHeight="1" x14ac:dyDescent="0.25">
      <c r="C307" s="67"/>
      <c r="D307" s="3" t="s">
        <v>298</v>
      </c>
      <c r="E307" s="4"/>
      <c r="F307" s="4"/>
      <c r="G307" s="4"/>
      <c r="H307" s="4"/>
      <c r="I307" s="4"/>
      <c r="J307" s="20"/>
      <c r="K307" s="28"/>
    </row>
    <row r="308" spans="3:11" ht="16.5" customHeight="1" x14ac:dyDescent="0.25">
      <c r="C308" s="67"/>
      <c r="D308" s="3" t="s">
        <v>299</v>
      </c>
      <c r="E308" s="4"/>
      <c r="F308" s="4"/>
      <c r="G308" s="4"/>
      <c r="H308" s="4"/>
      <c r="I308" s="4"/>
      <c r="J308" s="20"/>
      <c r="K308" s="28"/>
    </row>
    <row r="309" spans="3:11" ht="16.5" customHeight="1" x14ac:dyDescent="0.25">
      <c r="C309" s="67"/>
      <c r="D309" s="3" t="s">
        <v>300</v>
      </c>
      <c r="E309" s="4"/>
      <c r="F309" s="4"/>
      <c r="G309" s="4"/>
      <c r="H309" s="4"/>
      <c r="I309" s="4"/>
      <c r="J309" s="20"/>
      <c r="K309" s="28"/>
    </row>
    <row r="310" spans="3:11" ht="16.5" customHeight="1" x14ac:dyDescent="0.25">
      <c r="C310" s="67"/>
      <c r="D310" s="3" t="s">
        <v>301</v>
      </c>
      <c r="E310" s="4"/>
      <c r="F310" s="4"/>
      <c r="G310" s="4"/>
      <c r="H310" s="4"/>
      <c r="I310" s="4"/>
      <c r="J310" s="20"/>
      <c r="K310" s="28"/>
    </row>
    <row r="311" spans="3:11" ht="16.5" customHeight="1" x14ac:dyDescent="0.25">
      <c r="C311" s="67"/>
      <c r="D311" s="3" t="s">
        <v>302</v>
      </c>
      <c r="E311" s="4"/>
      <c r="F311" s="4"/>
      <c r="G311" s="4"/>
      <c r="H311" s="4"/>
      <c r="I311" s="4"/>
      <c r="J311" s="20"/>
      <c r="K311" s="28"/>
    </row>
    <row r="312" spans="3:11" ht="16.5" customHeight="1" x14ac:dyDescent="0.25">
      <c r="C312" s="67"/>
      <c r="D312" s="3" t="s">
        <v>303</v>
      </c>
      <c r="E312" s="4"/>
      <c r="F312" s="4"/>
      <c r="G312" s="4"/>
      <c r="H312" s="4"/>
      <c r="I312" s="4"/>
      <c r="J312" s="20"/>
      <c r="K312" s="28"/>
    </row>
    <row r="313" spans="3:11" ht="16.5" customHeight="1" x14ac:dyDescent="0.25">
      <c r="C313" s="67"/>
      <c r="D313" s="3" t="s">
        <v>304</v>
      </c>
      <c r="E313" s="4"/>
      <c r="F313" s="4"/>
      <c r="G313" s="4"/>
      <c r="H313" s="4"/>
      <c r="I313" s="4"/>
      <c r="J313" s="20"/>
      <c r="K313" s="28"/>
    </row>
    <row r="314" spans="3:11" ht="16.5" customHeight="1" x14ac:dyDescent="0.25">
      <c r="C314" s="67"/>
      <c r="D314" s="3" t="s">
        <v>305</v>
      </c>
      <c r="E314" s="4"/>
      <c r="F314" s="4"/>
      <c r="G314" s="4"/>
      <c r="H314" s="4"/>
      <c r="I314" s="4"/>
      <c r="J314" s="20"/>
      <c r="K314" s="28"/>
    </row>
    <row r="315" spans="3:11" ht="16.5" customHeight="1" x14ac:dyDescent="0.25">
      <c r="C315" s="67" t="s">
        <v>473</v>
      </c>
      <c r="D315" s="3" t="s">
        <v>306</v>
      </c>
      <c r="E315" s="4"/>
      <c r="F315" s="4"/>
      <c r="G315" s="4"/>
      <c r="H315" s="4"/>
      <c r="I315" s="4"/>
      <c r="J315" s="20"/>
      <c r="K315" s="28"/>
    </row>
    <row r="316" spans="3:11" ht="16.5" customHeight="1" x14ac:dyDescent="0.25">
      <c r="C316" s="67"/>
      <c r="D316" s="3" t="s">
        <v>307</v>
      </c>
      <c r="E316" s="4"/>
      <c r="F316" s="4"/>
      <c r="G316" s="4"/>
      <c r="H316" s="4"/>
      <c r="I316" s="4"/>
      <c r="J316" s="20"/>
      <c r="K316" s="28"/>
    </row>
    <row r="317" spans="3:11" ht="16.5" customHeight="1" x14ac:dyDescent="0.25">
      <c r="C317" s="67"/>
      <c r="D317" s="3" t="s">
        <v>308</v>
      </c>
      <c r="E317" s="4"/>
      <c r="F317" s="4"/>
      <c r="G317" s="4"/>
      <c r="H317" s="4"/>
      <c r="I317" s="4"/>
      <c r="J317" s="20"/>
      <c r="K317" s="28"/>
    </row>
    <row r="318" spans="3:11" ht="16.5" customHeight="1" x14ac:dyDescent="0.25">
      <c r="C318" s="67"/>
      <c r="D318" s="3" t="s">
        <v>309</v>
      </c>
      <c r="E318" s="4"/>
      <c r="F318" s="4"/>
      <c r="G318" s="4"/>
      <c r="H318" s="4"/>
      <c r="I318" s="4"/>
      <c r="J318" s="20"/>
      <c r="K318" s="28"/>
    </row>
    <row r="319" spans="3:11" ht="16.5" customHeight="1" x14ac:dyDescent="0.25">
      <c r="C319" s="67"/>
      <c r="D319" s="3" t="s">
        <v>310</v>
      </c>
      <c r="E319" s="4"/>
      <c r="F319" s="4"/>
      <c r="G319" s="4"/>
      <c r="H319" s="4"/>
      <c r="I319" s="4"/>
      <c r="J319" s="20"/>
      <c r="K319" s="28"/>
    </row>
    <row r="320" spans="3:11" ht="16.5" customHeight="1" x14ac:dyDescent="0.25">
      <c r="C320" s="67"/>
      <c r="D320" s="3" t="s">
        <v>311</v>
      </c>
      <c r="E320" s="4"/>
      <c r="F320" s="4"/>
      <c r="G320" s="4"/>
      <c r="H320" s="4"/>
      <c r="I320" s="4"/>
      <c r="J320" s="20"/>
      <c r="K320" s="28"/>
    </row>
    <row r="321" spans="3:11" ht="16.5" customHeight="1" x14ac:dyDescent="0.25">
      <c r="C321" s="67"/>
      <c r="D321" s="3" t="s">
        <v>312</v>
      </c>
      <c r="E321" s="4" t="s">
        <v>492</v>
      </c>
      <c r="F321" s="27" t="s">
        <v>514</v>
      </c>
      <c r="G321" s="4" t="s">
        <v>493</v>
      </c>
      <c r="H321" s="4" t="s">
        <v>493</v>
      </c>
      <c r="I321" s="4" t="s">
        <v>493</v>
      </c>
      <c r="J321" s="20"/>
      <c r="K321" s="38" t="str">
        <f>HYPERLINK("D:\JeuxVideo collection\Photos Full set GC\Sega Soccer Slam (modèle).jpg","Sega Soccer Slam")</f>
        <v>Sega Soccer Slam</v>
      </c>
    </row>
    <row r="322" spans="3:11" ht="16.5" customHeight="1" x14ac:dyDescent="0.25">
      <c r="C322" s="67"/>
      <c r="D322" s="3" t="s">
        <v>313</v>
      </c>
      <c r="E322" s="4"/>
      <c r="F322" s="4"/>
      <c r="G322" s="4"/>
      <c r="H322" s="4"/>
      <c r="I322" s="4"/>
      <c r="J322" s="20"/>
      <c r="K322" s="28"/>
    </row>
    <row r="323" spans="3:11" ht="16.5" customHeight="1" x14ac:dyDescent="0.25">
      <c r="C323" s="67"/>
      <c r="D323" s="3" t="s">
        <v>314</v>
      </c>
      <c r="E323" s="4" t="s">
        <v>492</v>
      </c>
      <c r="F323" s="27" t="s">
        <v>515</v>
      </c>
      <c r="G323" s="4" t="s">
        <v>493</v>
      </c>
      <c r="H323" s="4" t="s">
        <v>493</v>
      </c>
      <c r="I323" s="4" t="s">
        <v>493</v>
      </c>
      <c r="J323" s="20"/>
      <c r="K323" s="38" t="str">
        <f>HYPERLINK("D:\JeuxVideo collection\Photos Full set GC\Shadow the Hedgehog (modèle).jpg","Shadow the Hedgehog")</f>
        <v>Shadow the Hedgehog</v>
      </c>
    </row>
    <row r="324" spans="3:11" ht="16.5" customHeight="1" x14ac:dyDescent="0.25">
      <c r="C324" s="67"/>
      <c r="D324" s="3" t="s">
        <v>315</v>
      </c>
      <c r="E324" s="4"/>
      <c r="F324" s="4"/>
      <c r="G324" s="4"/>
      <c r="H324" s="4"/>
      <c r="I324" s="4"/>
      <c r="J324" s="20"/>
      <c r="K324" s="28"/>
    </row>
    <row r="325" spans="3:11" ht="16.5" customHeight="1" x14ac:dyDescent="0.25">
      <c r="C325" s="67"/>
      <c r="D325" s="3" t="s">
        <v>316</v>
      </c>
      <c r="E325" s="4"/>
      <c r="F325" s="4"/>
      <c r="G325" s="4"/>
      <c r="H325" s="4"/>
      <c r="I325" s="4"/>
      <c r="J325" s="20"/>
      <c r="K325" s="28"/>
    </row>
    <row r="326" spans="3:11" ht="16.5" customHeight="1" x14ac:dyDescent="0.25">
      <c r="C326" s="67"/>
      <c r="D326" s="3" t="s">
        <v>317</v>
      </c>
      <c r="E326" s="4"/>
      <c r="F326" s="4"/>
      <c r="G326" s="4"/>
      <c r="H326" s="4"/>
      <c r="I326" s="4"/>
      <c r="J326" s="20"/>
      <c r="K326" s="28"/>
    </row>
    <row r="327" spans="3:11" ht="16.5" customHeight="1" x14ac:dyDescent="0.25">
      <c r="C327" s="67"/>
      <c r="D327" s="3" t="s">
        <v>318</v>
      </c>
      <c r="E327" s="4"/>
      <c r="F327" s="4"/>
      <c r="G327" s="4"/>
      <c r="H327" s="4"/>
      <c r="I327" s="4"/>
      <c r="J327" s="20"/>
      <c r="K327" s="28"/>
    </row>
    <row r="328" spans="3:11" ht="16.5" customHeight="1" x14ac:dyDescent="0.25">
      <c r="C328" s="67"/>
      <c r="D328" s="3" t="s">
        <v>319</v>
      </c>
      <c r="E328" s="4"/>
      <c r="F328" s="4"/>
      <c r="G328" s="4"/>
      <c r="H328" s="4"/>
      <c r="I328" s="4"/>
      <c r="J328" s="20"/>
      <c r="K328" s="28"/>
    </row>
    <row r="329" spans="3:11" ht="16.5" customHeight="1" x14ac:dyDescent="0.25">
      <c r="C329" s="67"/>
      <c r="D329" s="3" t="s">
        <v>320</v>
      </c>
      <c r="E329" s="4"/>
      <c r="F329" s="4"/>
      <c r="G329" s="4"/>
      <c r="H329" s="4"/>
      <c r="I329" s="4"/>
      <c r="J329" s="20"/>
      <c r="K329" s="28"/>
    </row>
    <row r="330" spans="3:11" ht="16.5" customHeight="1" x14ac:dyDescent="0.25">
      <c r="C330" s="67"/>
      <c r="D330" s="3" t="s">
        <v>321</v>
      </c>
      <c r="E330" s="4"/>
      <c r="F330" s="4"/>
      <c r="G330" s="4"/>
      <c r="H330" s="4"/>
      <c r="I330" s="4"/>
      <c r="J330" s="20"/>
      <c r="K330" s="28"/>
    </row>
    <row r="331" spans="3:11" ht="16.5" customHeight="1" x14ac:dyDescent="0.25">
      <c r="C331" s="67"/>
      <c r="D331" s="3" t="s">
        <v>322</v>
      </c>
      <c r="E331" s="4"/>
      <c r="F331" s="4"/>
      <c r="G331" s="4"/>
      <c r="H331" s="4"/>
      <c r="I331" s="4"/>
      <c r="J331" s="20"/>
      <c r="K331" s="28"/>
    </row>
    <row r="332" spans="3:11" ht="16.5" customHeight="1" x14ac:dyDescent="0.25">
      <c r="C332" s="67"/>
      <c r="D332" s="3" t="s">
        <v>323</v>
      </c>
      <c r="E332" s="4" t="s">
        <v>492</v>
      </c>
      <c r="F332" s="27" t="s">
        <v>514</v>
      </c>
      <c r="G332" s="4" t="s">
        <v>493</v>
      </c>
      <c r="H332" s="4" t="s">
        <v>493</v>
      </c>
      <c r="I332" s="4" t="s">
        <v>493</v>
      </c>
      <c r="J332" s="20"/>
      <c r="K332" s="38" t="str">
        <f>HYPERLINK("D:\JeuxVideo collection\Photos Full set GC\Sonic Adventure DX (modèle).jpg","Sonic Adventure DX")</f>
        <v>Sonic Adventure DX</v>
      </c>
    </row>
    <row r="333" spans="3:11" ht="16.5" customHeight="1" x14ac:dyDescent="0.25">
      <c r="C333" s="67"/>
      <c r="D333" s="3" t="s">
        <v>324</v>
      </c>
      <c r="E333" s="4"/>
      <c r="F333" s="4"/>
      <c r="G333" s="4"/>
      <c r="H333" s="4"/>
      <c r="I333" s="4"/>
      <c r="J333" s="20"/>
      <c r="K333" s="28"/>
    </row>
    <row r="334" spans="3:11" ht="16.5" customHeight="1" x14ac:dyDescent="0.25">
      <c r="C334" s="67"/>
      <c r="D334" s="3" t="s">
        <v>325</v>
      </c>
      <c r="E334" s="4"/>
      <c r="F334" s="4"/>
      <c r="G334" s="4"/>
      <c r="H334" s="4"/>
      <c r="I334" s="4"/>
      <c r="J334" s="20"/>
      <c r="K334" s="28"/>
    </row>
    <row r="335" spans="3:11" ht="16.5" customHeight="1" x14ac:dyDescent="0.25">
      <c r="C335" s="67"/>
      <c r="D335" s="3" t="s">
        <v>326</v>
      </c>
      <c r="E335" s="4" t="s">
        <v>492</v>
      </c>
      <c r="F335" s="27" t="s">
        <v>514</v>
      </c>
      <c r="G335" s="4" t="s">
        <v>493</v>
      </c>
      <c r="H335" s="4" t="s">
        <v>493</v>
      </c>
      <c r="I335" s="4" t="s">
        <v>516</v>
      </c>
      <c r="J335" s="20"/>
      <c r="K335" s="38" t="str">
        <f>HYPERLINK("D:\JeuxVideo collection\Photos Full set GC\Sonic Mega Collection (modèle).jpg","Sonic Mega Collection")</f>
        <v>Sonic Mega Collection</v>
      </c>
    </row>
    <row r="336" spans="3:11" ht="16.5" customHeight="1" x14ac:dyDescent="0.25">
      <c r="C336" s="67"/>
      <c r="D336" s="3" t="s">
        <v>327</v>
      </c>
      <c r="E336" s="4"/>
      <c r="F336" s="4"/>
      <c r="G336" s="4"/>
      <c r="H336" s="4"/>
      <c r="I336" s="4"/>
      <c r="J336" s="20"/>
      <c r="K336" s="28"/>
    </row>
    <row r="337" spans="3:11" ht="16.5" customHeight="1" x14ac:dyDescent="0.25">
      <c r="C337" s="67"/>
      <c r="D337" s="3" t="s">
        <v>328</v>
      </c>
      <c r="E337" s="4"/>
      <c r="F337" s="4"/>
      <c r="G337" s="4"/>
      <c r="H337" s="4"/>
      <c r="I337" s="4"/>
      <c r="J337" s="20"/>
      <c r="K337" s="28"/>
    </row>
    <row r="338" spans="3:11" ht="16.5" customHeight="1" x14ac:dyDescent="0.25">
      <c r="C338" s="67"/>
      <c r="D338" s="3" t="s">
        <v>329</v>
      </c>
      <c r="E338" s="4"/>
      <c r="F338" s="4"/>
      <c r="G338" s="4"/>
      <c r="H338" s="4"/>
      <c r="I338" s="4"/>
      <c r="J338" s="20"/>
      <c r="K338" s="28"/>
    </row>
    <row r="339" spans="3:11" ht="16.5" customHeight="1" x14ac:dyDescent="0.25">
      <c r="C339" s="67"/>
      <c r="D339" s="3" t="s">
        <v>330</v>
      </c>
      <c r="E339" s="4"/>
      <c r="F339" s="4"/>
      <c r="G339" s="4"/>
      <c r="H339" s="4"/>
      <c r="I339" s="4"/>
      <c r="J339" s="20"/>
      <c r="K339" s="28"/>
    </row>
    <row r="340" spans="3:11" ht="16.5" customHeight="1" x14ac:dyDescent="0.25">
      <c r="C340" s="67"/>
      <c r="D340" s="3" t="s">
        <v>331</v>
      </c>
      <c r="E340" s="4"/>
      <c r="F340" s="4"/>
      <c r="G340" s="4"/>
      <c r="H340" s="4"/>
      <c r="I340" s="4"/>
      <c r="J340" s="20"/>
      <c r="K340" s="28"/>
    </row>
    <row r="341" spans="3:11" ht="16.5" customHeight="1" x14ac:dyDescent="0.25">
      <c r="C341" s="67"/>
      <c r="D341" s="3" t="s">
        <v>332</v>
      </c>
      <c r="E341" s="4"/>
      <c r="F341" s="4"/>
      <c r="G341" s="4"/>
      <c r="H341" s="4"/>
      <c r="I341" s="4"/>
      <c r="J341" s="20"/>
      <c r="K341" s="28"/>
    </row>
    <row r="342" spans="3:11" ht="16.5" customHeight="1" x14ac:dyDescent="0.25">
      <c r="C342" s="67"/>
      <c r="D342" s="3" t="s">
        <v>333</v>
      </c>
      <c r="E342" s="4"/>
      <c r="F342" s="4"/>
      <c r="G342" s="4"/>
      <c r="H342" s="4"/>
      <c r="I342" s="4"/>
      <c r="J342" s="20"/>
      <c r="K342" s="28"/>
    </row>
    <row r="343" spans="3:11" ht="16.5" customHeight="1" x14ac:dyDescent="0.25">
      <c r="C343" s="67"/>
      <c r="D343" s="3" t="s">
        <v>334</v>
      </c>
      <c r="E343" s="4"/>
      <c r="F343" s="4"/>
      <c r="G343" s="4"/>
      <c r="H343" s="4"/>
      <c r="I343" s="4"/>
      <c r="J343" s="20"/>
      <c r="K343" s="28"/>
    </row>
    <row r="344" spans="3:11" ht="16.5" customHeight="1" x14ac:dyDescent="0.25">
      <c r="C344" s="67"/>
      <c r="D344" s="3" t="s">
        <v>335</v>
      </c>
      <c r="E344" s="4" t="s">
        <v>492</v>
      </c>
      <c r="F344" s="27" t="s">
        <v>515</v>
      </c>
      <c r="G344" s="4" t="s">
        <v>493</v>
      </c>
      <c r="H344" s="4" t="s">
        <v>493</v>
      </c>
      <c r="I344" s="4" t="s">
        <v>493</v>
      </c>
      <c r="J344" s="20"/>
      <c r="K344" s="38" t="str">
        <f>HYPERLINK("D:\JeuxVideo collection\Photos Full set GC\Spider Man (modèle).jpg","Spider Man")</f>
        <v>Spider Man</v>
      </c>
    </row>
    <row r="345" spans="3:11" ht="16.5" customHeight="1" x14ac:dyDescent="0.25">
      <c r="C345" s="67"/>
      <c r="D345" s="3" t="s">
        <v>336</v>
      </c>
      <c r="E345" s="4" t="s">
        <v>492</v>
      </c>
      <c r="F345" s="27" t="s">
        <v>515</v>
      </c>
      <c r="G345" s="4" t="s">
        <v>493</v>
      </c>
      <c r="H345" s="4" t="s">
        <v>493</v>
      </c>
      <c r="I345" s="4" t="s">
        <v>510</v>
      </c>
      <c r="J345" s="20"/>
      <c r="K345" s="38" t="str">
        <f>HYPERLINK("D:\JeuxVideo collection\Photos Full set GC\Spider Man 2 (modèle).jpg","Spider Man 2")</f>
        <v>Spider Man 2</v>
      </c>
    </row>
    <row r="346" spans="3:11" ht="16.5" customHeight="1" x14ac:dyDescent="0.25">
      <c r="C346" s="67"/>
      <c r="D346" s="3" t="s">
        <v>337</v>
      </c>
      <c r="E346" s="4"/>
      <c r="F346" s="4"/>
      <c r="G346" s="4"/>
      <c r="H346" s="4"/>
      <c r="I346" s="4"/>
      <c r="J346" s="20"/>
      <c r="K346" s="28"/>
    </row>
    <row r="347" spans="3:11" ht="16.5" customHeight="1" x14ac:dyDescent="0.25">
      <c r="C347" s="67"/>
      <c r="D347" s="3" t="s">
        <v>338</v>
      </c>
      <c r="E347" s="4"/>
      <c r="F347" s="4"/>
      <c r="G347" s="4"/>
      <c r="H347" s="4"/>
      <c r="I347" s="4"/>
      <c r="J347" s="20"/>
      <c r="K347" s="28"/>
    </row>
    <row r="348" spans="3:11" ht="16.5" customHeight="1" x14ac:dyDescent="0.25">
      <c r="C348" s="67"/>
      <c r="D348" s="3" t="s">
        <v>339</v>
      </c>
      <c r="E348" s="4"/>
      <c r="F348" s="4"/>
      <c r="G348" s="4"/>
      <c r="H348" s="4"/>
      <c r="I348" s="4"/>
      <c r="J348" s="20"/>
      <c r="K348" s="28"/>
    </row>
    <row r="349" spans="3:11" ht="16.5" customHeight="1" x14ac:dyDescent="0.25">
      <c r="C349" s="67"/>
      <c r="D349" s="3" t="s">
        <v>340</v>
      </c>
      <c r="E349" s="4"/>
      <c r="F349" s="4"/>
      <c r="G349" s="4"/>
      <c r="H349" s="4"/>
      <c r="I349" s="4"/>
      <c r="J349" s="20"/>
      <c r="K349" s="28"/>
    </row>
    <row r="350" spans="3:11" ht="16.5" customHeight="1" x14ac:dyDescent="0.25">
      <c r="C350" s="67"/>
      <c r="D350" s="3" t="s">
        <v>341</v>
      </c>
      <c r="E350" s="4"/>
      <c r="F350" s="4"/>
      <c r="G350" s="4"/>
      <c r="H350" s="4"/>
      <c r="I350" s="4"/>
      <c r="J350" s="20"/>
      <c r="K350" s="28"/>
    </row>
    <row r="351" spans="3:11" ht="16.5" customHeight="1" x14ac:dyDescent="0.25">
      <c r="C351" s="67"/>
      <c r="D351" s="3" t="s">
        <v>342</v>
      </c>
      <c r="E351" s="4"/>
      <c r="F351" s="4"/>
      <c r="G351" s="4"/>
      <c r="H351" s="4"/>
      <c r="I351" s="4"/>
      <c r="J351" s="20"/>
      <c r="K351" s="28"/>
    </row>
    <row r="352" spans="3:11" ht="16.5" customHeight="1" x14ac:dyDescent="0.25">
      <c r="C352" s="67"/>
      <c r="D352" s="3" t="s">
        <v>343</v>
      </c>
      <c r="E352" s="4"/>
      <c r="F352" s="4"/>
      <c r="G352" s="4"/>
      <c r="H352" s="4"/>
      <c r="I352" s="4"/>
      <c r="J352" s="20"/>
      <c r="K352" s="28"/>
    </row>
    <row r="353" spans="3:11" ht="16.5" customHeight="1" x14ac:dyDescent="0.25">
      <c r="C353" s="67"/>
      <c r="D353" s="3" t="s">
        <v>344</v>
      </c>
      <c r="E353" s="4"/>
      <c r="F353" s="4"/>
      <c r="G353" s="4"/>
      <c r="H353" s="4"/>
      <c r="I353" s="4"/>
      <c r="J353" s="20"/>
      <c r="K353" s="28"/>
    </row>
    <row r="354" spans="3:11" ht="16.5" customHeight="1" x14ac:dyDescent="0.25">
      <c r="C354" s="67"/>
      <c r="D354" s="3" t="s">
        <v>345</v>
      </c>
      <c r="E354" s="4"/>
      <c r="F354" s="4"/>
      <c r="G354" s="4"/>
      <c r="H354" s="4"/>
      <c r="I354" s="4"/>
      <c r="J354" s="20"/>
      <c r="K354" s="28"/>
    </row>
    <row r="355" spans="3:11" ht="16.5" customHeight="1" x14ac:dyDescent="0.25">
      <c r="C355" s="67"/>
      <c r="D355" s="3" t="s">
        <v>346</v>
      </c>
      <c r="E355" s="4"/>
      <c r="F355" s="4"/>
      <c r="G355" s="4"/>
      <c r="H355" s="4"/>
      <c r="I355" s="4"/>
      <c r="J355" s="20"/>
      <c r="K355" s="28"/>
    </row>
    <row r="356" spans="3:11" ht="16.5" customHeight="1" x14ac:dyDescent="0.25">
      <c r="C356" s="67"/>
      <c r="D356" s="3" t="s">
        <v>347</v>
      </c>
      <c r="E356" s="4"/>
      <c r="F356" s="4"/>
      <c r="G356" s="4"/>
      <c r="H356" s="4"/>
      <c r="I356" s="4"/>
      <c r="J356" s="20"/>
      <c r="K356" s="28"/>
    </row>
    <row r="357" spans="3:11" ht="16.5" customHeight="1" x14ac:dyDescent="0.25">
      <c r="C357" s="67"/>
      <c r="D357" s="3" t="s">
        <v>348</v>
      </c>
      <c r="E357" s="4"/>
      <c r="F357" s="4"/>
      <c r="G357" s="4"/>
      <c r="H357" s="4"/>
      <c r="I357" s="4"/>
      <c r="J357" s="20"/>
      <c r="K357" s="28"/>
    </row>
    <row r="358" spans="3:11" ht="16.5" customHeight="1" x14ac:dyDescent="0.25">
      <c r="C358" s="67"/>
      <c r="D358" s="3" t="s">
        <v>349</v>
      </c>
      <c r="E358" s="4" t="s">
        <v>492</v>
      </c>
      <c r="F358" s="4" t="s">
        <v>509</v>
      </c>
      <c r="G358" s="4" t="s">
        <v>492</v>
      </c>
      <c r="H358" s="4" t="s">
        <v>492</v>
      </c>
      <c r="I358" s="4" t="s">
        <v>493</v>
      </c>
      <c r="J358" s="20"/>
      <c r="K358" s="38" t="str">
        <f>HYPERLINK("D:\JeuxVideo collection\Photos Full set GC\Starfox Adventure (modèle).jpg","Starfox Adventure")</f>
        <v>Starfox Adventure</v>
      </c>
    </row>
    <row r="359" spans="3:11" ht="16.5" customHeight="1" x14ac:dyDescent="0.25">
      <c r="C359" s="67"/>
      <c r="D359" s="3" t="s">
        <v>350</v>
      </c>
      <c r="E359" s="4"/>
      <c r="F359" s="4"/>
      <c r="G359" s="4"/>
      <c r="H359" s="4"/>
      <c r="I359" s="4"/>
      <c r="J359" s="20"/>
      <c r="K359" s="28"/>
    </row>
    <row r="360" spans="3:11" ht="16.5" customHeight="1" x14ac:dyDescent="0.25">
      <c r="C360" s="67"/>
      <c r="D360" s="3" t="s">
        <v>351</v>
      </c>
      <c r="E360" s="4"/>
      <c r="F360" s="4"/>
      <c r="G360" s="4"/>
      <c r="H360" s="4"/>
      <c r="I360" s="4"/>
      <c r="J360" s="20"/>
      <c r="K360" s="28"/>
    </row>
    <row r="361" spans="3:11" ht="16.5" customHeight="1" x14ac:dyDescent="0.25">
      <c r="C361" s="67"/>
      <c r="D361" s="3" t="s">
        <v>352</v>
      </c>
      <c r="E361" s="4"/>
      <c r="F361" s="4"/>
      <c r="G361" s="4"/>
      <c r="H361" s="4"/>
      <c r="I361" s="4"/>
      <c r="J361" s="20"/>
      <c r="K361" s="28"/>
    </row>
    <row r="362" spans="3:11" ht="16.5" customHeight="1" x14ac:dyDescent="0.25">
      <c r="C362" s="67"/>
      <c r="D362" s="3" t="s">
        <v>353</v>
      </c>
      <c r="E362" s="4"/>
      <c r="F362" s="4"/>
      <c r="G362" s="4"/>
      <c r="H362" s="4"/>
      <c r="I362" s="4"/>
      <c r="J362" s="20"/>
      <c r="K362" s="28"/>
    </row>
    <row r="363" spans="3:11" ht="16.5" customHeight="1" x14ac:dyDescent="0.25">
      <c r="C363" s="67"/>
      <c r="D363" s="3" t="s">
        <v>354</v>
      </c>
      <c r="E363" s="4"/>
      <c r="F363" s="4"/>
      <c r="G363" s="4"/>
      <c r="H363" s="4"/>
      <c r="I363" s="4"/>
      <c r="J363" s="20"/>
      <c r="K363" s="28"/>
    </row>
    <row r="364" spans="3:11" ht="16.5" customHeight="1" x14ac:dyDescent="0.25">
      <c r="C364" s="67"/>
      <c r="D364" s="3" t="s">
        <v>355</v>
      </c>
      <c r="E364" s="4"/>
      <c r="F364" s="4"/>
      <c r="G364" s="4"/>
      <c r="H364" s="4"/>
      <c r="I364" s="4"/>
      <c r="J364" s="20"/>
      <c r="K364" s="28"/>
    </row>
    <row r="365" spans="3:11" ht="16.5" customHeight="1" x14ac:dyDescent="0.25">
      <c r="C365" s="67"/>
      <c r="D365" s="3" t="s">
        <v>356</v>
      </c>
      <c r="E365" s="4"/>
      <c r="F365" s="4"/>
      <c r="G365" s="4"/>
      <c r="H365" s="4"/>
      <c r="I365" s="4"/>
      <c r="J365" s="20"/>
      <c r="K365" s="28"/>
    </row>
    <row r="366" spans="3:11" ht="16.5" customHeight="1" x14ac:dyDescent="0.25">
      <c r="C366" s="67"/>
      <c r="D366" s="3" t="s">
        <v>357</v>
      </c>
      <c r="E366" s="4"/>
      <c r="F366" s="4"/>
      <c r="G366" s="4"/>
      <c r="H366" s="4"/>
      <c r="I366" s="4"/>
      <c r="J366" s="20"/>
      <c r="K366" s="28"/>
    </row>
    <row r="367" spans="3:11" ht="16.5" customHeight="1" x14ac:dyDescent="0.25">
      <c r="C367" s="67"/>
      <c r="D367" s="3" t="s">
        <v>358</v>
      </c>
      <c r="E367" s="4"/>
      <c r="F367" s="4"/>
      <c r="G367" s="4"/>
      <c r="H367" s="4"/>
      <c r="I367" s="4"/>
      <c r="J367" s="20"/>
      <c r="K367" s="28"/>
    </row>
    <row r="368" spans="3:11" ht="16.5" customHeight="1" x14ac:dyDescent="0.25">
      <c r="C368" s="67"/>
      <c r="D368" s="3" t="s">
        <v>359</v>
      </c>
      <c r="E368" s="4"/>
      <c r="F368" s="4"/>
      <c r="G368" s="4"/>
      <c r="H368" s="4"/>
      <c r="I368" s="4"/>
      <c r="J368" s="20"/>
      <c r="K368" s="28"/>
    </row>
    <row r="369" spans="3:11" ht="16.5" customHeight="1" x14ac:dyDescent="0.25">
      <c r="C369" s="67"/>
      <c r="D369" s="3" t="s">
        <v>360</v>
      </c>
      <c r="E369" s="4"/>
      <c r="F369" s="4"/>
      <c r="G369" s="4"/>
      <c r="H369" s="4"/>
      <c r="I369" s="4"/>
      <c r="J369" s="20"/>
      <c r="K369" s="28"/>
    </row>
    <row r="370" spans="3:11" ht="16.5" customHeight="1" x14ac:dyDescent="0.25">
      <c r="C370" s="67" t="s">
        <v>474</v>
      </c>
      <c r="D370" s="3" t="s">
        <v>361</v>
      </c>
      <c r="E370" s="4"/>
      <c r="F370" s="4"/>
      <c r="G370" s="4"/>
      <c r="H370" s="4"/>
      <c r="I370" s="4"/>
      <c r="J370" s="20"/>
      <c r="K370" s="28"/>
    </row>
    <row r="371" spans="3:11" ht="16.5" customHeight="1" x14ac:dyDescent="0.25">
      <c r="C371" s="67"/>
      <c r="D371" s="3" t="s">
        <v>362</v>
      </c>
      <c r="E371" s="4"/>
      <c r="F371" s="4"/>
      <c r="G371" s="4"/>
      <c r="H371" s="4"/>
      <c r="I371" s="4"/>
      <c r="J371" s="20"/>
      <c r="K371" s="28"/>
    </row>
    <row r="372" spans="3:11" ht="16.5" customHeight="1" x14ac:dyDescent="0.25">
      <c r="C372" s="67"/>
      <c r="D372" s="3" t="s">
        <v>363</v>
      </c>
      <c r="E372" s="4"/>
      <c r="F372" s="4"/>
      <c r="G372" s="4"/>
      <c r="H372" s="4"/>
      <c r="I372" s="4"/>
      <c r="J372" s="20"/>
      <c r="K372" s="28"/>
    </row>
    <row r="373" spans="3:11" ht="16.5" customHeight="1" x14ac:dyDescent="0.25">
      <c r="C373" s="67"/>
      <c r="D373" s="3" t="s">
        <v>364</v>
      </c>
      <c r="E373" s="4" t="s">
        <v>492</v>
      </c>
      <c r="F373" s="4" t="s">
        <v>509</v>
      </c>
      <c r="G373" s="4" t="s">
        <v>492</v>
      </c>
      <c r="H373" s="4" t="s">
        <v>492</v>
      </c>
      <c r="I373" s="4" t="s">
        <v>493</v>
      </c>
      <c r="J373" s="20"/>
      <c r="K373" s="38" t="str">
        <f>HYPERLINK("D:\JeuxVideo collection\Photos Full set GC\Tales of Symphonia (modèle).jpg","Tales of Symphonia")</f>
        <v>Tales of Symphonia</v>
      </c>
    </row>
    <row r="374" spans="3:11" ht="16.5" customHeight="1" x14ac:dyDescent="0.25">
      <c r="C374" s="67"/>
      <c r="D374" s="3" t="s">
        <v>365</v>
      </c>
      <c r="E374" s="4"/>
      <c r="F374" s="4"/>
      <c r="G374" s="4"/>
      <c r="H374" s="4"/>
      <c r="I374" s="4"/>
      <c r="J374" s="20"/>
      <c r="K374" s="28"/>
    </row>
    <row r="375" spans="3:11" ht="16.5" customHeight="1" x14ac:dyDescent="0.25">
      <c r="C375" s="67"/>
      <c r="D375" s="3" t="s">
        <v>366</v>
      </c>
      <c r="E375" s="4"/>
      <c r="F375" s="4"/>
      <c r="G375" s="4"/>
      <c r="H375" s="4"/>
      <c r="I375" s="4"/>
      <c r="J375" s="20"/>
      <c r="K375" s="28"/>
    </row>
    <row r="376" spans="3:11" ht="16.5" customHeight="1" x14ac:dyDescent="0.25">
      <c r="C376" s="67"/>
      <c r="D376" s="3" t="s">
        <v>367</v>
      </c>
      <c r="E376" s="4"/>
      <c r="F376" s="4"/>
      <c r="G376" s="4"/>
      <c r="H376" s="4"/>
      <c r="I376" s="4"/>
      <c r="J376" s="20"/>
      <c r="K376" s="28"/>
    </row>
    <row r="377" spans="3:11" ht="16.5" customHeight="1" x14ac:dyDescent="0.25">
      <c r="C377" s="67"/>
      <c r="D377" s="3" t="s">
        <v>368</v>
      </c>
      <c r="E377" s="4"/>
      <c r="F377" s="4"/>
      <c r="G377" s="4"/>
      <c r="H377" s="4"/>
      <c r="I377" s="4"/>
      <c r="J377" s="20"/>
      <c r="K377" s="28"/>
    </row>
    <row r="378" spans="3:11" ht="16.5" customHeight="1" x14ac:dyDescent="0.25">
      <c r="C378" s="67"/>
      <c r="D378" s="3" t="s">
        <v>369</v>
      </c>
      <c r="E378" s="4"/>
      <c r="F378" s="4"/>
      <c r="G378" s="4"/>
      <c r="H378" s="4"/>
      <c r="I378" s="4"/>
      <c r="J378" s="20"/>
      <c r="K378" s="28"/>
    </row>
    <row r="379" spans="3:11" ht="16.5" customHeight="1" x14ac:dyDescent="0.25">
      <c r="C379" s="67"/>
      <c r="D379" s="3" t="s">
        <v>370</v>
      </c>
      <c r="E379" s="4"/>
      <c r="F379" s="4"/>
      <c r="G379" s="4"/>
      <c r="H379" s="4"/>
      <c r="I379" s="4"/>
      <c r="J379" s="20"/>
      <c r="K379" s="28"/>
    </row>
    <row r="380" spans="3:11" ht="16.5" customHeight="1" x14ac:dyDescent="0.25">
      <c r="C380" s="67"/>
      <c r="D380" s="3" t="s">
        <v>371</v>
      </c>
      <c r="E380" s="4"/>
      <c r="F380" s="4"/>
      <c r="G380" s="4"/>
      <c r="H380" s="4"/>
      <c r="I380" s="4"/>
      <c r="J380" s="20"/>
      <c r="K380" s="28"/>
    </row>
    <row r="381" spans="3:11" ht="16.5" customHeight="1" x14ac:dyDescent="0.25">
      <c r="C381" s="67"/>
      <c r="D381" s="3" t="s">
        <v>372</v>
      </c>
      <c r="E381" s="4"/>
      <c r="F381" s="4"/>
      <c r="G381" s="4"/>
      <c r="H381" s="4"/>
      <c r="I381" s="4"/>
      <c r="J381" s="20"/>
      <c r="K381" s="28"/>
    </row>
    <row r="382" spans="3:11" ht="16.5" customHeight="1" x14ac:dyDescent="0.25">
      <c r="C382" s="67"/>
      <c r="D382" s="3" t="s">
        <v>373</v>
      </c>
      <c r="E382" s="4"/>
      <c r="F382" s="4"/>
      <c r="G382" s="4"/>
      <c r="H382" s="4"/>
      <c r="I382" s="4"/>
      <c r="J382" s="20"/>
      <c r="K382" s="28"/>
    </row>
    <row r="383" spans="3:11" ht="16.5" customHeight="1" x14ac:dyDescent="0.25">
      <c r="C383" s="67"/>
      <c r="D383" s="3" t="s">
        <v>374</v>
      </c>
      <c r="E383" s="4" t="s">
        <v>492</v>
      </c>
      <c r="F383" s="4" t="s">
        <v>509</v>
      </c>
      <c r="G383" s="4" t="s">
        <v>493</v>
      </c>
      <c r="H383" s="4" t="s">
        <v>493</v>
      </c>
      <c r="I383" s="4" t="s">
        <v>493</v>
      </c>
      <c r="J383" s="20"/>
      <c r="K383" s="38" t="str">
        <f>HYPERLINK("D:\JeuxVideo collection\Photos Full set GC\Spyro a new beginning (modèle).jpg","Spyro a new beginning")</f>
        <v>Spyro a new beginning</v>
      </c>
    </row>
    <row r="384" spans="3:11" ht="16.5" customHeight="1" thickBot="1" x14ac:dyDescent="0.3">
      <c r="C384" s="67"/>
      <c r="D384" s="41" t="s">
        <v>375</v>
      </c>
      <c r="E384" s="80"/>
      <c r="F384" s="80"/>
      <c r="G384" s="80"/>
      <c r="H384" s="80"/>
      <c r="I384" s="80"/>
      <c r="J384" s="81"/>
      <c r="K384" s="82"/>
    </row>
    <row r="385" spans="3:11" ht="16.5" customHeight="1" thickBot="1" x14ac:dyDescent="0.3">
      <c r="C385" s="70"/>
      <c r="D385" s="45" t="s">
        <v>525</v>
      </c>
      <c r="E385" s="46"/>
      <c r="F385" s="46"/>
      <c r="G385" s="46"/>
      <c r="H385" s="46"/>
      <c r="I385" s="46"/>
      <c r="J385" s="47"/>
      <c r="K385" s="83"/>
    </row>
    <row r="386" spans="3:11" ht="16.5" customHeight="1" x14ac:dyDescent="0.25">
      <c r="C386" s="67"/>
      <c r="D386" s="42" t="s">
        <v>376</v>
      </c>
      <c r="E386" s="43"/>
      <c r="F386" s="43"/>
      <c r="G386" s="43"/>
      <c r="H386" s="43"/>
      <c r="I386" s="43"/>
      <c r="J386" s="44"/>
      <c r="K386" s="49"/>
    </row>
    <row r="387" spans="3:11" ht="16.5" customHeight="1" x14ac:dyDescent="0.25">
      <c r="C387" s="67"/>
      <c r="D387" s="3" t="s">
        <v>377</v>
      </c>
      <c r="E387" s="4" t="s">
        <v>492</v>
      </c>
      <c r="F387" s="27" t="s">
        <v>514</v>
      </c>
      <c r="G387" s="4" t="s">
        <v>493</v>
      </c>
      <c r="H387" s="4" t="s">
        <v>493</v>
      </c>
      <c r="I387" s="4" t="s">
        <v>493</v>
      </c>
      <c r="J387" s="20"/>
      <c r="K387" s="38" t="str">
        <f>HYPERLINK("D:\JeuxVideo collection\Photos Full set GC\Zelda Collector Edition Disc Promo (modèle).jpg","Zelda Collector Edition Disc […]")</f>
        <v>Zelda Collector Edition Disc […]</v>
      </c>
    </row>
    <row r="388" spans="3:11" ht="16.5" customHeight="1" x14ac:dyDescent="0.25">
      <c r="C388" s="67"/>
      <c r="D388" s="3" t="s">
        <v>378</v>
      </c>
      <c r="E388" s="4"/>
      <c r="F388" s="4"/>
      <c r="G388" s="4"/>
      <c r="H388" s="4"/>
      <c r="I388" s="4"/>
      <c r="J388" s="20"/>
      <c r="K388" s="28"/>
    </row>
    <row r="389" spans="3:11" ht="16.5" customHeight="1" x14ac:dyDescent="0.25">
      <c r="C389" s="67"/>
      <c r="D389" s="3" t="s">
        <v>379</v>
      </c>
      <c r="E389" s="4"/>
      <c r="F389" s="4"/>
      <c r="G389" s="4"/>
      <c r="H389" s="4"/>
      <c r="I389" s="4"/>
      <c r="J389" s="20"/>
      <c r="K389" s="28"/>
    </row>
    <row r="390" spans="3:11" ht="16.5" customHeight="1" x14ac:dyDescent="0.25">
      <c r="C390" s="67"/>
      <c r="D390" s="3" t="s">
        <v>380</v>
      </c>
      <c r="E390" s="4"/>
      <c r="F390" s="4"/>
      <c r="G390" s="4"/>
      <c r="H390" s="4"/>
      <c r="I390" s="4"/>
      <c r="J390" s="20"/>
      <c r="K390" s="28"/>
    </row>
    <row r="391" spans="3:11" ht="16.5" customHeight="1" x14ac:dyDescent="0.25">
      <c r="C391" s="67"/>
      <c r="D391" s="3" t="s">
        <v>381</v>
      </c>
      <c r="E391" s="4"/>
      <c r="F391" s="4"/>
      <c r="G391" s="4"/>
      <c r="H391" s="4"/>
      <c r="I391" s="4"/>
      <c r="J391" s="20"/>
      <c r="K391" s="28"/>
    </row>
    <row r="392" spans="3:11" ht="16.5" customHeight="1" x14ac:dyDescent="0.25">
      <c r="C392" s="67"/>
      <c r="D392" s="3" t="s">
        <v>382</v>
      </c>
      <c r="E392" s="4"/>
      <c r="F392" s="4"/>
      <c r="G392" s="4"/>
      <c r="H392" s="4"/>
      <c r="I392" s="4"/>
      <c r="J392" s="20"/>
      <c r="K392" s="28"/>
    </row>
    <row r="393" spans="3:11" ht="16.5" customHeight="1" x14ac:dyDescent="0.25">
      <c r="C393" s="67"/>
      <c r="D393" s="3" t="s">
        <v>383</v>
      </c>
      <c r="E393" s="4"/>
      <c r="F393" s="4"/>
      <c r="G393" s="4"/>
      <c r="H393" s="4"/>
      <c r="I393" s="4"/>
      <c r="J393" s="20"/>
      <c r="K393" s="28"/>
    </row>
    <row r="394" spans="3:11" ht="16.5" customHeight="1" x14ac:dyDescent="0.25">
      <c r="C394" s="67"/>
      <c r="D394" s="3" t="s">
        <v>384</v>
      </c>
      <c r="E394" s="4"/>
      <c r="F394" s="4"/>
      <c r="G394" s="4"/>
      <c r="H394" s="4"/>
      <c r="I394" s="4"/>
      <c r="J394" s="20"/>
      <c r="K394" s="28"/>
    </row>
    <row r="395" spans="3:11" ht="16.5" customHeight="1" x14ac:dyDescent="0.25">
      <c r="C395" s="67"/>
      <c r="D395" s="3" t="s">
        <v>385</v>
      </c>
      <c r="E395" s="4"/>
      <c r="F395" s="4"/>
      <c r="G395" s="4"/>
      <c r="H395" s="4"/>
      <c r="I395" s="4"/>
      <c r="J395" s="20"/>
      <c r="K395" s="28"/>
    </row>
    <row r="396" spans="3:11" ht="16.5" customHeight="1" x14ac:dyDescent="0.25">
      <c r="C396" s="67"/>
      <c r="D396" s="3" t="s">
        <v>386</v>
      </c>
      <c r="E396" s="4"/>
      <c r="F396" s="4"/>
      <c r="G396" s="4"/>
      <c r="H396" s="4"/>
      <c r="I396" s="4"/>
      <c r="J396" s="20"/>
      <c r="K396" s="28"/>
    </row>
    <row r="397" spans="3:11" ht="16.5" customHeight="1" x14ac:dyDescent="0.25">
      <c r="C397" s="67"/>
      <c r="D397" s="3" t="s">
        <v>387</v>
      </c>
      <c r="E397" s="4"/>
      <c r="F397" s="4"/>
      <c r="G397" s="4"/>
      <c r="H397" s="4"/>
      <c r="I397" s="4"/>
      <c r="J397" s="20"/>
      <c r="K397" s="28"/>
    </row>
    <row r="398" spans="3:11" ht="16.5" customHeight="1" x14ac:dyDescent="0.25">
      <c r="C398" s="67"/>
      <c r="D398" s="3" t="s">
        <v>388</v>
      </c>
      <c r="E398" s="4"/>
      <c r="F398" s="4"/>
      <c r="G398" s="4"/>
      <c r="H398" s="4"/>
      <c r="I398" s="4"/>
      <c r="J398" s="20"/>
      <c r="K398" s="28"/>
    </row>
    <row r="399" spans="3:11" ht="16.5" customHeight="1" x14ac:dyDescent="0.25">
      <c r="C399" s="67"/>
      <c r="D399" s="3" t="s">
        <v>389</v>
      </c>
      <c r="E399" s="4"/>
      <c r="F399" s="4"/>
      <c r="G399" s="4"/>
      <c r="H399" s="4"/>
      <c r="I399" s="4"/>
      <c r="J399" s="20"/>
      <c r="K399" s="28"/>
    </row>
    <row r="400" spans="3:11" ht="16.5" customHeight="1" x14ac:dyDescent="0.25">
      <c r="C400" s="67"/>
      <c r="D400" s="3" t="s">
        <v>390</v>
      </c>
      <c r="E400" s="4"/>
      <c r="F400" s="4"/>
      <c r="G400" s="4"/>
      <c r="H400" s="4"/>
      <c r="I400" s="4"/>
      <c r="J400" s="20"/>
      <c r="K400" s="28"/>
    </row>
    <row r="401" spans="3:11" ht="16.5" customHeight="1" x14ac:dyDescent="0.25">
      <c r="C401" s="67"/>
      <c r="D401" s="3" t="s">
        <v>391</v>
      </c>
      <c r="E401" s="4"/>
      <c r="F401" s="4"/>
      <c r="G401" s="4"/>
      <c r="H401" s="4"/>
      <c r="I401" s="4"/>
      <c r="J401" s="20"/>
      <c r="K401" s="28"/>
    </row>
    <row r="402" spans="3:11" ht="16.5" customHeight="1" x14ac:dyDescent="0.25">
      <c r="C402" s="67"/>
      <c r="D402" s="3" t="s">
        <v>392</v>
      </c>
      <c r="E402" s="4"/>
      <c r="F402" s="4"/>
      <c r="G402" s="4"/>
      <c r="H402" s="4"/>
      <c r="I402" s="4"/>
      <c r="J402" s="20"/>
      <c r="K402" s="28"/>
    </row>
    <row r="403" spans="3:11" ht="16.5" customHeight="1" x14ac:dyDescent="0.25">
      <c r="C403" s="67"/>
      <c r="D403" s="3" t="s">
        <v>393</v>
      </c>
      <c r="E403" s="4" t="s">
        <v>492</v>
      </c>
      <c r="F403" s="27" t="s">
        <v>514</v>
      </c>
      <c r="G403" s="4" t="s">
        <v>493</v>
      </c>
      <c r="H403" s="4" t="s">
        <v>493</v>
      </c>
      <c r="I403" s="4" t="s">
        <v>493</v>
      </c>
      <c r="J403" s="20"/>
      <c r="K403" s="38" t="str">
        <f>HYPERLINK("D:\JeuxVideo collection\Photos Full set GC\Splinter Cell (modèle).jpg","Splinter Cell")</f>
        <v>Splinter Cell</v>
      </c>
    </row>
    <row r="404" spans="3:11" ht="16.5" customHeight="1" x14ac:dyDescent="0.25">
      <c r="C404" s="67"/>
      <c r="D404" s="3" t="s">
        <v>394</v>
      </c>
      <c r="E404" s="4"/>
      <c r="F404" s="4"/>
      <c r="G404" s="4"/>
      <c r="H404" s="4"/>
      <c r="I404" s="4"/>
      <c r="J404" s="20"/>
      <c r="K404" s="28"/>
    </row>
    <row r="405" spans="3:11" ht="16.5" customHeight="1" x14ac:dyDescent="0.25">
      <c r="C405" s="67"/>
      <c r="D405" s="3" t="s">
        <v>395</v>
      </c>
      <c r="E405" s="4"/>
      <c r="F405" s="4"/>
      <c r="G405" s="4"/>
      <c r="H405" s="4"/>
      <c r="I405" s="4"/>
      <c r="J405" s="20"/>
      <c r="K405" s="28"/>
    </row>
    <row r="406" spans="3:11" ht="16.5" customHeight="1" x14ac:dyDescent="0.25">
      <c r="C406" s="67"/>
      <c r="D406" s="3" t="s">
        <v>396</v>
      </c>
      <c r="E406" s="4"/>
      <c r="F406" s="4"/>
      <c r="G406" s="4"/>
      <c r="H406" s="4"/>
      <c r="I406" s="4"/>
      <c r="J406" s="20"/>
      <c r="K406" s="28"/>
    </row>
    <row r="407" spans="3:11" ht="16.5" customHeight="1" x14ac:dyDescent="0.25">
      <c r="C407" s="67"/>
      <c r="D407" s="3" t="s">
        <v>397</v>
      </c>
      <c r="E407" s="4"/>
      <c r="F407" s="4"/>
      <c r="G407" s="4"/>
      <c r="H407" s="4"/>
      <c r="I407" s="4"/>
      <c r="J407" s="20"/>
      <c r="K407" s="28"/>
    </row>
    <row r="408" spans="3:11" ht="16.5" customHeight="1" x14ac:dyDescent="0.25">
      <c r="C408" s="67"/>
      <c r="D408" s="3" t="s">
        <v>398</v>
      </c>
      <c r="E408" s="4"/>
      <c r="F408" s="4"/>
      <c r="G408" s="4"/>
      <c r="H408" s="4"/>
      <c r="I408" s="4"/>
      <c r="J408" s="20"/>
      <c r="K408" s="28"/>
    </row>
    <row r="409" spans="3:11" ht="16.5" customHeight="1" x14ac:dyDescent="0.25">
      <c r="C409" s="67"/>
      <c r="D409" s="3" t="s">
        <v>399</v>
      </c>
      <c r="E409" s="4"/>
      <c r="F409" s="4"/>
      <c r="G409" s="4"/>
      <c r="H409" s="4"/>
      <c r="I409" s="4"/>
      <c r="J409" s="20"/>
      <c r="K409" s="28"/>
    </row>
    <row r="410" spans="3:11" ht="16.5" customHeight="1" x14ac:dyDescent="0.25">
      <c r="C410" s="67"/>
      <c r="D410" s="3" t="s">
        <v>400</v>
      </c>
      <c r="E410" s="4"/>
      <c r="F410" s="4"/>
      <c r="G410" s="4"/>
      <c r="H410" s="4"/>
      <c r="I410" s="4"/>
      <c r="J410" s="20"/>
      <c r="K410" s="28"/>
    </row>
    <row r="411" spans="3:11" ht="16.5" customHeight="1" x14ac:dyDescent="0.25">
      <c r="C411" s="67"/>
      <c r="D411" s="3" t="s">
        <v>401</v>
      </c>
      <c r="E411" s="4"/>
      <c r="F411" s="4"/>
      <c r="G411" s="4"/>
      <c r="H411" s="4"/>
      <c r="I411" s="4"/>
      <c r="J411" s="20"/>
      <c r="K411" s="28"/>
    </row>
    <row r="412" spans="3:11" ht="16.5" customHeight="1" x14ac:dyDescent="0.25">
      <c r="C412" s="67"/>
      <c r="D412" s="3" t="s">
        <v>402</v>
      </c>
      <c r="E412" s="4"/>
      <c r="F412" s="4"/>
      <c r="G412" s="4"/>
      <c r="H412" s="4"/>
      <c r="I412" s="4"/>
      <c r="J412" s="20"/>
      <c r="K412" s="28"/>
    </row>
    <row r="413" spans="3:11" ht="16.5" customHeight="1" x14ac:dyDescent="0.25">
      <c r="C413" s="67"/>
      <c r="D413" s="3" t="s">
        <v>403</v>
      </c>
      <c r="E413" s="4"/>
      <c r="F413" s="4"/>
      <c r="G413" s="4"/>
      <c r="H413" s="4"/>
      <c r="I413" s="4"/>
      <c r="J413" s="20"/>
      <c r="K413" s="28"/>
    </row>
    <row r="414" spans="3:11" ht="16.5" customHeight="1" x14ac:dyDescent="0.25">
      <c r="C414" s="67"/>
      <c r="D414" s="3" t="s">
        <v>404</v>
      </c>
      <c r="E414" s="4"/>
      <c r="F414" s="4"/>
      <c r="G414" s="4"/>
      <c r="H414" s="4"/>
      <c r="I414" s="4"/>
      <c r="J414" s="20"/>
      <c r="K414" s="28"/>
    </row>
    <row r="415" spans="3:11" ht="16.5" customHeight="1" x14ac:dyDescent="0.25">
      <c r="C415" s="67"/>
      <c r="D415" s="3" t="s">
        <v>405</v>
      </c>
      <c r="E415" s="4"/>
      <c r="F415" s="4"/>
      <c r="G415" s="4"/>
      <c r="H415" s="4"/>
      <c r="I415" s="4"/>
      <c r="J415" s="20"/>
      <c r="K415" s="28"/>
    </row>
    <row r="416" spans="3:11" ht="16.5" customHeight="1" x14ac:dyDescent="0.25">
      <c r="C416" s="67"/>
      <c r="D416" s="3" t="s">
        <v>406</v>
      </c>
      <c r="E416" s="4"/>
      <c r="F416" s="4"/>
      <c r="G416" s="4"/>
      <c r="H416" s="4"/>
      <c r="I416" s="4"/>
      <c r="J416" s="20"/>
      <c r="K416" s="28"/>
    </row>
    <row r="417" spans="3:11" ht="16.5" customHeight="1" x14ac:dyDescent="0.25">
      <c r="C417" s="67"/>
      <c r="D417" s="3" t="s">
        <v>407</v>
      </c>
      <c r="E417" s="4"/>
      <c r="F417" s="4"/>
      <c r="G417" s="4"/>
      <c r="H417" s="4"/>
      <c r="I417" s="4"/>
      <c r="J417" s="20"/>
      <c r="K417" s="28"/>
    </row>
    <row r="418" spans="3:11" ht="16.5" customHeight="1" x14ac:dyDescent="0.25">
      <c r="C418" s="67"/>
      <c r="D418" s="3" t="s">
        <v>408</v>
      </c>
      <c r="E418" s="4"/>
      <c r="F418" s="4"/>
      <c r="G418" s="4"/>
      <c r="H418" s="4"/>
      <c r="I418" s="4"/>
      <c r="J418" s="20"/>
      <c r="K418" s="28"/>
    </row>
    <row r="419" spans="3:11" ht="16.5" customHeight="1" x14ac:dyDescent="0.25">
      <c r="C419" s="67"/>
      <c r="D419" s="3" t="s">
        <v>409</v>
      </c>
      <c r="E419" s="4"/>
      <c r="F419" s="4"/>
      <c r="G419" s="4"/>
      <c r="H419" s="4"/>
      <c r="I419" s="4"/>
      <c r="J419" s="20"/>
      <c r="K419" s="28"/>
    </row>
    <row r="420" spans="3:11" ht="16.5" customHeight="1" x14ac:dyDescent="0.25">
      <c r="C420" s="67" t="s">
        <v>475</v>
      </c>
      <c r="D420" s="3" t="s">
        <v>410</v>
      </c>
      <c r="E420" s="4"/>
      <c r="F420" s="4"/>
      <c r="G420" s="4"/>
      <c r="H420" s="4"/>
      <c r="I420" s="4"/>
      <c r="J420" s="20"/>
      <c r="K420" s="28"/>
    </row>
    <row r="421" spans="3:11" ht="16.5" customHeight="1" x14ac:dyDescent="0.25">
      <c r="C421" s="67"/>
      <c r="D421" s="3" t="s">
        <v>411</v>
      </c>
      <c r="E421" s="4"/>
      <c r="F421" s="4"/>
      <c r="G421" s="4"/>
      <c r="H421" s="4"/>
      <c r="I421" s="4"/>
      <c r="J421" s="20"/>
      <c r="K421" s="28"/>
    </row>
    <row r="422" spans="3:11" ht="16.5" customHeight="1" x14ac:dyDescent="0.25">
      <c r="C422" s="67"/>
      <c r="D422" s="3" t="s">
        <v>412</v>
      </c>
      <c r="E422" s="4"/>
      <c r="F422" s="4"/>
      <c r="G422" s="4"/>
      <c r="H422" s="4"/>
      <c r="I422" s="4"/>
      <c r="J422" s="20"/>
      <c r="K422" s="28"/>
    </row>
    <row r="423" spans="3:11" ht="16.5" customHeight="1" x14ac:dyDescent="0.25">
      <c r="C423" s="67"/>
      <c r="D423" s="3" t="s">
        <v>413</v>
      </c>
      <c r="E423" s="4"/>
      <c r="F423" s="4"/>
      <c r="G423" s="4"/>
      <c r="H423" s="4"/>
      <c r="I423" s="4"/>
      <c r="J423" s="20"/>
      <c r="K423" s="28"/>
    </row>
    <row r="424" spans="3:11" ht="16.5" customHeight="1" x14ac:dyDescent="0.25">
      <c r="C424" s="67"/>
      <c r="D424" s="3" t="s">
        <v>414</v>
      </c>
      <c r="E424" s="4"/>
      <c r="F424" s="4"/>
      <c r="G424" s="4"/>
      <c r="H424" s="4"/>
      <c r="I424" s="4"/>
      <c r="J424" s="20"/>
      <c r="K424" s="28"/>
    </row>
    <row r="425" spans="3:11" ht="16.5" customHeight="1" x14ac:dyDescent="0.25">
      <c r="C425" s="67"/>
      <c r="D425" s="3" t="s">
        <v>415</v>
      </c>
      <c r="E425" s="4"/>
      <c r="F425" s="4"/>
      <c r="G425" s="4"/>
      <c r="H425" s="4"/>
      <c r="I425" s="4"/>
      <c r="J425" s="20"/>
      <c r="K425" s="28"/>
    </row>
    <row r="426" spans="3:11" ht="16.5" customHeight="1" x14ac:dyDescent="0.25">
      <c r="C426" s="67" t="s">
        <v>476</v>
      </c>
      <c r="D426" s="3" t="s">
        <v>416</v>
      </c>
      <c r="E426" s="4"/>
      <c r="F426" s="4"/>
      <c r="G426" s="4"/>
      <c r="H426" s="4"/>
      <c r="I426" s="4"/>
      <c r="J426" s="20"/>
      <c r="K426" s="28"/>
    </row>
    <row r="427" spans="3:11" ht="16.5" customHeight="1" x14ac:dyDescent="0.25">
      <c r="C427" s="67"/>
      <c r="D427" s="3" t="s">
        <v>417</v>
      </c>
      <c r="E427" s="4"/>
      <c r="F427" s="4"/>
      <c r="G427" s="4"/>
      <c r="H427" s="4"/>
      <c r="I427" s="4"/>
      <c r="J427" s="20"/>
      <c r="K427" s="28"/>
    </row>
    <row r="428" spans="3:11" ht="16.5" customHeight="1" x14ac:dyDescent="0.25">
      <c r="C428" s="67"/>
      <c r="D428" s="3" t="s">
        <v>418</v>
      </c>
      <c r="E428" s="4" t="s">
        <v>492</v>
      </c>
      <c r="F428" s="27" t="s">
        <v>514</v>
      </c>
      <c r="G428" s="4" t="s">
        <v>493</v>
      </c>
      <c r="H428" s="4" t="s">
        <v>493</v>
      </c>
      <c r="I428" s="4" t="s">
        <v>493</v>
      </c>
      <c r="J428" s="20"/>
      <c r="K428" s="38" t="str">
        <f>HYPERLINK("D:\JeuxVideo collection\Photos Full set GC\Viewtiful Joe (modèle).jpg","Viewtiful Joe")</f>
        <v>Viewtiful Joe</v>
      </c>
    </row>
    <row r="429" spans="3:11" ht="16.5" customHeight="1" x14ac:dyDescent="0.25">
      <c r="C429" s="67"/>
      <c r="D429" s="3" t="s">
        <v>419</v>
      </c>
      <c r="E429" s="4"/>
      <c r="F429" s="4"/>
      <c r="G429" s="4"/>
      <c r="H429" s="4"/>
      <c r="I429" s="4"/>
      <c r="J429" s="20"/>
      <c r="K429" s="28"/>
    </row>
    <row r="430" spans="3:11" ht="16.5" customHeight="1" x14ac:dyDescent="0.25">
      <c r="C430" s="67"/>
      <c r="D430" s="3" t="s">
        <v>420</v>
      </c>
      <c r="E430" s="4"/>
      <c r="F430" s="4"/>
      <c r="G430" s="4"/>
      <c r="H430" s="4"/>
      <c r="I430" s="4"/>
      <c r="J430" s="20"/>
      <c r="K430" s="28"/>
    </row>
    <row r="431" spans="3:11" ht="16.5" customHeight="1" x14ac:dyDescent="0.25">
      <c r="C431" s="67"/>
      <c r="D431" s="3" t="s">
        <v>421</v>
      </c>
      <c r="E431" s="4"/>
      <c r="F431" s="4"/>
      <c r="G431" s="4"/>
      <c r="H431" s="4"/>
      <c r="I431" s="4"/>
      <c r="J431" s="20"/>
      <c r="K431" s="28"/>
    </row>
    <row r="432" spans="3:11" ht="16.5" customHeight="1" x14ac:dyDescent="0.25">
      <c r="C432" s="67" t="s">
        <v>477</v>
      </c>
      <c r="D432" s="3" t="s">
        <v>422</v>
      </c>
      <c r="E432" s="4"/>
      <c r="F432" s="4"/>
      <c r="G432" s="4"/>
      <c r="H432" s="4"/>
      <c r="I432" s="4"/>
      <c r="J432" s="20"/>
      <c r="K432" s="28"/>
    </row>
    <row r="433" spans="3:11" ht="16.5" customHeight="1" x14ac:dyDescent="0.25">
      <c r="C433" s="67"/>
      <c r="D433" s="3" t="s">
        <v>423</v>
      </c>
      <c r="E433" s="4"/>
      <c r="F433" s="4"/>
      <c r="G433" s="4"/>
      <c r="H433" s="4"/>
      <c r="I433" s="4"/>
      <c r="J433" s="20"/>
      <c r="K433" s="28"/>
    </row>
    <row r="434" spans="3:11" ht="16.5" customHeight="1" x14ac:dyDescent="0.25">
      <c r="C434" s="67"/>
      <c r="D434" s="3" t="s">
        <v>424</v>
      </c>
      <c r="E434" s="4" t="s">
        <v>492</v>
      </c>
      <c r="F434" s="19" t="s">
        <v>505</v>
      </c>
      <c r="G434" s="4" t="s">
        <v>492</v>
      </c>
      <c r="H434" s="4" t="s">
        <v>492</v>
      </c>
      <c r="I434" s="4" t="s">
        <v>493</v>
      </c>
      <c r="J434" s="20"/>
      <c r="K434" s="38" t="str">
        <f>HYPERLINK("D:\JeuxVideo collection\Photos Full set GC\Wario World (modèle).jpg","Wario World")</f>
        <v>Wario World</v>
      </c>
    </row>
    <row r="435" spans="3:11" ht="16.5" customHeight="1" x14ac:dyDescent="0.25">
      <c r="C435" s="67"/>
      <c r="D435" s="3" t="s">
        <v>425</v>
      </c>
      <c r="E435" s="4" t="s">
        <v>492</v>
      </c>
      <c r="F435" s="19" t="s">
        <v>508</v>
      </c>
      <c r="G435" s="4" t="s">
        <v>513</v>
      </c>
      <c r="H435" s="4" t="s">
        <v>493</v>
      </c>
      <c r="I435" s="4" t="s">
        <v>493</v>
      </c>
      <c r="J435" s="20"/>
      <c r="K435" s="38" t="str">
        <f>HYPERLINK("D:\JeuxVideo collection\Photos Full set GC\Wave Race (modèle).jpg","Wave Race")</f>
        <v>Wave Race</v>
      </c>
    </row>
    <row r="436" spans="3:11" ht="16.5" customHeight="1" x14ac:dyDescent="0.25">
      <c r="C436" s="67"/>
      <c r="D436" s="3" t="s">
        <v>426</v>
      </c>
      <c r="E436" s="4"/>
      <c r="F436" s="4"/>
      <c r="G436" s="4"/>
      <c r="H436" s="4"/>
      <c r="I436" s="4"/>
      <c r="J436" s="20"/>
      <c r="K436" s="28"/>
    </row>
    <row r="437" spans="3:11" ht="16.5" customHeight="1" x14ac:dyDescent="0.25">
      <c r="C437" s="67"/>
      <c r="D437" s="3" t="s">
        <v>427</v>
      </c>
      <c r="E437" s="4"/>
      <c r="F437" s="4"/>
      <c r="G437" s="4"/>
      <c r="H437" s="4"/>
      <c r="I437" s="4"/>
      <c r="J437" s="20"/>
      <c r="K437" s="28"/>
    </row>
    <row r="438" spans="3:11" ht="16.5" customHeight="1" x14ac:dyDescent="0.25">
      <c r="C438" s="67"/>
      <c r="D438" s="3" t="s">
        <v>428</v>
      </c>
      <c r="E438" s="4"/>
      <c r="F438" s="4"/>
      <c r="G438" s="4"/>
      <c r="H438" s="4"/>
      <c r="I438" s="4"/>
      <c r="J438" s="20"/>
      <c r="K438" s="28"/>
    </row>
    <row r="439" spans="3:11" ht="16.5" customHeight="1" x14ac:dyDescent="0.25">
      <c r="C439" s="67"/>
      <c r="D439" s="3" t="s">
        <v>429</v>
      </c>
      <c r="E439" s="4"/>
      <c r="F439" s="4"/>
      <c r="G439" s="4"/>
      <c r="H439" s="4"/>
      <c r="I439" s="4"/>
      <c r="J439" s="20"/>
      <c r="K439" s="28"/>
    </row>
    <row r="440" spans="3:11" ht="16.5" customHeight="1" x14ac:dyDescent="0.25">
      <c r="C440" s="67"/>
      <c r="D440" s="3" t="s">
        <v>430</v>
      </c>
      <c r="E440" s="4"/>
      <c r="F440" s="4"/>
      <c r="G440" s="4"/>
      <c r="H440" s="4"/>
      <c r="I440" s="4"/>
      <c r="J440" s="20"/>
      <c r="K440" s="28"/>
    </row>
    <row r="441" spans="3:11" ht="16.5" customHeight="1" x14ac:dyDescent="0.25">
      <c r="C441" s="67"/>
      <c r="D441" s="3" t="s">
        <v>431</v>
      </c>
      <c r="E441" s="4"/>
      <c r="F441" s="4"/>
      <c r="G441" s="4"/>
      <c r="H441" s="4"/>
      <c r="I441" s="4"/>
      <c r="J441" s="20"/>
      <c r="K441" s="28"/>
    </row>
    <row r="442" spans="3:11" ht="16.5" customHeight="1" x14ac:dyDescent="0.25">
      <c r="C442" s="67"/>
      <c r="D442" s="3" t="s">
        <v>432</v>
      </c>
      <c r="E442" s="4"/>
      <c r="F442" s="4"/>
      <c r="G442" s="4"/>
      <c r="H442" s="4"/>
      <c r="I442" s="4"/>
      <c r="J442" s="20"/>
      <c r="K442" s="28"/>
    </row>
    <row r="443" spans="3:11" ht="16.5" customHeight="1" x14ac:dyDescent="0.25">
      <c r="C443" s="67"/>
      <c r="D443" s="3" t="s">
        <v>433</v>
      </c>
      <c r="E443" s="4"/>
      <c r="F443" s="4"/>
      <c r="G443" s="4"/>
      <c r="H443" s="4"/>
      <c r="I443" s="4"/>
      <c r="J443" s="20"/>
      <c r="K443" s="28"/>
    </row>
    <row r="444" spans="3:11" ht="16.5" customHeight="1" x14ac:dyDescent="0.25">
      <c r="C444" s="67"/>
      <c r="D444" s="3" t="s">
        <v>434</v>
      </c>
      <c r="E444" s="4"/>
      <c r="F444" s="4"/>
      <c r="G444" s="4"/>
      <c r="H444" s="4"/>
      <c r="I444" s="4"/>
      <c r="J444" s="20"/>
      <c r="K444" s="28"/>
    </row>
    <row r="445" spans="3:11" ht="16.5" customHeight="1" x14ac:dyDescent="0.25">
      <c r="C445" s="67"/>
      <c r="D445" s="3" t="s">
        <v>435</v>
      </c>
      <c r="E445" s="4"/>
      <c r="F445" s="4"/>
      <c r="G445" s="4"/>
      <c r="H445" s="4"/>
      <c r="I445" s="4"/>
      <c r="J445" s="20"/>
      <c r="K445" s="28"/>
    </row>
    <row r="446" spans="3:11" ht="16.5" customHeight="1" x14ac:dyDescent="0.25">
      <c r="C446" s="67"/>
      <c r="D446" s="3" t="s">
        <v>436</v>
      </c>
      <c r="E446" s="4"/>
      <c r="F446" s="4"/>
      <c r="G446" s="4"/>
      <c r="H446" s="4"/>
      <c r="I446" s="4"/>
      <c r="J446" s="20"/>
      <c r="K446" s="28"/>
    </row>
    <row r="447" spans="3:11" ht="16.5" customHeight="1" x14ac:dyDescent="0.25">
      <c r="C447" s="67" t="s">
        <v>453</v>
      </c>
      <c r="D447" s="3" t="s">
        <v>437</v>
      </c>
      <c r="E447" s="4"/>
      <c r="F447" s="4"/>
      <c r="G447" s="4"/>
      <c r="H447" s="4"/>
      <c r="I447" s="4"/>
      <c r="J447" s="20"/>
      <c r="K447" s="28"/>
    </row>
    <row r="448" spans="3:11" ht="16.5" customHeight="1" x14ac:dyDescent="0.25">
      <c r="C448" s="67"/>
      <c r="D448" s="3" t="s">
        <v>438</v>
      </c>
      <c r="E448" s="4"/>
      <c r="F448" s="4"/>
      <c r="G448" s="4"/>
      <c r="H448" s="4"/>
      <c r="I448" s="4"/>
      <c r="J448" s="20"/>
      <c r="K448" s="28"/>
    </row>
    <row r="449" spans="3:11" ht="16.5" customHeight="1" x14ac:dyDescent="0.25">
      <c r="C449" s="67"/>
      <c r="D449" s="3" t="s">
        <v>439</v>
      </c>
      <c r="E449" s="4"/>
      <c r="F449" s="4"/>
      <c r="G449" s="4"/>
      <c r="H449" s="4"/>
      <c r="I449" s="4"/>
      <c r="J449" s="20"/>
      <c r="K449" s="28"/>
    </row>
    <row r="450" spans="3:11" ht="16.5" customHeight="1" x14ac:dyDescent="0.25">
      <c r="C450" s="67"/>
      <c r="D450" s="3" t="s">
        <v>440</v>
      </c>
      <c r="E450" s="4"/>
      <c r="F450" s="4"/>
      <c r="G450" s="4"/>
      <c r="H450" s="4"/>
      <c r="I450" s="4"/>
      <c r="J450" s="20"/>
      <c r="K450" s="28"/>
    </row>
    <row r="451" spans="3:11" ht="16.5" customHeight="1" x14ac:dyDescent="0.25">
      <c r="C451" s="67"/>
      <c r="D451" s="3" t="s">
        <v>441</v>
      </c>
      <c r="E451" s="4"/>
      <c r="F451" s="4"/>
      <c r="G451" s="4"/>
      <c r="H451" s="4"/>
      <c r="I451" s="4"/>
      <c r="J451" s="20"/>
      <c r="K451" s="28"/>
    </row>
    <row r="452" spans="3:11" ht="16.5" customHeight="1" x14ac:dyDescent="0.25">
      <c r="C452" s="67"/>
      <c r="D452" s="3" t="s">
        <v>442</v>
      </c>
      <c r="E452" s="4"/>
      <c r="F452" s="4"/>
      <c r="G452" s="4"/>
      <c r="H452" s="4"/>
      <c r="I452" s="4"/>
      <c r="J452" s="20"/>
      <c r="K452" s="28"/>
    </row>
    <row r="453" spans="3:11" ht="16.5" customHeight="1" x14ac:dyDescent="0.25">
      <c r="C453" s="67"/>
      <c r="D453" s="3" t="s">
        <v>443</v>
      </c>
      <c r="E453" s="4"/>
      <c r="F453" s="4"/>
      <c r="G453" s="4"/>
      <c r="H453" s="4"/>
      <c r="I453" s="4"/>
      <c r="J453" s="20"/>
      <c r="K453" s="28"/>
    </row>
    <row r="454" spans="3:11" ht="16.5" customHeight="1" x14ac:dyDescent="0.25">
      <c r="C454" s="2" t="s">
        <v>478</v>
      </c>
      <c r="D454" s="3" t="s">
        <v>444</v>
      </c>
      <c r="E454" s="4"/>
      <c r="F454" s="4"/>
      <c r="G454" s="4"/>
      <c r="H454" s="4"/>
      <c r="I454" s="4"/>
      <c r="J454" s="20"/>
      <c r="K454" s="28"/>
    </row>
    <row r="455" spans="3:11" ht="16.5" customHeight="1" x14ac:dyDescent="0.25">
      <c r="C455" s="67" t="s">
        <v>479</v>
      </c>
      <c r="D455" s="3" t="s">
        <v>445</v>
      </c>
      <c r="E455" s="4"/>
      <c r="F455" s="4"/>
      <c r="G455" s="4"/>
      <c r="H455" s="4"/>
      <c r="I455" s="4"/>
      <c r="J455" s="20"/>
      <c r="K455" s="28"/>
    </row>
    <row r="456" spans="3:11" ht="16.5" customHeight="1" x14ac:dyDescent="0.25">
      <c r="C456" s="67"/>
      <c r="D456" s="3" t="s">
        <v>446</v>
      </c>
      <c r="E456" s="4"/>
      <c r="F456" s="4"/>
      <c r="G456" s="4"/>
      <c r="H456" s="4"/>
      <c r="I456" s="4"/>
      <c r="J456" s="20"/>
      <c r="K456" s="28"/>
    </row>
    <row r="457" spans="3:11" ht="16.5" customHeight="1" x14ac:dyDescent="0.25">
      <c r="E457" s="32"/>
      <c r="F457" s="32"/>
      <c r="G457" s="32"/>
      <c r="H457" s="32"/>
      <c r="I457" s="32"/>
      <c r="J457" s="33"/>
      <c r="K457" s="28"/>
    </row>
    <row r="458" spans="3:11" ht="16.5" customHeight="1" x14ac:dyDescent="0.25">
      <c r="E458" s="32"/>
      <c r="F458" s="32"/>
      <c r="G458" s="32"/>
      <c r="H458" s="32"/>
      <c r="I458" s="32"/>
      <c r="J458" s="33"/>
      <c r="K458" s="28"/>
    </row>
    <row r="459" spans="3:11" ht="16.5" customHeight="1" x14ac:dyDescent="0.25">
      <c r="E459" s="32"/>
      <c r="F459" s="32"/>
      <c r="G459" s="32"/>
      <c r="H459" s="32"/>
      <c r="I459" s="32"/>
      <c r="J459" s="33"/>
      <c r="K459" s="28"/>
    </row>
    <row r="460" spans="3:11" ht="16.5" customHeight="1" x14ac:dyDescent="0.25">
      <c r="D460" s="5" t="s">
        <v>447</v>
      </c>
      <c r="E460" s="34"/>
      <c r="F460" s="34"/>
      <c r="G460" s="34"/>
      <c r="H460" s="34"/>
      <c r="I460" s="34"/>
      <c r="J460" s="35"/>
      <c r="K460" s="36"/>
    </row>
    <row r="461" spans="3:11" ht="16.5" customHeight="1" x14ac:dyDescent="0.25">
      <c r="D461" s="3" t="s">
        <v>57</v>
      </c>
      <c r="E461" s="4"/>
      <c r="F461" s="4"/>
      <c r="G461" s="4"/>
      <c r="H461" s="4"/>
      <c r="I461" s="4"/>
      <c r="J461" s="33"/>
      <c r="K461" s="28"/>
    </row>
    <row r="462" spans="3:11" ht="16.5" customHeight="1" x14ac:dyDescent="0.25">
      <c r="D462" s="3" t="s">
        <v>58</v>
      </c>
      <c r="E462" s="4"/>
      <c r="F462" s="4"/>
      <c r="G462" s="4"/>
      <c r="H462" s="4"/>
      <c r="I462" s="4"/>
      <c r="J462" s="33"/>
      <c r="K462" s="28"/>
    </row>
    <row r="463" spans="3:11" ht="16.5" customHeight="1" x14ac:dyDescent="0.25">
      <c r="D463" s="3" t="s">
        <v>290</v>
      </c>
      <c r="E463" s="4"/>
      <c r="F463" s="4"/>
      <c r="G463" s="4"/>
      <c r="H463" s="4"/>
      <c r="I463" s="4"/>
      <c r="J463" s="33"/>
      <c r="K463" s="28"/>
    </row>
    <row r="464" spans="3:11" ht="16.5" customHeight="1" x14ac:dyDescent="0.25">
      <c r="D464" s="3" t="s">
        <v>448</v>
      </c>
      <c r="E464" s="4"/>
      <c r="F464" s="4"/>
      <c r="G464" s="4"/>
      <c r="H464" s="4"/>
      <c r="I464" s="4"/>
      <c r="J464" s="33"/>
      <c r="K464" s="28"/>
    </row>
    <row r="465" spans="4:11" ht="16.5" customHeight="1" x14ac:dyDescent="0.25">
      <c r="D465" s="2"/>
      <c r="E465" s="19"/>
      <c r="F465" s="19"/>
      <c r="G465" s="19"/>
      <c r="H465" s="19"/>
      <c r="I465" s="19"/>
      <c r="J465" s="33"/>
      <c r="K465" s="28"/>
    </row>
    <row r="466" spans="4:11" ht="16.5" customHeight="1" x14ac:dyDescent="0.25">
      <c r="D466" s="5" t="s">
        <v>449</v>
      </c>
      <c r="E466" s="34"/>
      <c r="F466" s="34"/>
      <c r="G466" s="34"/>
      <c r="H466" s="34"/>
      <c r="I466" s="34"/>
      <c r="J466" s="35"/>
      <c r="K466" s="36"/>
    </row>
    <row r="467" spans="4:11" ht="16.5" customHeight="1" x14ac:dyDescent="0.25">
      <c r="D467" s="3" t="s">
        <v>450</v>
      </c>
      <c r="E467" s="4"/>
      <c r="F467" s="4"/>
      <c r="G467" s="4"/>
      <c r="H467" s="4"/>
      <c r="I467" s="4"/>
      <c r="J467" s="33"/>
      <c r="K467" s="28"/>
    </row>
    <row r="468" spans="4:11" ht="16.5" customHeight="1" x14ac:dyDescent="0.25">
      <c r="D468" s="3" t="s">
        <v>161</v>
      </c>
      <c r="E468" s="4"/>
      <c r="F468" s="4"/>
      <c r="G468" s="4"/>
      <c r="H468" s="4"/>
      <c r="I468" s="4"/>
      <c r="J468" s="33"/>
      <c r="K468" s="28"/>
    </row>
    <row r="469" spans="4:11" ht="16.5" customHeight="1" x14ac:dyDescent="0.25">
      <c r="D469" s="3" t="s">
        <v>162</v>
      </c>
      <c r="E469" s="4"/>
      <c r="F469" s="4"/>
      <c r="G469" s="4"/>
      <c r="H469" s="4"/>
      <c r="I469" s="4"/>
      <c r="J469" s="33"/>
      <c r="K469" s="28"/>
    </row>
    <row r="470" spans="4:11" ht="16.5" customHeight="1" x14ac:dyDescent="0.25">
      <c r="D470" s="3" t="s">
        <v>215</v>
      </c>
      <c r="E470" s="4"/>
      <c r="F470" s="4"/>
      <c r="G470" s="4"/>
      <c r="H470" s="4"/>
      <c r="I470" s="4"/>
      <c r="J470" s="33"/>
      <c r="K470" s="28"/>
    </row>
    <row r="471" spans="4:11" ht="16.5" customHeight="1" x14ac:dyDescent="0.25">
      <c r="D471" s="3" t="s">
        <v>218</v>
      </c>
      <c r="E471" s="4"/>
      <c r="F471" s="4"/>
      <c r="G471" s="4"/>
      <c r="H471" s="4"/>
      <c r="I471" s="4"/>
      <c r="J471" s="33"/>
      <c r="K471" s="28"/>
    </row>
    <row r="472" spans="4:11" ht="16.5" customHeight="1" x14ac:dyDescent="0.25">
      <c r="D472" s="3" t="s">
        <v>280</v>
      </c>
      <c r="E472" s="4"/>
      <c r="F472" s="4"/>
      <c r="G472" s="4"/>
      <c r="H472" s="4"/>
      <c r="I472" s="4"/>
      <c r="J472" s="33"/>
      <c r="K472" s="24"/>
    </row>
    <row r="473" spans="4:11" ht="16.5" customHeight="1" x14ac:dyDescent="0.25">
      <c r="D473" s="2"/>
      <c r="E473" s="19"/>
      <c r="F473" s="19"/>
      <c r="G473" s="19"/>
      <c r="H473" s="19"/>
      <c r="I473" s="19"/>
      <c r="J473" s="37"/>
      <c r="K473" s="24"/>
    </row>
    <row r="474" spans="4:11" ht="16.5" customHeight="1" x14ac:dyDescent="0.25">
      <c r="D474" s="5" t="s">
        <v>451</v>
      </c>
      <c r="E474" s="34"/>
      <c r="F474" s="34"/>
      <c r="G474" s="34"/>
      <c r="H474" s="34"/>
      <c r="I474" s="34"/>
      <c r="J474" s="35"/>
      <c r="K474" s="36"/>
    </row>
    <row r="475" spans="4:11" ht="16.5" customHeight="1" x14ac:dyDescent="0.25">
      <c r="D475" s="3" t="s">
        <v>30</v>
      </c>
      <c r="E475" s="4"/>
      <c r="F475" s="4"/>
      <c r="G475" s="4"/>
      <c r="H475" s="4"/>
      <c r="I475" s="4"/>
      <c r="J475" s="37"/>
      <c r="K475" s="24"/>
    </row>
    <row r="476" spans="4:11" ht="16.5" customHeight="1" x14ac:dyDescent="0.25">
      <c r="D476" s="3" t="s">
        <v>160</v>
      </c>
      <c r="E476" s="4"/>
      <c r="F476" s="4"/>
      <c r="G476" s="4"/>
      <c r="H476" s="4"/>
      <c r="I476" s="4"/>
      <c r="J476" s="37"/>
      <c r="K476" s="24"/>
    </row>
    <row r="477" spans="4:11" ht="16.5" customHeight="1" x14ac:dyDescent="0.25">
      <c r="D477" s="4" t="s">
        <v>388</v>
      </c>
      <c r="E477" s="4"/>
      <c r="F477" s="4"/>
      <c r="G477" s="4"/>
      <c r="H477" s="4"/>
      <c r="I477" s="4"/>
      <c r="J477" s="37"/>
      <c r="K477" s="24"/>
    </row>
    <row r="478" spans="4:11" ht="16.5" customHeight="1" x14ac:dyDescent="0.25">
      <c r="D478" s="3" t="s">
        <v>403</v>
      </c>
      <c r="E478" s="4"/>
      <c r="F478" s="4"/>
      <c r="G478" s="4"/>
      <c r="H478" s="4"/>
      <c r="I478" s="4"/>
      <c r="J478" s="37"/>
      <c r="K478" s="24"/>
    </row>
    <row r="479" spans="4:11" ht="16.5" customHeight="1" x14ac:dyDescent="0.25">
      <c r="J479" s="8"/>
      <c r="K479" s="15"/>
    </row>
    <row r="480" spans="4:11" ht="16.5" customHeight="1" x14ac:dyDescent="0.25">
      <c r="K480" s="15"/>
    </row>
    <row r="481" spans="3:11" ht="16.5" customHeight="1" x14ac:dyDescent="0.25">
      <c r="E481" s="77" t="s">
        <v>489</v>
      </c>
      <c r="F481" s="77"/>
      <c r="G481" s="77"/>
      <c r="H481" s="77"/>
      <c r="I481" s="77"/>
      <c r="J481" s="78"/>
      <c r="K481" s="18"/>
    </row>
    <row r="482" spans="3:11" ht="16.5" customHeight="1" x14ac:dyDescent="0.25">
      <c r="E482" s="77"/>
      <c r="F482" s="77"/>
      <c r="G482" s="77"/>
      <c r="H482" s="77"/>
      <c r="I482" s="77"/>
      <c r="J482" s="78"/>
      <c r="K482" s="18"/>
    </row>
    <row r="483" spans="3:11" ht="16.5" customHeight="1" x14ac:dyDescent="0.25">
      <c r="D483" s="66" t="s">
        <v>452</v>
      </c>
      <c r="E483" s="71" t="s">
        <v>483</v>
      </c>
      <c r="F483" s="71" t="s">
        <v>484</v>
      </c>
      <c r="G483" s="71" t="s">
        <v>486</v>
      </c>
      <c r="H483" s="71" t="s">
        <v>485</v>
      </c>
      <c r="I483" s="71" t="s">
        <v>488</v>
      </c>
      <c r="J483" s="75" t="s">
        <v>487</v>
      </c>
      <c r="K483" s="76"/>
    </row>
    <row r="484" spans="3:11" ht="16.5" customHeight="1" x14ac:dyDescent="0.25">
      <c r="D484" s="79"/>
      <c r="E484" s="71"/>
      <c r="F484" s="71"/>
      <c r="G484" s="71"/>
      <c r="H484" s="71"/>
      <c r="I484" s="71"/>
      <c r="J484" s="75"/>
      <c r="K484" s="76"/>
    </row>
    <row r="485" spans="3:11" ht="16.5" customHeight="1" x14ac:dyDescent="0.25">
      <c r="C485" s="10" t="s">
        <v>456</v>
      </c>
      <c r="D485" s="10"/>
      <c r="E485" s="10"/>
      <c r="F485" s="10"/>
      <c r="G485" s="10"/>
      <c r="H485" s="10"/>
      <c r="I485" s="10"/>
      <c r="J485" s="11"/>
      <c r="K485" s="15"/>
    </row>
    <row r="486" spans="3:11" ht="16.5" customHeight="1" x14ac:dyDescent="0.25">
      <c r="C486" s="10" t="s">
        <v>457</v>
      </c>
      <c r="D486" s="10"/>
      <c r="E486" s="10"/>
      <c r="F486" s="10"/>
      <c r="G486" s="10"/>
      <c r="H486" s="10"/>
      <c r="I486" s="10"/>
      <c r="J486" s="11"/>
      <c r="K486" s="15"/>
    </row>
    <row r="487" spans="3:11" ht="16.5" customHeight="1" x14ac:dyDescent="0.25">
      <c r="C487" s="10" t="s">
        <v>458</v>
      </c>
      <c r="D487" s="10"/>
      <c r="E487" s="10"/>
      <c r="F487" s="10"/>
      <c r="G487" s="10"/>
      <c r="H487" s="10"/>
      <c r="I487" s="10"/>
      <c r="J487" s="11"/>
      <c r="K487" s="15"/>
    </row>
    <row r="488" spans="3:11" ht="16.5" customHeight="1" x14ac:dyDescent="0.25">
      <c r="C488" s="10" t="s">
        <v>459</v>
      </c>
      <c r="D488" s="10"/>
      <c r="E488" s="10"/>
      <c r="F488" s="10"/>
      <c r="G488" s="10"/>
      <c r="H488" s="10"/>
      <c r="I488" s="10"/>
      <c r="J488" s="11"/>
      <c r="K488" s="15"/>
    </row>
    <row r="489" spans="3:11" ht="16.5" customHeight="1" x14ac:dyDescent="0.25">
      <c r="C489" s="10" t="s">
        <v>460</v>
      </c>
      <c r="D489" s="10"/>
      <c r="E489" s="10"/>
      <c r="F489" s="10"/>
      <c r="G489" s="10"/>
      <c r="H489" s="10"/>
      <c r="I489" s="10"/>
      <c r="J489" s="11"/>
      <c r="K489" s="15"/>
    </row>
    <row r="490" spans="3:11" ht="16.5" customHeight="1" x14ac:dyDescent="0.25">
      <c r="C490" s="10" t="s">
        <v>461</v>
      </c>
      <c r="D490" s="10"/>
      <c r="E490" s="10"/>
      <c r="F490" s="10"/>
      <c r="G490" s="10"/>
      <c r="H490" s="10"/>
      <c r="I490" s="10"/>
      <c r="J490" s="11"/>
      <c r="K490" s="15"/>
    </row>
    <row r="491" spans="3:11" ht="16.5" customHeight="1" x14ac:dyDescent="0.25">
      <c r="C491" s="10" t="s">
        <v>462</v>
      </c>
      <c r="D491" s="10"/>
      <c r="E491" s="10"/>
      <c r="F491" s="10"/>
      <c r="G491" s="10"/>
      <c r="H491" s="10"/>
      <c r="I491" s="10"/>
      <c r="J491" s="11"/>
      <c r="K491" s="15"/>
    </row>
    <row r="492" spans="3:11" ht="16.5" customHeight="1" x14ac:dyDescent="0.25">
      <c r="C492" s="10" t="s">
        <v>463</v>
      </c>
      <c r="D492" s="10"/>
      <c r="E492" s="10"/>
      <c r="F492" s="10"/>
      <c r="G492" s="10"/>
      <c r="H492" s="10"/>
      <c r="I492" s="10"/>
      <c r="J492" s="11"/>
      <c r="K492" s="15"/>
    </row>
    <row r="493" spans="3:11" ht="16.5" customHeight="1" x14ac:dyDescent="0.25">
      <c r="C493" s="10" t="s">
        <v>464</v>
      </c>
      <c r="D493" s="10"/>
      <c r="E493" s="10"/>
      <c r="F493" s="10"/>
      <c r="G493" s="10"/>
      <c r="H493" s="10"/>
      <c r="I493" s="10"/>
      <c r="J493" s="11"/>
      <c r="K493" s="15"/>
    </row>
    <row r="494" spans="3:11" ht="16.5" customHeight="1" x14ac:dyDescent="0.25">
      <c r="C494" s="10" t="s">
        <v>465</v>
      </c>
      <c r="D494" s="10"/>
      <c r="E494" s="10"/>
      <c r="F494" s="10"/>
      <c r="G494" s="10"/>
      <c r="H494" s="10"/>
      <c r="I494" s="10"/>
      <c r="J494" s="11"/>
      <c r="K494" s="15"/>
    </row>
    <row r="495" spans="3:11" ht="16.5" customHeight="1" x14ac:dyDescent="0.25">
      <c r="C495" s="10" t="s">
        <v>466</v>
      </c>
      <c r="D495" s="10"/>
      <c r="E495" s="10"/>
      <c r="F495" s="10"/>
      <c r="G495" s="10"/>
      <c r="H495" s="10"/>
      <c r="I495" s="10"/>
      <c r="J495" s="11"/>
      <c r="K495" s="15"/>
    </row>
    <row r="496" spans="3:11" ht="16.5" customHeight="1" x14ac:dyDescent="0.25">
      <c r="C496" s="10" t="s">
        <v>467</v>
      </c>
      <c r="D496" s="10"/>
      <c r="E496" s="10"/>
      <c r="F496" s="10"/>
      <c r="G496" s="10"/>
      <c r="H496" s="10"/>
      <c r="I496" s="10"/>
      <c r="J496" s="11"/>
      <c r="K496" s="15"/>
    </row>
    <row r="497" spans="3:11" ht="16.5" customHeight="1" x14ac:dyDescent="0.25">
      <c r="C497" s="10" t="s">
        <v>468</v>
      </c>
      <c r="D497" s="10"/>
      <c r="E497" s="10"/>
      <c r="F497" s="10"/>
      <c r="G497" s="10"/>
      <c r="H497" s="10"/>
      <c r="I497" s="10"/>
      <c r="J497" s="11"/>
      <c r="K497" s="15"/>
    </row>
    <row r="498" spans="3:11" ht="16.5" customHeight="1" x14ac:dyDescent="0.25">
      <c r="C498" s="10" t="s">
        <v>469</v>
      </c>
      <c r="D498" s="10"/>
      <c r="E498" s="10"/>
      <c r="F498" s="10"/>
      <c r="G498" s="10"/>
      <c r="H498" s="10"/>
      <c r="I498" s="10"/>
      <c r="J498" s="11"/>
      <c r="K498" s="15"/>
    </row>
    <row r="499" spans="3:11" ht="16.5" customHeight="1" x14ac:dyDescent="0.25">
      <c r="C499" s="10" t="s">
        <v>470</v>
      </c>
      <c r="D499" s="10"/>
      <c r="E499" s="10"/>
      <c r="F499" s="10"/>
      <c r="G499" s="10"/>
      <c r="H499" s="10"/>
      <c r="I499" s="10"/>
      <c r="J499" s="11"/>
      <c r="K499" s="15"/>
    </row>
    <row r="500" spans="3:11" ht="16.5" customHeight="1" x14ac:dyDescent="0.25">
      <c r="C500" s="10" t="s">
        <v>471</v>
      </c>
      <c r="D500" s="10"/>
      <c r="E500" s="10"/>
      <c r="F500" s="10"/>
      <c r="G500" s="10"/>
      <c r="H500" s="10"/>
      <c r="I500" s="10"/>
      <c r="J500" s="11"/>
      <c r="K500" s="15"/>
    </row>
    <row r="501" spans="3:11" ht="16.5" customHeight="1" x14ac:dyDescent="0.25">
      <c r="C501" s="10" t="s">
        <v>490</v>
      </c>
      <c r="D501" s="10"/>
      <c r="E501" s="10"/>
      <c r="F501" s="10"/>
      <c r="G501" s="10"/>
      <c r="H501" s="10"/>
      <c r="I501" s="10"/>
      <c r="J501" s="11"/>
      <c r="K501" s="15"/>
    </row>
    <row r="502" spans="3:11" ht="16.5" customHeight="1" x14ac:dyDescent="0.25">
      <c r="C502" s="10" t="s">
        <v>472</v>
      </c>
      <c r="D502" s="10"/>
      <c r="E502" s="10"/>
      <c r="F502" s="10"/>
      <c r="G502" s="10"/>
      <c r="H502" s="10"/>
      <c r="I502" s="10"/>
      <c r="J502" s="11"/>
      <c r="K502" s="15"/>
    </row>
    <row r="503" spans="3:11" ht="16.5" customHeight="1" x14ac:dyDescent="0.25">
      <c r="C503" s="10" t="s">
        <v>473</v>
      </c>
      <c r="D503" s="10"/>
      <c r="E503" s="10"/>
      <c r="F503" s="10"/>
      <c r="G503" s="10"/>
      <c r="H503" s="10"/>
      <c r="I503" s="10"/>
      <c r="J503" s="11"/>
      <c r="K503" s="15"/>
    </row>
    <row r="504" spans="3:11" ht="16.5" customHeight="1" x14ac:dyDescent="0.25">
      <c r="C504" s="10" t="s">
        <v>474</v>
      </c>
      <c r="D504" s="10"/>
      <c r="E504" s="10"/>
      <c r="F504" s="10"/>
      <c r="G504" s="10"/>
      <c r="H504" s="10"/>
      <c r="I504" s="10"/>
      <c r="J504" s="11"/>
      <c r="K504" s="15"/>
    </row>
    <row r="505" spans="3:11" ht="16.5" customHeight="1" x14ac:dyDescent="0.25">
      <c r="C505" s="10" t="s">
        <v>475</v>
      </c>
      <c r="D505" s="10"/>
      <c r="E505" s="10"/>
      <c r="F505" s="10"/>
      <c r="G505" s="10"/>
      <c r="H505" s="10"/>
      <c r="I505" s="10"/>
      <c r="J505" s="11"/>
      <c r="K505" s="15"/>
    </row>
    <row r="506" spans="3:11" ht="16.5" customHeight="1" x14ac:dyDescent="0.25">
      <c r="C506" s="10" t="s">
        <v>476</v>
      </c>
      <c r="D506" s="10"/>
      <c r="E506" s="10"/>
      <c r="F506" s="10"/>
      <c r="G506" s="10"/>
      <c r="H506" s="10"/>
      <c r="I506" s="10"/>
      <c r="J506" s="11"/>
      <c r="K506" s="15"/>
    </row>
    <row r="507" spans="3:11" ht="16.5" customHeight="1" x14ac:dyDescent="0.25">
      <c r="C507" s="10" t="s">
        <v>477</v>
      </c>
      <c r="D507" s="10"/>
      <c r="E507" s="10"/>
      <c r="F507" s="10"/>
      <c r="G507" s="10"/>
      <c r="H507" s="10"/>
      <c r="I507" s="10"/>
      <c r="J507" s="11"/>
      <c r="K507" s="15"/>
    </row>
    <row r="508" spans="3:11" ht="16.5" customHeight="1" x14ac:dyDescent="0.25">
      <c r="C508" s="10" t="s">
        <v>453</v>
      </c>
      <c r="D508" s="10"/>
      <c r="E508" s="10"/>
      <c r="F508" s="10"/>
      <c r="G508" s="10"/>
      <c r="H508" s="10"/>
      <c r="I508" s="10"/>
      <c r="J508" s="11"/>
      <c r="K508" s="15"/>
    </row>
    <row r="509" spans="3:11" ht="16.5" customHeight="1" x14ac:dyDescent="0.25">
      <c r="C509" s="10" t="s">
        <v>478</v>
      </c>
      <c r="D509" s="10"/>
      <c r="E509" s="10"/>
      <c r="F509" s="10"/>
      <c r="G509" s="10"/>
      <c r="H509" s="10"/>
      <c r="I509" s="10"/>
      <c r="J509" s="11"/>
      <c r="K509" s="15"/>
    </row>
    <row r="510" spans="3:11" ht="16.5" customHeight="1" x14ac:dyDescent="0.25">
      <c r="C510" s="10" t="s">
        <v>479</v>
      </c>
      <c r="D510" s="10"/>
      <c r="E510" s="10"/>
      <c r="F510" s="10"/>
      <c r="G510" s="10"/>
      <c r="H510" s="10"/>
      <c r="I510" s="10"/>
      <c r="J510" s="11"/>
      <c r="K510" s="15"/>
    </row>
  </sheetData>
  <mergeCells count="44">
    <mergeCell ref="I483:I484"/>
    <mergeCell ref="J483:J484"/>
    <mergeCell ref="K483:K484"/>
    <mergeCell ref="E481:J482"/>
    <mergeCell ref="D483:D484"/>
    <mergeCell ref="E483:E484"/>
    <mergeCell ref="F483:F484"/>
    <mergeCell ref="G483:G484"/>
    <mergeCell ref="H483:H484"/>
    <mergeCell ref="H3:H4"/>
    <mergeCell ref="G3:G4"/>
    <mergeCell ref="C273:C274"/>
    <mergeCell ref="C75:C106"/>
    <mergeCell ref="C107:C114"/>
    <mergeCell ref="C115:C133"/>
    <mergeCell ref="C134:C143"/>
    <mergeCell ref="C144:C155"/>
    <mergeCell ref="C5:C6"/>
    <mergeCell ref="F3:F4"/>
    <mergeCell ref="C432:C446"/>
    <mergeCell ref="C447:C453"/>
    <mergeCell ref="C455:C456"/>
    <mergeCell ref="C275:C296"/>
    <mergeCell ref="C297:C314"/>
    <mergeCell ref="C315:C369"/>
    <mergeCell ref="C370:C419"/>
    <mergeCell ref="C420:C425"/>
    <mergeCell ref="C426:C431"/>
    <mergeCell ref="H1:I1"/>
    <mergeCell ref="E1:F1"/>
    <mergeCell ref="J3:J4"/>
    <mergeCell ref="K3:K4"/>
    <mergeCell ref="C246:C272"/>
    <mergeCell ref="C49:C74"/>
    <mergeCell ref="C7:C13"/>
    <mergeCell ref="C14:C48"/>
    <mergeCell ref="D3:D4"/>
    <mergeCell ref="C156:C159"/>
    <mergeCell ref="C160:C168"/>
    <mergeCell ref="C169:C175"/>
    <mergeCell ref="C176:C205"/>
    <mergeCell ref="C206:C245"/>
    <mergeCell ref="I3:I4"/>
    <mergeCell ref="E3:E4"/>
  </mergeCells>
  <conditionalFormatting sqref="K28:K31">
    <cfRule type="cellIs" dxfId="681" priority="377" operator="equal">
      <formula>"???"</formula>
    </cfRule>
    <cfRule type="containsText" dxfId="680" priority="378" operator="containsText" text="non">
      <formula>NOT(ISERROR(SEARCH("non",K28)))</formula>
    </cfRule>
    <cfRule type="containsText" dxfId="679" priority="379" operator="containsText" text="oui">
      <formula>NOT(ISERROR(SEARCH("oui",K28)))</formula>
    </cfRule>
    <cfRule type="containsText" dxfId="678" priority="380" operator="containsText" text="NA">
      <formula>NOT(ISERROR(SEARCH("NA",K28)))</formula>
    </cfRule>
  </conditionalFormatting>
  <conditionalFormatting sqref="K16">
    <cfRule type="cellIs" dxfId="677" priority="373" operator="equal">
      <formula>"???"</formula>
    </cfRule>
    <cfRule type="containsText" dxfId="676" priority="374" operator="containsText" text="non">
      <formula>NOT(ISERROR(SEARCH("non",K16)))</formula>
    </cfRule>
    <cfRule type="containsText" dxfId="675" priority="375" operator="containsText" text="oui">
      <formula>NOT(ISERROR(SEARCH("oui",K16)))</formula>
    </cfRule>
    <cfRule type="containsText" dxfId="674" priority="376" operator="containsText" text="NA">
      <formula>NOT(ISERROR(SEARCH("NA",K16)))</formula>
    </cfRule>
  </conditionalFormatting>
  <conditionalFormatting sqref="K18">
    <cfRule type="cellIs" dxfId="673" priority="369" operator="equal">
      <formula>"???"</formula>
    </cfRule>
    <cfRule type="containsText" dxfId="672" priority="370" operator="containsText" text="non">
      <formula>NOT(ISERROR(SEARCH("non",K18)))</formula>
    </cfRule>
    <cfRule type="containsText" dxfId="671" priority="371" operator="containsText" text="oui">
      <formula>NOT(ISERROR(SEARCH("oui",K18)))</formula>
    </cfRule>
    <cfRule type="containsText" dxfId="670" priority="372" operator="containsText" text="NA">
      <formula>NOT(ISERROR(SEARCH("NA",K18)))</formula>
    </cfRule>
  </conditionalFormatting>
  <conditionalFormatting sqref="K19">
    <cfRule type="cellIs" dxfId="669" priority="365" operator="equal">
      <formula>"???"</formula>
    </cfRule>
    <cfRule type="containsText" dxfId="668" priority="366" operator="containsText" text="non">
      <formula>NOT(ISERROR(SEARCH("non",K19)))</formula>
    </cfRule>
    <cfRule type="containsText" dxfId="667" priority="367" operator="containsText" text="oui">
      <formula>NOT(ISERROR(SEARCH("oui",K19)))</formula>
    </cfRule>
    <cfRule type="containsText" dxfId="666" priority="368" operator="containsText" text="NA">
      <formula>NOT(ISERROR(SEARCH("NA",K19)))</formula>
    </cfRule>
  </conditionalFormatting>
  <conditionalFormatting sqref="K20">
    <cfRule type="cellIs" dxfId="665" priority="357" operator="equal">
      <formula>"???"</formula>
    </cfRule>
    <cfRule type="containsText" dxfId="664" priority="358" operator="containsText" text="non">
      <formula>NOT(ISERROR(SEARCH("non",K20)))</formula>
    </cfRule>
    <cfRule type="containsText" dxfId="663" priority="359" operator="containsText" text="oui">
      <formula>NOT(ISERROR(SEARCH("oui",K20)))</formula>
    </cfRule>
    <cfRule type="containsText" dxfId="662" priority="360" operator="containsText" text="NA">
      <formula>NOT(ISERROR(SEARCH("NA",K20)))</formula>
    </cfRule>
  </conditionalFormatting>
  <conditionalFormatting sqref="K21:K24">
    <cfRule type="cellIs" dxfId="661" priority="353" operator="equal">
      <formula>"???"</formula>
    </cfRule>
    <cfRule type="containsText" dxfId="660" priority="354" operator="containsText" text="non">
      <formula>NOT(ISERROR(SEARCH("non",K21)))</formula>
    </cfRule>
    <cfRule type="containsText" dxfId="659" priority="355" operator="containsText" text="oui">
      <formula>NOT(ISERROR(SEARCH("oui",K21)))</formula>
    </cfRule>
    <cfRule type="containsText" dxfId="658" priority="356" operator="containsText" text="NA">
      <formula>NOT(ISERROR(SEARCH("NA",K21)))</formula>
    </cfRule>
  </conditionalFormatting>
  <conditionalFormatting sqref="K25:K27">
    <cfRule type="cellIs" dxfId="657" priority="349" operator="equal">
      <formula>"???"</formula>
    </cfRule>
    <cfRule type="containsText" dxfId="656" priority="350" operator="containsText" text="non">
      <formula>NOT(ISERROR(SEARCH("non",K25)))</formula>
    </cfRule>
    <cfRule type="containsText" dxfId="655" priority="351" operator="containsText" text="oui">
      <formula>NOT(ISERROR(SEARCH("oui",K25)))</formula>
    </cfRule>
    <cfRule type="containsText" dxfId="654" priority="352" operator="containsText" text="NA">
      <formula>NOT(ISERROR(SEARCH("NA",K25)))</formula>
    </cfRule>
  </conditionalFormatting>
  <conditionalFormatting sqref="E10 L10:M10 G10:J10">
    <cfRule type="cellIs" dxfId="653" priority="345" operator="equal">
      <formula>"???"</formula>
    </cfRule>
    <cfRule type="containsText" dxfId="652" priority="346" operator="containsText" text="non">
      <formula>NOT(ISERROR(SEARCH("non",E10)))</formula>
    </cfRule>
    <cfRule type="containsText" dxfId="651" priority="347" operator="containsText" text="oui">
      <formula>NOT(ISERROR(SEARCH("oui",E10)))</formula>
    </cfRule>
    <cfRule type="containsText" dxfId="650" priority="348" operator="containsText" text="NA">
      <formula>NOT(ISERROR(SEARCH("NA",E10)))</formula>
    </cfRule>
  </conditionalFormatting>
  <conditionalFormatting sqref="K10">
    <cfRule type="cellIs" dxfId="649" priority="341" operator="equal">
      <formula>"???"</formula>
    </cfRule>
    <cfRule type="containsText" dxfId="648" priority="342" operator="containsText" text="non">
      <formula>NOT(ISERROR(SEARCH("non",K10)))</formula>
    </cfRule>
    <cfRule type="containsText" dxfId="647" priority="343" operator="containsText" text="oui">
      <formula>NOT(ISERROR(SEARCH("oui",K10)))</formula>
    </cfRule>
    <cfRule type="containsText" dxfId="646" priority="344" operator="containsText" text="NA">
      <formula>NOT(ISERROR(SEARCH("NA",K10)))</formula>
    </cfRule>
  </conditionalFormatting>
  <conditionalFormatting sqref="L17:M17 E17 G17:J17">
    <cfRule type="cellIs" dxfId="645" priority="337" operator="equal">
      <formula>"???"</formula>
    </cfRule>
    <cfRule type="containsText" dxfId="644" priority="338" operator="containsText" text="non">
      <formula>NOT(ISERROR(SEARCH("non",E17)))</formula>
    </cfRule>
    <cfRule type="containsText" dxfId="643" priority="339" operator="containsText" text="oui">
      <formula>NOT(ISERROR(SEARCH("oui",E17)))</formula>
    </cfRule>
    <cfRule type="containsText" dxfId="642" priority="340" operator="containsText" text="NA">
      <formula>NOT(ISERROR(SEARCH("NA",E17)))</formula>
    </cfRule>
  </conditionalFormatting>
  <conditionalFormatting sqref="K17">
    <cfRule type="cellIs" dxfId="641" priority="333" operator="equal">
      <formula>"???"</formula>
    </cfRule>
    <cfRule type="containsText" dxfId="640" priority="334" operator="containsText" text="non">
      <formula>NOT(ISERROR(SEARCH("non",K17)))</formula>
    </cfRule>
    <cfRule type="containsText" dxfId="639" priority="335" operator="containsText" text="oui">
      <formula>NOT(ISERROR(SEARCH("oui",K17)))</formula>
    </cfRule>
    <cfRule type="containsText" dxfId="638" priority="336" operator="containsText" text="NA">
      <formula>NOT(ISERROR(SEARCH("NA",K17)))</formula>
    </cfRule>
  </conditionalFormatting>
  <conditionalFormatting sqref="K97">
    <cfRule type="cellIs" dxfId="637" priority="329" operator="equal">
      <formula>"???"</formula>
    </cfRule>
    <cfRule type="containsText" dxfId="636" priority="330" operator="containsText" text="non">
      <formula>NOT(ISERROR(SEARCH("non",K97)))</formula>
    </cfRule>
    <cfRule type="containsText" dxfId="635" priority="331" operator="containsText" text="oui">
      <formula>NOT(ISERROR(SEARCH("oui",K97)))</formula>
    </cfRule>
    <cfRule type="containsText" dxfId="634" priority="332" operator="containsText" text="NA">
      <formula>NOT(ISERROR(SEARCH("NA",K97)))</formula>
    </cfRule>
  </conditionalFormatting>
  <conditionalFormatting sqref="K33:K34">
    <cfRule type="cellIs" dxfId="633" priority="325" operator="equal">
      <formula>"???"</formula>
    </cfRule>
    <cfRule type="containsText" dxfId="632" priority="326" operator="containsText" text="non">
      <formula>NOT(ISERROR(SEARCH("non",K33)))</formula>
    </cfRule>
    <cfRule type="containsText" dxfId="631" priority="327" operator="containsText" text="oui">
      <formula>NOT(ISERROR(SEARCH("oui",K33)))</formula>
    </cfRule>
    <cfRule type="containsText" dxfId="630" priority="328" operator="containsText" text="NA">
      <formula>NOT(ISERROR(SEARCH("NA",K33)))</formula>
    </cfRule>
  </conditionalFormatting>
  <conditionalFormatting sqref="K36:K42">
    <cfRule type="cellIs" dxfId="629" priority="321" operator="equal">
      <formula>"???"</formula>
    </cfRule>
    <cfRule type="containsText" dxfId="628" priority="322" operator="containsText" text="non">
      <formula>NOT(ISERROR(SEARCH("non",K36)))</formula>
    </cfRule>
    <cfRule type="containsText" dxfId="627" priority="323" operator="containsText" text="oui">
      <formula>NOT(ISERROR(SEARCH("oui",K36)))</formula>
    </cfRule>
    <cfRule type="containsText" dxfId="626" priority="324" operator="containsText" text="NA">
      <formula>NOT(ISERROR(SEARCH("NA",K36)))</formula>
    </cfRule>
  </conditionalFormatting>
  <conditionalFormatting sqref="K35">
    <cfRule type="cellIs" dxfId="625" priority="317" operator="equal">
      <formula>"???"</formula>
    </cfRule>
    <cfRule type="containsText" dxfId="624" priority="318" operator="containsText" text="non">
      <formula>NOT(ISERROR(SEARCH("non",K35)))</formula>
    </cfRule>
    <cfRule type="containsText" dxfId="623" priority="319" operator="containsText" text="oui">
      <formula>NOT(ISERROR(SEARCH("oui",K35)))</formula>
    </cfRule>
    <cfRule type="containsText" dxfId="622" priority="320" operator="containsText" text="NA">
      <formula>NOT(ISERROR(SEARCH("NA",K35)))</formula>
    </cfRule>
  </conditionalFormatting>
  <conditionalFormatting sqref="K45:K47">
    <cfRule type="cellIs" dxfId="621" priority="313" operator="equal">
      <formula>"???"</formula>
    </cfRule>
    <cfRule type="containsText" dxfId="620" priority="314" operator="containsText" text="non">
      <formula>NOT(ISERROR(SEARCH("non",K45)))</formula>
    </cfRule>
    <cfRule type="containsText" dxfId="619" priority="315" operator="containsText" text="oui">
      <formula>NOT(ISERROR(SEARCH("oui",K45)))</formula>
    </cfRule>
    <cfRule type="containsText" dxfId="618" priority="316" operator="containsText" text="NA">
      <formula>NOT(ISERROR(SEARCH("NA",K45)))</formula>
    </cfRule>
  </conditionalFormatting>
  <conditionalFormatting sqref="F17">
    <cfRule type="cellIs" dxfId="617" priority="309" operator="equal">
      <formula>"???"</formula>
    </cfRule>
    <cfRule type="containsText" dxfId="616" priority="310" operator="containsText" text="non">
      <formula>NOT(ISERROR(SEARCH("non",F17)))</formula>
    </cfRule>
    <cfRule type="containsText" dxfId="615" priority="311" operator="containsText" text="oui">
      <formula>NOT(ISERROR(SEARCH("oui",F17)))</formula>
    </cfRule>
    <cfRule type="containsText" dxfId="614" priority="312" operator="containsText" text="NA">
      <formula>NOT(ISERROR(SEARCH("NA",F17)))</formula>
    </cfRule>
  </conditionalFormatting>
  <conditionalFormatting sqref="F8">
    <cfRule type="cellIs" dxfId="613" priority="305" operator="equal">
      <formula>"???"</formula>
    </cfRule>
    <cfRule type="containsText" dxfId="612" priority="306" operator="containsText" text="non">
      <formula>NOT(ISERROR(SEARCH("non",F8)))</formula>
    </cfRule>
    <cfRule type="containsText" dxfId="611" priority="307" operator="containsText" text="oui">
      <formula>NOT(ISERROR(SEARCH("oui",F8)))</formula>
    </cfRule>
    <cfRule type="containsText" dxfId="610" priority="308" operator="containsText" text="NA">
      <formula>NOT(ISERROR(SEARCH("NA",F8)))</formula>
    </cfRule>
  </conditionalFormatting>
  <conditionalFormatting sqref="K53:K59">
    <cfRule type="cellIs" dxfId="609" priority="301" operator="equal">
      <formula>"???"</formula>
    </cfRule>
    <cfRule type="containsText" dxfId="608" priority="302" operator="containsText" text="non">
      <formula>NOT(ISERROR(SEARCH("non",K53)))</formula>
    </cfRule>
    <cfRule type="containsText" dxfId="607" priority="303" operator="containsText" text="oui">
      <formula>NOT(ISERROR(SEARCH("oui",K53)))</formula>
    </cfRule>
    <cfRule type="containsText" dxfId="606" priority="304" operator="containsText" text="NA">
      <formula>NOT(ISERROR(SEARCH("NA",K53)))</formula>
    </cfRule>
  </conditionalFormatting>
  <conditionalFormatting sqref="K60:K61">
    <cfRule type="cellIs" dxfId="605" priority="297" operator="equal">
      <formula>"???"</formula>
    </cfRule>
    <cfRule type="containsText" dxfId="604" priority="298" operator="containsText" text="non">
      <formula>NOT(ISERROR(SEARCH("non",K60)))</formula>
    </cfRule>
    <cfRule type="containsText" dxfId="603" priority="299" operator="containsText" text="oui">
      <formula>NOT(ISERROR(SEARCH("oui",K60)))</formula>
    </cfRule>
    <cfRule type="containsText" dxfId="602" priority="300" operator="containsText" text="NA">
      <formula>NOT(ISERROR(SEARCH("NA",K60)))</formula>
    </cfRule>
  </conditionalFormatting>
  <conditionalFormatting sqref="F10">
    <cfRule type="cellIs" dxfId="601" priority="293" operator="equal">
      <formula>"???"</formula>
    </cfRule>
    <cfRule type="containsText" dxfId="600" priority="294" operator="containsText" text="non">
      <formula>NOT(ISERROR(SEARCH("non",F10)))</formula>
    </cfRule>
    <cfRule type="containsText" dxfId="599" priority="295" operator="containsText" text="oui">
      <formula>NOT(ISERROR(SEARCH("oui",F10)))</formula>
    </cfRule>
    <cfRule type="containsText" dxfId="598" priority="296" operator="containsText" text="NA">
      <formula>NOT(ISERROR(SEARCH("NA",F10)))</formula>
    </cfRule>
  </conditionalFormatting>
  <conditionalFormatting sqref="F29:F34">
    <cfRule type="cellIs" dxfId="597" priority="289" operator="equal">
      <formula>"???"</formula>
    </cfRule>
    <cfRule type="containsText" dxfId="596" priority="290" operator="containsText" text="non">
      <formula>NOT(ISERROR(SEARCH("non",F29)))</formula>
    </cfRule>
    <cfRule type="containsText" dxfId="595" priority="291" operator="containsText" text="oui">
      <formula>NOT(ISERROR(SEARCH("oui",F29)))</formula>
    </cfRule>
    <cfRule type="containsText" dxfId="594" priority="292" operator="containsText" text="NA">
      <formula>NOT(ISERROR(SEARCH("NA",F29)))</formula>
    </cfRule>
  </conditionalFormatting>
  <conditionalFormatting sqref="K48:K52">
    <cfRule type="cellIs" dxfId="593" priority="285" operator="equal">
      <formula>"???"</formula>
    </cfRule>
    <cfRule type="containsText" dxfId="592" priority="286" operator="containsText" text="non">
      <formula>NOT(ISERROR(SEARCH("non",K48)))</formula>
    </cfRule>
    <cfRule type="containsText" dxfId="591" priority="287" operator="containsText" text="oui">
      <formula>NOT(ISERROR(SEARCH("oui",K48)))</formula>
    </cfRule>
    <cfRule type="containsText" dxfId="590" priority="288" operator="containsText" text="NA">
      <formula>NOT(ISERROR(SEARCH("NA",K48)))</formula>
    </cfRule>
  </conditionalFormatting>
  <conditionalFormatting sqref="F52">
    <cfRule type="cellIs" dxfId="589" priority="281" operator="equal">
      <formula>"???"</formula>
    </cfRule>
    <cfRule type="containsText" dxfId="588" priority="282" operator="containsText" text="non">
      <formula>NOT(ISERROR(SEARCH("non",F52)))</formula>
    </cfRule>
    <cfRule type="containsText" dxfId="587" priority="283" operator="containsText" text="oui">
      <formula>NOT(ISERROR(SEARCH("oui",F52)))</formula>
    </cfRule>
    <cfRule type="containsText" dxfId="586" priority="284" operator="containsText" text="NA">
      <formula>NOT(ISERROR(SEARCH("NA",F52)))</formula>
    </cfRule>
  </conditionalFormatting>
  <conditionalFormatting sqref="K303">
    <cfRule type="cellIs" dxfId="585" priority="277" operator="equal">
      <formula>"???"</formula>
    </cfRule>
    <cfRule type="containsText" dxfId="584" priority="278" operator="containsText" text="non">
      <formula>NOT(ISERROR(SEARCH("non",K303)))</formula>
    </cfRule>
    <cfRule type="containsText" dxfId="583" priority="279" operator="containsText" text="oui">
      <formula>NOT(ISERROR(SEARCH("oui",K303)))</formula>
    </cfRule>
    <cfRule type="containsText" dxfId="582" priority="280" operator="containsText" text="NA">
      <formula>NOT(ISERROR(SEARCH("NA",K303)))</formula>
    </cfRule>
  </conditionalFormatting>
  <conditionalFormatting sqref="K435">
    <cfRule type="cellIs" dxfId="581" priority="273" operator="equal">
      <formula>"???"</formula>
    </cfRule>
    <cfRule type="containsText" dxfId="580" priority="274" operator="containsText" text="non">
      <formula>NOT(ISERROR(SEARCH("non",K435)))</formula>
    </cfRule>
    <cfRule type="containsText" dxfId="579" priority="275" operator="containsText" text="oui">
      <formula>NOT(ISERROR(SEARCH("oui",K435)))</formula>
    </cfRule>
    <cfRule type="containsText" dxfId="578" priority="276" operator="containsText" text="NA">
      <formula>NOT(ISERROR(SEARCH("NA",K435)))</formula>
    </cfRule>
  </conditionalFormatting>
  <conditionalFormatting sqref="K434">
    <cfRule type="cellIs" dxfId="577" priority="269" operator="equal">
      <formula>"???"</formula>
    </cfRule>
    <cfRule type="containsText" dxfId="576" priority="270" operator="containsText" text="non">
      <formula>NOT(ISERROR(SEARCH("non",K434)))</formula>
    </cfRule>
    <cfRule type="containsText" dxfId="575" priority="271" operator="containsText" text="oui">
      <formula>NOT(ISERROR(SEARCH("oui",K434)))</formula>
    </cfRule>
    <cfRule type="containsText" dxfId="574" priority="272" operator="containsText" text="NA">
      <formula>NOT(ISERROR(SEARCH("NA",K434)))</formula>
    </cfRule>
  </conditionalFormatting>
  <conditionalFormatting sqref="K428">
    <cfRule type="cellIs" dxfId="573" priority="261" operator="equal">
      <formula>"???"</formula>
    </cfRule>
    <cfRule type="containsText" dxfId="572" priority="262" operator="containsText" text="non">
      <formula>NOT(ISERROR(SEARCH("non",K428)))</formula>
    </cfRule>
    <cfRule type="containsText" dxfId="571" priority="263" operator="containsText" text="oui">
      <formula>NOT(ISERROR(SEARCH("oui",K428)))</formula>
    </cfRule>
    <cfRule type="containsText" dxfId="570" priority="264" operator="containsText" text="NA">
      <formula>NOT(ISERROR(SEARCH("NA",K428)))</formula>
    </cfRule>
  </conditionalFormatting>
  <conditionalFormatting sqref="K403">
    <cfRule type="cellIs" dxfId="569" priority="257" operator="equal">
      <formula>"???"</formula>
    </cfRule>
    <cfRule type="containsText" dxfId="568" priority="258" operator="containsText" text="non">
      <formula>NOT(ISERROR(SEARCH("non",K403)))</formula>
    </cfRule>
    <cfRule type="containsText" dxfId="567" priority="259" operator="containsText" text="oui">
      <formula>NOT(ISERROR(SEARCH("oui",K403)))</formula>
    </cfRule>
    <cfRule type="containsText" dxfId="566" priority="260" operator="containsText" text="NA">
      <formula>NOT(ISERROR(SEARCH("NA",K403)))</formula>
    </cfRule>
  </conditionalFormatting>
  <conditionalFormatting sqref="K387">
    <cfRule type="cellIs" dxfId="565" priority="253" operator="equal">
      <formula>"???"</formula>
    </cfRule>
    <cfRule type="containsText" dxfId="564" priority="254" operator="containsText" text="non">
      <formula>NOT(ISERROR(SEARCH("non",K387)))</formula>
    </cfRule>
    <cfRule type="containsText" dxfId="563" priority="255" operator="containsText" text="oui">
      <formula>NOT(ISERROR(SEARCH("oui",K387)))</formula>
    </cfRule>
    <cfRule type="containsText" dxfId="562" priority="256" operator="containsText" text="NA">
      <formula>NOT(ISERROR(SEARCH("NA",K387)))</formula>
    </cfRule>
  </conditionalFormatting>
  <conditionalFormatting sqref="K383">
    <cfRule type="cellIs" dxfId="561" priority="249" operator="equal">
      <formula>"???"</formula>
    </cfRule>
    <cfRule type="containsText" dxfId="560" priority="250" operator="containsText" text="non">
      <formula>NOT(ISERROR(SEARCH("non",K383)))</formula>
    </cfRule>
    <cfRule type="containsText" dxfId="559" priority="251" operator="containsText" text="oui">
      <formula>NOT(ISERROR(SEARCH("oui",K383)))</formula>
    </cfRule>
    <cfRule type="containsText" dxfId="558" priority="252" operator="containsText" text="NA">
      <formula>NOT(ISERROR(SEARCH("NA",K383)))</formula>
    </cfRule>
  </conditionalFormatting>
  <conditionalFormatting sqref="K373">
    <cfRule type="cellIs" dxfId="557" priority="245" operator="equal">
      <formula>"???"</formula>
    </cfRule>
    <cfRule type="containsText" dxfId="556" priority="246" operator="containsText" text="non">
      <formula>NOT(ISERROR(SEARCH("non",K373)))</formula>
    </cfRule>
    <cfRule type="containsText" dxfId="555" priority="247" operator="containsText" text="oui">
      <formula>NOT(ISERROR(SEARCH("oui",K373)))</formula>
    </cfRule>
    <cfRule type="containsText" dxfId="554" priority="248" operator="containsText" text="NA">
      <formula>NOT(ISERROR(SEARCH("NA",K373)))</formula>
    </cfRule>
  </conditionalFormatting>
  <conditionalFormatting sqref="K358">
    <cfRule type="cellIs" dxfId="553" priority="241" operator="equal">
      <formula>"???"</formula>
    </cfRule>
    <cfRule type="containsText" dxfId="552" priority="242" operator="containsText" text="non">
      <formula>NOT(ISERROR(SEARCH("non",K358)))</formula>
    </cfRule>
    <cfRule type="containsText" dxfId="551" priority="243" operator="containsText" text="oui">
      <formula>NOT(ISERROR(SEARCH("oui",K358)))</formula>
    </cfRule>
    <cfRule type="containsText" dxfId="550" priority="244" operator="containsText" text="NA">
      <formula>NOT(ISERROR(SEARCH("NA",K358)))</formula>
    </cfRule>
  </conditionalFormatting>
  <conditionalFormatting sqref="K345">
    <cfRule type="cellIs" dxfId="549" priority="237" operator="equal">
      <formula>"???"</formula>
    </cfRule>
    <cfRule type="containsText" dxfId="548" priority="238" operator="containsText" text="non">
      <formula>NOT(ISERROR(SEARCH("non",K345)))</formula>
    </cfRule>
    <cfRule type="containsText" dxfId="547" priority="239" operator="containsText" text="oui">
      <formula>NOT(ISERROR(SEARCH("oui",K345)))</formula>
    </cfRule>
    <cfRule type="containsText" dxfId="546" priority="240" operator="containsText" text="NA">
      <formula>NOT(ISERROR(SEARCH("NA",K345)))</formula>
    </cfRule>
  </conditionalFormatting>
  <conditionalFormatting sqref="K344">
    <cfRule type="cellIs" dxfId="545" priority="233" operator="equal">
      <formula>"???"</formula>
    </cfRule>
    <cfRule type="containsText" dxfId="544" priority="234" operator="containsText" text="non">
      <formula>NOT(ISERROR(SEARCH("non",K344)))</formula>
    </cfRule>
    <cfRule type="containsText" dxfId="543" priority="235" operator="containsText" text="oui">
      <formula>NOT(ISERROR(SEARCH("oui",K344)))</formula>
    </cfRule>
    <cfRule type="containsText" dxfId="542" priority="236" operator="containsText" text="NA">
      <formula>NOT(ISERROR(SEARCH("NA",K344)))</formula>
    </cfRule>
  </conditionalFormatting>
  <conditionalFormatting sqref="K335">
    <cfRule type="cellIs" dxfId="541" priority="229" operator="equal">
      <formula>"???"</formula>
    </cfRule>
    <cfRule type="containsText" dxfId="540" priority="230" operator="containsText" text="non">
      <formula>NOT(ISERROR(SEARCH("non",K335)))</formula>
    </cfRule>
    <cfRule type="containsText" dxfId="539" priority="231" operator="containsText" text="oui">
      <formula>NOT(ISERROR(SEARCH("oui",K335)))</formula>
    </cfRule>
    <cfRule type="containsText" dxfId="538" priority="232" operator="containsText" text="NA">
      <formula>NOT(ISERROR(SEARCH("NA",K335)))</formula>
    </cfRule>
  </conditionalFormatting>
  <conditionalFormatting sqref="K332">
    <cfRule type="cellIs" dxfId="537" priority="225" operator="equal">
      <formula>"???"</formula>
    </cfRule>
    <cfRule type="containsText" dxfId="536" priority="226" operator="containsText" text="non">
      <formula>NOT(ISERROR(SEARCH("non",K332)))</formula>
    </cfRule>
    <cfRule type="containsText" dxfId="535" priority="227" operator="containsText" text="oui">
      <formula>NOT(ISERROR(SEARCH("oui",K332)))</formula>
    </cfRule>
    <cfRule type="containsText" dxfId="534" priority="228" operator="containsText" text="NA">
      <formula>NOT(ISERROR(SEARCH("NA",K332)))</formula>
    </cfRule>
  </conditionalFormatting>
  <conditionalFormatting sqref="K323">
    <cfRule type="cellIs" dxfId="533" priority="221" operator="equal">
      <formula>"???"</formula>
    </cfRule>
    <cfRule type="containsText" dxfId="532" priority="222" operator="containsText" text="non">
      <formula>NOT(ISERROR(SEARCH("non",K323)))</formula>
    </cfRule>
    <cfRule type="containsText" dxfId="531" priority="223" operator="containsText" text="oui">
      <formula>NOT(ISERROR(SEARCH("oui",K323)))</formula>
    </cfRule>
    <cfRule type="containsText" dxfId="530" priority="224" operator="containsText" text="NA">
      <formula>NOT(ISERROR(SEARCH("NA",K323)))</formula>
    </cfRule>
  </conditionalFormatting>
  <conditionalFormatting sqref="K321">
    <cfRule type="cellIs" dxfId="529" priority="217" operator="equal">
      <formula>"???"</formula>
    </cfRule>
    <cfRule type="containsText" dxfId="528" priority="218" operator="containsText" text="non">
      <formula>NOT(ISERROR(SEARCH("non",K321)))</formula>
    </cfRule>
    <cfRule type="containsText" dxfId="527" priority="219" operator="containsText" text="oui">
      <formula>NOT(ISERROR(SEARCH("oui",K321)))</formula>
    </cfRule>
    <cfRule type="containsText" dxfId="526" priority="220" operator="containsText" text="NA">
      <formula>NOT(ISERROR(SEARCH("NA",K321)))</formula>
    </cfRule>
  </conditionalFormatting>
  <conditionalFormatting sqref="K292">
    <cfRule type="cellIs" dxfId="525" priority="213" operator="equal">
      <formula>"???"</formula>
    </cfRule>
    <cfRule type="containsText" dxfId="524" priority="214" operator="containsText" text="non">
      <formula>NOT(ISERROR(SEARCH("non",K292)))</formula>
    </cfRule>
    <cfRule type="containsText" dxfId="523" priority="215" operator="containsText" text="oui">
      <formula>NOT(ISERROR(SEARCH("oui",K292)))</formula>
    </cfRule>
    <cfRule type="containsText" dxfId="522" priority="216" operator="containsText" text="NA">
      <formula>NOT(ISERROR(SEARCH("NA",K292)))</formula>
    </cfRule>
  </conditionalFormatting>
  <conditionalFormatting sqref="K288">
    <cfRule type="cellIs" dxfId="521" priority="209" operator="equal">
      <formula>"???"</formula>
    </cfRule>
    <cfRule type="containsText" dxfId="520" priority="210" operator="containsText" text="non">
      <formula>NOT(ISERROR(SEARCH("non",K288)))</formula>
    </cfRule>
    <cfRule type="containsText" dxfId="519" priority="211" operator="containsText" text="oui">
      <formula>NOT(ISERROR(SEARCH("oui",K288)))</formula>
    </cfRule>
    <cfRule type="containsText" dxfId="518" priority="212" operator="containsText" text="NA">
      <formula>NOT(ISERROR(SEARCH("NA",K288)))</formula>
    </cfRule>
  </conditionalFormatting>
  <conditionalFormatting sqref="K286">
    <cfRule type="cellIs" dxfId="517" priority="205" operator="equal">
      <formula>"???"</formula>
    </cfRule>
    <cfRule type="containsText" dxfId="516" priority="206" operator="containsText" text="non">
      <formula>NOT(ISERROR(SEARCH("non",K286)))</formula>
    </cfRule>
    <cfRule type="containsText" dxfId="515" priority="207" operator="containsText" text="oui">
      <formula>NOT(ISERROR(SEARCH("oui",K286)))</formula>
    </cfRule>
    <cfRule type="containsText" dxfId="514" priority="208" operator="containsText" text="NA">
      <formula>NOT(ISERROR(SEARCH("NA",K286)))</formula>
    </cfRule>
  </conditionalFormatting>
  <conditionalFormatting sqref="K258">
    <cfRule type="cellIs" dxfId="513" priority="201" operator="equal">
      <formula>"???"</formula>
    </cfRule>
    <cfRule type="containsText" dxfId="512" priority="202" operator="containsText" text="non">
      <formula>NOT(ISERROR(SEARCH("non",K258)))</formula>
    </cfRule>
    <cfRule type="containsText" dxfId="511" priority="203" operator="containsText" text="oui">
      <formula>NOT(ISERROR(SEARCH("oui",K258)))</formula>
    </cfRule>
    <cfRule type="containsText" dxfId="510" priority="204" operator="containsText" text="NA">
      <formula>NOT(ISERROR(SEARCH("NA",K258)))</formula>
    </cfRule>
  </conditionalFormatting>
  <conditionalFormatting sqref="K257">
    <cfRule type="cellIs" dxfId="509" priority="197" operator="equal">
      <formula>"???"</formula>
    </cfRule>
    <cfRule type="containsText" dxfId="508" priority="198" operator="containsText" text="non">
      <formula>NOT(ISERROR(SEARCH("non",K257)))</formula>
    </cfRule>
    <cfRule type="containsText" dxfId="507" priority="199" operator="containsText" text="oui">
      <formula>NOT(ISERROR(SEARCH("oui",K257)))</formula>
    </cfRule>
    <cfRule type="containsText" dxfId="506" priority="200" operator="containsText" text="NA">
      <formula>NOT(ISERROR(SEARCH("NA",K257)))</formula>
    </cfRule>
  </conditionalFormatting>
  <conditionalFormatting sqref="K250">
    <cfRule type="cellIs" dxfId="505" priority="193" operator="equal">
      <formula>"???"</formula>
    </cfRule>
    <cfRule type="containsText" dxfId="504" priority="194" operator="containsText" text="non">
      <formula>NOT(ISERROR(SEARCH("non",K250)))</formula>
    </cfRule>
    <cfRule type="containsText" dxfId="503" priority="195" operator="containsText" text="oui">
      <formula>NOT(ISERROR(SEARCH("oui",K250)))</formula>
    </cfRule>
    <cfRule type="containsText" dxfId="502" priority="196" operator="containsText" text="NA">
      <formula>NOT(ISERROR(SEARCH("NA",K250)))</formula>
    </cfRule>
  </conditionalFormatting>
  <conditionalFormatting sqref="E6:K503">
    <cfRule type="cellIs" dxfId="501" priority="389" operator="equal">
      <formula>"???"</formula>
    </cfRule>
    <cfRule type="containsText" dxfId="500" priority="390" operator="containsText" text="non">
      <formula>NOT(ISERROR(SEARCH("non",E6)))</formula>
    </cfRule>
    <cfRule type="containsText" dxfId="499" priority="391" stopIfTrue="1" operator="containsText" text="oui">
      <formula>NOT(ISERROR(SEARCH("oui",E6)))</formula>
    </cfRule>
  </conditionalFormatting>
  <conditionalFormatting sqref="K233">
    <cfRule type="cellIs" dxfId="498" priority="189" operator="equal">
      <formula>"???"</formula>
    </cfRule>
    <cfRule type="containsText" dxfId="497" priority="190" operator="containsText" text="non">
      <formula>NOT(ISERROR(SEARCH("non",K233)))</formula>
    </cfRule>
    <cfRule type="containsText" dxfId="496" priority="191" operator="containsText" text="oui">
      <formula>NOT(ISERROR(SEARCH("oui",K233)))</formula>
    </cfRule>
    <cfRule type="containsText" dxfId="495" priority="192" operator="containsText" text="NA">
      <formula>NOT(ISERROR(SEARCH("NA",K233)))</formula>
    </cfRule>
  </conditionalFormatting>
  <conditionalFormatting sqref="K229">
    <cfRule type="cellIs" dxfId="494" priority="185" operator="equal">
      <formula>"???"</formula>
    </cfRule>
    <cfRule type="containsText" dxfId="493" priority="186" operator="containsText" text="non">
      <formula>NOT(ISERROR(SEARCH("non",K229)))</formula>
    </cfRule>
    <cfRule type="containsText" dxfId="492" priority="187" operator="containsText" text="oui">
      <formula>NOT(ISERROR(SEARCH("oui",K229)))</formula>
    </cfRule>
    <cfRule type="containsText" dxfId="491" priority="188" operator="containsText" text="NA">
      <formula>NOT(ISERROR(SEARCH("NA",K229)))</formula>
    </cfRule>
  </conditionalFormatting>
  <conditionalFormatting sqref="K227">
    <cfRule type="cellIs" dxfId="490" priority="181" operator="equal">
      <formula>"???"</formula>
    </cfRule>
    <cfRule type="containsText" dxfId="489" priority="182" operator="containsText" text="non">
      <formula>NOT(ISERROR(SEARCH("non",K227)))</formula>
    </cfRule>
    <cfRule type="containsText" dxfId="488" priority="183" operator="containsText" text="oui">
      <formula>NOT(ISERROR(SEARCH("oui",K227)))</formula>
    </cfRule>
    <cfRule type="containsText" dxfId="487" priority="184" operator="containsText" text="NA">
      <formula>NOT(ISERROR(SEARCH("NA",K227)))</formula>
    </cfRule>
  </conditionalFormatting>
  <conditionalFormatting sqref="K214">
    <cfRule type="cellIs" dxfId="486" priority="177" operator="equal">
      <formula>"???"</formula>
    </cfRule>
    <cfRule type="containsText" dxfId="485" priority="178" operator="containsText" text="non">
      <formula>NOT(ISERROR(SEARCH("non",K214)))</formula>
    </cfRule>
    <cfRule type="containsText" dxfId="484" priority="179" operator="containsText" text="oui">
      <formula>NOT(ISERROR(SEARCH("oui",K214)))</formula>
    </cfRule>
    <cfRule type="containsText" dxfId="483" priority="180" operator="containsText" text="NA">
      <formula>NOT(ISERROR(SEARCH("NA",K214)))</formula>
    </cfRule>
  </conditionalFormatting>
  <conditionalFormatting sqref="K212:K214">
    <cfRule type="cellIs" dxfId="482" priority="173" operator="equal">
      <formula>"???"</formula>
    </cfRule>
    <cfRule type="containsText" dxfId="481" priority="174" operator="containsText" text="non">
      <formula>NOT(ISERROR(SEARCH("non",K212)))</formula>
    </cfRule>
    <cfRule type="containsText" dxfId="480" priority="175" operator="containsText" text="oui">
      <formula>NOT(ISERROR(SEARCH("oui",K212)))</formula>
    </cfRule>
    <cfRule type="containsText" dxfId="479" priority="176" operator="containsText" text="NA">
      <formula>NOT(ISERROR(SEARCH("NA",K212)))</formula>
    </cfRule>
  </conditionalFormatting>
  <conditionalFormatting sqref="K211">
    <cfRule type="cellIs" dxfId="478" priority="169" operator="equal">
      <formula>"???"</formula>
    </cfRule>
    <cfRule type="containsText" dxfId="477" priority="170" operator="containsText" text="non">
      <formula>NOT(ISERROR(SEARCH("non",K211)))</formula>
    </cfRule>
    <cfRule type="containsText" dxfId="476" priority="171" operator="containsText" text="oui">
      <formula>NOT(ISERROR(SEARCH("oui",K211)))</formula>
    </cfRule>
    <cfRule type="containsText" dxfId="475" priority="172" operator="containsText" text="NA">
      <formula>NOT(ISERROR(SEARCH("NA",K211)))</formula>
    </cfRule>
  </conditionalFormatting>
  <conditionalFormatting sqref="K205">
    <cfRule type="cellIs" dxfId="474" priority="165" operator="equal">
      <formula>"???"</formula>
    </cfRule>
    <cfRule type="containsText" dxfId="473" priority="166" operator="containsText" text="non">
      <formula>NOT(ISERROR(SEARCH("non",K205)))</formula>
    </cfRule>
    <cfRule type="containsText" dxfId="472" priority="167" operator="containsText" text="oui">
      <formula>NOT(ISERROR(SEARCH("oui",K205)))</formula>
    </cfRule>
    <cfRule type="containsText" dxfId="471" priority="168" operator="containsText" text="NA">
      <formula>NOT(ISERROR(SEARCH("NA",K205)))</formula>
    </cfRule>
  </conditionalFormatting>
  <conditionalFormatting sqref="K184">
    <cfRule type="cellIs" dxfId="470" priority="161" operator="equal">
      <formula>"???"</formula>
    </cfRule>
    <cfRule type="containsText" dxfId="469" priority="162" operator="containsText" text="non">
      <formula>NOT(ISERROR(SEARCH("non",K184)))</formula>
    </cfRule>
    <cfRule type="containsText" dxfId="468" priority="163" operator="containsText" text="oui">
      <formula>NOT(ISERROR(SEARCH("oui",K184)))</formula>
    </cfRule>
    <cfRule type="containsText" dxfId="467" priority="164" operator="containsText" text="NA">
      <formula>NOT(ISERROR(SEARCH("NA",K184)))</formula>
    </cfRule>
  </conditionalFormatting>
  <conditionalFormatting sqref="K184">
    <cfRule type="cellIs" dxfId="466" priority="157" operator="equal">
      <formula>"???"</formula>
    </cfRule>
    <cfRule type="containsText" dxfId="465" priority="158" operator="containsText" text="non">
      <formula>NOT(ISERROR(SEARCH("non",K184)))</formula>
    </cfRule>
    <cfRule type="containsText" dxfId="464" priority="159" operator="containsText" text="oui">
      <formula>NOT(ISERROR(SEARCH("oui",K184)))</formula>
    </cfRule>
    <cfRule type="containsText" dxfId="463" priority="160" operator="containsText" text="NA">
      <formula>NOT(ISERROR(SEARCH("NA",K184)))</formula>
    </cfRule>
  </conditionalFormatting>
  <conditionalFormatting sqref="K156">
    <cfRule type="cellIs" dxfId="462" priority="153" operator="equal">
      <formula>"???"</formula>
    </cfRule>
    <cfRule type="containsText" dxfId="461" priority="154" operator="containsText" text="non">
      <formula>NOT(ISERROR(SEARCH("non",K156)))</formula>
    </cfRule>
    <cfRule type="containsText" dxfId="460" priority="155" operator="containsText" text="oui">
      <formula>NOT(ISERROR(SEARCH("oui",K156)))</formula>
    </cfRule>
    <cfRule type="containsText" dxfId="459" priority="156" operator="containsText" text="NA">
      <formula>NOT(ISERROR(SEARCH("NA",K156)))</formula>
    </cfRule>
  </conditionalFormatting>
  <conditionalFormatting sqref="K156">
    <cfRule type="cellIs" dxfId="458" priority="149" operator="equal">
      <formula>"???"</formula>
    </cfRule>
    <cfRule type="containsText" dxfId="457" priority="150" operator="containsText" text="non">
      <formula>NOT(ISERROR(SEARCH("non",K156)))</formula>
    </cfRule>
    <cfRule type="containsText" dxfId="456" priority="151" operator="containsText" text="oui">
      <formula>NOT(ISERROR(SEARCH("oui",K156)))</formula>
    </cfRule>
    <cfRule type="containsText" dxfId="455" priority="152" operator="containsText" text="NA">
      <formula>NOT(ISERROR(SEARCH("NA",K156)))</formula>
    </cfRule>
  </conditionalFormatting>
  <conditionalFormatting sqref="K174">
    <cfRule type="cellIs" dxfId="454" priority="145" operator="equal">
      <formula>"???"</formula>
    </cfRule>
    <cfRule type="containsText" dxfId="453" priority="146" operator="containsText" text="non">
      <formula>NOT(ISERROR(SEARCH("non",K174)))</formula>
    </cfRule>
    <cfRule type="containsText" dxfId="452" priority="147" operator="containsText" text="oui">
      <formula>NOT(ISERROR(SEARCH("oui",K174)))</formula>
    </cfRule>
    <cfRule type="containsText" dxfId="451" priority="148" operator="containsText" text="NA">
      <formula>NOT(ISERROR(SEARCH("NA",K174)))</formula>
    </cfRule>
  </conditionalFormatting>
  <conditionalFormatting sqref="K174">
    <cfRule type="cellIs" dxfId="450" priority="141" operator="equal">
      <formula>"???"</formula>
    </cfRule>
    <cfRule type="containsText" dxfId="449" priority="142" operator="containsText" text="non">
      <formula>NOT(ISERROR(SEARCH("non",K174)))</formula>
    </cfRule>
    <cfRule type="containsText" dxfId="448" priority="143" operator="containsText" text="oui">
      <formula>NOT(ISERROR(SEARCH("oui",K174)))</formula>
    </cfRule>
    <cfRule type="containsText" dxfId="447" priority="144" operator="containsText" text="NA">
      <formula>NOT(ISERROR(SEARCH("NA",K174)))</formula>
    </cfRule>
  </conditionalFormatting>
  <conditionalFormatting sqref="K174">
    <cfRule type="cellIs" dxfId="446" priority="137" operator="equal">
      <formula>"???"</formula>
    </cfRule>
    <cfRule type="containsText" dxfId="445" priority="138" operator="containsText" text="non">
      <formula>NOT(ISERROR(SEARCH("non",K174)))</formula>
    </cfRule>
    <cfRule type="containsText" dxfId="444" priority="139" operator="containsText" text="oui">
      <formula>NOT(ISERROR(SEARCH("oui",K174)))</formula>
    </cfRule>
    <cfRule type="containsText" dxfId="443" priority="140" operator="containsText" text="NA">
      <formula>NOT(ISERROR(SEARCH("NA",K174)))</formula>
    </cfRule>
  </conditionalFormatting>
  <conditionalFormatting sqref="K174">
    <cfRule type="cellIs" dxfId="442" priority="133" operator="equal">
      <formula>"???"</formula>
    </cfRule>
    <cfRule type="containsText" dxfId="441" priority="134" operator="containsText" text="non">
      <formula>NOT(ISERROR(SEARCH("non",K174)))</formula>
    </cfRule>
    <cfRule type="containsText" dxfId="440" priority="135" operator="containsText" text="oui">
      <formula>NOT(ISERROR(SEARCH("oui",K174)))</formula>
    </cfRule>
    <cfRule type="containsText" dxfId="439" priority="136" operator="containsText" text="NA">
      <formula>NOT(ISERROR(SEARCH("NA",K174)))</formula>
    </cfRule>
  </conditionalFormatting>
  <conditionalFormatting sqref="K162">
    <cfRule type="cellIs" dxfId="438" priority="129" operator="equal">
      <formula>"???"</formula>
    </cfRule>
    <cfRule type="containsText" dxfId="437" priority="130" operator="containsText" text="non">
      <formula>NOT(ISERROR(SEARCH("non",K162)))</formula>
    </cfRule>
    <cfRule type="containsText" dxfId="436" priority="131" operator="containsText" text="oui">
      <formula>NOT(ISERROR(SEARCH("oui",K162)))</formula>
    </cfRule>
    <cfRule type="containsText" dxfId="435" priority="132" operator="containsText" text="NA">
      <formula>NOT(ISERROR(SEARCH("NA",K162)))</formula>
    </cfRule>
  </conditionalFormatting>
  <conditionalFormatting sqref="K162">
    <cfRule type="cellIs" dxfId="434" priority="125" operator="equal">
      <formula>"???"</formula>
    </cfRule>
    <cfRule type="containsText" dxfId="433" priority="126" operator="containsText" text="non">
      <formula>NOT(ISERROR(SEARCH("non",K162)))</formula>
    </cfRule>
    <cfRule type="containsText" dxfId="432" priority="127" operator="containsText" text="oui">
      <formula>NOT(ISERROR(SEARCH("oui",K162)))</formula>
    </cfRule>
    <cfRule type="containsText" dxfId="431" priority="128" operator="containsText" text="NA">
      <formula>NOT(ISERROR(SEARCH("NA",K162)))</formula>
    </cfRule>
  </conditionalFormatting>
  <conditionalFormatting sqref="K157">
    <cfRule type="cellIs" dxfId="430" priority="121" operator="equal">
      <formula>"???"</formula>
    </cfRule>
    <cfRule type="containsText" dxfId="429" priority="122" operator="containsText" text="non">
      <formula>NOT(ISERROR(SEARCH("non",K157)))</formula>
    </cfRule>
    <cfRule type="containsText" dxfId="428" priority="123" operator="containsText" text="oui">
      <formula>NOT(ISERROR(SEARCH("oui",K157)))</formula>
    </cfRule>
    <cfRule type="containsText" dxfId="427" priority="124" operator="containsText" text="NA">
      <formula>NOT(ISERROR(SEARCH("NA",K157)))</formula>
    </cfRule>
  </conditionalFormatting>
  <conditionalFormatting sqref="K157">
    <cfRule type="cellIs" dxfId="426" priority="117" operator="equal">
      <formula>"???"</formula>
    </cfRule>
    <cfRule type="containsText" dxfId="425" priority="118" operator="containsText" text="non">
      <formula>NOT(ISERROR(SEARCH("non",K157)))</formula>
    </cfRule>
    <cfRule type="containsText" dxfId="424" priority="119" operator="containsText" text="oui">
      <formula>NOT(ISERROR(SEARCH("oui",K157)))</formula>
    </cfRule>
    <cfRule type="containsText" dxfId="423" priority="120" operator="containsText" text="NA">
      <formula>NOT(ISERROR(SEARCH("NA",K157)))</formula>
    </cfRule>
  </conditionalFormatting>
  <conditionalFormatting sqref="K154">
    <cfRule type="cellIs" dxfId="422" priority="113" operator="equal">
      <formula>"???"</formula>
    </cfRule>
    <cfRule type="containsText" dxfId="421" priority="114" operator="containsText" text="non">
      <formula>NOT(ISERROR(SEARCH("non",K154)))</formula>
    </cfRule>
    <cfRule type="containsText" dxfId="420" priority="115" operator="containsText" text="oui">
      <formula>NOT(ISERROR(SEARCH("oui",K154)))</formula>
    </cfRule>
    <cfRule type="containsText" dxfId="419" priority="116" operator="containsText" text="NA">
      <formula>NOT(ISERROR(SEARCH("NA",K154)))</formula>
    </cfRule>
  </conditionalFormatting>
  <conditionalFormatting sqref="K154">
    <cfRule type="cellIs" dxfId="418" priority="109" operator="equal">
      <formula>"???"</formula>
    </cfRule>
    <cfRule type="containsText" dxfId="417" priority="110" operator="containsText" text="non">
      <formula>NOT(ISERROR(SEARCH("non",K154)))</formula>
    </cfRule>
    <cfRule type="containsText" dxfId="416" priority="111" operator="containsText" text="oui">
      <formula>NOT(ISERROR(SEARCH("oui",K154)))</formula>
    </cfRule>
    <cfRule type="containsText" dxfId="415" priority="112" operator="containsText" text="NA">
      <formula>NOT(ISERROR(SEARCH("NA",K154)))</formula>
    </cfRule>
  </conditionalFormatting>
  <conditionalFormatting sqref="K133">
    <cfRule type="cellIs" dxfId="414" priority="105" operator="equal">
      <formula>"???"</formula>
    </cfRule>
    <cfRule type="containsText" dxfId="413" priority="106" operator="containsText" text="non">
      <formula>NOT(ISERROR(SEARCH("non",K133)))</formula>
    </cfRule>
    <cfRule type="containsText" dxfId="412" priority="107" operator="containsText" text="oui">
      <formula>NOT(ISERROR(SEARCH("oui",K133)))</formula>
    </cfRule>
    <cfRule type="containsText" dxfId="411" priority="108" operator="containsText" text="NA">
      <formula>NOT(ISERROR(SEARCH("NA",K133)))</formula>
    </cfRule>
  </conditionalFormatting>
  <conditionalFormatting sqref="K133">
    <cfRule type="cellIs" dxfId="410" priority="101" operator="equal">
      <formula>"???"</formula>
    </cfRule>
    <cfRule type="containsText" dxfId="409" priority="102" operator="containsText" text="non">
      <formula>NOT(ISERROR(SEARCH("non",K133)))</formula>
    </cfRule>
    <cfRule type="containsText" dxfId="408" priority="103" operator="containsText" text="oui">
      <formula>NOT(ISERROR(SEARCH("oui",K133)))</formula>
    </cfRule>
    <cfRule type="containsText" dxfId="407" priority="104" operator="containsText" text="NA">
      <formula>NOT(ISERROR(SEARCH("NA",K133)))</formula>
    </cfRule>
  </conditionalFormatting>
  <conditionalFormatting sqref="K132">
    <cfRule type="cellIs" dxfId="406" priority="97" operator="equal">
      <formula>"???"</formula>
    </cfRule>
    <cfRule type="containsText" dxfId="405" priority="98" operator="containsText" text="non">
      <formula>NOT(ISERROR(SEARCH("non",K132)))</formula>
    </cfRule>
    <cfRule type="containsText" dxfId="404" priority="99" operator="containsText" text="oui">
      <formula>NOT(ISERROR(SEARCH("oui",K132)))</formula>
    </cfRule>
    <cfRule type="containsText" dxfId="403" priority="100" operator="containsText" text="NA">
      <formula>NOT(ISERROR(SEARCH("NA",K132)))</formula>
    </cfRule>
  </conditionalFormatting>
  <conditionalFormatting sqref="K132">
    <cfRule type="cellIs" dxfId="402" priority="93" operator="equal">
      <formula>"???"</formula>
    </cfRule>
    <cfRule type="containsText" dxfId="401" priority="94" operator="containsText" text="non">
      <formula>NOT(ISERROR(SEARCH("non",K132)))</formula>
    </cfRule>
    <cfRule type="containsText" dxfId="400" priority="95" operator="containsText" text="oui">
      <formula>NOT(ISERROR(SEARCH("oui",K132)))</formula>
    </cfRule>
    <cfRule type="containsText" dxfId="399" priority="96" operator="containsText" text="NA">
      <formula>NOT(ISERROR(SEARCH("NA",K132)))</formula>
    </cfRule>
  </conditionalFormatting>
  <conditionalFormatting sqref="K122">
    <cfRule type="cellIs" dxfId="398" priority="89" operator="equal">
      <formula>"???"</formula>
    </cfRule>
    <cfRule type="containsText" dxfId="397" priority="90" operator="containsText" text="non">
      <formula>NOT(ISERROR(SEARCH("non",K122)))</formula>
    </cfRule>
    <cfRule type="containsText" dxfId="396" priority="91" operator="containsText" text="oui">
      <formula>NOT(ISERROR(SEARCH("oui",K122)))</formula>
    </cfRule>
    <cfRule type="containsText" dxfId="395" priority="92" operator="containsText" text="NA">
      <formula>NOT(ISERROR(SEARCH("NA",K122)))</formula>
    </cfRule>
  </conditionalFormatting>
  <conditionalFormatting sqref="K122">
    <cfRule type="cellIs" dxfId="394" priority="85" operator="equal">
      <formula>"???"</formula>
    </cfRule>
    <cfRule type="containsText" dxfId="393" priority="86" operator="containsText" text="non">
      <formula>NOT(ISERROR(SEARCH("non",K122)))</formula>
    </cfRule>
    <cfRule type="containsText" dxfId="392" priority="87" operator="containsText" text="oui">
      <formula>NOT(ISERROR(SEARCH("oui",K122)))</formula>
    </cfRule>
    <cfRule type="containsText" dxfId="391" priority="88" operator="containsText" text="NA">
      <formula>NOT(ISERROR(SEARCH("NA",K122)))</formula>
    </cfRule>
  </conditionalFormatting>
  <conditionalFormatting sqref="K120">
    <cfRule type="cellIs" dxfId="390" priority="81" operator="equal">
      <formula>"???"</formula>
    </cfRule>
    <cfRule type="containsText" dxfId="389" priority="82" operator="containsText" text="non">
      <formula>NOT(ISERROR(SEARCH("non",K120)))</formula>
    </cfRule>
    <cfRule type="containsText" dxfId="388" priority="83" operator="containsText" text="oui">
      <formula>NOT(ISERROR(SEARCH("oui",K120)))</formula>
    </cfRule>
    <cfRule type="containsText" dxfId="387" priority="84" operator="containsText" text="NA">
      <formula>NOT(ISERROR(SEARCH("NA",K120)))</formula>
    </cfRule>
  </conditionalFormatting>
  <conditionalFormatting sqref="K120">
    <cfRule type="cellIs" dxfId="386" priority="77" operator="equal">
      <formula>"???"</formula>
    </cfRule>
    <cfRule type="containsText" dxfId="385" priority="78" operator="containsText" text="non">
      <formula>NOT(ISERROR(SEARCH("non",K120)))</formula>
    </cfRule>
    <cfRule type="containsText" dxfId="384" priority="79" operator="containsText" text="oui">
      <formula>NOT(ISERROR(SEARCH("oui",K120)))</formula>
    </cfRule>
    <cfRule type="containsText" dxfId="383" priority="80" operator="containsText" text="NA">
      <formula>NOT(ISERROR(SEARCH("NA",K120)))</formula>
    </cfRule>
  </conditionalFormatting>
  <conditionalFormatting sqref="K119">
    <cfRule type="cellIs" dxfId="382" priority="73" operator="equal">
      <formula>"???"</formula>
    </cfRule>
    <cfRule type="containsText" dxfId="381" priority="74" operator="containsText" text="non">
      <formula>NOT(ISERROR(SEARCH("non",K119)))</formula>
    </cfRule>
    <cfRule type="containsText" dxfId="380" priority="75" operator="containsText" text="oui">
      <formula>NOT(ISERROR(SEARCH("oui",K119)))</formula>
    </cfRule>
    <cfRule type="containsText" dxfId="379" priority="76" operator="containsText" text="NA">
      <formula>NOT(ISERROR(SEARCH("NA",K119)))</formula>
    </cfRule>
  </conditionalFormatting>
  <conditionalFormatting sqref="K119">
    <cfRule type="cellIs" dxfId="378" priority="69" operator="equal">
      <formula>"???"</formula>
    </cfRule>
    <cfRule type="containsText" dxfId="377" priority="70" operator="containsText" text="non">
      <formula>NOT(ISERROR(SEARCH("non",K119)))</formula>
    </cfRule>
    <cfRule type="containsText" dxfId="376" priority="71" operator="containsText" text="oui">
      <formula>NOT(ISERROR(SEARCH("oui",K119)))</formula>
    </cfRule>
    <cfRule type="containsText" dxfId="375" priority="72" operator="containsText" text="NA">
      <formula>NOT(ISERROR(SEARCH("NA",K119)))</formula>
    </cfRule>
  </conditionalFormatting>
  <conditionalFormatting sqref="K117">
    <cfRule type="cellIs" dxfId="374" priority="65" operator="equal">
      <formula>"???"</formula>
    </cfRule>
    <cfRule type="containsText" dxfId="373" priority="66" operator="containsText" text="non">
      <formula>NOT(ISERROR(SEARCH("non",K117)))</formula>
    </cfRule>
    <cfRule type="containsText" dxfId="372" priority="68" operator="containsText" text="NA">
      <formula>NOT(ISERROR(SEARCH("NA",K117)))</formula>
    </cfRule>
  </conditionalFormatting>
  <conditionalFormatting sqref="K117">
    <cfRule type="cellIs" dxfId="371" priority="61" operator="equal">
      <formula>"???"</formula>
    </cfRule>
    <cfRule type="containsText" dxfId="370" priority="62" operator="containsText" text="non">
      <formula>NOT(ISERROR(SEARCH("non",K117)))</formula>
    </cfRule>
    <cfRule type="containsText" dxfId="369" priority="63" operator="containsText" text="oui">
      <formula>NOT(ISERROR(SEARCH("oui",K117)))</formula>
    </cfRule>
    <cfRule type="containsText" dxfId="368" priority="64" operator="containsText" text="NA">
      <formula>NOT(ISERROR(SEARCH("NA",K117)))</formula>
    </cfRule>
  </conditionalFormatting>
  <conditionalFormatting sqref="K116">
    <cfRule type="containsText" dxfId="367" priority="58" operator="containsText" text="non">
      <formula>NOT(ISERROR(SEARCH("non",K116)))</formula>
    </cfRule>
    <cfRule type="containsText" dxfId="366" priority="59" operator="containsText" text="oui">
      <formula>NOT(ISERROR(SEARCH("oui",K116)))</formula>
    </cfRule>
    <cfRule type="containsText" dxfId="365" priority="60" operator="containsText" text="NA">
      <formula>NOT(ISERROR(SEARCH("NA",K116)))</formula>
    </cfRule>
  </conditionalFormatting>
  <conditionalFormatting sqref="E6:J503">
    <cfRule type="containsText" dxfId="364" priority="393" operator="containsText" text="NA">
      <formula>NOT(ISERROR(SEARCH("NA",E6)))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Full Set GameCube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2016-09-21T20:13:50Z</dcterms:modified>
</cp:coreProperties>
</file>