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1"/>
  </bookViews>
  <sheets>
    <sheet name="Calendrier Saisons" sheetId="1" r:id="rId1"/>
    <sheet name="Facturation" sheetId="2" r:id="rId2"/>
  </sheets>
  <definedNames>
    <definedName name="_xlnm.Print_Area" localSheetId="1">'Facturation'!$B$1:$K$40</definedName>
  </definedNames>
  <calcPr fullCalcOnLoad="1"/>
</workbook>
</file>

<file path=xl/comments2.xml><?xml version="1.0" encoding="utf-8"?>
<comments xmlns="http://schemas.openxmlformats.org/spreadsheetml/2006/main">
  <authors>
    <author>olivier garriou</author>
  </authors>
  <commentList>
    <comment ref="O86" authorId="0">
      <text>
        <r>
          <rPr>
            <b/>
            <sz val="8"/>
            <rFont val="Tahoma"/>
            <family val="0"/>
          </rPr>
          <t>N° Carte d'identité</t>
        </r>
      </text>
    </comment>
  </commentList>
</comments>
</file>

<file path=xl/sharedStrings.xml><?xml version="1.0" encoding="utf-8"?>
<sst xmlns="http://schemas.openxmlformats.org/spreadsheetml/2006/main" count="234" uniqueCount="185">
  <si>
    <t>Date arrivée</t>
  </si>
  <si>
    <t>Date départ</t>
  </si>
  <si>
    <t>Adresse</t>
  </si>
  <si>
    <t>Mail</t>
  </si>
  <si>
    <t>Animal de compagnie</t>
  </si>
  <si>
    <t>Adulte(s)</t>
  </si>
  <si>
    <t>Enfant(s) -12 ans</t>
  </si>
  <si>
    <t>Visiteur(s)</t>
  </si>
  <si>
    <t>Personne(s) supplémentaire(s)</t>
  </si>
  <si>
    <t>Électricité</t>
  </si>
  <si>
    <t>Code postal</t>
  </si>
  <si>
    <t>Ville</t>
  </si>
  <si>
    <t>Téléphone fixe</t>
  </si>
  <si>
    <t>Téléphone mobile</t>
  </si>
  <si>
    <t>Mobil-Home 2/3 places</t>
  </si>
  <si>
    <t>Mobil-Home 4/5 places</t>
  </si>
  <si>
    <t>Mobil-Home 6/8 places</t>
  </si>
  <si>
    <t>Baguette(s)</t>
  </si>
  <si>
    <t>Pain(s)</t>
  </si>
  <si>
    <t>Viennoiserie(s)</t>
  </si>
  <si>
    <t>Location frigo</t>
  </si>
  <si>
    <t>3, rue des Primevères</t>
  </si>
  <si>
    <t>Brains</t>
  </si>
  <si>
    <t>olivier.garriou44@orange.fr</t>
  </si>
  <si>
    <t>0240655873</t>
  </si>
  <si>
    <t>0685890005</t>
  </si>
  <si>
    <t>Renault Laguna 3</t>
  </si>
  <si>
    <t>N° carte d'identité</t>
  </si>
  <si>
    <t>000548662578</t>
  </si>
  <si>
    <t>Emplacement tente &lt; 4 places</t>
  </si>
  <si>
    <t>Emplacement tente &gt; 4 places</t>
  </si>
  <si>
    <t>Emplacement camping car</t>
  </si>
  <si>
    <t>Emplacement caravane</t>
  </si>
  <si>
    <t>Tarif nuitée par personne haute saison</t>
  </si>
  <si>
    <t>Tarif nuitée par personne basse saison</t>
  </si>
  <si>
    <t>Emplacement véhicule</t>
  </si>
  <si>
    <t xml:space="preserve">Véhicule - Marque / Genre </t>
  </si>
  <si>
    <t>ECC</t>
  </si>
  <si>
    <t>EV</t>
  </si>
  <si>
    <t>ECA</t>
  </si>
  <si>
    <t>T+4</t>
  </si>
  <si>
    <t>MH23</t>
  </si>
  <si>
    <t>MH45</t>
  </si>
  <si>
    <t>MH68</t>
  </si>
  <si>
    <t>PS</t>
  </si>
  <si>
    <t>BAG</t>
  </si>
  <si>
    <t>TS</t>
  </si>
  <si>
    <t>AD</t>
  </si>
  <si>
    <t>T-4</t>
  </si>
  <si>
    <t>AN</t>
  </si>
  <si>
    <t>EL</t>
  </si>
  <si>
    <t>VI</t>
  </si>
  <si>
    <t>PA</t>
  </si>
  <si>
    <t>VIE</t>
  </si>
  <si>
    <t>TNHS</t>
  </si>
  <si>
    <t>TNBS</t>
  </si>
  <si>
    <t>FR</t>
  </si>
  <si>
    <t>Code(s)</t>
  </si>
  <si>
    <t>FORHS</t>
  </si>
  <si>
    <t>FORBS</t>
  </si>
  <si>
    <t>Forfait haute saison - 2 personnes / 1 emplacement / 1 véhicule</t>
  </si>
  <si>
    <t>FORMS</t>
  </si>
  <si>
    <t>Forfait moyenne saison - 2 personnes / 1 emplacement / 1 véhicule</t>
  </si>
  <si>
    <t>Forfait basse saison - 2 personnes / 1 emplacement / 1 véhicule</t>
  </si>
  <si>
    <t>Taxe(s) séjour</t>
  </si>
  <si>
    <t>Acompte versé</t>
  </si>
  <si>
    <t>Acompte versé →</t>
  </si>
  <si>
    <t>Total TTC séjour →</t>
  </si>
  <si>
    <t>Facture N°</t>
  </si>
  <si>
    <t>Qté nuits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</si>
  <si>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</si>
  <si>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</si>
  <si>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</si>
  <si>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</si>
  <si>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</si>
  <si>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</si>
  <si>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</si>
  <si>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</si>
  <si>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</si>
  <si>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</si>
  <si>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</si>
  <si>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</si>
  <si>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CALENDRIER 2016</t>
  </si>
  <si>
    <t>Haute saison</t>
  </si>
  <si>
    <t>Moyenne saison</t>
  </si>
  <si>
    <t>Basse saison</t>
  </si>
  <si>
    <t>Total</t>
  </si>
  <si>
    <t>Qté(s)</t>
  </si>
  <si>
    <t>PU TTC</t>
  </si>
  <si>
    <t>TTC</t>
  </si>
  <si>
    <t>MH1012</t>
  </si>
  <si>
    <t>Mobil-Home 10/12 places</t>
  </si>
  <si>
    <t>Facturation(s)</t>
  </si>
  <si>
    <t>du</t>
  </si>
  <si>
    <t>SÉJOUR</t>
  </si>
  <si>
    <t>Tél. fixe</t>
  </si>
  <si>
    <t>Tél. mobile</t>
  </si>
  <si>
    <t>N° CI</t>
  </si>
  <si>
    <t>olivier.garriou44@gmail.com</t>
  </si>
  <si>
    <t>000522557733</t>
  </si>
  <si>
    <t>Renault Mégane CC</t>
  </si>
  <si>
    <t>0678550608</t>
  </si>
  <si>
    <t>corentingarriou@icloud.com</t>
  </si>
  <si>
    <t>000759172532</t>
  </si>
  <si>
    <t xml:space="preserve">Renault Mégane </t>
  </si>
  <si>
    <t>GARRIOU Olivier</t>
  </si>
  <si>
    <t>GARRIOU Corentin</t>
  </si>
  <si>
    <t>GARRIOU Christine</t>
  </si>
  <si>
    <t>Nom / Prénom</t>
  </si>
  <si>
    <t>0689253577</t>
  </si>
  <si>
    <t>ALNET Rémy</t>
  </si>
  <si>
    <t>20, rue des Primevères</t>
  </si>
  <si>
    <t>0240655579</t>
  </si>
  <si>
    <t>remy_alnet@orange.fr</t>
  </si>
  <si>
    <t>00010291632</t>
  </si>
  <si>
    <t>Peugeot 3008</t>
  </si>
  <si>
    <t>0726873201</t>
  </si>
  <si>
    <t>Immatriculation véhicule</t>
  </si>
  <si>
    <t xml:space="preserve">Immatriculation </t>
  </si>
  <si>
    <t>CA614CY</t>
  </si>
  <si>
    <t>DJ512LZ</t>
  </si>
  <si>
    <t>RM199DY</t>
  </si>
  <si>
    <t>ANCV</t>
  </si>
  <si>
    <t>Espèces</t>
  </si>
  <si>
    <t>Carte Bancaire</t>
  </si>
  <si>
    <t>Chèque Bancaire</t>
  </si>
  <si>
    <t>Règlement effectué ce jour</t>
  </si>
  <si>
    <t>E12</t>
  </si>
  <si>
    <t>Par</t>
  </si>
  <si>
    <t>Crédit Mutuel</t>
  </si>
  <si>
    <t>BPBA</t>
  </si>
  <si>
    <t>Crédit Agricole</t>
  </si>
  <si>
    <t>Crédit du Nord</t>
  </si>
  <si>
    <t>Caisse d'Épargne</t>
  </si>
  <si>
    <t>Groupama</t>
  </si>
  <si>
    <t>ING Direct</t>
  </si>
  <si>
    <t>Société Générale</t>
  </si>
  <si>
    <t>BNP Parisbas</t>
  </si>
  <si>
    <t>Crédit Lyonnais</t>
  </si>
  <si>
    <t>Crédit Foncier</t>
  </si>
  <si>
    <t>CIC</t>
  </si>
  <si>
    <t>Fortunéo</t>
  </si>
  <si>
    <t>Dexia</t>
  </si>
  <si>
    <t>HSBC</t>
  </si>
  <si>
    <t>La Banque Postale</t>
  </si>
  <si>
    <t>Crédit Maritime</t>
  </si>
  <si>
    <t>Axa Banque</t>
  </si>
  <si>
    <t>Lloyds Bank</t>
  </si>
  <si>
    <t>The Royal Bank Of Scotland</t>
  </si>
  <si>
    <t>ABN Amro</t>
  </si>
  <si>
    <t>Caïxa Bank</t>
  </si>
  <si>
    <t>City Bank</t>
  </si>
  <si>
    <t>Deutsche Bank</t>
  </si>
  <si>
    <t>Goldman Sachs</t>
  </si>
  <si>
    <t>Saxo Bank</t>
  </si>
  <si>
    <t>Natixis Bank</t>
  </si>
  <si>
    <t>Virement Bancaire</t>
  </si>
  <si>
    <t>En ligne</t>
  </si>
  <si>
    <t>05 28 99 12 20</t>
  </si>
  <si>
    <t>07 54 22 89 00</t>
  </si>
  <si>
    <t>upirellu@free.com</t>
  </si>
  <si>
    <t>Emplacement N°</t>
  </si>
  <si>
    <t>Séjour nuit(s) haute saison</t>
  </si>
  <si>
    <t>Séjour nuit(s) moyenne saison</t>
  </si>
  <si>
    <t>Séjour nuit(s) basse saison</t>
  </si>
  <si>
    <t>26, rue de La Côte - 20650 - Porto Vecchio</t>
  </si>
  <si>
    <t>Année([DateVente]) = Année(Date()) et Mois([DateVente]) &lt;= Mois(Date()) et Jour([DateVente]) &lt;= Jour (Date())</t>
  </si>
  <si>
    <t>&gt;## et &lt;#2/4/2012#</t>
  </si>
  <si>
    <t>&gt;=#01/01/2016# et &lt;=#31/01/2016#</t>
  </si>
  <si>
    <t>Enfant(s)</t>
  </si>
  <si>
    <t>Adultes(s)</t>
  </si>
  <si>
    <t>Nuits</t>
  </si>
  <si>
    <t>Périodes / Saisons</t>
  </si>
  <si>
    <t>TNMS</t>
  </si>
  <si>
    <t>Tarif nuitée par personne moyenne saison</t>
  </si>
  <si>
    <t>TARTEMPION Jules</t>
  </si>
  <si>
    <t>6, rue des Souvenirs</t>
  </si>
  <si>
    <t>Porto Vecchio</t>
  </si>
  <si>
    <t>0427692366</t>
  </si>
  <si>
    <t>0786254418</t>
  </si>
  <si>
    <t>tartempion_jules@free.fr</t>
  </si>
  <si>
    <t>00043015972</t>
  </si>
  <si>
    <t>Citroën CX</t>
  </si>
  <si>
    <t>DJ137MR</t>
  </si>
  <si>
    <t>AD775CD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</si>
</sst>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&quot;€&quot;"/>
    <numFmt numFmtId="181" formatCode="[$-40C]dddd\ d\ mmmm\ yyyy"/>
    <numFmt numFmtId="182" formatCode="[$-40C]d\-mmm\-yy;@"/>
    <numFmt numFmtId="183" formatCode="#,##0.000\ &quot;€&quot;"/>
    <numFmt numFmtId="184" formatCode="&quot;Vrai&quot;;&quot;Vrai&quot;;&quot;Faux&quot;"/>
    <numFmt numFmtId="185" formatCode="&quot;Actif&quot;;&quot;Actif&quot;;&quot;Inactif&quot;"/>
    <numFmt numFmtId="186" formatCode="00000"/>
    <numFmt numFmtId="187" formatCode="#,##0.000"/>
    <numFmt numFmtId="188" formatCode="mmm\-yyyy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alibri"/>
      <family val="2"/>
    </font>
    <font>
      <b/>
      <sz val="8"/>
      <name val="Calibri"/>
      <family val="2"/>
    </font>
    <font>
      <b/>
      <u val="single"/>
      <sz val="8"/>
      <name val="Calibri"/>
      <family val="2"/>
    </font>
    <font>
      <i/>
      <sz val="8"/>
      <name val="Calibri"/>
      <family val="2"/>
    </font>
    <font>
      <b/>
      <sz val="8"/>
      <color indexed="10"/>
      <name val="Calibri"/>
      <family val="2"/>
    </font>
    <font>
      <sz val="8"/>
      <color indexed="9"/>
      <name val="Calibri"/>
      <family val="2"/>
    </font>
    <font>
      <b/>
      <i/>
      <sz val="8"/>
      <name val="Calibri"/>
      <family val="2"/>
    </font>
    <font>
      <b/>
      <sz val="10"/>
      <name val="Calibri"/>
      <family val="2"/>
    </font>
    <font>
      <b/>
      <sz val="8"/>
      <name val="Tahoma"/>
      <family val="0"/>
    </font>
    <font>
      <b/>
      <sz val="8"/>
      <color indexed="9"/>
      <name val="Calibri"/>
      <family val="2"/>
    </font>
    <font>
      <b/>
      <u val="single"/>
      <sz val="8"/>
      <color indexed="9"/>
      <name val="Calibri"/>
      <family val="2"/>
    </font>
    <font>
      <b/>
      <sz val="10"/>
      <color indexed="9"/>
      <name val="Calibri"/>
      <family val="2"/>
    </font>
    <font>
      <b/>
      <i/>
      <sz val="8"/>
      <color indexed="9"/>
      <name val="Calibri"/>
      <family val="2"/>
    </font>
    <font>
      <b/>
      <i/>
      <u val="single"/>
      <sz val="8"/>
      <color indexed="9"/>
      <name val="Calibri"/>
      <family val="2"/>
    </font>
    <font>
      <sz val="8"/>
      <color indexed="22"/>
      <name val="Calibri"/>
      <family val="2"/>
    </font>
    <font>
      <i/>
      <sz val="8"/>
      <color indexed="62"/>
      <name val="Calibri"/>
      <family val="2"/>
    </font>
    <font>
      <sz val="8"/>
      <color indexed="62"/>
      <name val="Calibri"/>
      <family val="2"/>
    </font>
    <font>
      <i/>
      <sz val="8"/>
      <color indexed="9"/>
      <name val="Calibri"/>
      <family val="2"/>
    </font>
    <font>
      <b/>
      <sz val="8"/>
      <name val="Arial"/>
      <family val="2"/>
    </font>
    <font>
      <sz val="8"/>
      <color indexed="9"/>
      <name val="Arial"/>
      <family val="0"/>
    </font>
    <font>
      <i/>
      <sz val="8"/>
      <color indexed="41"/>
      <name val="Calibri"/>
      <family val="2"/>
    </font>
    <font>
      <sz val="8"/>
      <color indexed="4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8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82" fontId="4" fillId="2" borderId="2" xfId="0" applyNumberFormat="1" applyFont="1" applyFill="1" applyBorder="1" applyAlignment="1">
      <alignment horizontal="center"/>
    </xf>
    <xf numFmtId="182" fontId="9" fillId="3" borderId="2" xfId="0" applyNumberFormat="1" applyFont="1" applyFill="1" applyBorder="1" applyAlignment="1">
      <alignment horizontal="center"/>
    </xf>
    <xf numFmtId="182" fontId="4" fillId="4" borderId="2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82" fontId="4" fillId="0" borderId="0" xfId="0" applyNumberFormat="1" applyFont="1" applyFill="1" applyBorder="1" applyAlignment="1">
      <alignment horizontal="center"/>
    </xf>
    <xf numFmtId="182" fontId="9" fillId="0" borderId="0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14" fillId="6" borderId="0" xfId="0" applyFont="1" applyFill="1" applyAlignment="1">
      <alignment/>
    </xf>
    <xf numFmtId="180" fontId="4" fillId="0" borderId="0" xfId="0" applyNumberFormat="1" applyFont="1" applyAlignment="1">
      <alignment horizontal="left"/>
    </xf>
    <xf numFmtId="0" fontId="15" fillId="6" borderId="0" xfId="0" applyFont="1" applyFill="1" applyBorder="1" applyAlignment="1">
      <alignment horizontal="right"/>
    </xf>
    <xf numFmtId="0" fontId="15" fillId="6" borderId="0" xfId="0" applyFont="1" applyFill="1" applyBorder="1" applyAlignment="1">
      <alignment horizontal="center"/>
    </xf>
    <xf numFmtId="182" fontId="15" fillId="6" borderId="0" xfId="0" applyNumberFormat="1" applyFont="1" applyFill="1" applyBorder="1" applyAlignment="1">
      <alignment horizontal="left"/>
    </xf>
    <xf numFmtId="0" fontId="17" fillId="6" borderId="0" xfId="0" applyFont="1" applyFill="1" applyAlignment="1">
      <alignment horizontal="center"/>
    </xf>
    <xf numFmtId="0" fontId="16" fillId="6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21" fillId="3" borderId="0" xfId="0" applyFont="1" applyFill="1" applyAlignment="1">
      <alignment horizontal="right"/>
    </xf>
    <xf numFmtId="1" fontId="9" fillId="3" borderId="0" xfId="0" applyNumberFormat="1" applyFont="1" applyFill="1" applyBorder="1" applyAlignment="1">
      <alignment horizontal="left"/>
    </xf>
    <xf numFmtId="0" fontId="7" fillId="4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4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right"/>
    </xf>
    <xf numFmtId="0" fontId="4" fillId="7" borderId="0" xfId="0" applyFont="1" applyFill="1" applyAlignment="1">
      <alignment horizontal="left"/>
    </xf>
    <xf numFmtId="0" fontId="19" fillId="7" borderId="0" xfId="0" applyFont="1" applyFill="1" applyAlignment="1">
      <alignment horizontal="right"/>
    </xf>
    <xf numFmtId="0" fontId="20" fillId="7" borderId="0" xfId="0" applyFont="1" applyFill="1" applyAlignment="1">
      <alignment horizontal="center"/>
    </xf>
    <xf numFmtId="0" fontId="20" fillId="7" borderId="0" xfId="0" applyFont="1" applyFill="1" applyAlignment="1">
      <alignment horizontal="left"/>
    </xf>
    <xf numFmtId="182" fontId="4" fillId="7" borderId="0" xfId="0" applyNumberFormat="1" applyFont="1" applyFill="1" applyBorder="1" applyAlignment="1">
      <alignment horizontal="center"/>
    </xf>
    <xf numFmtId="182" fontId="4" fillId="7" borderId="0" xfId="0" applyNumberFormat="1" applyFont="1" applyFill="1" applyBorder="1" applyAlignment="1">
      <alignment horizontal="left"/>
    </xf>
    <xf numFmtId="1" fontId="4" fillId="7" borderId="0" xfId="0" applyNumberFormat="1" applyFont="1" applyFill="1" applyBorder="1" applyAlignment="1">
      <alignment horizontal="left"/>
    </xf>
    <xf numFmtId="183" fontId="4" fillId="7" borderId="0" xfId="0" applyNumberFormat="1" applyFont="1" applyFill="1" applyBorder="1" applyAlignment="1">
      <alignment horizontal="left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center"/>
    </xf>
    <xf numFmtId="180" fontId="4" fillId="7" borderId="8" xfId="0" applyNumberFormat="1" applyFont="1" applyFill="1" applyBorder="1" applyAlignment="1">
      <alignment horizontal="center"/>
    </xf>
    <xf numFmtId="187" fontId="4" fillId="7" borderId="0" xfId="0" applyNumberFormat="1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87" fontId="5" fillId="7" borderId="10" xfId="0" applyNumberFormat="1" applyFont="1" applyFill="1" applyBorder="1" applyAlignment="1">
      <alignment horizontal="right"/>
    </xf>
    <xf numFmtId="180" fontId="5" fillId="7" borderId="11" xfId="0" applyNumberFormat="1" applyFont="1" applyFill="1" applyBorder="1" applyAlignment="1">
      <alignment horizontal="center"/>
    </xf>
    <xf numFmtId="0" fontId="4" fillId="7" borderId="0" xfId="0" applyFont="1" applyFill="1" applyAlignment="1">
      <alignment horizontal="right"/>
    </xf>
    <xf numFmtId="187" fontId="5" fillId="7" borderId="0" xfId="0" applyNumberFormat="1" applyFont="1" applyFill="1" applyBorder="1" applyAlignment="1">
      <alignment horizontal="left"/>
    </xf>
    <xf numFmtId="187" fontId="5" fillId="7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right"/>
    </xf>
    <xf numFmtId="180" fontId="4" fillId="7" borderId="14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right"/>
    </xf>
    <xf numFmtId="49" fontId="5" fillId="7" borderId="0" xfId="0" applyNumberFormat="1" applyFont="1" applyFill="1" applyAlignment="1">
      <alignment/>
    </xf>
    <xf numFmtId="49" fontId="5" fillId="7" borderId="0" xfId="0" applyNumberFormat="1" applyFont="1" applyFill="1" applyBorder="1" applyAlignment="1">
      <alignment/>
    </xf>
    <xf numFmtId="0" fontId="4" fillId="7" borderId="15" xfId="0" applyFont="1" applyFill="1" applyBorder="1" applyAlignment="1">
      <alignment horizontal="center"/>
    </xf>
    <xf numFmtId="187" fontId="5" fillId="7" borderId="16" xfId="0" applyNumberFormat="1" applyFont="1" applyFill="1" applyBorder="1" applyAlignment="1">
      <alignment horizontal="right"/>
    </xf>
    <xf numFmtId="180" fontId="8" fillId="7" borderId="17" xfId="0" applyNumberFormat="1" applyFont="1" applyFill="1" applyBorder="1" applyAlignment="1">
      <alignment horizontal="center"/>
    </xf>
    <xf numFmtId="187" fontId="5" fillId="7" borderId="0" xfId="0" applyNumberFormat="1" applyFont="1" applyFill="1" applyBorder="1" applyAlignment="1">
      <alignment horizontal="right"/>
    </xf>
    <xf numFmtId="180" fontId="8" fillId="7" borderId="0" xfId="0" applyNumberFormat="1" applyFont="1" applyFill="1" applyBorder="1" applyAlignment="1">
      <alignment horizontal="center"/>
    </xf>
    <xf numFmtId="0" fontId="18" fillId="7" borderId="0" xfId="0" applyFont="1" applyFill="1" applyAlignment="1">
      <alignment horizontal="left"/>
    </xf>
    <xf numFmtId="18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11" fillId="7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82" fontId="1" fillId="4" borderId="18" xfId="0" applyNumberFormat="1" applyFont="1" applyFill="1" applyBorder="1" applyAlignment="1">
      <alignment horizontal="center"/>
    </xf>
    <xf numFmtId="182" fontId="1" fillId="4" borderId="20" xfId="0" applyNumberFormat="1" applyFont="1" applyFill="1" applyBorder="1" applyAlignment="1">
      <alignment horizontal="center"/>
    </xf>
    <xf numFmtId="182" fontId="1" fillId="2" borderId="18" xfId="0" applyNumberFormat="1" applyFont="1" applyFill="1" applyBorder="1" applyAlignment="1">
      <alignment horizontal="center"/>
    </xf>
    <xf numFmtId="182" fontId="1" fillId="2" borderId="2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182" fontId="4" fillId="4" borderId="6" xfId="0" applyNumberFormat="1" applyFont="1" applyFill="1" applyBorder="1" applyAlignment="1">
      <alignment horizontal="center"/>
    </xf>
    <xf numFmtId="182" fontId="9" fillId="3" borderId="21" xfId="0" applyNumberFormat="1" applyFont="1" applyFill="1" applyBorder="1" applyAlignment="1">
      <alignment horizontal="center"/>
    </xf>
    <xf numFmtId="182" fontId="4" fillId="2" borderId="21" xfId="0" applyNumberFormat="1" applyFont="1" applyFill="1" applyBorder="1" applyAlignment="1">
      <alignment horizontal="center"/>
    </xf>
    <xf numFmtId="182" fontId="4" fillId="4" borderId="2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2" fillId="0" borderId="0" xfId="0" applyFont="1" applyAlignment="1">
      <alignment horizontal="right"/>
    </xf>
    <xf numFmtId="182" fontId="23" fillId="3" borderId="18" xfId="0" applyNumberFormat="1" applyFont="1" applyFill="1" applyBorder="1" applyAlignment="1">
      <alignment horizontal="center"/>
    </xf>
    <xf numFmtId="182" fontId="23" fillId="3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4" fillId="7" borderId="0" xfId="0" applyFont="1" applyFill="1" applyAlignment="1">
      <alignment horizontal="right"/>
    </xf>
    <xf numFmtId="49" fontId="25" fillId="7" borderId="0" xfId="0" applyNumberFormat="1" applyFont="1" applyFill="1" applyAlignment="1">
      <alignment horizontal="left"/>
    </xf>
    <xf numFmtId="1" fontId="25" fillId="7" borderId="0" xfId="0" applyNumberFormat="1" applyFont="1" applyFill="1" applyBorder="1" applyAlignment="1">
      <alignment horizontal="left"/>
    </xf>
    <xf numFmtId="180" fontId="25" fillId="7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133350</xdr:rowOff>
    </xdr:from>
    <xdr:to>
      <xdr:col>5</xdr:col>
      <xdr:colOff>76200</xdr:colOff>
      <xdr:row>7</xdr:row>
      <xdr:rowOff>28575</xdr:rowOff>
    </xdr:to>
    <xdr:pic>
      <xdr:nvPicPr>
        <xdr:cNvPr id="1" name="il_fi" descr="Afficher l'image d'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76225"/>
          <a:ext cx="1876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24"/>
  </sheetPr>
  <dimension ref="A2:P46"/>
  <sheetViews>
    <sheetView workbookViewId="0" topLeftCell="A1">
      <selection activeCell="O48" sqref="O48"/>
    </sheetView>
  </sheetViews>
  <sheetFormatPr defaultColWidth="11.421875" defaultRowHeight="12.75"/>
  <cols>
    <col min="1" max="12" width="12.140625" style="2" customWidth="1"/>
    <col min="13" max="13" width="2.8515625" style="2" customWidth="1"/>
    <col min="14" max="14" width="11.8515625" style="2" customWidth="1"/>
    <col min="15" max="15" width="4.00390625" style="2" customWidth="1"/>
    <col min="16" max="16" width="6.421875" style="2" customWidth="1"/>
    <col min="17" max="40" width="11.421875" style="1" customWidth="1"/>
  </cols>
  <sheetData>
    <row r="1" ht="13.5" thickBot="1"/>
    <row r="2" spans="1:12" ht="13.5" thickBot="1">
      <c r="A2" s="86" t="s">
        <v>82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ht="13.5" thickBot="1"/>
    <row r="4" spans="1:12" ht="13.5" thickBot="1">
      <c r="A4" s="9" t="s">
        <v>70</v>
      </c>
      <c r="B4" s="9" t="s">
        <v>71</v>
      </c>
      <c r="C4" s="9" t="s">
        <v>72</v>
      </c>
      <c r="D4" s="9" t="s">
        <v>73</v>
      </c>
      <c r="E4" s="9" t="s">
        <v>74</v>
      </c>
      <c r="F4" s="9" t="s">
        <v>75</v>
      </c>
      <c r="G4" s="9" t="s">
        <v>76</v>
      </c>
      <c r="H4" s="9" t="s">
        <v>77</v>
      </c>
      <c r="I4" s="9" t="s">
        <v>78</v>
      </c>
      <c r="J4" s="9" t="s">
        <v>79</v>
      </c>
      <c r="K4" s="100" t="s">
        <v>80</v>
      </c>
      <c r="L4" s="9" t="s">
        <v>81</v>
      </c>
    </row>
    <row r="5" spans="1:16" ht="12.75">
      <c r="A5" s="10">
        <v>42370</v>
      </c>
      <c r="B5" s="11">
        <v>42401</v>
      </c>
      <c r="C5" s="10">
        <v>42430</v>
      </c>
      <c r="D5" s="10">
        <v>42461</v>
      </c>
      <c r="E5" s="12">
        <v>42491</v>
      </c>
      <c r="F5" s="12">
        <v>42522</v>
      </c>
      <c r="G5" s="11">
        <v>42552</v>
      </c>
      <c r="H5" s="11">
        <v>42583</v>
      </c>
      <c r="I5" s="12">
        <v>42614</v>
      </c>
      <c r="J5" s="96">
        <v>42644</v>
      </c>
      <c r="K5" s="11">
        <v>42675</v>
      </c>
      <c r="L5" s="98">
        <v>42705</v>
      </c>
      <c r="N5" s="13" t="s">
        <v>83</v>
      </c>
      <c r="O5" s="14">
        <f>COUNTA(B5:B25,D14:D34,G5:H35,K5:K25,L28:L35)</f>
        <v>133</v>
      </c>
      <c r="P5" s="15" t="s">
        <v>171</v>
      </c>
    </row>
    <row r="6" spans="1:16" ht="12.75">
      <c r="A6" s="10">
        <v>42371</v>
      </c>
      <c r="B6" s="11">
        <v>42402</v>
      </c>
      <c r="C6" s="10">
        <v>42431</v>
      </c>
      <c r="D6" s="10">
        <v>42462</v>
      </c>
      <c r="E6" s="12">
        <v>42492</v>
      </c>
      <c r="F6" s="12">
        <v>42523</v>
      </c>
      <c r="G6" s="11">
        <v>42553</v>
      </c>
      <c r="H6" s="11">
        <v>42584</v>
      </c>
      <c r="I6" s="12">
        <v>42615</v>
      </c>
      <c r="J6" s="96">
        <v>42645</v>
      </c>
      <c r="K6" s="11">
        <v>42676</v>
      </c>
      <c r="L6" s="98">
        <v>42706</v>
      </c>
      <c r="N6" s="16" t="s">
        <v>84</v>
      </c>
      <c r="O6" s="17">
        <f>COUNTA(E5:F35,I5:J35)</f>
        <v>122</v>
      </c>
      <c r="P6" s="18" t="s">
        <v>171</v>
      </c>
    </row>
    <row r="7" spans="1:16" ht="13.5" thickBot="1">
      <c r="A7" s="10">
        <v>42372</v>
      </c>
      <c r="B7" s="11">
        <v>42403</v>
      </c>
      <c r="C7" s="10">
        <v>42432</v>
      </c>
      <c r="D7" s="10">
        <v>42463</v>
      </c>
      <c r="E7" s="12">
        <v>42493</v>
      </c>
      <c r="F7" s="12">
        <v>42524</v>
      </c>
      <c r="G7" s="11">
        <v>42554</v>
      </c>
      <c r="H7" s="11">
        <v>42585</v>
      </c>
      <c r="I7" s="12">
        <v>42616</v>
      </c>
      <c r="J7" s="96">
        <v>42646</v>
      </c>
      <c r="K7" s="11">
        <v>42677</v>
      </c>
      <c r="L7" s="98">
        <v>42707</v>
      </c>
      <c r="N7" s="19" t="s">
        <v>85</v>
      </c>
      <c r="O7" s="20">
        <f>COUNTA(A5:A35,B26:B35,C5:C35,D5:D13,K26:K35,L5:L27)</f>
        <v>111</v>
      </c>
      <c r="P7" s="21" t="s">
        <v>171</v>
      </c>
    </row>
    <row r="8" spans="1:16" ht="13.5" thickBot="1">
      <c r="A8" s="10">
        <v>42373</v>
      </c>
      <c r="B8" s="11">
        <v>42404</v>
      </c>
      <c r="C8" s="10">
        <v>42433</v>
      </c>
      <c r="D8" s="10">
        <v>42464</v>
      </c>
      <c r="E8" s="12">
        <v>42494</v>
      </c>
      <c r="F8" s="12">
        <v>42525</v>
      </c>
      <c r="G8" s="11">
        <v>42555</v>
      </c>
      <c r="H8" s="11">
        <v>42586</v>
      </c>
      <c r="I8" s="12">
        <v>42617</v>
      </c>
      <c r="J8" s="96">
        <v>42647</v>
      </c>
      <c r="K8" s="11">
        <v>42678</v>
      </c>
      <c r="L8" s="98">
        <v>42708</v>
      </c>
      <c r="O8" s="9">
        <f>SUM(O5:O7)</f>
        <v>366</v>
      </c>
      <c r="P8" s="105" t="s">
        <v>171</v>
      </c>
    </row>
    <row r="9" spans="1:12" ht="12.75">
      <c r="A9" s="10">
        <v>42374</v>
      </c>
      <c r="B9" s="11">
        <v>42405</v>
      </c>
      <c r="C9" s="10">
        <v>42434</v>
      </c>
      <c r="D9" s="10">
        <v>42465</v>
      </c>
      <c r="E9" s="12">
        <v>42495</v>
      </c>
      <c r="F9" s="12">
        <v>42526</v>
      </c>
      <c r="G9" s="11">
        <v>42556</v>
      </c>
      <c r="H9" s="11">
        <v>42587</v>
      </c>
      <c r="I9" s="12">
        <v>42618</v>
      </c>
      <c r="J9" s="96">
        <v>42648</v>
      </c>
      <c r="K9" s="11">
        <v>42679</v>
      </c>
      <c r="L9" s="98">
        <v>42709</v>
      </c>
    </row>
    <row r="10" spans="1:12" ht="12.75">
      <c r="A10" s="10">
        <v>42375</v>
      </c>
      <c r="B10" s="11">
        <v>42406</v>
      </c>
      <c r="C10" s="10">
        <v>42435</v>
      </c>
      <c r="D10" s="10">
        <v>42466</v>
      </c>
      <c r="E10" s="12">
        <v>42496</v>
      </c>
      <c r="F10" s="12">
        <v>42527</v>
      </c>
      <c r="G10" s="11">
        <v>42557</v>
      </c>
      <c r="H10" s="11">
        <v>42588</v>
      </c>
      <c r="I10" s="12">
        <v>42619</v>
      </c>
      <c r="J10" s="96">
        <v>42649</v>
      </c>
      <c r="K10" s="11">
        <v>42680</v>
      </c>
      <c r="L10" s="98">
        <v>42710</v>
      </c>
    </row>
    <row r="11" spans="1:12" ht="12.75">
      <c r="A11" s="10">
        <v>42376</v>
      </c>
      <c r="B11" s="11">
        <v>42407</v>
      </c>
      <c r="C11" s="10">
        <v>42436</v>
      </c>
      <c r="D11" s="10">
        <v>42467</v>
      </c>
      <c r="E11" s="12">
        <v>42497</v>
      </c>
      <c r="F11" s="12">
        <v>42528</v>
      </c>
      <c r="G11" s="11">
        <v>42558</v>
      </c>
      <c r="H11" s="11">
        <v>42589</v>
      </c>
      <c r="I11" s="12">
        <v>42620</v>
      </c>
      <c r="J11" s="96">
        <v>42650</v>
      </c>
      <c r="K11" s="11">
        <v>42681</v>
      </c>
      <c r="L11" s="98">
        <v>42711</v>
      </c>
    </row>
    <row r="12" spans="1:12" ht="12.75">
      <c r="A12" s="10">
        <v>42377</v>
      </c>
      <c r="B12" s="11">
        <v>42408</v>
      </c>
      <c r="C12" s="10">
        <v>42437</v>
      </c>
      <c r="D12" s="10">
        <v>42468</v>
      </c>
      <c r="E12" s="12">
        <v>42498</v>
      </c>
      <c r="F12" s="12">
        <v>42529</v>
      </c>
      <c r="G12" s="11">
        <v>42559</v>
      </c>
      <c r="H12" s="11">
        <v>42590</v>
      </c>
      <c r="I12" s="12">
        <v>42621</v>
      </c>
      <c r="J12" s="96">
        <v>42651</v>
      </c>
      <c r="K12" s="11">
        <v>42682</v>
      </c>
      <c r="L12" s="98">
        <v>42712</v>
      </c>
    </row>
    <row r="13" spans="1:12" ht="12.75">
      <c r="A13" s="10">
        <v>42378</v>
      </c>
      <c r="B13" s="11">
        <v>42409</v>
      </c>
      <c r="C13" s="10">
        <v>42438</v>
      </c>
      <c r="D13" s="10">
        <v>42469</v>
      </c>
      <c r="E13" s="12">
        <v>42499</v>
      </c>
      <c r="F13" s="12">
        <v>42530</v>
      </c>
      <c r="G13" s="11">
        <v>42560</v>
      </c>
      <c r="H13" s="11">
        <v>42591</v>
      </c>
      <c r="I13" s="12">
        <v>42622</v>
      </c>
      <c r="J13" s="96">
        <v>42652</v>
      </c>
      <c r="K13" s="11">
        <v>42683</v>
      </c>
      <c r="L13" s="98">
        <v>42713</v>
      </c>
    </row>
    <row r="14" spans="1:12" ht="12.75">
      <c r="A14" s="10">
        <v>42379</v>
      </c>
      <c r="B14" s="11">
        <v>42410</v>
      </c>
      <c r="C14" s="10">
        <v>42439</v>
      </c>
      <c r="D14" s="11">
        <v>42470</v>
      </c>
      <c r="E14" s="12">
        <v>42500</v>
      </c>
      <c r="F14" s="12">
        <v>42531</v>
      </c>
      <c r="G14" s="11">
        <v>42561</v>
      </c>
      <c r="H14" s="11">
        <v>42592</v>
      </c>
      <c r="I14" s="12">
        <v>42623</v>
      </c>
      <c r="J14" s="96">
        <v>42653</v>
      </c>
      <c r="K14" s="11">
        <v>42684</v>
      </c>
      <c r="L14" s="98">
        <v>42714</v>
      </c>
    </row>
    <row r="15" spans="1:12" ht="12.75">
      <c r="A15" s="10">
        <v>42380</v>
      </c>
      <c r="B15" s="11">
        <v>42411</v>
      </c>
      <c r="C15" s="10">
        <v>42440</v>
      </c>
      <c r="D15" s="11">
        <v>42471</v>
      </c>
      <c r="E15" s="12">
        <v>42501</v>
      </c>
      <c r="F15" s="12">
        <v>42532</v>
      </c>
      <c r="G15" s="11">
        <v>42562</v>
      </c>
      <c r="H15" s="11">
        <v>42593</v>
      </c>
      <c r="I15" s="12">
        <v>42624</v>
      </c>
      <c r="J15" s="96">
        <v>42654</v>
      </c>
      <c r="K15" s="11">
        <v>42685</v>
      </c>
      <c r="L15" s="98">
        <v>42715</v>
      </c>
    </row>
    <row r="16" spans="1:12" ht="12.75">
      <c r="A16" s="10">
        <v>42381</v>
      </c>
      <c r="B16" s="11">
        <v>42412</v>
      </c>
      <c r="C16" s="10">
        <v>42441</v>
      </c>
      <c r="D16" s="11">
        <v>42472</v>
      </c>
      <c r="E16" s="12">
        <v>42502</v>
      </c>
      <c r="F16" s="12">
        <v>42533</v>
      </c>
      <c r="G16" s="11">
        <v>42563</v>
      </c>
      <c r="H16" s="11">
        <v>42594</v>
      </c>
      <c r="I16" s="12">
        <v>42625</v>
      </c>
      <c r="J16" s="96">
        <v>42655</v>
      </c>
      <c r="K16" s="11">
        <v>42686</v>
      </c>
      <c r="L16" s="98">
        <v>42716</v>
      </c>
    </row>
    <row r="17" spans="1:12" ht="12.75">
      <c r="A17" s="10">
        <v>42382</v>
      </c>
      <c r="B17" s="11">
        <v>42413</v>
      </c>
      <c r="C17" s="10">
        <v>42442</v>
      </c>
      <c r="D17" s="11">
        <v>42473</v>
      </c>
      <c r="E17" s="12">
        <v>42503</v>
      </c>
      <c r="F17" s="12">
        <v>42534</v>
      </c>
      <c r="G17" s="11">
        <v>42564</v>
      </c>
      <c r="H17" s="11">
        <v>42595</v>
      </c>
      <c r="I17" s="12">
        <v>42626</v>
      </c>
      <c r="J17" s="96">
        <v>42656</v>
      </c>
      <c r="K17" s="11">
        <v>42687</v>
      </c>
      <c r="L17" s="98">
        <v>42717</v>
      </c>
    </row>
    <row r="18" spans="1:12" ht="12.75">
      <c r="A18" s="10">
        <v>42383</v>
      </c>
      <c r="B18" s="11">
        <v>42414</v>
      </c>
      <c r="C18" s="10">
        <v>42443</v>
      </c>
      <c r="D18" s="11">
        <v>42474</v>
      </c>
      <c r="E18" s="12">
        <v>42504</v>
      </c>
      <c r="F18" s="12">
        <v>42535</v>
      </c>
      <c r="G18" s="11">
        <v>42565</v>
      </c>
      <c r="H18" s="11">
        <v>42596</v>
      </c>
      <c r="I18" s="12">
        <v>42627</v>
      </c>
      <c r="J18" s="99">
        <v>42657</v>
      </c>
      <c r="K18" s="11">
        <v>42688</v>
      </c>
      <c r="L18" s="98">
        <v>42718</v>
      </c>
    </row>
    <row r="19" spans="1:12" ht="12.75">
      <c r="A19" s="10">
        <v>42384</v>
      </c>
      <c r="B19" s="11">
        <v>42415</v>
      </c>
      <c r="C19" s="10">
        <v>42444</v>
      </c>
      <c r="D19" s="11">
        <v>42475</v>
      </c>
      <c r="E19" s="12">
        <v>42505</v>
      </c>
      <c r="F19" s="12">
        <v>42536</v>
      </c>
      <c r="G19" s="11">
        <v>42566</v>
      </c>
      <c r="H19" s="11">
        <v>42597</v>
      </c>
      <c r="I19" s="96">
        <v>42628</v>
      </c>
      <c r="J19" s="96">
        <v>42658</v>
      </c>
      <c r="K19" s="11">
        <v>42689</v>
      </c>
      <c r="L19" s="98">
        <v>42719</v>
      </c>
    </row>
    <row r="20" spans="1:12" ht="12.75">
      <c r="A20" s="10">
        <v>42385</v>
      </c>
      <c r="B20" s="11">
        <v>42416</v>
      </c>
      <c r="C20" s="10">
        <v>42445</v>
      </c>
      <c r="D20" s="11">
        <v>42476</v>
      </c>
      <c r="E20" s="12">
        <v>42506</v>
      </c>
      <c r="F20" s="12">
        <v>42537</v>
      </c>
      <c r="G20" s="11">
        <v>42567</v>
      </c>
      <c r="H20" s="11">
        <v>42598</v>
      </c>
      <c r="I20" s="96">
        <v>42629</v>
      </c>
      <c r="J20" s="96">
        <v>42659</v>
      </c>
      <c r="K20" s="11">
        <v>42690</v>
      </c>
      <c r="L20" s="98">
        <v>42720</v>
      </c>
    </row>
    <row r="21" spans="1:12" ht="12.75">
      <c r="A21" s="10">
        <v>42386</v>
      </c>
      <c r="B21" s="11">
        <v>42417</v>
      </c>
      <c r="C21" s="10">
        <v>42446</v>
      </c>
      <c r="D21" s="11">
        <v>42477</v>
      </c>
      <c r="E21" s="12">
        <v>42507</v>
      </c>
      <c r="F21" s="12">
        <v>42538</v>
      </c>
      <c r="G21" s="11">
        <v>42568</v>
      </c>
      <c r="H21" s="11">
        <v>42599</v>
      </c>
      <c r="I21" s="96">
        <v>42630</v>
      </c>
      <c r="J21" s="96">
        <v>42660</v>
      </c>
      <c r="K21" s="11">
        <v>42691</v>
      </c>
      <c r="L21" s="98">
        <v>42721</v>
      </c>
    </row>
    <row r="22" spans="1:12" ht="12.75">
      <c r="A22" s="10">
        <v>42387</v>
      </c>
      <c r="B22" s="11">
        <v>42418</v>
      </c>
      <c r="C22" s="10">
        <v>42447</v>
      </c>
      <c r="D22" s="11">
        <v>42478</v>
      </c>
      <c r="E22" s="12">
        <v>42508</v>
      </c>
      <c r="F22" s="12">
        <v>42539</v>
      </c>
      <c r="G22" s="11">
        <v>42569</v>
      </c>
      <c r="H22" s="11">
        <v>42600</v>
      </c>
      <c r="I22" s="96">
        <v>42631</v>
      </c>
      <c r="J22" s="96">
        <v>42661</v>
      </c>
      <c r="K22" s="11">
        <v>42692</v>
      </c>
      <c r="L22" s="98">
        <v>42722</v>
      </c>
    </row>
    <row r="23" spans="1:12" ht="12.75">
      <c r="A23" s="10">
        <v>42388</v>
      </c>
      <c r="B23" s="11">
        <v>42419</v>
      </c>
      <c r="C23" s="10">
        <v>42448</v>
      </c>
      <c r="D23" s="11">
        <v>42479</v>
      </c>
      <c r="E23" s="12">
        <v>42509</v>
      </c>
      <c r="F23" s="12">
        <v>42540</v>
      </c>
      <c r="G23" s="11">
        <v>42570</v>
      </c>
      <c r="H23" s="11">
        <v>42601</v>
      </c>
      <c r="I23" s="96">
        <v>42632</v>
      </c>
      <c r="J23" s="96">
        <v>42662</v>
      </c>
      <c r="K23" s="11">
        <v>42693</v>
      </c>
      <c r="L23" s="98">
        <v>42723</v>
      </c>
    </row>
    <row r="24" spans="1:12" ht="12.75">
      <c r="A24" s="10">
        <v>42389</v>
      </c>
      <c r="B24" s="11">
        <v>42420</v>
      </c>
      <c r="C24" s="10">
        <v>42449</v>
      </c>
      <c r="D24" s="11">
        <v>42480</v>
      </c>
      <c r="E24" s="12">
        <v>42510</v>
      </c>
      <c r="F24" s="12">
        <v>42541</v>
      </c>
      <c r="G24" s="11">
        <v>42571</v>
      </c>
      <c r="H24" s="11">
        <v>42602</v>
      </c>
      <c r="I24" s="96">
        <v>42633</v>
      </c>
      <c r="J24" s="96">
        <v>42663</v>
      </c>
      <c r="K24" s="11">
        <v>42694</v>
      </c>
      <c r="L24" s="98">
        <v>42724</v>
      </c>
    </row>
    <row r="25" spans="1:12" ht="12.75">
      <c r="A25" s="10">
        <v>42390</v>
      </c>
      <c r="B25" s="11">
        <v>42421</v>
      </c>
      <c r="C25" s="10">
        <v>42450</v>
      </c>
      <c r="D25" s="11">
        <v>42481</v>
      </c>
      <c r="E25" s="12">
        <v>42511</v>
      </c>
      <c r="F25" s="12">
        <v>42542</v>
      </c>
      <c r="G25" s="11">
        <v>42572</v>
      </c>
      <c r="H25" s="11">
        <v>42603</v>
      </c>
      <c r="I25" s="96">
        <v>42634</v>
      </c>
      <c r="J25" s="96">
        <v>42664</v>
      </c>
      <c r="K25" s="11">
        <v>42695</v>
      </c>
      <c r="L25" s="98">
        <v>42725</v>
      </c>
    </row>
    <row r="26" spans="1:12" ht="12.75">
      <c r="A26" s="10">
        <v>42391</v>
      </c>
      <c r="B26" s="10">
        <v>42422</v>
      </c>
      <c r="C26" s="10">
        <v>42451</v>
      </c>
      <c r="D26" s="11">
        <v>42482</v>
      </c>
      <c r="E26" s="12">
        <v>42512</v>
      </c>
      <c r="F26" s="12">
        <v>42543</v>
      </c>
      <c r="G26" s="11">
        <v>42573</v>
      </c>
      <c r="H26" s="11">
        <v>42604</v>
      </c>
      <c r="I26" s="96">
        <v>42635</v>
      </c>
      <c r="J26" s="96">
        <v>42665</v>
      </c>
      <c r="K26" s="98">
        <v>42696</v>
      </c>
      <c r="L26" s="98">
        <v>42726</v>
      </c>
    </row>
    <row r="27" spans="1:12" ht="12.75">
      <c r="A27" s="10">
        <v>42392</v>
      </c>
      <c r="B27" s="10">
        <v>42423</v>
      </c>
      <c r="C27" s="10">
        <v>42452</v>
      </c>
      <c r="D27" s="11">
        <v>42483</v>
      </c>
      <c r="E27" s="12">
        <v>42513</v>
      </c>
      <c r="F27" s="12">
        <v>42544</v>
      </c>
      <c r="G27" s="11">
        <v>42574</v>
      </c>
      <c r="H27" s="11">
        <v>42605</v>
      </c>
      <c r="I27" s="96">
        <v>42636</v>
      </c>
      <c r="J27" s="96">
        <v>42666</v>
      </c>
      <c r="K27" s="98">
        <v>42697</v>
      </c>
      <c r="L27" s="98">
        <v>42727</v>
      </c>
    </row>
    <row r="28" spans="1:12" ht="12.75">
      <c r="A28" s="10">
        <v>42393</v>
      </c>
      <c r="B28" s="10">
        <v>42424</v>
      </c>
      <c r="C28" s="10">
        <v>42453</v>
      </c>
      <c r="D28" s="11">
        <v>42484</v>
      </c>
      <c r="E28" s="12">
        <v>42514</v>
      </c>
      <c r="F28" s="12">
        <v>42545</v>
      </c>
      <c r="G28" s="11">
        <v>42575</v>
      </c>
      <c r="H28" s="11">
        <v>42606</v>
      </c>
      <c r="I28" s="96">
        <v>42637</v>
      </c>
      <c r="J28" s="96">
        <v>42667</v>
      </c>
      <c r="K28" s="98">
        <v>42698</v>
      </c>
      <c r="L28" s="97">
        <v>42728</v>
      </c>
    </row>
    <row r="29" spans="1:12" ht="12.75">
      <c r="A29" s="10">
        <v>42394</v>
      </c>
      <c r="B29" s="10">
        <v>42425</v>
      </c>
      <c r="C29" s="10">
        <v>42454</v>
      </c>
      <c r="D29" s="11">
        <v>42485</v>
      </c>
      <c r="E29" s="12">
        <v>42515</v>
      </c>
      <c r="F29" s="12">
        <v>42546</v>
      </c>
      <c r="G29" s="11">
        <v>42576</v>
      </c>
      <c r="H29" s="11">
        <v>42607</v>
      </c>
      <c r="I29" s="96">
        <v>42638</v>
      </c>
      <c r="J29" s="96">
        <v>42668</v>
      </c>
      <c r="K29" s="98">
        <v>42699</v>
      </c>
      <c r="L29" s="97">
        <v>42729</v>
      </c>
    </row>
    <row r="30" spans="1:12" ht="12.75">
      <c r="A30" s="10">
        <v>42395</v>
      </c>
      <c r="B30" s="10">
        <v>42426</v>
      </c>
      <c r="C30" s="10">
        <v>42455</v>
      </c>
      <c r="D30" s="11">
        <v>42486</v>
      </c>
      <c r="E30" s="12">
        <v>42516</v>
      </c>
      <c r="F30" s="12">
        <v>42547</v>
      </c>
      <c r="G30" s="11">
        <v>42577</v>
      </c>
      <c r="H30" s="11">
        <v>42608</v>
      </c>
      <c r="I30" s="96">
        <v>42639</v>
      </c>
      <c r="J30" s="96">
        <v>42669</v>
      </c>
      <c r="K30" s="98">
        <v>42700</v>
      </c>
      <c r="L30" s="97">
        <v>42730</v>
      </c>
    </row>
    <row r="31" spans="1:12" ht="12.75">
      <c r="A31" s="10">
        <v>42396</v>
      </c>
      <c r="B31" s="10">
        <v>42427</v>
      </c>
      <c r="C31" s="10">
        <v>42456</v>
      </c>
      <c r="D31" s="11">
        <v>42487</v>
      </c>
      <c r="E31" s="12">
        <v>42517</v>
      </c>
      <c r="F31" s="12">
        <v>42548</v>
      </c>
      <c r="G31" s="11">
        <v>42578</v>
      </c>
      <c r="H31" s="11">
        <v>42609</v>
      </c>
      <c r="I31" s="96">
        <v>42640</v>
      </c>
      <c r="J31" s="96">
        <v>42670</v>
      </c>
      <c r="K31" s="98">
        <v>42701</v>
      </c>
      <c r="L31" s="97">
        <v>42731</v>
      </c>
    </row>
    <row r="32" spans="1:12" ht="12.75">
      <c r="A32" s="10">
        <v>42397</v>
      </c>
      <c r="B32" s="10">
        <v>42428</v>
      </c>
      <c r="C32" s="10">
        <v>42457</v>
      </c>
      <c r="D32" s="11">
        <v>42488</v>
      </c>
      <c r="E32" s="12">
        <v>42518</v>
      </c>
      <c r="F32" s="12">
        <v>42549</v>
      </c>
      <c r="G32" s="11">
        <v>42579</v>
      </c>
      <c r="H32" s="11">
        <v>42610</v>
      </c>
      <c r="I32" s="96">
        <v>42641</v>
      </c>
      <c r="J32" s="96">
        <v>42671</v>
      </c>
      <c r="K32" s="98">
        <v>42702</v>
      </c>
      <c r="L32" s="97">
        <v>42732</v>
      </c>
    </row>
    <row r="33" spans="1:12" ht="12.75">
      <c r="A33" s="10">
        <v>42398</v>
      </c>
      <c r="B33" s="10">
        <v>42429</v>
      </c>
      <c r="C33" s="10">
        <v>42458</v>
      </c>
      <c r="D33" s="11">
        <v>42489</v>
      </c>
      <c r="E33" s="12">
        <v>42519</v>
      </c>
      <c r="F33" s="12">
        <v>42550</v>
      </c>
      <c r="G33" s="11">
        <v>42580</v>
      </c>
      <c r="H33" s="11">
        <v>42611</v>
      </c>
      <c r="I33" s="96">
        <v>42642</v>
      </c>
      <c r="J33" s="96">
        <v>42672</v>
      </c>
      <c r="K33" s="98">
        <v>42703</v>
      </c>
      <c r="L33" s="97">
        <v>42733</v>
      </c>
    </row>
    <row r="34" spans="1:12" ht="12.75">
      <c r="A34" s="10">
        <v>42399</v>
      </c>
      <c r="B34" s="22"/>
      <c r="C34" s="10">
        <v>42459</v>
      </c>
      <c r="D34" s="11">
        <v>42490</v>
      </c>
      <c r="E34" s="12">
        <v>42520</v>
      </c>
      <c r="F34" s="12">
        <v>42551</v>
      </c>
      <c r="G34" s="11">
        <v>42581</v>
      </c>
      <c r="H34" s="11">
        <v>42612</v>
      </c>
      <c r="I34" s="96">
        <v>42643</v>
      </c>
      <c r="J34" s="96">
        <v>42673</v>
      </c>
      <c r="K34" s="98">
        <v>42704</v>
      </c>
      <c r="L34" s="97">
        <v>42734</v>
      </c>
    </row>
    <row r="35" spans="1:12" ht="13.5" thickBot="1">
      <c r="A35" s="10">
        <v>42400</v>
      </c>
      <c r="B35" s="22"/>
      <c r="C35" s="10">
        <v>42460</v>
      </c>
      <c r="D35" s="23"/>
      <c r="E35" s="12">
        <v>42521</v>
      </c>
      <c r="F35" s="22"/>
      <c r="G35" s="11">
        <v>42582</v>
      </c>
      <c r="H35" s="11">
        <v>42613</v>
      </c>
      <c r="I35" s="22"/>
      <c r="J35" s="96">
        <v>42674</v>
      </c>
      <c r="K35" s="22"/>
      <c r="L35" s="11">
        <v>42735</v>
      </c>
    </row>
    <row r="36" ht="13.5" thickBot="1">
      <c r="N36" s="24" t="s">
        <v>86</v>
      </c>
    </row>
    <row r="37" spans="1:14" ht="12.75">
      <c r="A37" s="24">
        <f>DATEDIF(A5,B5,"D")</f>
        <v>31</v>
      </c>
      <c r="B37" s="24">
        <f aca="true" t="shared" si="0" ref="B37:K37">DATEDIF(B5,C5,"D")</f>
        <v>29</v>
      </c>
      <c r="C37" s="24">
        <f t="shared" si="0"/>
        <v>31</v>
      </c>
      <c r="D37" s="24">
        <f t="shared" si="0"/>
        <v>30</v>
      </c>
      <c r="E37" s="24">
        <f t="shared" si="0"/>
        <v>31</v>
      </c>
      <c r="F37" s="24">
        <f t="shared" si="0"/>
        <v>30</v>
      </c>
      <c r="G37" s="24">
        <f t="shared" si="0"/>
        <v>31</v>
      </c>
      <c r="H37" s="24">
        <f t="shared" si="0"/>
        <v>31</v>
      </c>
      <c r="I37" s="24">
        <f t="shared" si="0"/>
        <v>30</v>
      </c>
      <c r="J37" s="24">
        <f t="shared" si="0"/>
        <v>31</v>
      </c>
      <c r="K37" s="24">
        <f t="shared" si="0"/>
        <v>30</v>
      </c>
      <c r="L37" s="24">
        <f>DATEDIF(L5,"01/01/2017","D")</f>
        <v>31</v>
      </c>
      <c r="N37" s="25">
        <f>SUM(A37:M37)</f>
        <v>366</v>
      </c>
    </row>
    <row r="38" spans="1:14" ht="13.5" thickBot="1">
      <c r="A38" s="26" t="s">
        <v>171</v>
      </c>
      <c r="B38" s="26" t="s">
        <v>171</v>
      </c>
      <c r="C38" s="26" t="s">
        <v>171</v>
      </c>
      <c r="D38" s="26" t="s">
        <v>171</v>
      </c>
      <c r="E38" s="26" t="s">
        <v>171</v>
      </c>
      <c r="F38" s="26" t="s">
        <v>171</v>
      </c>
      <c r="G38" s="26" t="s">
        <v>171</v>
      </c>
      <c r="H38" s="26" t="s">
        <v>171</v>
      </c>
      <c r="I38" s="26" t="s">
        <v>171</v>
      </c>
      <c r="J38" s="26" t="s">
        <v>171</v>
      </c>
      <c r="K38" s="26" t="s">
        <v>171</v>
      </c>
      <c r="L38" s="26" t="s">
        <v>171</v>
      </c>
      <c r="N38" s="26" t="s">
        <v>171</v>
      </c>
    </row>
    <row r="41" spans="1:14" ht="12.75">
      <c r="A41" s="106"/>
      <c r="B41" s="14">
        <f>DATEDIF(B5,B26,"D")</f>
        <v>21</v>
      </c>
      <c r="C41" s="106"/>
      <c r="D41" s="14">
        <f>DATEDIF(D14,E5,"D")</f>
        <v>21</v>
      </c>
      <c r="E41" s="106"/>
      <c r="F41" s="106"/>
      <c r="G41" s="14">
        <f>DATEDIF(G5,H5,"D")</f>
        <v>31</v>
      </c>
      <c r="H41" s="14">
        <f>DATEDIF(H5,I5,"D")</f>
        <v>31</v>
      </c>
      <c r="I41" s="106"/>
      <c r="J41" s="106"/>
      <c r="K41" s="14">
        <f>DATEDIF(K5,K26,"D")</f>
        <v>21</v>
      </c>
      <c r="L41" s="14">
        <f>DATEDIF(L27,L35,"D")</f>
        <v>8</v>
      </c>
      <c r="N41" s="107">
        <f>SUM(A41:L41)</f>
        <v>133</v>
      </c>
    </row>
    <row r="42" spans="1:14" ht="12.75">
      <c r="A42" s="42"/>
      <c r="B42" s="42"/>
      <c r="C42" s="42"/>
      <c r="D42" s="42"/>
      <c r="E42" s="17">
        <f>DATEDIF(E5,F5,"D")</f>
        <v>31</v>
      </c>
      <c r="F42" s="17">
        <f>DATEDIF(F5,G5,"D")</f>
        <v>30</v>
      </c>
      <c r="G42" s="42"/>
      <c r="H42" s="42"/>
      <c r="I42" s="17">
        <f>DATEDIF(I5,J5,"D")</f>
        <v>30</v>
      </c>
      <c r="J42" s="17">
        <f>DATEDIF(J5,K5,"D")</f>
        <v>31</v>
      </c>
      <c r="K42" s="42"/>
      <c r="L42" s="42"/>
      <c r="N42" s="108">
        <f>SUM(A42:L42)</f>
        <v>122</v>
      </c>
    </row>
    <row r="43" spans="1:14" ht="12.75">
      <c r="A43" s="20">
        <f>DATEDIF(A5,B5,"D")</f>
        <v>31</v>
      </c>
      <c r="B43" s="20">
        <f>DATEDIF(B26,C5,"D")</f>
        <v>8</v>
      </c>
      <c r="C43" s="20">
        <f>DATEDIF(C5,D5,"D")</f>
        <v>31</v>
      </c>
      <c r="D43" s="20">
        <f>DATEDIF(D5,D14,"D")</f>
        <v>9</v>
      </c>
      <c r="E43" s="42"/>
      <c r="F43" s="42"/>
      <c r="G43" s="42"/>
      <c r="H43" s="42"/>
      <c r="I43" s="42"/>
      <c r="J43" s="42"/>
      <c r="K43" s="20">
        <f>DATEDIF(K26,L5,"D")</f>
        <v>9</v>
      </c>
      <c r="L43" s="20">
        <f>DATEDIF(L5,L28,"D")</f>
        <v>23</v>
      </c>
      <c r="N43" s="109">
        <f>SUM(A43:L43)</f>
        <v>111</v>
      </c>
    </row>
    <row r="45" ht="12.75">
      <c r="I45" s="42"/>
    </row>
    <row r="46" ht="12.75">
      <c r="I46" s="42"/>
    </row>
  </sheetData>
  <mergeCells count="1">
    <mergeCell ref="A2:L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50"/>
  </sheetPr>
  <dimension ref="A1:V91"/>
  <sheetViews>
    <sheetView tabSelected="1" workbookViewId="0" topLeftCell="A1">
      <selection activeCell="O15" sqref="O15"/>
    </sheetView>
  </sheetViews>
  <sheetFormatPr defaultColWidth="11.421875" defaultRowHeight="12.75"/>
  <cols>
    <col min="1" max="1" width="8.7109375" style="3" customWidth="1"/>
    <col min="2" max="10" width="8.7109375" style="2" customWidth="1"/>
    <col min="11" max="19" width="8.7109375" style="1" customWidth="1"/>
    <col min="20" max="39" width="11.421875" style="1" customWidth="1"/>
  </cols>
  <sheetData>
    <row r="1" spans="2:11" ht="11.25"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2:11" ht="11.25"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2:11" ht="11.25">
      <c r="B3" s="47"/>
      <c r="C3" s="47"/>
      <c r="D3" s="47"/>
      <c r="E3" s="47"/>
      <c r="F3" s="47"/>
      <c r="G3" s="47"/>
      <c r="H3" s="49"/>
      <c r="I3" s="47"/>
      <c r="J3" s="47"/>
      <c r="K3" s="48"/>
    </row>
    <row r="4" spans="2:11" ht="12.75">
      <c r="B4" s="47"/>
      <c r="C4" s="47"/>
      <c r="D4" s="47"/>
      <c r="E4" s="47"/>
      <c r="F4" s="47"/>
      <c r="G4" s="47"/>
      <c r="H4" s="50" t="s">
        <v>108</v>
      </c>
      <c r="I4" s="89" t="s">
        <v>175</v>
      </c>
      <c r="J4" s="89"/>
      <c r="K4" s="48"/>
    </row>
    <row r="5" spans="2:11" ht="11.25">
      <c r="B5" s="47"/>
      <c r="C5" s="47"/>
      <c r="D5" s="47"/>
      <c r="E5" s="47"/>
      <c r="F5" s="47"/>
      <c r="G5" s="47"/>
      <c r="H5" s="50" t="s">
        <v>2</v>
      </c>
      <c r="I5" s="51" t="str">
        <f>VLOOKUP(I4,$B$87:$S$91,3,0)</f>
        <v>6, rue des Souvenirs</v>
      </c>
      <c r="J5" s="47"/>
      <c r="K5" s="48"/>
    </row>
    <row r="6" spans="2:12" ht="11.25">
      <c r="B6" s="47"/>
      <c r="C6" s="47"/>
      <c r="D6" s="47"/>
      <c r="E6" s="47"/>
      <c r="F6" s="47"/>
      <c r="G6" s="49"/>
      <c r="H6" s="50" t="s">
        <v>10</v>
      </c>
      <c r="I6" s="51">
        <f>VLOOKUP(I4,$B$87:$S$91,5,0)</f>
        <v>20650</v>
      </c>
      <c r="J6" s="47"/>
      <c r="K6" s="48"/>
      <c r="L6" s="27"/>
    </row>
    <row r="7" spans="2:12" ht="11.25">
      <c r="B7" s="47"/>
      <c r="C7" s="47"/>
      <c r="D7" s="47"/>
      <c r="E7" s="47"/>
      <c r="F7" s="47"/>
      <c r="G7" s="47"/>
      <c r="H7" s="50" t="s">
        <v>11</v>
      </c>
      <c r="I7" s="51" t="str">
        <f>VLOOKUP(I4,$B$87:$S$91,6,0)</f>
        <v>Porto Vecchio</v>
      </c>
      <c r="J7" s="47"/>
      <c r="K7" s="48"/>
      <c r="L7" s="2"/>
    </row>
    <row r="8" spans="2:12" ht="11.25">
      <c r="B8" s="47"/>
      <c r="C8" s="52"/>
      <c r="D8" s="53" t="s">
        <v>165</v>
      </c>
      <c r="E8" s="47"/>
      <c r="F8" s="47"/>
      <c r="G8" s="47"/>
      <c r="H8" s="50" t="s">
        <v>12</v>
      </c>
      <c r="I8" s="51" t="str">
        <f>VLOOKUP(I4,$B$87:$S$91,8,0)</f>
        <v>0427692366</v>
      </c>
      <c r="J8" s="47"/>
      <c r="K8" s="48"/>
      <c r="L8" s="2"/>
    </row>
    <row r="9" spans="2:12" ht="11.25">
      <c r="B9" s="47"/>
      <c r="C9" s="52"/>
      <c r="D9" s="47"/>
      <c r="E9" s="47"/>
      <c r="F9" s="47"/>
      <c r="G9" s="47"/>
      <c r="H9" s="50" t="s">
        <v>13</v>
      </c>
      <c r="I9" s="51" t="str">
        <f>VLOOKUP(I4,$B$87:$S$91,10,0)</f>
        <v>0786254418</v>
      </c>
      <c r="J9" s="47"/>
      <c r="K9" s="48"/>
      <c r="L9" s="2"/>
    </row>
    <row r="10" spans="2:12" ht="11.25">
      <c r="B10" s="47"/>
      <c r="C10" s="52" t="s">
        <v>12</v>
      </c>
      <c r="D10" s="54" t="s">
        <v>158</v>
      </c>
      <c r="E10" s="47"/>
      <c r="F10" s="47"/>
      <c r="G10" s="47"/>
      <c r="H10" s="50" t="s">
        <v>3</v>
      </c>
      <c r="I10" s="51" t="str">
        <f>VLOOKUP(I4,$B$87:$S$91,12,0)</f>
        <v>tartempion_jules@free.fr</v>
      </c>
      <c r="J10" s="47"/>
      <c r="K10" s="48"/>
      <c r="L10" s="2"/>
    </row>
    <row r="11" spans="2:12" ht="11.25">
      <c r="B11" s="47"/>
      <c r="C11" s="52" t="s">
        <v>13</v>
      </c>
      <c r="D11" s="54" t="s">
        <v>159</v>
      </c>
      <c r="E11" s="47"/>
      <c r="F11" s="47"/>
      <c r="G11" s="47"/>
      <c r="H11" s="50" t="s">
        <v>27</v>
      </c>
      <c r="I11" s="51" t="str">
        <f>VLOOKUP(I4,$B$87:$S$91,14,0)</f>
        <v>00043015972</v>
      </c>
      <c r="J11" s="47"/>
      <c r="K11" s="48"/>
      <c r="L11" s="2"/>
    </row>
    <row r="12" spans="2:12" ht="11.25">
      <c r="B12" s="47"/>
      <c r="C12" s="52" t="s">
        <v>3</v>
      </c>
      <c r="D12" s="54" t="s">
        <v>160</v>
      </c>
      <c r="E12" s="47"/>
      <c r="F12" s="47"/>
      <c r="G12" s="47"/>
      <c r="H12" s="50" t="s">
        <v>36</v>
      </c>
      <c r="I12" s="51" t="str">
        <f>VLOOKUP(I4,$B$87:$S$91,16,0)</f>
        <v>Citroën CX</v>
      </c>
      <c r="J12" s="47"/>
      <c r="K12" s="48"/>
      <c r="L12" s="2"/>
    </row>
    <row r="13" spans="2:12" ht="11.25">
      <c r="B13" s="47"/>
      <c r="C13" s="47"/>
      <c r="D13" s="47"/>
      <c r="E13" s="47"/>
      <c r="F13" s="47"/>
      <c r="G13" s="47"/>
      <c r="H13" s="50" t="s">
        <v>117</v>
      </c>
      <c r="I13" s="51" t="str">
        <f>VLOOKUP(I4,$B$87:$S$91,18,0)</f>
        <v>AD775CD</v>
      </c>
      <c r="J13" s="47"/>
      <c r="K13" s="48"/>
      <c r="L13" s="2"/>
    </row>
    <row r="14" spans="2:12" ht="11.25">
      <c r="B14" s="47"/>
      <c r="C14" s="47"/>
      <c r="D14" s="47"/>
      <c r="E14" s="47"/>
      <c r="F14" s="47"/>
      <c r="G14" s="47"/>
      <c r="H14" s="47"/>
      <c r="I14" s="47"/>
      <c r="J14" s="47"/>
      <c r="K14" s="48"/>
      <c r="L14" s="2"/>
    </row>
    <row r="15" spans="2:12" ht="12.75">
      <c r="B15" s="32"/>
      <c r="C15" s="31"/>
      <c r="D15" s="36" t="s">
        <v>68</v>
      </c>
      <c r="E15" s="37">
        <v>1</v>
      </c>
      <c r="F15" s="37" t="s">
        <v>93</v>
      </c>
      <c r="G15" s="38">
        <f ca="1">TODAY()</f>
        <v>42619</v>
      </c>
      <c r="H15" s="31"/>
      <c r="I15" s="32"/>
      <c r="J15" s="47"/>
      <c r="K15" s="48"/>
      <c r="L15" s="2"/>
    </row>
    <row r="16" spans="2:12" ht="11.25"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2"/>
    </row>
    <row r="17" spans="2:12" ht="11.25">
      <c r="B17" s="33"/>
      <c r="C17" s="33"/>
      <c r="D17" s="33"/>
      <c r="E17" s="33"/>
      <c r="F17" s="39" t="s">
        <v>94</v>
      </c>
      <c r="G17" s="34"/>
      <c r="H17" s="34"/>
      <c r="I17" s="33"/>
      <c r="J17" s="47"/>
      <c r="K17" s="48"/>
      <c r="L17" s="27"/>
    </row>
    <row r="18" spans="2:15" ht="11.25">
      <c r="B18" s="47"/>
      <c r="C18" s="47"/>
      <c r="D18" s="47"/>
      <c r="E18" s="47"/>
      <c r="F18" s="110" t="s">
        <v>161</v>
      </c>
      <c r="G18" s="111"/>
      <c r="H18" s="55"/>
      <c r="I18" s="47"/>
      <c r="J18" s="47"/>
      <c r="K18" s="48"/>
      <c r="L18" s="2"/>
      <c r="N18" s="90"/>
      <c r="O18" s="90"/>
    </row>
    <row r="19" spans="2:12" ht="11.25">
      <c r="B19" s="47"/>
      <c r="C19" s="47"/>
      <c r="D19" s="47"/>
      <c r="E19" s="47"/>
      <c r="F19" s="110" t="s">
        <v>170</v>
      </c>
      <c r="G19" s="112">
        <v>0</v>
      </c>
      <c r="H19" s="47"/>
      <c r="I19" s="47"/>
      <c r="J19" s="47"/>
      <c r="K19" s="48"/>
      <c r="L19" s="2"/>
    </row>
    <row r="20" spans="2:12" ht="11.25">
      <c r="B20" s="47"/>
      <c r="C20" s="47"/>
      <c r="D20" s="47"/>
      <c r="E20" s="47"/>
      <c r="F20" s="110" t="s">
        <v>169</v>
      </c>
      <c r="G20" s="112">
        <v>0</v>
      </c>
      <c r="H20" s="47"/>
      <c r="I20" s="47"/>
      <c r="J20" s="47"/>
      <c r="K20" s="48"/>
      <c r="L20" s="2"/>
    </row>
    <row r="21" spans="2:12" ht="11.25">
      <c r="B21" s="47"/>
      <c r="C21" s="47"/>
      <c r="D21" s="47"/>
      <c r="E21" s="47"/>
      <c r="F21" s="110" t="s">
        <v>6</v>
      </c>
      <c r="G21" s="112">
        <v>0</v>
      </c>
      <c r="H21" s="47"/>
      <c r="I21" s="47"/>
      <c r="J21" s="47"/>
      <c r="K21" s="48"/>
      <c r="L21" s="2"/>
    </row>
    <row r="22" spans="2:12" ht="11.25">
      <c r="B22" s="47"/>
      <c r="C22" s="47"/>
      <c r="D22" s="47"/>
      <c r="E22" s="47"/>
      <c r="F22" s="110" t="s">
        <v>4</v>
      </c>
      <c r="G22" s="112">
        <v>0</v>
      </c>
      <c r="H22" s="47"/>
      <c r="I22" s="47"/>
      <c r="J22" s="47"/>
      <c r="K22" s="48"/>
      <c r="L22" s="2"/>
    </row>
    <row r="23" spans="2:12" ht="11.25">
      <c r="B23" s="47"/>
      <c r="C23" s="47"/>
      <c r="D23" s="47"/>
      <c r="E23" s="47"/>
      <c r="F23" s="110" t="s">
        <v>9</v>
      </c>
      <c r="G23" s="112">
        <v>0</v>
      </c>
      <c r="H23" s="47"/>
      <c r="I23" s="47"/>
      <c r="J23" s="47"/>
      <c r="K23" s="48"/>
      <c r="L23" s="2"/>
    </row>
    <row r="24" spans="2:12" ht="11.25">
      <c r="B24" s="47"/>
      <c r="C24" s="47"/>
      <c r="D24" s="47"/>
      <c r="E24" s="47"/>
      <c r="F24" s="50" t="s">
        <v>0</v>
      </c>
      <c r="G24" s="56">
        <v>42658</v>
      </c>
      <c r="H24" s="47"/>
      <c r="I24" s="47"/>
      <c r="J24" s="47"/>
      <c r="K24" s="48"/>
      <c r="L24" s="2"/>
    </row>
    <row r="25" spans="2:16" ht="11.25">
      <c r="B25" s="47"/>
      <c r="C25" s="47"/>
      <c r="D25" s="47"/>
      <c r="E25" s="47"/>
      <c r="F25" s="50" t="s">
        <v>1</v>
      </c>
      <c r="G25" s="56">
        <v>42704</v>
      </c>
      <c r="H25" s="47"/>
      <c r="I25" s="47"/>
      <c r="J25" s="47"/>
      <c r="K25" s="48"/>
      <c r="L25" s="2"/>
      <c r="O25" s="95"/>
      <c r="P25" s="42"/>
    </row>
    <row r="26" spans="2:16" ht="11.25">
      <c r="B26" s="47"/>
      <c r="C26" s="47"/>
      <c r="D26" s="47"/>
      <c r="E26" s="47"/>
      <c r="F26" s="50" t="s">
        <v>69</v>
      </c>
      <c r="G26" s="57">
        <f>DATEDIF(G24,G25,"D")</f>
        <v>46</v>
      </c>
      <c r="H26" s="55"/>
      <c r="I26" s="47"/>
      <c r="J26" s="47"/>
      <c r="K26" s="48"/>
      <c r="L26" s="2"/>
      <c r="O26" s="95"/>
      <c r="P26" s="42"/>
    </row>
    <row r="27" spans="2:12" ht="11.25">
      <c r="B27" s="47"/>
      <c r="C27" s="47"/>
      <c r="D27" s="47"/>
      <c r="E27" s="47"/>
      <c r="F27" s="110" t="s">
        <v>65</v>
      </c>
      <c r="G27" s="113">
        <v>0</v>
      </c>
      <c r="H27" s="50">
        <f>IF(G27&gt;0,"En date du:","")</f>
      </c>
      <c r="I27" s="50"/>
      <c r="J27" s="47"/>
      <c r="K27" s="48"/>
      <c r="L27" s="2"/>
    </row>
    <row r="28" spans="2:13" ht="11.25">
      <c r="B28" s="47"/>
      <c r="C28" s="47"/>
      <c r="D28" s="14"/>
      <c r="E28" s="14"/>
      <c r="F28" s="43" t="s">
        <v>162</v>
      </c>
      <c r="G28" s="44"/>
      <c r="H28" s="47"/>
      <c r="I28" s="47"/>
      <c r="J28" s="47"/>
      <c r="K28" s="48"/>
      <c r="M28" s="85"/>
    </row>
    <row r="29" spans="2:12" ht="11.25">
      <c r="B29" s="47"/>
      <c r="C29" s="47"/>
      <c r="D29" s="17"/>
      <c r="E29" s="17"/>
      <c r="F29" s="45" t="s">
        <v>163</v>
      </c>
      <c r="G29" s="18"/>
      <c r="H29" s="47"/>
      <c r="I29" s="47"/>
      <c r="J29" s="47"/>
      <c r="K29" s="48"/>
      <c r="L29" s="2"/>
    </row>
    <row r="30" spans="2:12" ht="11.25">
      <c r="B30" s="47"/>
      <c r="C30" s="47"/>
      <c r="D30" s="20"/>
      <c r="E30" s="20"/>
      <c r="F30" s="46" t="s">
        <v>164</v>
      </c>
      <c r="G30" s="21"/>
      <c r="H30" s="47"/>
      <c r="I30" s="47"/>
      <c r="J30" s="47"/>
      <c r="K30" s="48"/>
      <c r="L30" s="2"/>
    </row>
    <row r="31" spans="2:12" ht="11.25">
      <c r="B31" s="47"/>
      <c r="C31" s="47"/>
      <c r="D31" s="50"/>
      <c r="E31" s="47"/>
      <c r="F31" s="47"/>
      <c r="G31" s="47"/>
      <c r="H31" s="47"/>
      <c r="I31" s="47"/>
      <c r="J31" s="58"/>
      <c r="K31" s="47"/>
      <c r="L31" s="2"/>
    </row>
    <row r="32" spans="1:12" ht="11.25">
      <c r="A32" s="5" t="s">
        <v>57</v>
      </c>
      <c r="B32" s="30"/>
      <c r="C32" s="30"/>
      <c r="D32" s="30"/>
      <c r="E32" s="30"/>
      <c r="F32" s="40" t="s">
        <v>92</v>
      </c>
      <c r="G32" s="31" t="s">
        <v>87</v>
      </c>
      <c r="H32" s="31" t="s">
        <v>88</v>
      </c>
      <c r="I32" s="31" t="s">
        <v>89</v>
      </c>
      <c r="J32" s="47"/>
      <c r="K32" s="47"/>
      <c r="L32" s="2"/>
    </row>
    <row r="33" spans="1:12" ht="11.25">
      <c r="A33" s="2" t="s">
        <v>47</v>
      </c>
      <c r="B33" s="59"/>
      <c r="C33" s="60"/>
      <c r="D33" s="60"/>
      <c r="E33" s="60"/>
      <c r="F33" s="61" t="str">
        <f>VLOOKUP(A33,$A$57:$G$82,2,0)</f>
        <v>Adulte(s)</v>
      </c>
      <c r="G33" s="62"/>
      <c r="H33" s="63">
        <f>VLOOKUP(A33,$A$57:$G$82,7,0)</f>
        <v>6.5</v>
      </c>
      <c r="I33" s="63">
        <f>G33*H33</f>
        <v>0</v>
      </c>
      <c r="J33" s="47"/>
      <c r="K33" s="47"/>
      <c r="L33" s="2"/>
    </row>
    <row r="34" spans="1:12" ht="11.25">
      <c r="A34" s="2" t="s">
        <v>46</v>
      </c>
      <c r="B34" s="59"/>
      <c r="C34" s="60"/>
      <c r="D34" s="60"/>
      <c r="E34" s="60"/>
      <c r="F34" s="61" t="str">
        <f>VLOOKUP(A34,$A$57:$G$82,2,0)</f>
        <v>Taxe(s) séjour</v>
      </c>
      <c r="G34" s="62"/>
      <c r="H34" s="63">
        <f>VLOOKUP(A34,$A$57:$G$82,7,0)</f>
        <v>0.22</v>
      </c>
      <c r="I34" s="63">
        <f>G34*H34</f>
        <v>0</v>
      </c>
      <c r="J34" s="47"/>
      <c r="K34" s="47"/>
      <c r="L34" s="2"/>
    </row>
    <row r="35" spans="1:12" ht="12" thickBot="1">
      <c r="A35" s="7"/>
      <c r="B35" s="47"/>
      <c r="C35" s="47"/>
      <c r="D35" s="47"/>
      <c r="E35" s="47"/>
      <c r="F35" s="47"/>
      <c r="G35" s="47"/>
      <c r="H35" s="47"/>
      <c r="I35" s="47"/>
      <c r="J35" s="47"/>
      <c r="K35" s="64"/>
      <c r="L35" s="6"/>
    </row>
    <row r="36" spans="1:12" ht="11.25">
      <c r="A36" s="7"/>
      <c r="B36" s="47"/>
      <c r="C36" s="47"/>
      <c r="D36" s="65" t="s">
        <v>126</v>
      </c>
      <c r="E36" s="47"/>
      <c r="F36" s="47"/>
      <c r="G36" s="66"/>
      <c r="H36" s="67" t="s">
        <v>67</v>
      </c>
      <c r="I36" s="68">
        <f>SUM(I33:I34)</f>
        <v>0</v>
      </c>
      <c r="J36" s="47"/>
      <c r="K36" s="47"/>
      <c r="L36" s="2"/>
    </row>
    <row r="37" spans="1:11" ht="11.25">
      <c r="A37" s="7"/>
      <c r="B37" s="47"/>
      <c r="C37" s="69" t="s">
        <v>128</v>
      </c>
      <c r="D37" s="70" t="s">
        <v>123</v>
      </c>
      <c r="E37" s="71"/>
      <c r="F37" s="47"/>
      <c r="G37" s="72"/>
      <c r="H37" s="73" t="s">
        <v>66</v>
      </c>
      <c r="I37" s="74">
        <f>G27</f>
        <v>0</v>
      </c>
      <c r="J37" s="47"/>
      <c r="K37" s="48"/>
    </row>
    <row r="38" spans="1:11" ht="12" thickBot="1">
      <c r="A38" s="7"/>
      <c r="B38" s="47"/>
      <c r="C38" s="75">
        <f>IF(D37="Chèque Bancaire","N° Chèque:","")</f>
      </c>
      <c r="D38" s="76"/>
      <c r="E38" s="47"/>
      <c r="F38" s="77"/>
      <c r="G38" s="78"/>
      <c r="H38" s="79" t="str">
        <f>IF(I38&lt;0,"TTC à rembourser→","TTC à régler→")</f>
        <v>TTC à régler→</v>
      </c>
      <c r="I38" s="80">
        <f>I36-I37</f>
        <v>0</v>
      </c>
      <c r="J38" s="47"/>
      <c r="K38" s="48"/>
    </row>
    <row r="39" spans="1:11" ht="11.25">
      <c r="A39" s="7"/>
      <c r="B39" s="47"/>
      <c r="C39" s="75">
        <f>(IF(D37="Espèces","","Banque:"))</f>
      </c>
      <c r="D39" s="51"/>
      <c r="E39" s="47"/>
      <c r="F39" s="47"/>
      <c r="G39" s="65"/>
      <c r="H39" s="81"/>
      <c r="I39" s="82"/>
      <c r="J39" s="47"/>
      <c r="K39" s="48"/>
    </row>
    <row r="40" spans="1:11" ht="11.25">
      <c r="A40" s="7"/>
      <c r="B40" s="83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11.25">
      <c r="A41" s="7"/>
      <c r="B41" s="101"/>
      <c r="C41" s="42"/>
      <c r="D41" s="42"/>
      <c r="E41" s="42"/>
      <c r="F41" s="42"/>
      <c r="G41" s="42"/>
      <c r="H41" s="42"/>
      <c r="I41" s="42"/>
      <c r="J41" s="42"/>
      <c r="K41" s="90"/>
    </row>
    <row r="42" spans="1:11" ht="11.25">
      <c r="A42" s="7"/>
      <c r="B42" s="101"/>
      <c r="C42" s="42"/>
      <c r="D42" s="42"/>
      <c r="E42" s="42"/>
      <c r="F42" s="42"/>
      <c r="G42" s="42"/>
      <c r="H42" s="42"/>
      <c r="I42" s="42"/>
      <c r="J42" s="42"/>
      <c r="K42" s="90"/>
    </row>
    <row r="43" spans="1:11" ht="11.25">
      <c r="A43" s="7"/>
      <c r="B43" s="13"/>
      <c r="C43" s="13" t="s">
        <v>83</v>
      </c>
      <c r="D43" s="14">
        <f>'Calendrier Saisons'!N41</f>
        <v>133</v>
      </c>
      <c r="E43" s="15" t="s">
        <v>171</v>
      </c>
      <c r="F43" s="42"/>
      <c r="G43" s="42"/>
      <c r="H43" s="42"/>
      <c r="I43" s="42"/>
      <c r="J43" s="42"/>
      <c r="K43" s="90"/>
    </row>
    <row r="44" spans="1:11" ht="11.25">
      <c r="A44" s="7"/>
      <c r="B44" s="16"/>
      <c r="C44" s="16" t="s">
        <v>84</v>
      </c>
      <c r="D44" s="17">
        <f>'Calendrier Saisons'!N42</f>
        <v>122</v>
      </c>
      <c r="E44" s="18" t="s">
        <v>171</v>
      </c>
      <c r="F44" s="42"/>
      <c r="G44" s="42"/>
      <c r="H44" s="42"/>
      <c r="I44" s="42"/>
      <c r="J44" s="42"/>
      <c r="K44" s="90"/>
    </row>
    <row r="45" spans="1:11" ht="12" thickBot="1">
      <c r="A45" s="7"/>
      <c r="B45" s="19"/>
      <c r="C45" s="19" t="s">
        <v>85</v>
      </c>
      <c r="D45" s="20">
        <f>'Calendrier Saisons'!N43</f>
        <v>111</v>
      </c>
      <c r="E45" s="21" t="s">
        <v>171</v>
      </c>
      <c r="F45" s="42"/>
      <c r="G45" s="42"/>
      <c r="H45" s="42"/>
      <c r="I45" s="42"/>
      <c r="J45" s="42"/>
      <c r="K45" s="90"/>
    </row>
    <row r="46" spans="1:11" ht="12" thickBot="1">
      <c r="A46" s="7"/>
      <c r="B46" s="1"/>
      <c r="D46" s="9">
        <f>SUM(D43:D45)</f>
        <v>366</v>
      </c>
      <c r="E46" s="105" t="s">
        <v>171</v>
      </c>
      <c r="F46" s="42"/>
      <c r="G46" s="42"/>
      <c r="H46" s="42"/>
      <c r="I46" s="42"/>
      <c r="J46" s="42"/>
      <c r="K46" s="90"/>
    </row>
    <row r="47" spans="1:11" ht="11.25">
      <c r="A47" s="7"/>
      <c r="B47" s="101"/>
      <c r="C47" s="42"/>
      <c r="D47" s="42"/>
      <c r="E47" s="42"/>
      <c r="F47" s="42"/>
      <c r="G47" s="42"/>
      <c r="H47" s="42"/>
      <c r="I47" s="42"/>
      <c r="J47" s="42"/>
      <c r="K47" s="90"/>
    </row>
    <row r="48" spans="1:10" ht="12" thickBot="1">
      <c r="A48" s="7"/>
      <c r="B48" s="1"/>
      <c r="C48" s="102" t="s">
        <v>172</v>
      </c>
      <c r="D48" s="1"/>
      <c r="E48" s="1"/>
      <c r="F48" s="1"/>
      <c r="G48" s="1"/>
      <c r="H48" s="1"/>
      <c r="I48" s="1"/>
      <c r="J48" s="1"/>
    </row>
    <row r="49" spans="1:13" ht="12" thickBot="1">
      <c r="A49" s="7"/>
      <c r="B49" s="13"/>
      <c r="C49" s="13" t="s">
        <v>83</v>
      </c>
      <c r="D49" s="103">
        <v>42401</v>
      </c>
      <c r="E49" s="104">
        <v>42421</v>
      </c>
      <c r="F49" s="103">
        <v>42470</v>
      </c>
      <c r="G49" s="104">
        <v>42490</v>
      </c>
      <c r="H49" s="103">
        <v>42552</v>
      </c>
      <c r="I49" s="104">
        <v>42613</v>
      </c>
      <c r="J49" s="103">
        <v>42675</v>
      </c>
      <c r="K49" s="104">
        <v>42695</v>
      </c>
      <c r="L49" s="103">
        <v>42727</v>
      </c>
      <c r="M49" s="104">
        <v>42735</v>
      </c>
    </row>
    <row r="50" spans="1:13" ht="12" thickBot="1">
      <c r="A50" s="7"/>
      <c r="B50" s="16"/>
      <c r="C50" s="16" t="s">
        <v>84</v>
      </c>
      <c r="D50" s="91">
        <v>42491</v>
      </c>
      <c r="E50" s="92">
        <v>42520</v>
      </c>
      <c r="F50" s="91">
        <v>42614</v>
      </c>
      <c r="G50" s="92">
        <v>42674</v>
      </c>
      <c r="H50" s="91"/>
      <c r="I50" s="92"/>
      <c r="J50" s="91"/>
      <c r="K50" s="92"/>
      <c r="L50" s="91"/>
      <c r="M50" s="92"/>
    </row>
    <row r="51" spans="1:13" ht="12" thickBot="1">
      <c r="A51" s="7"/>
      <c r="B51" s="19"/>
      <c r="C51" s="19" t="s">
        <v>85</v>
      </c>
      <c r="D51" s="93">
        <v>42370</v>
      </c>
      <c r="E51" s="94">
        <v>42400</v>
      </c>
      <c r="F51" s="93">
        <v>42422</v>
      </c>
      <c r="G51" s="94">
        <v>42469</v>
      </c>
      <c r="H51" s="93">
        <v>42696</v>
      </c>
      <c r="I51" s="94">
        <v>42727</v>
      </c>
      <c r="J51" s="93"/>
      <c r="K51" s="94"/>
      <c r="L51" s="93"/>
      <c r="M51" s="94"/>
    </row>
    <row r="52" spans="1:11" ht="11.25">
      <c r="A52" s="7"/>
      <c r="B52" s="101"/>
      <c r="C52" s="42"/>
      <c r="D52" s="42"/>
      <c r="E52" s="42"/>
      <c r="F52" s="42"/>
      <c r="G52" s="42"/>
      <c r="H52" s="42"/>
      <c r="I52" s="42"/>
      <c r="J52" s="42"/>
      <c r="K52" s="90"/>
    </row>
    <row r="53" spans="1:11" ht="11.25">
      <c r="A53" s="7"/>
      <c r="B53" s="101"/>
      <c r="C53" s="42"/>
      <c r="D53" s="42"/>
      <c r="E53" s="42"/>
      <c r="F53" s="42"/>
      <c r="G53" s="42"/>
      <c r="H53" s="42"/>
      <c r="I53" s="42"/>
      <c r="J53" s="42"/>
      <c r="K53" s="90"/>
    </row>
    <row r="54" spans="1:11" ht="11.25">
      <c r="A54" s="7"/>
      <c r="B54" s="101"/>
      <c r="C54" s="42"/>
      <c r="D54" s="42"/>
      <c r="E54" s="42"/>
      <c r="F54" s="42"/>
      <c r="G54" s="42"/>
      <c r="H54" s="42"/>
      <c r="I54" s="42"/>
      <c r="J54" s="42"/>
      <c r="K54" s="90"/>
    </row>
    <row r="55" ht="11.25">
      <c r="A55" s="4"/>
    </row>
    <row r="56" ht="11.25"/>
    <row r="57" spans="1:11" ht="12.75" hidden="1">
      <c r="A57" s="2" t="s">
        <v>47</v>
      </c>
      <c r="B57" s="28" t="s">
        <v>5</v>
      </c>
      <c r="G57" s="35">
        <v>6.5</v>
      </c>
      <c r="I57" s="2" t="s">
        <v>122</v>
      </c>
      <c r="K57" s="1" t="s">
        <v>130</v>
      </c>
    </row>
    <row r="58" spans="1:11" ht="12.75" hidden="1">
      <c r="A58" s="2" t="s">
        <v>49</v>
      </c>
      <c r="B58" s="28" t="s">
        <v>4</v>
      </c>
      <c r="G58" s="35">
        <v>2</v>
      </c>
      <c r="I58" s="2" t="s">
        <v>124</v>
      </c>
      <c r="K58" s="1" t="s">
        <v>149</v>
      </c>
    </row>
    <row r="59" spans="1:11" ht="12.75" hidden="1">
      <c r="A59" s="2" t="s">
        <v>45</v>
      </c>
      <c r="B59" s="28" t="s">
        <v>17</v>
      </c>
      <c r="G59" s="35">
        <v>1.1</v>
      </c>
      <c r="I59" s="2" t="s">
        <v>125</v>
      </c>
      <c r="K59" s="1" t="s">
        <v>146</v>
      </c>
    </row>
    <row r="60" spans="1:11" ht="12.75" hidden="1">
      <c r="A60" s="2" t="s">
        <v>127</v>
      </c>
      <c r="B60" s="28" t="s">
        <v>6</v>
      </c>
      <c r="G60" s="35">
        <v>3</v>
      </c>
      <c r="I60" s="2" t="s">
        <v>157</v>
      </c>
      <c r="K60" s="1" t="s">
        <v>137</v>
      </c>
    </row>
    <row r="61" spans="1:11" ht="12.75" hidden="1">
      <c r="A61" s="2" t="s">
        <v>39</v>
      </c>
      <c r="B61" s="28" t="s">
        <v>32</v>
      </c>
      <c r="G61" s="35">
        <v>7</v>
      </c>
      <c r="I61" s="8" t="s">
        <v>123</v>
      </c>
      <c r="K61" s="1" t="s">
        <v>133</v>
      </c>
    </row>
    <row r="62" spans="1:11" ht="12.75" hidden="1">
      <c r="A62" s="2" t="s">
        <v>37</v>
      </c>
      <c r="B62" s="28" t="s">
        <v>31</v>
      </c>
      <c r="G62" s="35">
        <v>7.5</v>
      </c>
      <c r="I62" s="8" t="s">
        <v>156</v>
      </c>
      <c r="K62" s="1" t="s">
        <v>150</v>
      </c>
    </row>
    <row r="63" spans="1:11" ht="12.75" hidden="1">
      <c r="A63" s="2" t="s">
        <v>50</v>
      </c>
      <c r="B63" s="28" t="s">
        <v>9</v>
      </c>
      <c r="G63" s="35">
        <v>3.6</v>
      </c>
      <c r="K63" s="1" t="s">
        <v>140</v>
      </c>
    </row>
    <row r="64" spans="1:11" ht="12.75" hidden="1">
      <c r="A64" s="2" t="s">
        <v>38</v>
      </c>
      <c r="B64" s="28" t="s">
        <v>35</v>
      </c>
      <c r="G64" s="35">
        <v>3.7</v>
      </c>
      <c r="K64" s="1" t="s">
        <v>151</v>
      </c>
    </row>
    <row r="65" spans="1:11" ht="12.75" hidden="1">
      <c r="A65" s="2" t="s">
        <v>59</v>
      </c>
      <c r="B65" s="28" t="s">
        <v>63</v>
      </c>
      <c r="G65" s="35">
        <v>12.5</v>
      </c>
      <c r="K65" s="1" t="s">
        <v>131</v>
      </c>
    </row>
    <row r="66" spans="1:11" ht="12.75" hidden="1">
      <c r="A66" s="2" t="s">
        <v>58</v>
      </c>
      <c r="B66" s="28" t="s">
        <v>60</v>
      </c>
      <c r="G66" s="35">
        <v>23.5</v>
      </c>
      <c r="K66" s="1" t="s">
        <v>132</v>
      </c>
    </row>
    <row r="67" spans="1:22" ht="12.75" hidden="1">
      <c r="A67" s="2" t="s">
        <v>61</v>
      </c>
      <c r="B67" s="28" t="s">
        <v>62</v>
      </c>
      <c r="G67" s="35">
        <v>16.2</v>
      </c>
      <c r="K67" s="1" t="s">
        <v>139</v>
      </c>
      <c r="O67" s="84"/>
      <c r="P67" s="84"/>
      <c r="Q67" s="84"/>
      <c r="R67" s="84"/>
      <c r="S67" s="84"/>
      <c r="T67" s="84"/>
      <c r="U67" s="84"/>
      <c r="V67" s="84"/>
    </row>
    <row r="68" spans="1:22" ht="12.75" hidden="1">
      <c r="A68" s="2" t="s">
        <v>56</v>
      </c>
      <c r="B68" s="28" t="s">
        <v>20</v>
      </c>
      <c r="G68" s="35">
        <v>5.5</v>
      </c>
      <c r="K68" s="1" t="s">
        <v>138</v>
      </c>
      <c r="O68" s="84"/>
      <c r="P68" s="84"/>
      <c r="Q68" s="84"/>
      <c r="R68" s="84"/>
      <c r="S68" s="84"/>
      <c r="T68" s="84"/>
      <c r="U68" s="84"/>
      <c r="V68" s="84"/>
    </row>
    <row r="69" spans="1:22" ht="12.75" hidden="1">
      <c r="A69" s="2" t="s">
        <v>41</v>
      </c>
      <c r="B69" s="28" t="s">
        <v>14</v>
      </c>
      <c r="G69" s="35">
        <v>50</v>
      </c>
      <c r="K69" s="1" t="s">
        <v>145</v>
      </c>
      <c r="N69" s="41" t="s">
        <v>166</v>
      </c>
      <c r="O69" s="84"/>
      <c r="P69" s="84"/>
      <c r="Q69" s="84"/>
      <c r="R69" s="84"/>
      <c r="S69" s="84"/>
      <c r="T69" s="84"/>
      <c r="U69" s="84"/>
      <c r="V69" s="84"/>
    </row>
    <row r="70" spans="1:22" ht="12.75" hidden="1">
      <c r="A70" s="2" t="s">
        <v>42</v>
      </c>
      <c r="B70" s="28" t="s">
        <v>15</v>
      </c>
      <c r="G70" s="35">
        <v>57.142</v>
      </c>
      <c r="K70" s="1" t="s">
        <v>129</v>
      </c>
      <c r="N70" s="41"/>
      <c r="O70" s="84"/>
      <c r="P70" s="84"/>
      <c r="Q70" s="84"/>
      <c r="R70" s="84"/>
      <c r="S70" s="84"/>
      <c r="T70" s="84"/>
      <c r="U70" s="84"/>
      <c r="V70" s="84"/>
    </row>
    <row r="71" spans="1:22" ht="12.75" hidden="1">
      <c r="A71" s="2" t="s">
        <v>43</v>
      </c>
      <c r="B71" s="28" t="s">
        <v>16</v>
      </c>
      <c r="G71" s="35">
        <v>64.285</v>
      </c>
      <c r="K71" s="1" t="s">
        <v>152</v>
      </c>
      <c r="N71" s="41" t="s">
        <v>167</v>
      </c>
      <c r="O71" s="84"/>
      <c r="P71" s="84"/>
      <c r="Q71" s="84"/>
      <c r="R71" s="84"/>
      <c r="S71" s="84"/>
      <c r="T71" s="84"/>
      <c r="U71" s="84"/>
      <c r="V71" s="84"/>
    </row>
    <row r="72" spans="1:22" ht="12.75" hidden="1">
      <c r="A72" s="2" t="s">
        <v>90</v>
      </c>
      <c r="B72" s="28" t="s">
        <v>91</v>
      </c>
      <c r="G72" s="35">
        <v>107.142</v>
      </c>
      <c r="K72" s="1" t="s">
        <v>142</v>
      </c>
      <c r="N72" s="41" t="s">
        <v>168</v>
      </c>
      <c r="O72" s="84"/>
      <c r="P72" s="84"/>
      <c r="Q72" s="84"/>
      <c r="R72" s="84"/>
      <c r="S72" s="84"/>
      <c r="T72" s="84"/>
      <c r="U72" s="84"/>
      <c r="V72" s="84"/>
    </row>
    <row r="73" spans="1:22" ht="12.75" hidden="1">
      <c r="A73" s="2" t="s">
        <v>52</v>
      </c>
      <c r="B73" s="28" t="s">
        <v>18</v>
      </c>
      <c r="G73" s="35">
        <v>1.8</v>
      </c>
      <c r="K73" s="1" t="s">
        <v>141</v>
      </c>
      <c r="O73" s="84"/>
      <c r="P73" s="84"/>
      <c r="Q73" s="84"/>
      <c r="R73" s="84"/>
      <c r="S73" s="84"/>
      <c r="T73" s="84"/>
      <c r="U73" s="84"/>
      <c r="V73" s="84"/>
    </row>
    <row r="74" spans="1:22" ht="12.75" hidden="1">
      <c r="A74" s="2" t="s">
        <v>44</v>
      </c>
      <c r="B74" s="28" t="s">
        <v>8</v>
      </c>
      <c r="G74" s="35">
        <v>2.5</v>
      </c>
      <c r="K74" s="1" t="s">
        <v>153</v>
      </c>
      <c r="O74" s="84"/>
      <c r="P74" s="84"/>
      <c r="Q74" s="84"/>
      <c r="R74" s="84"/>
      <c r="S74" s="84"/>
      <c r="T74" s="84"/>
      <c r="U74" s="84"/>
      <c r="V74" s="84"/>
    </row>
    <row r="75" spans="1:22" ht="12.75" hidden="1">
      <c r="A75" s="2" t="s">
        <v>40</v>
      </c>
      <c r="B75" s="28" t="s">
        <v>30</v>
      </c>
      <c r="G75" s="35">
        <v>6</v>
      </c>
      <c r="K75" s="1" t="s">
        <v>134</v>
      </c>
      <c r="O75" s="84"/>
      <c r="P75" s="84"/>
      <c r="Q75" s="84"/>
      <c r="R75" s="84"/>
      <c r="S75" s="84"/>
      <c r="T75" s="84"/>
      <c r="U75" s="84"/>
      <c r="V75" s="84"/>
    </row>
    <row r="76" spans="1:22" ht="12.75" hidden="1">
      <c r="A76" s="2" t="s">
        <v>48</v>
      </c>
      <c r="B76" s="28" t="s">
        <v>29</v>
      </c>
      <c r="G76" s="35">
        <v>3.5</v>
      </c>
      <c r="K76" s="1" t="s">
        <v>143</v>
      </c>
      <c r="O76" s="84"/>
      <c r="P76" s="84"/>
      <c r="Q76" s="84"/>
      <c r="R76" s="84"/>
      <c r="S76" s="84"/>
      <c r="T76" s="84"/>
      <c r="U76" s="84"/>
      <c r="V76" s="84"/>
    </row>
    <row r="77" spans="1:11" ht="12.75" hidden="1">
      <c r="A77" s="2" t="s">
        <v>55</v>
      </c>
      <c r="B77" s="28" t="s">
        <v>34</v>
      </c>
      <c r="G77" s="35">
        <v>3.2</v>
      </c>
      <c r="K77" s="1" t="s">
        <v>135</v>
      </c>
    </row>
    <row r="78" spans="1:11" ht="12.75" hidden="1">
      <c r="A78" s="2" t="s">
        <v>54</v>
      </c>
      <c r="B78" s="28" t="s">
        <v>33</v>
      </c>
      <c r="G78" s="35">
        <v>6.5</v>
      </c>
      <c r="K78" s="1" t="s">
        <v>144</v>
      </c>
    </row>
    <row r="79" spans="1:11" ht="12.75" hidden="1">
      <c r="A79" s="2" t="s">
        <v>173</v>
      </c>
      <c r="B79" s="28" t="s">
        <v>174</v>
      </c>
      <c r="G79" s="35">
        <v>4.6</v>
      </c>
      <c r="K79" s="1" t="s">
        <v>147</v>
      </c>
    </row>
    <row r="80" spans="1:11" ht="12.75" hidden="1">
      <c r="A80" s="2" t="s">
        <v>46</v>
      </c>
      <c r="B80" s="28" t="s">
        <v>64</v>
      </c>
      <c r="G80" s="35">
        <v>0.22</v>
      </c>
      <c r="K80" s="1" t="s">
        <v>155</v>
      </c>
    </row>
    <row r="81" spans="1:11" ht="12.75" hidden="1">
      <c r="A81" s="2" t="s">
        <v>51</v>
      </c>
      <c r="B81" s="28" t="s">
        <v>7</v>
      </c>
      <c r="G81" s="35">
        <v>2</v>
      </c>
      <c r="K81" s="1" t="s">
        <v>154</v>
      </c>
    </row>
    <row r="82" spans="1:11" ht="12.75" hidden="1">
      <c r="A82" s="2" t="s">
        <v>53</v>
      </c>
      <c r="B82" s="28" t="s">
        <v>19</v>
      </c>
      <c r="G82" s="35">
        <v>1.2</v>
      </c>
      <c r="K82" s="1" t="s">
        <v>136</v>
      </c>
    </row>
    <row r="83" ht="12.75" hidden="1">
      <c r="K83" s="1" t="s">
        <v>148</v>
      </c>
    </row>
    <row r="84" ht="12.75" hidden="1"/>
    <row r="85" ht="12.75" hidden="1"/>
    <row r="86" spans="2:19" ht="12.75" hidden="1">
      <c r="B86" s="29" t="s">
        <v>108</v>
      </c>
      <c r="D86" s="29" t="s">
        <v>2</v>
      </c>
      <c r="F86" s="29" t="s">
        <v>10</v>
      </c>
      <c r="G86" s="29" t="s">
        <v>11</v>
      </c>
      <c r="I86" s="29" t="s">
        <v>95</v>
      </c>
      <c r="K86" s="29" t="s">
        <v>96</v>
      </c>
      <c r="L86" s="2"/>
      <c r="M86" s="29" t="s">
        <v>3</v>
      </c>
      <c r="N86" s="29"/>
      <c r="O86" s="29" t="s">
        <v>97</v>
      </c>
      <c r="Q86" s="29" t="s">
        <v>36</v>
      </c>
      <c r="S86" s="29" t="s">
        <v>118</v>
      </c>
    </row>
    <row r="87" spans="2:19" ht="12.75" hidden="1">
      <c r="B87" s="2" t="s">
        <v>110</v>
      </c>
      <c r="D87" s="2" t="s">
        <v>111</v>
      </c>
      <c r="F87" s="2">
        <v>44830</v>
      </c>
      <c r="G87" s="2" t="s">
        <v>22</v>
      </c>
      <c r="I87" s="7" t="s">
        <v>112</v>
      </c>
      <c r="K87" s="7" t="s">
        <v>116</v>
      </c>
      <c r="L87" s="2"/>
      <c r="M87" s="2" t="s">
        <v>113</v>
      </c>
      <c r="N87" s="2"/>
      <c r="O87" s="7" t="s">
        <v>114</v>
      </c>
      <c r="Q87" s="2" t="s">
        <v>115</v>
      </c>
      <c r="S87" s="2" t="s">
        <v>183</v>
      </c>
    </row>
    <row r="88" spans="2:19" ht="12.75" hidden="1">
      <c r="B88" s="2" t="s">
        <v>107</v>
      </c>
      <c r="D88" s="2" t="s">
        <v>21</v>
      </c>
      <c r="F88" s="2">
        <v>44830</v>
      </c>
      <c r="G88" s="2" t="s">
        <v>22</v>
      </c>
      <c r="I88" s="7" t="s">
        <v>24</v>
      </c>
      <c r="K88" s="7" t="s">
        <v>109</v>
      </c>
      <c r="L88" s="2"/>
      <c r="M88" s="2" t="s">
        <v>98</v>
      </c>
      <c r="N88" s="2"/>
      <c r="O88" s="7" t="s">
        <v>99</v>
      </c>
      <c r="Q88" s="2" t="s">
        <v>100</v>
      </c>
      <c r="S88" s="2" t="s">
        <v>119</v>
      </c>
    </row>
    <row r="89" spans="2:19" ht="12.75" hidden="1">
      <c r="B89" s="2" t="s">
        <v>106</v>
      </c>
      <c r="D89" s="2" t="s">
        <v>21</v>
      </c>
      <c r="F89" s="2">
        <v>44830</v>
      </c>
      <c r="G89" s="2" t="s">
        <v>22</v>
      </c>
      <c r="I89" s="7" t="s">
        <v>24</v>
      </c>
      <c r="K89" s="7" t="s">
        <v>101</v>
      </c>
      <c r="L89" s="2"/>
      <c r="M89" s="2" t="s">
        <v>102</v>
      </c>
      <c r="N89" s="2"/>
      <c r="O89" s="7" t="s">
        <v>103</v>
      </c>
      <c r="Q89" s="2" t="s">
        <v>104</v>
      </c>
      <c r="S89" s="2" t="s">
        <v>121</v>
      </c>
    </row>
    <row r="90" spans="2:19" ht="12.75" hidden="1">
      <c r="B90" s="2" t="s">
        <v>105</v>
      </c>
      <c r="D90" s="2" t="s">
        <v>21</v>
      </c>
      <c r="F90" s="2">
        <v>44830</v>
      </c>
      <c r="G90" s="2" t="s">
        <v>22</v>
      </c>
      <c r="I90" s="7" t="s">
        <v>24</v>
      </c>
      <c r="K90" s="7" t="s">
        <v>25</v>
      </c>
      <c r="L90" s="2"/>
      <c r="M90" s="2" t="s">
        <v>23</v>
      </c>
      <c r="N90" s="2"/>
      <c r="O90" s="7" t="s">
        <v>28</v>
      </c>
      <c r="Q90" s="2" t="s">
        <v>26</v>
      </c>
      <c r="S90" s="2" t="s">
        <v>120</v>
      </c>
    </row>
    <row r="91" spans="2:19" ht="12.75" hidden="1">
      <c r="B91" s="2" t="s">
        <v>175</v>
      </c>
      <c r="D91" s="2" t="s">
        <v>176</v>
      </c>
      <c r="F91" s="2">
        <v>20650</v>
      </c>
      <c r="G91" s="2" t="s">
        <v>177</v>
      </c>
      <c r="I91" s="7" t="s">
        <v>178</v>
      </c>
      <c r="K91" s="7" t="s">
        <v>179</v>
      </c>
      <c r="L91" s="2"/>
      <c r="M91" s="2" t="s">
        <v>180</v>
      </c>
      <c r="N91" s="2"/>
      <c r="O91" s="7" t="s">
        <v>181</v>
      </c>
      <c r="Q91" s="2" t="s">
        <v>182</v>
      </c>
      <c r="S91" s="2" t="s">
        <v>184</v>
      </c>
    </row>
  </sheetData>
  <mergeCells count="1">
    <mergeCell ref="I4:J4"/>
  </mergeCells>
  <conditionalFormatting sqref="I38:I39">
    <cfRule type="cellIs" priority="1" dxfId="0" operator="greaterThanOrEqual" stopIfTrue="1">
      <formula>0</formula>
    </cfRule>
  </conditionalFormatting>
  <dataValidations count="4">
    <dataValidation type="list" allowBlank="1" showInputMessage="1" showErrorMessage="1" sqref="D37">
      <formula1>$I$57:$I$62</formula1>
    </dataValidation>
    <dataValidation type="list" allowBlank="1" showInputMessage="1" showErrorMessage="1" sqref="D39">
      <formula1>$K$57:$K$83</formula1>
    </dataValidation>
    <dataValidation type="list" allowBlank="1" showInputMessage="1" showErrorMessage="1" sqref="A33:A34">
      <formula1>$A$57:$A$81</formula1>
    </dataValidation>
    <dataValidation type="list" allowBlank="1" showInputMessage="1" showErrorMessage="1" sqref="I4">
      <formula1>$B$87:$B$91</formula1>
    </dataValidation>
  </dataValidations>
  <printOptions/>
  <pageMargins left="0.81" right="0.27" top="0.54" bottom="1" header="0.21" footer="0.4921259845"/>
  <pageSetup horizontalDpi="600" verticalDpi="600" orientation="portrait" paperSize="9" r:id="rId4"/>
  <headerFooter alignWithMargins="0">
    <oddFooter>&amp;CLe camping "U Pirellu" vous remercie de votre séjour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olivier garriou</cp:lastModifiedBy>
  <cp:lastPrinted>2016-09-06T07:49:40Z</cp:lastPrinted>
  <dcterms:created xsi:type="dcterms:W3CDTF">1996-10-21T11:03:58Z</dcterms:created>
  <dcterms:modified xsi:type="dcterms:W3CDTF">2016-09-06T08:41:10Z</dcterms:modified>
  <cp:category/>
  <cp:version/>
  <cp:contentType/>
  <cp:contentStatus/>
</cp:coreProperties>
</file>