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-735" yWindow="-180" windowWidth="15135" windowHeight="8130"/>
  </bookViews>
  <sheets>
    <sheet name="heure" sheetId="8" r:id="rId1"/>
    <sheet name="formule" sheetId="1" state="hidden" r:id="rId2"/>
  </sheets>
  <externalReferences>
    <externalReference r:id="rId3"/>
  </externalReferences>
  <definedNames>
    <definedName name="De" localSheetId="0">[1]debut!$K$2</definedName>
    <definedName name="De">formule!$K$2</definedName>
    <definedName name="Fi" localSheetId="0">[1]debut!$L$2</definedName>
    <definedName name="Fi">formule!$L$2</definedName>
  </definedNames>
  <calcPr calcId="152511"/>
</workbook>
</file>

<file path=xl/calcChain.xml><?xml version="1.0" encoding="utf-8"?>
<calcChain xmlns="http://schemas.openxmlformats.org/spreadsheetml/2006/main">
  <c r="T2" i="8" l="1"/>
  <c r="T36" i="8"/>
  <c r="T35" i="8"/>
  <c r="T34" i="8"/>
  <c r="T32" i="8"/>
  <c r="T31" i="8"/>
  <c r="T30" i="8"/>
  <c r="T29" i="8"/>
  <c r="T28" i="8"/>
  <c r="T27" i="8"/>
  <c r="T26" i="8"/>
  <c r="T24" i="8"/>
  <c r="T23" i="8"/>
  <c r="T22" i="8"/>
  <c r="T21" i="8"/>
  <c r="T20" i="8"/>
  <c r="T19" i="8"/>
  <c r="T18" i="8"/>
  <c r="T16" i="8"/>
  <c r="T15" i="8"/>
  <c r="T14" i="8"/>
  <c r="T13" i="8"/>
  <c r="T12" i="8"/>
  <c r="T11" i="8"/>
  <c r="T10" i="8"/>
  <c r="T8" i="8"/>
  <c r="T7" i="8"/>
  <c r="T6" i="8"/>
  <c r="T5" i="8"/>
  <c r="T4" i="8"/>
  <c r="T3" i="8"/>
  <c r="T17" i="8"/>
  <c r="U9" i="8"/>
  <c r="V9" i="8"/>
  <c r="S2" i="8"/>
  <c r="S3" i="8"/>
  <c r="S4" i="8"/>
  <c r="S5" i="8"/>
  <c r="S6" i="8"/>
  <c r="S7" i="8"/>
  <c r="S8" i="8"/>
  <c r="S32" i="8"/>
  <c r="S31" i="8"/>
  <c r="S30" i="8"/>
  <c r="S29" i="8"/>
  <c r="S28" i="8"/>
  <c r="S27" i="8"/>
  <c r="S26" i="8"/>
  <c r="S33" i="8" s="1"/>
  <c r="S24" i="8"/>
  <c r="S23" i="8"/>
  <c r="S22" i="8"/>
  <c r="S21" i="8"/>
  <c r="S20" i="8"/>
  <c r="S19" i="8"/>
  <c r="S18" i="8"/>
  <c r="S16" i="8"/>
  <c r="S15" i="8"/>
  <c r="S14" i="8"/>
  <c r="S13" i="8"/>
  <c r="S12" i="8"/>
  <c r="S11" i="8"/>
  <c r="S10" i="8"/>
  <c r="S17" i="8" l="1"/>
  <c r="T33" i="8"/>
  <c r="S25" i="8"/>
  <c r="T9" i="8"/>
  <c r="S9" i="8"/>
  <c r="S36" i="8"/>
  <c r="T25" i="8"/>
  <c r="R36" i="8"/>
  <c r="R35" i="8" l="1"/>
  <c r="S35" i="8"/>
  <c r="R31" i="8" l="1"/>
  <c r="R29" i="8" l="1"/>
  <c r="R28" i="8"/>
  <c r="R30" i="8"/>
  <c r="R27" i="8"/>
  <c r="R34" i="8"/>
  <c r="E34" i="8"/>
  <c r="D34" i="8"/>
  <c r="R26" i="8"/>
  <c r="E26" i="8"/>
  <c r="D26" i="8"/>
  <c r="E36" i="8"/>
  <c r="D36" i="8"/>
  <c r="E35" i="8"/>
  <c r="D35" i="8"/>
  <c r="E31" i="8"/>
  <c r="D31" i="8"/>
  <c r="E30" i="8"/>
  <c r="D30" i="8"/>
  <c r="E29" i="8"/>
  <c r="D29" i="8"/>
  <c r="E28" i="8"/>
  <c r="D28" i="8"/>
  <c r="E23" i="8"/>
  <c r="D23" i="8"/>
  <c r="E22" i="8"/>
  <c r="D22" i="8"/>
  <c r="E21" i="8"/>
  <c r="D21" i="8"/>
  <c r="E20" i="8"/>
  <c r="D20" i="8"/>
  <c r="E19" i="8"/>
  <c r="D19" i="8"/>
  <c r="E15" i="8"/>
  <c r="D15" i="8"/>
  <c r="E14" i="8"/>
  <c r="D14" i="8"/>
  <c r="E13" i="8"/>
  <c r="D13" i="8"/>
  <c r="E12" i="8"/>
  <c r="D12" i="8"/>
  <c r="E11" i="8"/>
  <c r="D11" i="8"/>
  <c r="E10" i="8"/>
  <c r="E17" i="8" s="1"/>
  <c r="D10" i="8"/>
  <c r="D17" i="8" s="1"/>
  <c r="E3" i="8"/>
  <c r="E4" i="8"/>
  <c r="E5" i="8"/>
  <c r="E6" i="8"/>
  <c r="D3" i="8"/>
  <c r="D4" i="8"/>
  <c r="D5" i="8"/>
  <c r="D6" i="8"/>
  <c r="E2" i="8"/>
  <c r="D2" i="8"/>
  <c r="E37" i="8" l="1"/>
  <c r="E9" i="8"/>
  <c r="D37" i="8"/>
  <c r="T37" i="8"/>
  <c r="S34" i="8"/>
  <c r="S37" i="8" s="1"/>
  <c r="D9" i="8"/>
  <c r="D25" i="8"/>
  <c r="D27" i="8"/>
  <c r="D33" i="8" s="1"/>
  <c r="E27" i="8"/>
  <c r="E33" i="8" s="1"/>
  <c r="E25" i="8"/>
  <c r="V37" i="8" l="1"/>
  <c r="U37" i="8"/>
  <c r="R37" i="8"/>
  <c r="K35" i="8"/>
  <c r="C35" i="8" s="1"/>
  <c r="K36" i="8"/>
  <c r="C36" i="8" s="1"/>
  <c r="K34" i="8"/>
  <c r="C34" i="8" l="1"/>
  <c r="Q37" i="8"/>
  <c r="K37" i="8"/>
  <c r="B37" i="8" l="1"/>
  <c r="Q24" i="8" l="1"/>
  <c r="Q23" i="8"/>
  <c r="Q22" i="8"/>
  <c r="Q21" i="8"/>
  <c r="Q20" i="8"/>
  <c r="Q19" i="8"/>
  <c r="Q18" i="8"/>
  <c r="Q16" i="8"/>
  <c r="Q15" i="8"/>
  <c r="Q14" i="8"/>
  <c r="Q13" i="8"/>
  <c r="Q12" i="8"/>
  <c r="Q11" i="8"/>
  <c r="Q10" i="8"/>
  <c r="Q8" i="8"/>
  <c r="Q7" i="8"/>
  <c r="Q6" i="8"/>
  <c r="Q5" i="8"/>
  <c r="Q4" i="8"/>
  <c r="Q3" i="8"/>
  <c r="Q2" i="8"/>
  <c r="K32" i="8"/>
  <c r="K31" i="8"/>
  <c r="K30" i="8"/>
  <c r="K29" i="8"/>
  <c r="K28" i="8"/>
  <c r="K27" i="8"/>
  <c r="K26" i="8"/>
  <c r="K24" i="8"/>
  <c r="K23" i="8"/>
  <c r="K22" i="8"/>
  <c r="K21" i="8"/>
  <c r="K20" i="8"/>
  <c r="K19" i="8"/>
  <c r="K18" i="8"/>
  <c r="K16" i="8"/>
  <c r="K15" i="8"/>
  <c r="K14" i="8"/>
  <c r="K13" i="8"/>
  <c r="K12" i="8"/>
  <c r="K11" i="8"/>
  <c r="K10" i="8"/>
  <c r="K8" i="8"/>
  <c r="K7" i="8"/>
  <c r="K6" i="8"/>
  <c r="K5" i="8"/>
  <c r="K4" i="8"/>
  <c r="K3" i="8"/>
  <c r="K2" i="8"/>
  <c r="R33" i="8" l="1"/>
  <c r="C29" i="8"/>
  <c r="V33" i="8"/>
  <c r="U33" i="8"/>
  <c r="C30" i="8" l="1"/>
  <c r="C31" i="8"/>
  <c r="C32" i="8" l="1"/>
  <c r="C28" i="8"/>
  <c r="K25" i="8"/>
  <c r="V25" i="8" l="1"/>
  <c r="U25" i="8"/>
  <c r="R25" i="8"/>
  <c r="C20" i="8"/>
  <c r="V17" i="8"/>
  <c r="U17" i="8"/>
  <c r="R17" i="8"/>
  <c r="C14" i="8"/>
  <c r="C13" i="8"/>
  <c r="C12" i="8"/>
  <c r="R9" i="8"/>
  <c r="C3" i="8"/>
  <c r="T38" i="8" l="1"/>
  <c r="T40" i="8" s="1"/>
  <c r="U38" i="8"/>
  <c r="U40" i="8" s="1"/>
  <c r="R38" i="8"/>
  <c r="S38" i="8"/>
  <c r="V38" i="8"/>
  <c r="V40" i="8" s="1"/>
  <c r="Q33" i="8"/>
  <c r="K33" i="8"/>
  <c r="Q25" i="8"/>
  <c r="C27" i="8"/>
  <c r="C10" i="8"/>
  <c r="C22" i="8"/>
  <c r="C21" i="8"/>
  <c r="C15" i="8"/>
  <c r="C5" i="8"/>
  <c r="C24" i="8"/>
  <c r="C26" i="8"/>
  <c r="C7" i="8"/>
  <c r="C2" i="8"/>
  <c r="C8" i="8"/>
  <c r="Q17" i="8"/>
  <c r="C6" i="8"/>
  <c r="C23" i="8"/>
  <c r="C11" i="8"/>
  <c r="C19" i="8"/>
  <c r="Q9" i="8"/>
  <c r="K9" i="8"/>
  <c r="C16" i="8"/>
  <c r="K17" i="8"/>
  <c r="C18" i="8"/>
  <c r="C4" i="8"/>
  <c r="Q38" i="8" l="1"/>
  <c r="K38" i="8"/>
  <c r="B17" i="8"/>
  <c r="B9" i="8"/>
  <c r="B33" i="8"/>
  <c r="B25" i="8"/>
  <c r="S40" i="8"/>
  <c r="S41" i="8" s="1"/>
  <c r="B38" i="8" l="1"/>
  <c r="B41" i="8" l="1"/>
  <c r="B39" i="8"/>
  <c r="E1" i="1"/>
  <c r="F1" i="1"/>
  <c r="P14" i="1" l="1"/>
</calcChain>
</file>

<file path=xl/sharedStrings.xml><?xml version="1.0" encoding="utf-8"?>
<sst xmlns="http://schemas.openxmlformats.org/spreadsheetml/2006/main" count="115" uniqueCount="48">
  <si>
    <t>Heure début</t>
  </si>
  <si>
    <t>Heure fin</t>
  </si>
  <si>
    <t>Nb heures travaillées</t>
  </si>
  <si>
    <t>Début nuit</t>
  </si>
  <si>
    <t>Fin nuit</t>
  </si>
  <si>
    <t>pause</t>
  </si>
  <si>
    <t>travail</t>
  </si>
  <si>
    <t>Total Travail</t>
  </si>
  <si>
    <t>Total Conduite</t>
  </si>
  <si>
    <t>total travail</t>
  </si>
  <si>
    <t>Total Nuit</t>
  </si>
  <si>
    <t>date</t>
  </si>
  <si>
    <t>heure sup</t>
  </si>
  <si>
    <t>Total du mois</t>
  </si>
  <si>
    <t>samedi</t>
  </si>
  <si>
    <t>vendredi</t>
  </si>
  <si>
    <t>jeudi</t>
  </si>
  <si>
    <t>mercredi</t>
  </si>
  <si>
    <t>mardi</t>
  </si>
  <si>
    <t>lundi</t>
  </si>
  <si>
    <t>dimanche</t>
  </si>
  <si>
    <t>nuitée</t>
  </si>
  <si>
    <t>repas soir</t>
  </si>
  <si>
    <t>repas midi</t>
  </si>
  <si>
    <t>petit déj</t>
  </si>
  <si>
    <t>heures de nuit</t>
  </si>
  <si>
    <t>T</t>
  </si>
  <si>
    <t>C</t>
  </si>
  <si>
    <t>h fin</t>
  </si>
  <si>
    <t>h début</t>
  </si>
  <si>
    <t>h de fin</t>
  </si>
  <si>
    <t>h total</t>
  </si>
  <si>
    <t>reste pour 210</t>
  </si>
  <si>
    <t>C+T+P</t>
  </si>
  <si>
    <t>P</t>
  </si>
  <si>
    <t>semaine 31</t>
  </si>
  <si>
    <t>semaine 32</t>
  </si>
  <si>
    <t>semaine 33</t>
  </si>
  <si>
    <t>semaine 34</t>
  </si>
  <si>
    <t>semaine 35</t>
  </si>
  <si>
    <t>ü</t>
  </si>
  <si>
    <t>repos</t>
  </si>
  <si>
    <t>jours</t>
  </si>
  <si>
    <t>Total conduite</t>
  </si>
  <si>
    <t>heure de base</t>
  </si>
  <si>
    <t>midi</t>
  </si>
  <si>
    <t>soir</t>
  </si>
  <si>
    <t>limites repas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</si>
</sst>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h]:mm"/>
    <numFmt numFmtId="165" formatCode="hh:mm;;\-"/>
    <numFmt numFmtId="166" formatCode="ddd\ dd\-mmm\-yy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indexed="12"/>
      <name val="Calibri"/>
      <family val="2"/>
    </font>
    <font>
      <sz val="11"/>
      <color indexed="16"/>
      <name val="Calibri"/>
      <family val="2"/>
    </font>
    <font>
      <sz val="11"/>
      <color indexed="8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Wingdings"/>
      <charset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20" fontId="1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5" fontId="0" fillId="0" borderId="0" xfId="0" applyNumberFormat="1" applyBorder="1" applyAlignment="1">
      <alignment horizontal="center"/>
    </xf>
    <xf numFmtId="0" fontId="5" fillId="0" borderId="0" xfId="0" applyFont="1"/>
    <xf numFmtId="164" fontId="0" fillId="0" borderId="0" xfId="0" applyNumberFormat="1" applyBorder="1" applyAlignment="1">
      <alignment horizontal="center"/>
    </xf>
    <xf numFmtId="20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20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20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6" fillId="0" borderId="0" xfId="0" applyFont="1"/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/>
    <xf numFmtId="0" fontId="6" fillId="0" borderId="24" xfId="0" applyFont="1" applyBorder="1"/>
    <xf numFmtId="0" fontId="7" fillId="0" borderId="16" xfId="0" applyFont="1" applyBorder="1"/>
    <xf numFmtId="0" fontId="6" fillId="0" borderId="22" xfId="0" applyFont="1" applyBorder="1"/>
    <xf numFmtId="0" fontId="6" fillId="0" borderId="25" xfId="0" applyFont="1" applyBorder="1"/>
    <xf numFmtId="0" fontId="7" fillId="0" borderId="16" xfId="0" applyFont="1" applyFill="1" applyBorder="1"/>
    <xf numFmtId="0" fontId="6" fillId="0" borderId="23" xfId="0" applyFont="1" applyFill="1" applyBorder="1"/>
    <xf numFmtId="0" fontId="6" fillId="0" borderId="24" xfId="0" applyFont="1" applyFill="1" applyBorder="1"/>
    <xf numFmtId="0" fontId="6" fillId="0" borderId="22" xfId="0" applyFont="1" applyFill="1" applyBorder="1"/>
    <xf numFmtId="0" fontId="6" fillId="0" borderId="35" xfId="0" applyFont="1" applyFill="1" applyBorder="1"/>
    <xf numFmtId="0" fontId="7" fillId="0" borderId="26" xfId="0" applyFont="1" applyFill="1" applyBorder="1"/>
    <xf numFmtId="0" fontId="6" fillId="0" borderId="42" xfId="0" applyFont="1" applyFill="1" applyBorder="1"/>
    <xf numFmtId="0" fontId="6" fillId="0" borderId="16" xfId="0" applyFont="1" applyFill="1" applyBorder="1"/>
    <xf numFmtId="0" fontId="6" fillId="0" borderId="2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7" fillId="0" borderId="28" xfId="0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41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6" fillId="0" borderId="29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0" fontId="6" fillId="3" borderId="2" xfId="0" applyNumberFormat="1" applyFont="1" applyFill="1" applyBorder="1" applyAlignment="1">
      <alignment horizontal="center" vertical="center"/>
    </xf>
    <xf numFmtId="20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2" fontId="6" fillId="5" borderId="29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0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6" fillId="0" borderId="30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4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/>
    </xf>
    <xf numFmtId="20" fontId="6" fillId="3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/>
    </xf>
    <xf numFmtId="20" fontId="6" fillId="2" borderId="13" xfId="0" applyNumberFormat="1" applyFont="1" applyFill="1" applyBorder="1" applyAlignment="1">
      <alignment horizontal="center" vertical="center"/>
    </xf>
    <xf numFmtId="20" fontId="6" fillId="2" borderId="7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6" fillId="3" borderId="10" xfId="0" applyNumberFormat="1" applyFont="1" applyFill="1" applyBorder="1" applyAlignment="1">
      <alignment horizontal="center" vertical="center"/>
    </xf>
    <xf numFmtId="20" fontId="6" fillId="3" borderId="6" xfId="0" applyNumberFormat="1" applyFont="1" applyFill="1" applyBorder="1" applyAlignment="1">
      <alignment horizontal="center" vertical="center"/>
    </xf>
    <xf numFmtId="20" fontId="6" fillId="2" borderId="10" xfId="0" applyNumberFormat="1" applyFont="1" applyFill="1" applyBorder="1" applyAlignment="1">
      <alignment horizontal="center" vertical="center"/>
    </xf>
    <xf numFmtId="20" fontId="6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6" fillId="0" borderId="33" xfId="0" applyNumberFormat="1" applyFont="1" applyBorder="1" applyAlignment="1">
      <alignment horizontal="center"/>
    </xf>
    <xf numFmtId="2" fontId="6" fillId="3" borderId="9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vertical="center"/>
    </xf>
    <xf numFmtId="2" fontId="6" fillId="5" borderId="30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/>
    </xf>
    <xf numFmtId="2" fontId="6" fillId="2" borderId="9" xfId="0" applyNumberFormat="1" applyFont="1" applyFill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4" fontId="6" fillId="0" borderId="36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/>
    </xf>
    <xf numFmtId="2" fontId="6" fillId="4" borderId="35" xfId="0" applyNumberFormat="1" applyFont="1" applyFill="1" applyBorder="1" applyAlignment="1">
      <alignment horizontal="center"/>
    </xf>
    <xf numFmtId="20" fontId="6" fillId="3" borderId="37" xfId="0" applyNumberFormat="1" applyFont="1" applyFill="1" applyBorder="1" applyAlignment="1">
      <alignment horizontal="center" vertical="center"/>
    </xf>
    <xf numFmtId="20" fontId="6" fillId="3" borderId="19" xfId="0" applyNumberFormat="1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0" fontId="6" fillId="3" borderId="35" xfId="0" applyNumberFormat="1" applyFont="1" applyFill="1" applyBorder="1" applyAlignment="1">
      <alignment horizontal="center" vertical="center"/>
    </xf>
    <xf numFmtId="20" fontId="6" fillId="2" borderId="37" xfId="0" applyNumberFormat="1" applyFont="1" applyFill="1" applyBorder="1" applyAlignment="1">
      <alignment horizontal="center" vertical="center"/>
    </xf>
    <xf numFmtId="20" fontId="6" fillId="2" borderId="19" xfId="0" applyNumberFormat="1" applyFont="1" applyFill="1" applyBorder="1" applyAlignment="1">
      <alignment horizontal="center" vertical="center"/>
    </xf>
    <xf numFmtId="2" fontId="6" fillId="2" borderId="19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2" fontId="6" fillId="5" borderId="36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2" fontId="7" fillId="0" borderId="3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/>
    </xf>
    <xf numFmtId="2" fontId="6" fillId="0" borderId="31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0" xfId="0" applyNumberFormat="1" applyFont="1" applyBorder="1"/>
    <xf numFmtId="0" fontId="7" fillId="0" borderId="3" xfId="0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20" fontId="0" fillId="0" borderId="0" xfId="0" applyNumberFormat="1"/>
    <xf numFmtId="20" fontId="10" fillId="6" borderId="0" xfId="0" applyNumberFormat="1" applyFont="1" applyFill="1" applyBorder="1"/>
    <xf numFmtId="20" fontId="10" fillId="6" borderId="47" xfId="0" applyNumberFormat="1" applyFont="1" applyFill="1" applyBorder="1"/>
    <xf numFmtId="20" fontId="10" fillId="6" borderId="49" xfId="0" applyNumberFormat="1" applyFont="1" applyFill="1" applyBorder="1"/>
    <xf numFmtId="20" fontId="10" fillId="6" borderId="50" xfId="0" applyNumberFormat="1" applyFont="1" applyFill="1" applyBorder="1"/>
    <xf numFmtId="0" fontId="9" fillId="6" borderId="43" xfId="0" applyFont="1" applyFill="1" applyBorder="1" applyAlignment="1">
      <alignment horizontal="centerContinuous" vertical="center"/>
    </xf>
    <xf numFmtId="0" fontId="9" fillId="6" borderId="44" xfId="0" applyFont="1" applyFill="1" applyBorder="1" applyAlignment="1">
      <alignment horizontal="centerContinuous"/>
    </xf>
    <xf numFmtId="0" fontId="9" fillId="6" borderId="45" xfId="0" applyFont="1" applyFill="1" applyBorder="1" applyAlignment="1">
      <alignment horizontal="centerContinuous"/>
    </xf>
    <xf numFmtId="0" fontId="9" fillId="6" borderId="46" xfId="0" applyFont="1" applyFill="1" applyBorder="1"/>
    <xf numFmtId="0" fontId="9" fillId="6" borderId="48" xfId="0" applyFont="1" applyFill="1" applyBorder="1"/>
  </cellXfs>
  <cellStyles count="1">
    <cellStyle name="Normal" xfId="0" builtinId="0"/>
  </cellStyles>
  <dxfs count="1">
    <dxf>
      <font>
        <b val="0"/>
        <i val="0"/>
        <condense val="0"/>
        <extend val="0"/>
        <color indexed="18"/>
      </font>
      <fill>
        <patternFill>
          <bgColor indexed="27"/>
        </patternFill>
      </fill>
    </dxf>
  </dxfs>
  <tableStyles count="0" defaultTableStyle="TableStyleMedium9" defaultPivotStyle="PivotStyleLight16"/>
  <colors>
    <mruColors>
      <color rgb="FFCCFFFF"/>
      <color rgb="FFFFCCFF"/>
      <color rgb="FFCCFFCC"/>
      <color rgb="FFFFFFFF"/>
      <color rgb="FFFF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ure"/>
      <sheetName val="semaine 18"/>
      <sheetName val="semaine 19"/>
      <sheetName val="Feuil1"/>
      <sheetName val="debu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K2">
            <v>0.875</v>
          </cell>
          <cell r="L2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selection activeCell="X13" sqref="X13"/>
    </sheetView>
  </sheetViews>
  <sheetFormatPr baseColWidth="10" defaultRowHeight="15" x14ac:dyDescent="0.25"/>
  <cols>
    <col min="1" max="1" width="10.140625" style="31" customWidth="1"/>
    <col min="2" max="2" width="8.85546875" style="31" customWidth="1"/>
    <col min="3" max="4" width="7.42578125" style="187" customWidth="1"/>
    <col min="5" max="5" width="7.7109375" style="187" customWidth="1"/>
    <col min="6" max="7" width="7.7109375" style="177" customWidth="1"/>
    <col min="8" max="8" width="5" style="177" customWidth="1"/>
    <col min="9" max="9" width="4.42578125" style="177" customWidth="1"/>
    <col min="10" max="10" width="4.7109375" style="177" customWidth="1"/>
    <col min="11" max="11" width="6.42578125" style="177" customWidth="1"/>
    <col min="12" max="12" width="6.140625" style="177" customWidth="1"/>
    <col min="13" max="13" width="5.5703125" style="177" customWidth="1"/>
    <col min="14" max="16" width="5.28515625" style="177" customWidth="1"/>
    <col min="17" max="17" width="6.5703125" style="177" customWidth="1"/>
    <col min="18" max="18" width="7.85546875" style="179" customWidth="1"/>
    <col min="19" max="19" width="5.5703125" style="177" customWidth="1"/>
    <col min="20" max="20" width="5.85546875" style="177" customWidth="1"/>
    <col min="21" max="21" width="5.28515625" style="177" customWidth="1"/>
    <col min="22" max="22" width="5.42578125" style="177" customWidth="1"/>
  </cols>
  <sheetData>
    <row r="1" spans="1:26" ht="14.1" customHeight="1" x14ac:dyDescent="0.25">
      <c r="A1" s="32" t="s">
        <v>42</v>
      </c>
      <c r="B1" s="49" t="s">
        <v>11</v>
      </c>
      <c r="C1" s="50" t="s">
        <v>31</v>
      </c>
      <c r="D1" s="51" t="s">
        <v>43</v>
      </c>
      <c r="E1" s="52" t="s">
        <v>7</v>
      </c>
      <c r="F1" s="53" t="s">
        <v>29</v>
      </c>
      <c r="G1" s="54" t="s">
        <v>30</v>
      </c>
      <c r="H1" s="54" t="s">
        <v>27</v>
      </c>
      <c r="I1" s="54" t="s">
        <v>6</v>
      </c>
      <c r="J1" s="54" t="s">
        <v>5</v>
      </c>
      <c r="K1" s="55" t="s">
        <v>33</v>
      </c>
      <c r="L1" s="56" t="s">
        <v>29</v>
      </c>
      <c r="M1" s="57" t="s">
        <v>28</v>
      </c>
      <c r="N1" s="57" t="s">
        <v>27</v>
      </c>
      <c r="O1" s="57" t="s">
        <v>26</v>
      </c>
      <c r="P1" s="58" t="s">
        <v>34</v>
      </c>
      <c r="Q1" s="59" t="s">
        <v>33</v>
      </c>
      <c r="R1" s="60" t="s">
        <v>25</v>
      </c>
      <c r="S1" s="61" t="s">
        <v>24</v>
      </c>
      <c r="T1" s="62" t="s">
        <v>23</v>
      </c>
      <c r="U1" s="62" t="s">
        <v>22</v>
      </c>
      <c r="V1" s="63" t="s">
        <v>21</v>
      </c>
      <c r="X1" s="194" t="s">
        <v>47</v>
      </c>
      <c r="Y1" s="195"/>
      <c r="Z1" s="196"/>
    </row>
    <row r="2" spans="1:26" ht="14.1" customHeight="1" x14ac:dyDescent="0.25">
      <c r="A2" s="33" t="s">
        <v>19</v>
      </c>
      <c r="B2" s="64">
        <v>42583</v>
      </c>
      <c r="C2" s="65">
        <f t="shared" ref="C2:C8" si="0">K2+Q2</f>
        <v>10.099999999999998</v>
      </c>
      <c r="D2" s="66">
        <f>H2+N2</f>
        <v>5.3</v>
      </c>
      <c r="E2" s="67">
        <f>I2+O2</f>
        <v>4.8</v>
      </c>
      <c r="F2" s="68">
        <v>0.70833333333333337</v>
      </c>
      <c r="G2" s="69">
        <v>0.875</v>
      </c>
      <c r="H2" s="70">
        <v>4.7699999999999996</v>
      </c>
      <c r="I2" s="70">
        <v>3.38</v>
      </c>
      <c r="J2" s="70"/>
      <c r="K2" s="71">
        <f t="shared" ref="K2:K36" si="1">H2+I2+J2</f>
        <v>8.1499999999999986</v>
      </c>
      <c r="L2" s="72">
        <v>0.70833333333333337</v>
      </c>
      <c r="M2" s="73">
        <v>0</v>
      </c>
      <c r="N2" s="74">
        <v>0.53</v>
      </c>
      <c r="O2" s="74">
        <v>1.42</v>
      </c>
      <c r="P2" s="75"/>
      <c r="Q2" s="76">
        <f t="shared" ref="Q2:Q8" si="2">N2+O2+P2</f>
        <v>1.95</v>
      </c>
      <c r="R2" s="77">
        <v>6.52</v>
      </c>
      <c r="S2" s="78" t="str">
        <f t="shared" ref="S2:T36" si="3">IF(F2&lt;5/24,"ü","")</f>
        <v/>
      </c>
      <c r="T2" s="78" t="str">
        <f>IF(OR(AND(F2&lt;=$Y$2,G2&gt;=$Z$2),AND(L2&lt;=$Y$3,M2&gt;=$Z$3),AND(L2&lt;=$Y$3,M2&lt;L2)),"ü","")</f>
        <v>ü</v>
      </c>
      <c r="U2" s="78"/>
      <c r="V2" s="78"/>
      <c r="X2" s="197" t="s">
        <v>45</v>
      </c>
      <c r="Y2" s="190">
        <v>0.48958333333333331</v>
      </c>
      <c r="Z2" s="191">
        <v>0.59375</v>
      </c>
    </row>
    <row r="3" spans="1:26" ht="14.1" customHeight="1" thickBot="1" x14ac:dyDescent="0.3">
      <c r="A3" s="33" t="s">
        <v>18</v>
      </c>
      <c r="B3" s="64">
        <v>42584</v>
      </c>
      <c r="C3" s="65">
        <f t="shared" si="0"/>
        <v>8.49</v>
      </c>
      <c r="D3" s="66">
        <f t="shared" ref="D3:D6" si="4">H3+N3</f>
        <v>4.97</v>
      </c>
      <c r="E3" s="67">
        <f t="shared" ref="E3:E6" si="5">I3+O3</f>
        <v>3.52</v>
      </c>
      <c r="F3" s="68">
        <v>0</v>
      </c>
      <c r="G3" s="79">
        <v>0.38680555555555557</v>
      </c>
      <c r="H3" s="80">
        <v>4.97</v>
      </c>
      <c r="I3" s="80">
        <v>3.52</v>
      </c>
      <c r="J3" s="70"/>
      <c r="K3" s="71">
        <f t="shared" si="1"/>
        <v>8.49</v>
      </c>
      <c r="L3" s="81"/>
      <c r="M3" s="82"/>
      <c r="N3" s="82"/>
      <c r="O3" s="82"/>
      <c r="P3" s="75"/>
      <c r="Q3" s="76">
        <f t="shared" si="2"/>
        <v>0</v>
      </c>
      <c r="R3" s="83">
        <v>5.2</v>
      </c>
      <c r="S3" s="78" t="str">
        <f t="shared" si="3"/>
        <v>ü</v>
      </c>
      <c r="T3" s="78" t="str">
        <f t="shared" ref="T3:T8" si="6">IF(OR(AND(F3&lt;=$Y$2,G3&gt;=$Z$2),AND(L3&lt;=$Y$3,M3&gt;=$Z$3),AND(L3&lt;=$Y$3,M3&lt;L3)),"ü","")</f>
        <v/>
      </c>
      <c r="U3" s="78"/>
      <c r="V3" s="78" t="s">
        <v>40</v>
      </c>
      <c r="W3" s="189"/>
      <c r="X3" s="198" t="s">
        <v>46</v>
      </c>
      <c r="Y3" s="192">
        <v>0.78125</v>
      </c>
      <c r="Z3" s="193">
        <v>0.88541666666666663</v>
      </c>
    </row>
    <row r="4" spans="1:26" ht="14.1" customHeight="1" x14ac:dyDescent="0.25">
      <c r="A4" s="33" t="s">
        <v>17</v>
      </c>
      <c r="B4" s="64">
        <v>42585</v>
      </c>
      <c r="C4" s="65">
        <f t="shared" si="0"/>
        <v>12.79</v>
      </c>
      <c r="D4" s="66">
        <f t="shared" si="4"/>
        <v>7.8999999999999995</v>
      </c>
      <c r="E4" s="67">
        <f t="shared" si="5"/>
        <v>4.8899999999999997</v>
      </c>
      <c r="F4" s="68">
        <v>5.2777777777777778E-2</v>
      </c>
      <c r="G4" s="79">
        <v>0.46736111111111112</v>
      </c>
      <c r="H4" s="80">
        <v>5.0199999999999996</v>
      </c>
      <c r="I4" s="80">
        <v>4.0199999999999996</v>
      </c>
      <c r="J4" s="70"/>
      <c r="K4" s="71">
        <f t="shared" si="1"/>
        <v>9.0399999999999991</v>
      </c>
      <c r="L4" s="81">
        <v>0.84375</v>
      </c>
      <c r="M4" s="84">
        <v>0</v>
      </c>
      <c r="N4" s="82">
        <v>2.88</v>
      </c>
      <c r="O4" s="82">
        <v>0.87</v>
      </c>
      <c r="P4" s="75"/>
      <c r="Q4" s="76">
        <f t="shared" si="2"/>
        <v>3.75</v>
      </c>
      <c r="R4" s="85">
        <v>6.82</v>
      </c>
      <c r="S4" s="78" t="str">
        <f t="shared" si="3"/>
        <v>ü</v>
      </c>
      <c r="T4" s="78" t="str">
        <f t="shared" si="6"/>
        <v/>
      </c>
      <c r="U4" s="78"/>
      <c r="V4" s="78"/>
    </row>
    <row r="5" spans="1:26" ht="14.1" customHeight="1" x14ac:dyDescent="0.25">
      <c r="A5" s="33" t="s">
        <v>16</v>
      </c>
      <c r="B5" s="64">
        <v>42586</v>
      </c>
      <c r="C5" s="65">
        <f t="shared" si="0"/>
        <v>6.5</v>
      </c>
      <c r="D5" s="66">
        <f t="shared" si="4"/>
        <v>2.98</v>
      </c>
      <c r="E5" s="67">
        <f t="shared" si="5"/>
        <v>3.52</v>
      </c>
      <c r="F5" s="68">
        <v>0</v>
      </c>
      <c r="G5" s="79">
        <v>0.30277777777777776</v>
      </c>
      <c r="H5" s="80">
        <v>2.98</v>
      </c>
      <c r="I5" s="80">
        <v>3.52</v>
      </c>
      <c r="J5" s="70"/>
      <c r="K5" s="71">
        <f t="shared" si="1"/>
        <v>6.5</v>
      </c>
      <c r="L5" s="86"/>
      <c r="M5" s="82"/>
      <c r="N5" s="82"/>
      <c r="O5" s="82"/>
      <c r="P5" s="75"/>
      <c r="Q5" s="76">
        <f t="shared" si="2"/>
        <v>0</v>
      </c>
      <c r="R5" s="83">
        <v>5.23</v>
      </c>
      <c r="S5" s="78" t="str">
        <f t="shared" si="3"/>
        <v>ü</v>
      </c>
      <c r="T5" s="78" t="str">
        <f t="shared" si="6"/>
        <v/>
      </c>
      <c r="U5" s="78"/>
      <c r="V5" s="78"/>
    </row>
    <row r="6" spans="1:26" ht="14.1" customHeight="1" x14ac:dyDescent="0.25">
      <c r="A6" s="33" t="s">
        <v>15</v>
      </c>
      <c r="B6" s="64">
        <v>42587</v>
      </c>
      <c r="C6" s="65">
        <f t="shared" si="0"/>
        <v>7.7</v>
      </c>
      <c r="D6" s="66">
        <f t="shared" si="4"/>
        <v>4.08</v>
      </c>
      <c r="E6" s="67">
        <f t="shared" si="5"/>
        <v>3.62</v>
      </c>
      <c r="F6" s="68">
        <v>7.7083333333333337E-2</v>
      </c>
      <c r="G6" s="87">
        <v>0.44305555555555554</v>
      </c>
      <c r="H6" s="88">
        <v>4.08</v>
      </c>
      <c r="I6" s="88">
        <v>3.62</v>
      </c>
      <c r="J6" s="89"/>
      <c r="K6" s="71">
        <f t="shared" si="1"/>
        <v>7.7</v>
      </c>
      <c r="L6" s="90"/>
      <c r="M6" s="91"/>
      <c r="N6" s="91"/>
      <c r="O6" s="91"/>
      <c r="P6" s="75"/>
      <c r="Q6" s="76">
        <f t="shared" si="2"/>
        <v>0</v>
      </c>
      <c r="R6" s="83">
        <v>3.07</v>
      </c>
      <c r="S6" s="78" t="str">
        <f t="shared" si="3"/>
        <v>ü</v>
      </c>
      <c r="T6" s="78" t="str">
        <f t="shared" si="6"/>
        <v/>
      </c>
      <c r="U6" s="78"/>
      <c r="V6" s="92"/>
    </row>
    <row r="7" spans="1:26" ht="14.1" customHeight="1" x14ac:dyDescent="0.25">
      <c r="A7" s="33" t="s">
        <v>14</v>
      </c>
      <c r="B7" s="64">
        <v>42588</v>
      </c>
      <c r="C7" s="65">
        <f t="shared" si="0"/>
        <v>0</v>
      </c>
      <c r="D7" s="66" t="s">
        <v>41</v>
      </c>
      <c r="E7" s="67" t="s">
        <v>41</v>
      </c>
      <c r="F7" s="93" t="s">
        <v>41</v>
      </c>
      <c r="G7" s="80" t="s">
        <v>41</v>
      </c>
      <c r="H7" s="80"/>
      <c r="I7" s="80"/>
      <c r="J7" s="70"/>
      <c r="K7" s="71">
        <f t="shared" si="1"/>
        <v>0</v>
      </c>
      <c r="L7" s="86"/>
      <c r="M7" s="82"/>
      <c r="N7" s="82"/>
      <c r="O7" s="82"/>
      <c r="P7" s="75"/>
      <c r="Q7" s="76">
        <f t="shared" si="2"/>
        <v>0</v>
      </c>
      <c r="R7" s="83">
        <v>0</v>
      </c>
      <c r="S7" s="78" t="str">
        <f t="shared" si="3"/>
        <v/>
      </c>
      <c r="T7" s="78" t="str">
        <f t="shared" si="6"/>
        <v/>
      </c>
      <c r="U7" s="78"/>
      <c r="V7" s="92"/>
    </row>
    <row r="8" spans="1:26" ht="14.1" customHeight="1" thickBot="1" x14ac:dyDescent="0.3">
      <c r="A8" s="34" t="s">
        <v>20</v>
      </c>
      <c r="B8" s="94">
        <v>42589</v>
      </c>
      <c r="C8" s="95">
        <f t="shared" si="0"/>
        <v>0</v>
      </c>
      <c r="D8" s="66" t="s">
        <v>41</v>
      </c>
      <c r="E8" s="67" t="s">
        <v>41</v>
      </c>
      <c r="F8" s="96" t="s">
        <v>41</v>
      </c>
      <c r="G8" s="97" t="s">
        <v>41</v>
      </c>
      <c r="H8" s="97"/>
      <c r="I8" s="97"/>
      <c r="J8" s="98"/>
      <c r="K8" s="99">
        <f t="shared" si="1"/>
        <v>0</v>
      </c>
      <c r="L8" s="100"/>
      <c r="M8" s="101"/>
      <c r="N8" s="101"/>
      <c r="O8" s="101"/>
      <c r="P8" s="102"/>
      <c r="Q8" s="103">
        <f t="shared" si="2"/>
        <v>0</v>
      </c>
      <c r="R8" s="104">
        <v>0</v>
      </c>
      <c r="S8" s="78" t="str">
        <f t="shared" si="3"/>
        <v/>
      </c>
      <c r="T8" s="78" t="str">
        <f t="shared" si="6"/>
        <v/>
      </c>
      <c r="U8" s="78"/>
      <c r="V8" s="105"/>
    </row>
    <row r="9" spans="1:26" ht="14.1" customHeight="1" thickBot="1" x14ac:dyDescent="0.3">
      <c r="A9" s="35" t="s">
        <v>35</v>
      </c>
      <c r="B9" s="106">
        <f>K9+Q9</f>
        <v>45.580000000000005</v>
      </c>
      <c r="C9" s="106"/>
      <c r="D9" s="107">
        <f>SUM(D2:D8)</f>
        <v>25.229999999999997</v>
      </c>
      <c r="E9" s="106">
        <f>SUM(E2:E8)</f>
        <v>20.350000000000001</v>
      </c>
      <c r="F9" s="108"/>
      <c r="G9" s="109"/>
      <c r="H9" s="109"/>
      <c r="I9" s="109"/>
      <c r="J9" s="109"/>
      <c r="K9" s="110">
        <f>SUM(K2:K8)</f>
        <v>39.880000000000003</v>
      </c>
      <c r="L9" s="108"/>
      <c r="M9" s="109"/>
      <c r="N9" s="109"/>
      <c r="O9" s="109"/>
      <c r="P9" s="109"/>
      <c r="Q9" s="110">
        <f>SUM(Q2:Q8)</f>
        <v>5.7</v>
      </c>
      <c r="R9" s="111">
        <f>SUM(R2:R8)</f>
        <v>26.84</v>
      </c>
      <c r="S9" s="112">
        <f>COUNTIF(S2:S8,"ü")</f>
        <v>4</v>
      </c>
      <c r="T9" s="112">
        <f>COUNTIF(T2:T8,"ü")</f>
        <v>1</v>
      </c>
      <c r="U9" s="112">
        <f>COUNTIF(U2:U8,"ü")</f>
        <v>0</v>
      </c>
      <c r="V9" s="112">
        <f>COUNTIF(V2:V8,"ü")</f>
        <v>1</v>
      </c>
    </row>
    <row r="10" spans="1:26" ht="14.1" customHeight="1" x14ac:dyDescent="0.25">
      <c r="A10" s="33" t="s">
        <v>19</v>
      </c>
      <c r="B10" s="64">
        <v>42590</v>
      </c>
      <c r="C10" s="113">
        <f t="shared" ref="C10:C16" si="7">K10+Q10</f>
        <v>2.54</v>
      </c>
      <c r="D10" s="66">
        <f t="shared" ref="D10:D15" si="8">H10+N10</f>
        <v>0.97</v>
      </c>
      <c r="E10" s="67">
        <f t="shared" ref="E10:E15" si="9">I10+O10</f>
        <v>1.57</v>
      </c>
      <c r="F10" s="114">
        <v>0.88055555555555554</v>
      </c>
      <c r="G10" s="69">
        <v>0</v>
      </c>
      <c r="H10" s="70">
        <v>0.97</v>
      </c>
      <c r="I10" s="70">
        <v>1.57</v>
      </c>
      <c r="J10" s="70"/>
      <c r="K10" s="71">
        <f t="shared" si="1"/>
        <v>2.54</v>
      </c>
      <c r="L10" s="115"/>
      <c r="M10" s="74"/>
      <c r="N10" s="74"/>
      <c r="O10" s="74"/>
      <c r="P10" s="75"/>
      <c r="Q10" s="76">
        <f t="shared" ref="Q10:Q16" si="10">N10+O10+P10</f>
        <v>0</v>
      </c>
      <c r="R10" s="116">
        <v>2.5299999999999998</v>
      </c>
      <c r="S10" s="78" t="str">
        <f t="shared" si="3"/>
        <v/>
      </c>
      <c r="T10" s="78" t="str">
        <f>IF(OR(AND(F10&lt;=$Y$2,G10&gt;=$Z$2),AND(L10&lt;=$Y$3,M10&gt;=$Z$3),AND(L10&lt;=$Y$3,M10&lt;L10)),"ü","")</f>
        <v/>
      </c>
      <c r="U10" s="117"/>
      <c r="V10" s="117" t="s">
        <v>40</v>
      </c>
    </row>
    <row r="11" spans="1:26" ht="14.1" customHeight="1" x14ac:dyDescent="0.25">
      <c r="A11" s="33" t="s">
        <v>18</v>
      </c>
      <c r="B11" s="118">
        <v>42591</v>
      </c>
      <c r="C11" s="65">
        <f t="shared" si="7"/>
        <v>13.56</v>
      </c>
      <c r="D11" s="66">
        <f t="shared" si="8"/>
        <v>9.8800000000000008</v>
      </c>
      <c r="E11" s="67">
        <f t="shared" si="9"/>
        <v>3.6799999999999997</v>
      </c>
      <c r="F11" s="68">
        <v>0</v>
      </c>
      <c r="G11" s="87">
        <v>0.47916666666666669</v>
      </c>
      <c r="H11" s="88">
        <v>6.7</v>
      </c>
      <c r="I11" s="88">
        <v>3.38</v>
      </c>
      <c r="J11" s="89"/>
      <c r="K11" s="71">
        <f t="shared" si="1"/>
        <v>10.08</v>
      </c>
      <c r="L11" s="119">
        <v>0.85486111111111107</v>
      </c>
      <c r="M11" s="120">
        <v>0</v>
      </c>
      <c r="N11" s="91">
        <v>3.18</v>
      </c>
      <c r="O11" s="91">
        <v>0.3</v>
      </c>
      <c r="P11" s="75"/>
      <c r="Q11" s="76">
        <f t="shared" si="10"/>
        <v>3.48</v>
      </c>
      <c r="R11" s="83">
        <v>7.58</v>
      </c>
      <c r="S11" s="78" t="str">
        <f t="shared" si="3"/>
        <v>ü</v>
      </c>
      <c r="T11" s="78" t="str">
        <f t="shared" ref="T11:T16" si="11">IF(OR(AND(F11&lt;=$Y$2,G11&gt;=$Z$2),AND(L11&lt;=$Y$3,M11&gt;=$Z$3),AND(L11&lt;=$Y$3,M11&lt;L11)),"ü","")</f>
        <v/>
      </c>
      <c r="U11" s="78" t="s">
        <v>40</v>
      </c>
      <c r="V11" s="78"/>
    </row>
    <row r="12" spans="1:26" ht="14.1" customHeight="1" x14ac:dyDescent="0.25">
      <c r="A12" s="36" t="s">
        <v>17</v>
      </c>
      <c r="B12" s="64">
        <v>42592</v>
      </c>
      <c r="C12" s="65">
        <f t="shared" si="7"/>
        <v>7.14</v>
      </c>
      <c r="D12" s="66">
        <f t="shared" si="8"/>
        <v>2.92</v>
      </c>
      <c r="E12" s="67">
        <f t="shared" si="9"/>
        <v>4.22</v>
      </c>
      <c r="F12" s="68">
        <v>0</v>
      </c>
      <c r="G12" s="79">
        <v>0.33055555555555555</v>
      </c>
      <c r="H12" s="80">
        <v>2.92</v>
      </c>
      <c r="I12" s="80">
        <v>4.22</v>
      </c>
      <c r="J12" s="70"/>
      <c r="K12" s="71">
        <f t="shared" si="1"/>
        <v>7.14</v>
      </c>
      <c r="L12" s="86"/>
      <c r="M12" s="82"/>
      <c r="N12" s="82"/>
      <c r="O12" s="82"/>
      <c r="P12" s="75"/>
      <c r="Q12" s="76">
        <f t="shared" si="10"/>
        <v>0</v>
      </c>
      <c r="R12" s="83">
        <v>5.2</v>
      </c>
      <c r="S12" s="78" t="str">
        <f t="shared" si="3"/>
        <v>ü</v>
      </c>
      <c r="T12" s="78" t="str">
        <f t="shared" si="11"/>
        <v/>
      </c>
      <c r="U12" s="78"/>
      <c r="V12" s="78"/>
    </row>
    <row r="13" spans="1:26" ht="14.1" customHeight="1" x14ac:dyDescent="0.25">
      <c r="A13" s="33" t="s">
        <v>16</v>
      </c>
      <c r="B13" s="64">
        <v>42593</v>
      </c>
      <c r="C13" s="65">
        <f t="shared" si="7"/>
        <v>9.67</v>
      </c>
      <c r="D13" s="66">
        <f t="shared" si="8"/>
        <v>5.77</v>
      </c>
      <c r="E13" s="67">
        <f t="shared" si="9"/>
        <v>3.9</v>
      </c>
      <c r="F13" s="68">
        <v>5.347222222222222E-2</v>
      </c>
      <c r="G13" s="87">
        <v>0.35000000000000003</v>
      </c>
      <c r="H13" s="88">
        <v>3.62</v>
      </c>
      <c r="I13" s="88">
        <v>2.67</v>
      </c>
      <c r="J13" s="89"/>
      <c r="K13" s="71">
        <f t="shared" si="1"/>
        <v>6.29</v>
      </c>
      <c r="L13" s="119">
        <v>0.82777777777777783</v>
      </c>
      <c r="M13" s="120">
        <v>0</v>
      </c>
      <c r="N13" s="91">
        <v>2.15</v>
      </c>
      <c r="O13" s="91">
        <v>1.23</v>
      </c>
      <c r="P13" s="75"/>
      <c r="Q13" s="76">
        <f t="shared" si="10"/>
        <v>3.38</v>
      </c>
      <c r="R13" s="83">
        <v>6.13</v>
      </c>
      <c r="S13" s="78" t="str">
        <f t="shared" si="3"/>
        <v>ü</v>
      </c>
      <c r="T13" s="78" t="str">
        <f t="shared" si="11"/>
        <v/>
      </c>
      <c r="U13" s="78"/>
      <c r="V13" s="78"/>
    </row>
    <row r="14" spans="1:26" ht="14.1" customHeight="1" x14ac:dyDescent="0.25">
      <c r="A14" s="36" t="s">
        <v>15</v>
      </c>
      <c r="B14" s="64">
        <v>42594</v>
      </c>
      <c r="C14" s="65">
        <f t="shared" si="7"/>
        <v>11.42</v>
      </c>
      <c r="D14" s="66">
        <f t="shared" si="8"/>
        <v>6.17</v>
      </c>
      <c r="E14" s="67">
        <f t="shared" si="9"/>
        <v>4.5</v>
      </c>
      <c r="F14" s="68">
        <v>0</v>
      </c>
      <c r="G14" s="79">
        <v>0.31527777777777777</v>
      </c>
      <c r="H14" s="80">
        <v>3.92</v>
      </c>
      <c r="I14" s="80">
        <v>2.87</v>
      </c>
      <c r="J14" s="70">
        <v>0.75</v>
      </c>
      <c r="K14" s="71">
        <f t="shared" si="1"/>
        <v>7.54</v>
      </c>
      <c r="L14" s="81">
        <v>0.83819444444444446</v>
      </c>
      <c r="M14" s="84">
        <v>0</v>
      </c>
      <c r="N14" s="82">
        <v>2.25</v>
      </c>
      <c r="O14" s="82">
        <v>1.63</v>
      </c>
      <c r="P14" s="75"/>
      <c r="Q14" s="76">
        <f t="shared" si="10"/>
        <v>3.88</v>
      </c>
      <c r="R14" s="83">
        <v>8.5500000000000007</v>
      </c>
      <c r="S14" s="78" t="str">
        <f t="shared" si="3"/>
        <v>ü</v>
      </c>
      <c r="T14" s="78" t="str">
        <f t="shared" si="11"/>
        <v/>
      </c>
      <c r="U14" s="78"/>
      <c r="V14" s="78" t="s">
        <v>40</v>
      </c>
    </row>
    <row r="15" spans="1:26" ht="14.1" customHeight="1" x14ac:dyDescent="0.25">
      <c r="A15" s="33" t="s">
        <v>14</v>
      </c>
      <c r="B15" s="64">
        <v>42595</v>
      </c>
      <c r="C15" s="65">
        <f t="shared" si="7"/>
        <v>12.67</v>
      </c>
      <c r="D15" s="66">
        <f t="shared" si="8"/>
        <v>10.07</v>
      </c>
      <c r="E15" s="67">
        <f t="shared" si="9"/>
        <v>2.5999999999999996</v>
      </c>
      <c r="F15" s="68">
        <v>0</v>
      </c>
      <c r="G15" s="79">
        <v>0.3263888888888889</v>
      </c>
      <c r="H15" s="80">
        <v>5.62</v>
      </c>
      <c r="I15" s="80">
        <v>1.45</v>
      </c>
      <c r="J15" s="70"/>
      <c r="K15" s="71">
        <f t="shared" si="1"/>
        <v>7.07</v>
      </c>
      <c r="L15" s="81">
        <v>0.70208333333333339</v>
      </c>
      <c r="M15" s="84">
        <v>0.97430555555555554</v>
      </c>
      <c r="N15" s="82">
        <v>4.45</v>
      </c>
      <c r="O15" s="82">
        <v>1.1499999999999999</v>
      </c>
      <c r="P15" s="75"/>
      <c r="Q15" s="76">
        <f t="shared" si="10"/>
        <v>5.6</v>
      </c>
      <c r="R15" s="83">
        <v>7.62</v>
      </c>
      <c r="S15" s="78" t="str">
        <f t="shared" si="3"/>
        <v>ü</v>
      </c>
      <c r="T15" s="78" t="str">
        <f t="shared" si="11"/>
        <v>ü</v>
      </c>
      <c r="U15" s="78" t="s">
        <v>40</v>
      </c>
      <c r="V15" s="92"/>
    </row>
    <row r="16" spans="1:26" ht="14.1" customHeight="1" thickBot="1" x14ac:dyDescent="0.3">
      <c r="A16" s="34" t="s">
        <v>20</v>
      </c>
      <c r="B16" s="94">
        <v>42596</v>
      </c>
      <c r="C16" s="95">
        <f t="shared" si="7"/>
        <v>0</v>
      </c>
      <c r="D16" s="66" t="s">
        <v>41</v>
      </c>
      <c r="E16" s="67" t="s">
        <v>41</v>
      </c>
      <c r="F16" s="96" t="s">
        <v>41</v>
      </c>
      <c r="G16" s="97" t="s">
        <v>41</v>
      </c>
      <c r="H16" s="97"/>
      <c r="I16" s="97"/>
      <c r="J16" s="98"/>
      <c r="K16" s="99">
        <f t="shared" si="1"/>
        <v>0</v>
      </c>
      <c r="L16" s="100"/>
      <c r="M16" s="101"/>
      <c r="N16" s="101"/>
      <c r="O16" s="101"/>
      <c r="P16" s="102"/>
      <c r="Q16" s="103">
        <f t="shared" si="10"/>
        <v>0</v>
      </c>
      <c r="R16" s="104">
        <v>0</v>
      </c>
      <c r="S16" s="78" t="str">
        <f t="shared" si="3"/>
        <v/>
      </c>
      <c r="T16" s="78" t="str">
        <f t="shared" si="11"/>
        <v/>
      </c>
      <c r="U16" s="105"/>
      <c r="V16" s="121"/>
    </row>
    <row r="17" spans="1:22" ht="14.1" customHeight="1" thickBot="1" x14ac:dyDescent="0.3">
      <c r="A17" s="35" t="s">
        <v>36</v>
      </c>
      <c r="B17" s="106">
        <f>K17+Q17</f>
        <v>57</v>
      </c>
      <c r="C17" s="106"/>
      <c r="D17" s="122">
        <f>SUM(D10:D16)</f>
        <v>35.78</v>
      </c>
      <c r="E17" s="106">
        <f>SUM(E10:E16)</f>
        <v>20.47</v>
      </c>
      <c r="F17" s="108"/>
      <c r="G17" s="109"/>
      <c r="H17" s="109"/>
      <c r="I17" s="109"/>
      <c r="J17" s="112"/>
      <c r="K17" s="110">
        <f>SUM(K10:K16)</f>
        <v>40.660000000000004</v>
      </c>
      <c r="L17" s="112"/>
      <c r="M17" s="108"/>
      <c r="N17" s="109"/>
      <c r="O17" s="109"/>
      <c r="P17" s="112"/>
      <c r="Q17" s="123">
        <f>SUM(Q10:Q16)</f>
        <v>16.339999999999996</v>
      </c>
      <c r="R17" s="111">
        <f>SUM(R10:R16)</f>
        <v>37.61</v>
      </c>
      <c r="S17" s="112">
        <f>COUNTIF(S10:S16,"ü")</f>
        <v>5</v>
      </c>
      <c r="T17" s="112">
        <f>COUNTIF(T10:T16,"ü")</f>
        <v>1</v>
      </c>
      <c r="U17" s="112">
        <f>COUNTA(U10:U16)</f>
        <v>2</v>
      </c>
      <c r="V17" s="109">
        <f>COUNTA(V10:V16)</f>
        <v>2</v>
      </c>
    </row>
    <row r="18" spans="1:22" ht="14.1" customHeight="1" x14ac:dyDescent="0.25">
      <c r="A18" s="33" t="s">
        <v>19</v>
      </c>
      <c r="B18" s="64">
        <v>42597</v>
      </c>
      <c r="C18" s="113">
        <f t="shared" ref="C18:C24" si="12">K18+Q18</f>
        <v>0</v>
      </c>
      <c r="D18" s="66" t="s">
        <v>41</v>
      </c>
      <c r="E18" s="67" t="s">
        <v>41</v>
      </c>
      <c r="F18" s="93" t="s">
        <v>41</v>
      </c>
      <c r="G18" s="70" t="s">
        <v>41</v>
      </c>
      <c r="H18" s="70"/>
      <c r="I18" s="70"/>
      <c r="J18" s="70"/>
      <c r="K18" s="71">
        <f t="shared" si="1"/>
        <v>0</v>
      </c>
      <c r="L18" s="115"/>
      <c r="M18" s="74"/>
      <c r="N18" s="74"/>
      <c r="O18" s="74"/>
      <c r="P18" s="75"/>
      <c r="Q18" s="76">
        <f t="shared" ref="Q18:Q24" si="13">N18+O18+P18</f>
        <v>0</v>
      </c>
      <c r="R18" s="116">
        <v>0</v>
      </c>
      <c r="S18" s="78" t="str">
        <f t="shared" si="3"/>
        <v/>
      </c>
      <c r="T18" s="78" t="str">
        <f>IF(OR(AND(F18&lt;=$Y$2,G18&gt;=$Z$2),AND(L18&lt;=$Y$3,M18&gt;=$Z$3),AND(L18&lt;=$Y$3,M18&lt;L18)),"ü","")</f>
        <v/>
      </c>
      <c r="U18" s="117"/>
      <c r="V18" s="117"/>
    </row>
    <row r="19" spans="1:22" ht="14.1" customHeight="1" x14ac:dyDescent="0.25">
      <c r="A19" s="33" t="s">
        <v>18</v>
      </c>
      <c r="B19" s="118">
        <v>42598</v>
      </c>
      <c r="C19" s="65">
        <f t="shared" si="12"/>
        <v>9.5</v>
      </c>
      <c r="D19" s="66">
        <f t="shared" ref="D19:D23" si="14">H19+N19</f>
        <v>5.75</v>
      </c>
      <c r="E19" s="67">
        <f t="shared" ref="E19:E23" si="15">I19+O19</f>
        <v>3.75</v>
      </c>
      <c r="F19" s="68">
        <v>2.7777777777777776E-2</v>
      </c>
      <c r="G19" s="87">
        <v>0.46111111111111108</v>
      </c>
      <c r="H19" s="88">
        <v>5.68</v>
      </c>
      <c r="I19" s="88">
        <v>3.67</v>
      </c>
      <c r="J19" s="89"/>
      <c r="K19" s="71">
        <f t="shared" si="1"/>
        <v>9.35</v>
      </c>
      <c r="L19" s="119">
        <v>0.99375000000000002</v>
      </c>
      <c r="M19" s="120">
        <v>0</v>
      </c>
      <c r="N19" s="91">
        <v>7.0000000000000007E-2</v>
      </c>
      <c r="O19" s="91">
        <v>0.08</v>
      </c>
      <c r="P19" s="75"/>
      <c r="Q19" s="76">
        <f t="shared" si="13"/>
        <v>0.15000000000000002</v>
      </c>
      <c r="R19" s="83">
        <v>4.62</v>
      </c>
      <c r="S19" s="78" t="str">
        <f t="shared" si="3"/>
        <v>ü</v>
      </c>
      <c r="T19" s="78" t="str">
        <f t="shared" ref="T19:T24" si="16">IF(OR(AND(F19&lt;=$Y$2,G19&gt;=$Z$2),AND(L19&lt;=$Y$3,M19&gt;=$Z$3),AND(L19&lt;=$Y$3,M19&lt;L19)),"ü","")</f>
        <v/>
      </c>
      <c r="U19" s="78" t="s">
        <v>40</v>
      </c>
      <c r="V19" s="78" t="s">
        <v>40</v>
      </c>
    </row>
    <row r="20" spans="1:22" ht="14.1" customHeight="1" x14ac:dyDescent="0.25">
      <c r="A20" s="36" t="s">
        <v>17</v>
      </c>
      <c r="B20" s="118">
        <v>42599</v>
      </c>
      <c r="C20" s="65">
        <f t="shared" si="12"/>
        <v>11.150000000000002</v>
      </c>
      <c r="D20" s="66">
        <f t="shared" si="14"/>
        <v>5</v>
      </c>
      <c r="E20" s="67">
        <f t="shared" si="15"/>
        <v>6.15</v>
      </c>
      <c r="F20" s="68">
        <v>0</v>
      </c>
      <c r="G20" s="79">
        <v>0.38194444444444442</v>
      </c>
      <c r="H20" s="80">
        <v>4.03</v>
      </c>
      <c r="I20" s="80">
        <v>4.32</v>
      </c>
      <c r="J20" s="70"/>
      <c r="K20" s="71">
        <f t="shared" si="1"/>
        <v>8.3500000000000014</v>
      </c>
      <c r="L20" s="81">
        <v>0.85</v>
      </c>
      <c r="M20" s="84">
        <v>0</v>
      </c>
      <c r="N20" s="82">
        <v>0.97</v>
      </c>
      <c r="O20" s="82">
        <v>1.83</v>
      </c>
      <c r="P20" s="75"/>
      <c r="Q20" s="76">
        <f t="shared" si="13"/>
        <v>2.8</v>
      </c>
      <c r="R20" s="83">
        <v>7.9</v>
      </c>
      <c r="S20" s="78" t="str">
        <f t="shared" si="3"/>
        <v>ü</v>
      </c>
      <c r="T20" s="78" t="str">
        <f t="shared" si="16"/>
        <v/>
      </c>
      <c r="U20" s="92"/>
      <c r="V20" s="124" t="s">
        <v>40</v>
      </c>
    </row>
    <row r="21" spans="1:22" ht="14.1" customHeight="1" x14ac:dyDescent="0.25">
      <c r="A21" s="33" t="s">
        <v>16</v>
      </c>
      <c r="B21" s="118">
        <v>42600</v>
      </c>
      <c r="C21" s="65">
        <f t="shared" si="12"/>
        <v>13.120000000000001</v>
      </c>
      <c r="D21" s="66">
        <f t="shared" si="14"/>
        <v>8.27</v>
      </c>
      <c r="E21" s="67">
        <f t="shared" si="15"/>
        <v>4.8499999999999996</v>
      </c>
      <c r="F21" s="125">
        <v>0</v>
      </c>
      <c r="G21" s="126">
        <v>0.45833333333333331</v>
      </c>
      <c r="H21" s="97">
        <v>6</v>
      </c>
      <c r="I21" s="97">
        <v>3.87</v>
      </c>
      <c r="J21" s="80"/>
      <c r="K21" s="71">
        <f t="shared" si="1"/>
        <v>9.870000000000001</v>
      </c>
      <c r="L21" s="127">
        <v>0.83333333333333337</v>
      </c>
      <c r="M21" s="128">
        <v>0</v>
      </c>
      <c r="N21" s="101">
        <v>2.27</v>
      </c>
      <c r="O21" s="101">
        <v>0.98</v>
      </c>
      <c r="P21" s="82"/>
      <c r="Q21" s="76">
        <f t="shared" si="13"/>
        <v>3.25</v>
      </c>
      <c r="R21" s="104">
        <v>7.87</v>
      </c>
      <c r="S21" s="78" t="str">
        <f t="shared" si="3"/>
        <v>ü</v>
      </c>
      <c r="T21" s="78" t="str">
        <f t="shared" si="16"/>
        <v/>
      </c>
      <c r="U21" s="78" t="s">
        <v>40</v>
      </c>
      <c r="V21" s="124" t="s">
        <v>40</v>
      </c>
    </row>
    <row r="22" spans="1:22" ht="14.1" customHeight="1" x14ac:dyDescent="0.25">
      <c r="A22" s="33" t="s">
        <v>15</v>
      </c>
      <c r="B22" s="64">
        <v>42601</v>
      </c>
      <c r="C22" s="65">
        <f t="shared" si="12"/>
        <v>8.4499999999999993</v>
      </c>
      <c r="D22" s="66">
        <f t="shared" si="14"/>
        <v>4.1000000000000005</v>
      </c>
      <c r="E22" s="67">
        <f t="shared" si="15"/>
        <v>4.3499999999999996</v>
      </c>
      <c r="F22" s="125">
        <v>0</v>
      </c>
      <c r="G22" s="126">
        <v>0.38194444444444442</v>
      </c>
      <c r="H22" s="97">
        <v>4.03</v>
      </c>
      <c r="I22" s="97">
        <v>4.33</v>
      </c>
      <c r="J22" s="80"/>
      <c r="K22" s="71">
        <f t="shared" si="1"/>
        <v>8.36</v>
      </c>
      <c r="L22" s="127">
        <v>0.99652777777777779</v>
      </c>
      <c r="M22" s="128">
        <v>0</v>
      </c>
      <c r="N22" s="101">
        <v>7.0000000000000007E-2</v>
      </c>
      <c r="O22" s="101">
        <v>0.02</v>
      </c>
      <c r="P22" s="82"/>
      <c r="Q22" s="76">
        <f t="shared" si="13"/>
        <v>9.0000000000000011E-2</v>
      </c>
      <c r="R22" s="104">
        <v>5.28</v>
      </c>
      <c r="S22" s="78" t="str">
        <f t="shared" si="3"/>
        <v>ü</v>
      </c>
      <c r="T22" s="78" t="str">
        <f t="shared" si="16"/>
        <v/>
      </c>
      <c r="U22" s="124" t="s">
        <v>40</v>
      </c>
      <c r="V22" s="124"/>
    </row>
    <row r="23" spans="1:22" ht="14.1" customHeight="1" x14ac:dyDescent="0.25">
      <c r="A23" s="34" t="s">
        <v>14</v>
      </c>
      <c r="B23" s="64">
        <v>42602</v>
      </c>
      <c r="C23" s="65">
        <f t="shared" si="12"/>
        <v>8.99</v>
      </c>
      <c r="D23" s="66">
        <f t="shared" si="14"/>
        <v>3.92</v>
      </c>
      <c r="E23" s="67">
        <f t="shared" si="15"/>
        <v>5.07</v>
      </c>
      <c r="F23" s="125">
        <v>0</v>
      </c>
      <c r="G23" s="126">
        <v>0.40625</v>
      </c>
      <c r="H23" s="97">
        <v>3.92</v>
      </c>
      <c r="I23" s="97">
        <v>5.07</v>
      </c>
      <c r="J23" s="80"/>
      <c r="K23" s="71">
        <f t="shared" si="1"/>
        <v>8.99</v>
      </c>
      <c r="L23" s="100"/>
      <c r="M23" s="101"/>
      <c r="N23" s="101"/>
      <c r="O23" s="101"/>
      <c r="P23" s="82"/>
      <c r="Q23" s="76">
        <f t="shared" si="13"/>
        <v>0</v>
      </c>
      <c r="R23" s="104">
        <v>5.73</v>
      </c>
      <c r="S23" s="78" t="str">
        <f t="shared" si="3"/>
        <v>ü</v>
      </c>
      <c r="T23" s="78" t="str">
        <f t="shared" si="16"/>
        <v/>
      </c>
      <c r="U23" s="105"/>
      <c r="V23" s="129"/>
    </row>
    <row r="24" spans="1:22" ht="14.1" customHeight="1" thickBot="1" x14ac:dyDescent="0.3">
      <c r="A24" s="37" t="s">
        <v>20</v>
      </c>
      <c r="B24" s="130">
        <v>42603</v>
      </c>
      <c r="C24" s="95">
        <f t="shared" si="12"/>
        <v>0</v>
      </c>
      <c r="D24" s="66" t="s">
        <v>41</v>
      </c>
      <c r="E24" s="67" t="s">
        <v>41</v>
      </c>
      <c r="F24" s="96" t="s">
        <v>41</v>
      </c>
      <c r="G24" s="97" t="s">
        <v>41</v>
      </c>
      <c r="H24" s="97"/>
      <c r="I24" s="97"/>
      <c r="J24" s="97"/>
      <c r="K24" s="99">
        <f t="shared" si="1"/>
        <v>0</v>
      </c>
      <c r="L24" s="100"/>
      <c r="M24" s="101"/>
      <c r="N24" s="101"/>
      <c r="O24" s="101"/>
      <c r="P24" s="101"/>
      <c r="Q24" s="103">
        <f t="shared" si="13"/>
        <v>0</v>
      </c>
      <c r="R24" s="104"/>
      <c r="S24" s="78" t="str">
        <f t="shared" si="3"/>
        <v/>
      </c>
      <c r="T24" s="78" t="str">
        <f t="shared" si="16"/>
        <v/>
      </c>
      <c r="U24" s="105"/>
      <c r="V24" s="129"/>
    </row>
    <row r="25" spans="1:22" ht="14.1" customHeight="1" thickBot="1" x14ac:dyDescent="0.3">
      <c r="A25" s="38" t="s">
        <v>37</v>
      </c>
      <c r="B25" s="106">
        <f>K25+Q25</f>
        <v>51.210000000000008</v>
      </c>
      <c r="C25" s="106"/>
      <c r="D25" s="107">
        <f>SUM(D19:D24)</f>
        <v>27.04</v>
      </c>
      <c r="E25" s="106">
        <f>SUM(E19:E24)</f>
        <v>24.17</v>
      </c>
      <c r="F25" s="108"/>
      <c r="G25" s="109"/>
      <c r="H25" s="112"/>
      <c r="I25" s="108"/>
      <c r="J25" s="112"/>
      <c r="K25" s="123">
        <f>SUM(K18:K24)</f>
        <v>44.920000000000009</v>
      </c>
      <c r="L25" s="108"/>
      <c r="M25" s="112"/>
      <c r="N25" s="108"/>
      <c r="O25" s="112"/>
      <c r="P25" s="108"/>
      <c r="Q25" s="110">
        <f>SUM(Q18:Q24)</f>
        <v>6.2899999999999991</v>
      </c>
      <c r="R25" s="111">
        <f>SUM(R18:R24)</f>
        <v>31.400000000000002</v>
      </c>
      <c r="S25" s="112">
        <f>COUNTIF(S18:S24,"ü")</f>
        <v>5</v>
      </c>
      <c r="T25" s="112">
        <f>COUNTIF(T18:T24,"ü")</f>
        <v>0</v>
      </c>
      <c r="U25" s="112">
        <f t="shared" ref="U25:V25" si="17">COUNTA(U18:U24)</f>
        <v>3</v>
      </c>
      <c r="V25" s="109">
        <f t="shared" si="17"/>
        <v>3</v>
      </c>
    </row>
    <row r="26" spans="1:22" ht="14.1" customHeight="1" x14ac:dyDescent="0.25">
      <c r="A26" s="39" t="s">
        <v>19</v>
      </c>
      <c r="B26" s="64">
        <v>42604</v>
      </c>
      <c r="C26" s="113">
        <f t="shared" ref="C26:C36" si="18">K26+Q26</f>
        <v>0</v>
      </c>
      <c r="D26" s="66">
        <f t="shared" ref="D26:D31" si="19">H26+N26</f>
        <v>0</v>
      </c>
      <c r="E26" s="67">
        <f t="shared" ref="E26:E31" si="20">I26+O26</f>
        <v>0</v>
      </c>
      <c r="F26" s="114"/>
      <c r="G26" s="69"/>
      <c r="H26" s="131"/>
      <c r="I26" s="131"/>
      <c r="J26" s="70"/>
      <c r="K26" s="132">
        <f t="shared" si="1"/>
        <v>0</v>
      </c>
      <c r="L26" s="115"/>
      <c r="M26" s="74"/>
      <c r="N26" s="74"/>
      <c r="O26" s="74"/>
      <c r="P26" s="75"/>
      <c r="Q26" s="76"/>
      <c r="R26" s="77" t="e">
        <f>#REF!</f>
        <v>#REF!</v>
      </c>
      <c r="S26" s="78" t="str">
        <f t="shared" si="3"/>
        <v>ü</v>
      </c>
      <c r="T26" s="78" t="str">
        <f>IF(OR(AND(F26&lt;=$Y$2,G26&gt;=$Z$2),AND(L26&lt;=$Y$3,M26&gt;=$Z$3),AND(L26&lt;=$Y$3,M26&lt;L26)),"ü","")</f>
        <v/>
      </c>
      <c r="U26" s="117"/>
      <c r="V26" s="124" t="s">
        <v>40</v>
      </c>
    </row>
    <row r="27" spans="1:22" ht="14.1" customHeight="1" x14ac:dyDescent="0.25">
      <c r="A27" s="39" t="s">
        <v>18</v>
      </c>
      <c r="B27" s="64">
        <v>42605</v>
      </c>
      <c r="C27" s="65">
        <f t="shared" si="18"/>
        <v>0</v>
      </c>
      <c r="D27" s="66">
        <f t="shared" si="19"/>
        <v>0</v>
      </c>
      <c r="E27" s="67">
        <f t="shared" si="20"/>
        <v>0</v>
      </c>
      <c r="F27" s="125"/>
      <c r="G27" s="126"/>
      <c r="H27" s="133"/>
      <c r="I27" s="133"/>
      <c r="J27" s="97"/>
      <c r="K27" s="71">
        <f t="shared" si="1"/>
        <v>0</v>
      </c>
      <c r="L27" s="127"/>
      <c r="M27" s="128"/>
      <c r="N27" s="134"/>
      <c r="O27" s="134"/>
      <c r="P27" s="135"/>
      <c r="Q27" s="136"/>
      <c r="R27" s="137" t="e">
        <f>#REF!+#REF!</f>
        <v>#REF!</v>
      </c>
      <c r="S27" s="78" t="str">
        <f t="shared" si="3"/>
        <v>ü</v>
      </c>
      <c r="T27" s="78" t="str">
        <f t="shared" ref="T27:T36" si="21">IF(OR(AND(F27&lt;=$Y$2,G27&gt;=$Z$2),AND(L27&lt;=$Y$3,M27&gt;=$Z$3),AND(L27&lt;=$Y$3,M27&lt;L27)),"ü","")</f>
        <v/>
      </c>
      <c r="U27" s="124" t="s">
        <v>40</v>
      </c>
      <c r="V27" s="105"/>
    </row>
    <row r="28" spans="1:22" ht="14.1" customHeight="1" x14ac:dyDescent="0.25">
      <c r="A28" s="39" t="s">
        <v>17</v>
      </c>
      <c r="B28" s="64">
        <v>42606</v>
      </c>
      <c r="C28" s="65">
        <f t="shared" si="18"/>
        <v>0</v>
      </c>
      <c r="D28" s="66">
        <f t="shared" si="19"/>
        <v>0</v>
      </c>
      <c r="E28" s="67">
        <f t="shared" si="20"/>
        <v>0</v>
      </c>
      <c r="F28" s="125"/>
      <c r="G28" s="79"/>
      <c r="H28" s="138"/>
      <c r="I28" s="138"/>
      <c r="J28" s="80"/>
      <c r="K28" s="132">
        <f t="shared" si="1"/>
        <v>0</v>
      </c>
      <c r="L28" s="86"/>
      <c r="M28" s="82"/>
      <c r="N28" s="82"/>
      <c r="O28" s="82"/>
      <c r="P28" s="91"/>
      <c r="Q28" s="76"/>
      <c r="R28" s="85" t="e">
        <f>#REF!</f>
        <v>#REF!</v>
      </c>
      <c r="S28" s="78" t="str">
        <f t="shared" si="3"/>
        <v>ü</v>
      </c>
      <c r="T28" s="78" t="str">
        <f t="shared" si="21"/>
        <v/>
      </c>
      <c r="U28" s="78"/>
      <c r="V28" s="78"/>
    </row>
    <row r="29" spans="1:22" ht="14.1" customHeight="1" x14ac:dyDescent="0.25">
      <c r="A29" s="39" t="s">
        <v>16</v>
      </c>
      <c r="B29" s="64">
        <v>42607</v>
      </c>
      <c r="C29" s="65">
        <f t="shared" si="18"/>
        <v>0</v>
      </c>
      <c r="D29" s="66">
        <f t="shared" si="19"/>
        <v>0</v>
      </c>
      <c r="E29" s="67">
        <f t="shared" si="20"/>
        <v>0</v>
      </c>
      <c r="F29" s="125"/>
      <c r="G29" s="126"/>
      <c r="H29" s="133"/>
      <c r="I29" s="133"/>
      <c r="J29" s="97"/>
      <c r="K29" s="71">
        <f t="shared" si="1"/>
        <v>0</v>
      </c>
      <c r="L29" s="127"/>
      <c r="M29" s="128"/>
      <c r="N29" s="134"/>
      <c r="O29" s="134"/>
      <c r="P29" s="135"/>
      <c r="Q29" s="76"/>
      <c r="R29" s="137" t="e">
        <f>#REF!+#REF!</f>
        <v>#REF!</v>
      </c>
      <c r="S29" s="78" t="str">
        <f t="shared" si="3"/>
        <v>ü</v>
      </c>
      <c r="T29" s="78" t="str">
        <f t="shared" si="21"/>
        <v/>
      </c>
      <c r="U29" s="124" t="s">
        <v>40</v>
      </c>
      <c r="V29" s="124" t="s">
        <v>40</v>
      </c>
    </row>
    <row r="30" spans="1:22" ht="14.1" customHeight="1" x14ac:dyDescent="0.25">
      <c r="A30" s="39" t="s">
        <v>15</v>
      </c>
      <c r="B30" s="64">
        <v>42608</v>
      </c>
      <c r="C30" s="65">
        <f t="shared" si="18"/>
        <v>0</v>
      </c>
      <c r="D30" s="66">
        <f t="shared" si="19"/>
        <v>0</v>
      </c>
      <c r="E30" s="67">
        <f t="shared" si="20"/>
        <v>0</v>
      </c>
      <c r="F30" s="125"/>
      <c r="G30" s="126"/>
      <c r="H30" s="133"/>
      <c r="I30" s="133"/>
      <c r="J30" s="97"/>
      <c r="K30" s="132">
        <f t="shared" si="1"/>
        <v>0</v>
      </c>
      <c r="L30" s="127"/>
      <c r="M30" s="128"/>
      <c r="N30" s="134"/>
      <c r="O30" s="134"/>
      <c r="P30" s="135"/>
      <c r="Q30" s="136"/>
      <c r="R30" s="137" t="e">
        <f>#REF!+#REF!</f>
        <v>#REF!</v>
      </c>
      <c r="S30" s="78" t="str">
        <f t="shared" si="3"/>
        <v>ü</v>
      </c>
      <c r="T30" s="78" t="str">
        <f t="shared" si="21"/>
        <v/>
      </c>
      <c r="U30" s="121"/>
      <c r="V30" s="121"/>
    </row>
    <row r="31" spans="1:22" ht="14.1" customHeight="1" x14ac:dyDescent="0.25">
      <c r="A31" s="39" t="s">
        <v>14</v>
      </c>
      <c r="B31" s="64">
        <v>42609</v>
      </c>
      <c r="C31" s="65">
        <f t="shared" si="18"/>
        <v>0</v>
      </c>
      <c r="D31" s="66">
        <f t="shared" si="19"/>
        <v>0</v>
      </c>
      <c r="E31" s="67">
        <f t="shared" si="20"/>
        <v>0</v>
      </c>
      <c r="F31" s="125"/>
      <c r="G31" s="126"/>
      <c r="H31" s="133"/>
      <c r="I31" s="133"/>
      <c r="J31" s="97"/>
      <c r="K31" s="132">
        <f t="shared" si="1"/>
        <v>0</v>
      </c>
      <c r="L31" s="100"/>
      <c r="M31" s="101"/>
      <c r="N31" s="101"/>
      <c r="O31" s="101"/>
      <c r="P31" s="135"/>
      <c r="Q31" s="76"/>
      <c r="R31" s="137" t="e">
        <f>#REF!</f>
        <v>#REF!</v>
      </c>
      <c r="S31" s="78" t="str">
        <f t="shared" si="3"/>
        <v>ü</v>
      </c>
      <c r="T31" s="78" t="str">
        <f t="shared" si="21"/>
        <v/>
      </c>
      <c r="U31" s="121"/>
      <c r="V31" s="124"/>
    </row>
    <row r="32" spans="1:22" ht="14.1" customHeight="1" thickBot="1" x14ac:dyDescent="0.3">
      <c r="A32" s="40" t="s">
        <v>20</v>
      </c>
      <c r="B32" s="130">
        <v>42610</v>
      </c>
      <c r="C32" s="95">
        <f t="shared" si="18"/>
        <v>0</v>
      </c>
      <c r="D32" s="66" t="s">
        <v>41</v>
      </c>
      <c r="E32" s="67" t="s">
        <v>41</v>
      </c>
      <c r="F32" s="96"/>
      <c r="G32" s="97"/>
      <c r="H32" s="97"/>
      <c r="I32" s="97"/>
      <c r="J32" s="97"/>
      <c r="K32" s="99">
        <f t="shared" si="1"/>
        <v>0</v>
      </c>
      <c r="L32" s="100"/>
      <c r="M32" s="101"/>
      <c r="N32" s="101"/>
      <c r="O32" s="101"/>
      <c r="P32" s="135"/>
      <c r="Q32" s="103"/>
      <c r="R32" s="137"/>
      <c r="S32" s="78" t="str">
        <f t="shared" si="3"/>
        <v>ü</v>
      </c>
      <c r="T32" s="78" t="str">
        <f t="shared" si="21"/>
        <v/>
      </c>
      <c r="U32" s="105"/>
      <c r="V32" s="124"/>
    </row>
    <row r="33" spans="1:23" ht="14.1" customHeight="1" thickBot="1" x14ac:dyDescent="0.3">
      <c r="A33" s="38" t="s">
        <v>38</v>
      </c>
      <c r="B33" s="110">
        <f>SUM(K33+Q33)</f>
        <v>0</v>
      </c>
      <c r="C33" s="110"/>
      <c r="D33" s="139">
        <f>SUM(D26:D32)</f>
        <v>0</v>
      </c>
      <c r="E33" s="110">
        <f>SUM(E26:E32)</f>
        <v>0</v>
      </c>
      <c r="F33" s="139"/>
      <c r="G33" s="140"/>
      <c r="H33" s="140"/>
      <c r="I33" s="140"/>
      <c r="J33" s="140"/>
      <c r="K33" s="110">
        <f>SUM(K26:K32)</f>
        <v>0</v>
      </c>
      <c r="L33" s="139"/>
      <c r="M33" s="140"/>
      <c r="N33" s="140"/>
      <c r="O33" s="140"/>
      <c r="P33" s="140"/>
      <c r="Q33" s="110">
        <f>SUM(Q26:Q32)</f>
        <v>0</v>
      </c>
      <c r="R33" s="111" t="e">
        <f>SUM(R26:R32)</f>
        <v>#REF!</v>
      </c>
      <c r="S33" s="112">
        <f>COUNTIF(S26:S32,"ü")</f>
        <v>7</v>
      </c>
      <c r="T33" s="112">
        <f>COUNTIF(T26:T32,"ü")</f>
        <v>0</v>
      </c>
      <c r="U33" s="108">
        <f>COUNTA(U26:U32)</f>
        <v>2</v>
      </c>
      <c r="V33" s="112">
        <f>COUNTA(V26:V32)</f>
        <v>2</v>
      </c>
    </row>
    <row r="34" spans="1:23" ht="14.1" customHeight="1" x14ac:dyDescent="0.25">
      <c r="A34" s="39" t="s">
        <v>19</v>
      </c>
      <c r="B34" s="141">
        <v>42611</v>
      </c>
      <c r="C34" s="142">
        <f t="shared" si="18"/>
        <v>0</v>
      </c>
      <c r="D34" s="66">
        <f t="shared" ref="D34:D36" si="22">H34+N34</f>
        <v>0</v>
      </c>
      <c r="E34" s="67">
        <f t="shared" ref="E34:E36" si="23">I34+O34</f>
        <v>0</v>
      </c>
      <c r="F34" s="114"/>
      <c r="G34" s="69"/>
      <c r="H34" s="131"/>
      <c r="I34" s="131"/>
      <c r="J34" s="131"/>
      <c r="K34" s="71">
        <f t="shared" si="1"/>
        <v>0</v>
      </c>
      <c r="L34" s="72"/>
      <c r="M34" s="73"/>
      <c r="N34" s="143"/>
      <c r="O34" s="143"/>
      <c r="P34" s="143"/>
      <c r="Q34" s="136"/>
      <c r="R34" s="77" t="e">
        <f>#REF!+#REF!</f>
        <v>#REF!</v>
      </c>
      <c r="S34" s="78" t="str">
        <f t="shared" si="3"/>
        <v>ü</v>
      </c>
      <c r="T34" s="78" t="str">
        <f t="shared" si="21"/>
        <v/>
      </c>
      <c r="U34" s="124" t="s">
        <v>40</v>
      </c>
      <c r="V34" s="124" t="s">
        <v>40</v>
      </c>
    </row>
    <row r="35" spans="1:23" ht="14.1" customHeight="1" x14ac:dyDescent="0.25">
      <c r="A35" s="41" t="s">
        <v>18</v>
      </c>
      <c r="B35" s="144">
        <v>42612</v>
      </c>
      <c r="C35" s="65">
        <f t="shared" si="18"/>
        <v>0</v>
      </c>
      <c r="D35" s="66">
        <f t="shared" si="22"/>
        <v>0</v>
      </c>
      <c r="E35" s="67">
        <f t="shared" si="23"/>
        <v>0</v>
      </c>
      <c r="F35" s="68"/>
      <c r="G35" s="79"/>
      <c r="H35" s="138"/>
      <c r="I35" s="138"/>
      <c r="J35" s="138"/>
      <c r="K35" s="99">
        <f t="shared" si="1"/>
        <v>0</v>
      </c>
      <c r="L35" s="81"/>
      <c r="M35" s="84"/>
      <c r="N35" s="145"/>
      <c r="O35" s="145"/>
      <c r="P35" s="145"/>
      <c r="Q35" s="103"/>
      <c r="R35" s="85" t="e">
        <f>#REF!</f>
        <v>#REF!</v>
      </c>
      <c r="S35" s="78" t="str">
        <f t="shared" si="3"/>
        <v>ü</v>
      </c>
      <c r="T35" s="78" t="str">
        <f t="shared" si="21"/>
        <v/>
      </c>
      <c r="U35" s="92"/>
      <c r="V35" s="92"/>
    </row>
    <row r="36" spans="1:23" ht="14.1" customHeight="1" thickBot="1" x14ac:dyDescent="0.3">
      <c r="A36" s="42" t="s">
        <v>17</v>
      </c>
      <c r="B36" s="146">
        <v>42613</v>
      </c>
      <c r="C36" s="147">
        <f t="shared" si="18"/>
        <v>0</v>
      </c>
      <c r="D36" s="66">
        <f t="shared" si="22"/>
        <v>0</v>
      </c>
      <c r="E36" s="148">
        <f t="shared" si="23"/>
        <v>0</v>
      </c>
      <c r="F36" s="149"/>
      <c r="G36" s="150"/>
      <c r="H36" s="151"/>
      <c r="I36" s="151"/>
      <c r="J36" s="151"/>
      <c r="K36" s="152">
        <f t="shared" si="1"/>
        <v>0</v>
      </c>
      <c r="L36" s="153"/>
      <c r="M36" s="154"/>
      <c r="N36" s="155"/>
      <c r="O36" s="155"/>
      <c r="P36" s="155"/>
      <c r="Q36" s="156"/>
      <c r="R36" s="157" t="e">
        <f>#REF!</f>
        <v>#REF!</v>
      </c>
      <c r="S36" s="78" t="str">
        <f t="shared" si="3"/>
        <v>ü</v>
      </c>
      <c r="T36" s="78" t="str">
        <f t="shared" si="21"/>
        <v/>
      </c>
      <c r="U36" s="158" t="s">
        <v>40</v>
      </c>
      <c r="V36" s="159" t="s">
        <v>40</v>
      </c>
    </row>
    <row r="37" spans="1:23" ht="14.1" customHeight="1" thickBot="1" x14ac:dyDescent="0.3">
      <c r="A37" s="43" t="s">
        <v>39</v>
      </c>
      <c r="B37" s="160">
        <f>K37+Q37</f>
        <v>0</v>
      </c>
      <c r="C37" s="161"/>
      <c r="D37" s="162">
        <f>SUM(D34:D36)</f>
        <v>0</v>
      </c>
      <c r="E37" s="162">
        <f>SUM(E34:E36)</f>
        <v>0</v>
      </c>
      <c r="F37" s="162"/>
      <c r="G37" s="163"/>
      <c r="H37" s="161"/>
      <c r="I37" s="161"/>
      <c r="J37" s="161"/>
      <c r="K37" s="161">
        <f>SUM(K34:K36)</f>
        <v>0</v>
      </c>
      <c r="L37" s="163"/>
      <c r="M37" s="161"/>
      <c r="N37" s="161"/>
      <c r="O37" s="161"/>
      <c r="P37" s="161"/>
      <c r="Q37" s="161">
        <f>SUM(Q34:Q36)</f>
        <v>0</v>
      </c>
      <c r="R37" s="164" t="e">
        <f>SUM(R34:R36)</f>
        <v>#REF!</v>
      </c>
      <c r="S37" s="112">
        <f>COUNTIF(S34:S36,"ü")</f>
        <v>3</v>
      </c>
      <c r="T37" s="112">
        <f>COUNTIF(T34:T36,"ü")</f>
        <v>0</v>
      </c>
      <c r="U37" s="165">
        <f>COUNTA(U34:U36)</f>
        <v>2</v>
      </c>
      <c r="V37" s="165">
        <f>COUNTA(V34:V36)</f>
        <v>2</v>
      </c>
    </row>
    <row r="38" spans="1:23" ht="14.1" customHeight="1" thickTop="1" thickBot="1" x14ac:dyDescent="0.3">
      <c r="A38" s="44" t="s">
        <v>13</v>
      </c>
      <c r="B38" s="166">
        <f>B9+B17+B25+B33+B37</f>
        <v>153.79000000000002</v>
      </c>
      <c r="C38" s="167"/>
      <c r="D38" s="168"/>
      <c r="E38" s="169"/>
      <c r="F38" s="170"/>
      <c r="G38" s="170"/>
      <c r="H38" s="170"/>
      <c r="I38" s="170"/>
      <c r="J38" s="170"/>
      <c r="K38" s="171">
        <f>K37+K33+K25+K17+K9</f>
        <v>125.46000000000001</v>
      </c>
      <c r="L38" s="172"/>
      <c r="M38" s="170"/>
      <c r="N38" s="170"/>
      <c r="O38" s="170"/>
      <c r="P38" s="170"/>
      <c r="Q38" s="171">
        <f t="shared" ref="Q38:V38" si="24">Q33+Q25+Q17+Q9+Q37</f>
        <v>28.329999999999995</v>
      </c>
      <c r="R38" s="164" t="e">
        <f t="shared" si="24"/>
        <v>#REF!</v>
      </c>
      <c r="S38" s="173">
        <f t="shared" si="24"/>
        <v>24</v>
      </c>
      <c r="T38" s="174">
        <f t="shared" si="24"/>
        <v>2</v>
      </c>
      <c r="U38" s="174">
        <f t="shared" si="24"/>
        <v>9</v>
      </c>
      <c r="V38" s="174">
        <f t="shared" si="24"/>
        <v>10</v>
      </c>
    </row>
    <row r="39" spans="1:23" ht="14.1" customHeight="1" thickTop="1" thickBot="1" x14ac:dyDescent="0.3">
      <c r="A39" s="45" t="s">
        <v>12</v>
      </c>
      <c r="B39" s="175">
        <f>B38-169</f>
        <v>-15.20999999999998</v>
      </c>
      <c r="C39" s="176"/>
      <c r="D39" s="176"/>
      <c r="E39" s="176"/>
      <c r="G39" s="178"/>
      <c r="H39" s="178"/>
      <c r="I39" s="178"/>
      <c r="J39" s="178"/>
      <c r="K39" s="178"/>
      <c r="S39" s="170">
        <v>7.22</v>
      </c>
      <c r="T39" s="170">
        <v>13.32</v>
      </c>
      <c r="U39" s="170">
        <v>13.32</v>
      </c>
      <c r="V39" s="180">
        <v>22.06</v>
      </c>
      <c r="W39" s="28"/>
    </row>
    <row r="40" spans="1:23" ht="14.1" customHeight="1" thickTop="1" thickBot="1" x14ac:dyDescent="0.3">
      <c r="A40" s="45" t="s">
        <v>44</v>
      </c>
      <c r="B40" s="175">
        <v>169</v>
      </c>
      <c r="C40" s="182"/>
      <c r="D40" s="182"/>
      <c r="E40" s="182"/>
      <c r="G40" s="178"/>
      <c r="H40" s="178"/>
      <c r="I40" s="178"/>
      <c r="J40" s="178"/>
      <c r="K40" s="178"/>
      <c r="S40" s="183">
        <f>S39*S38</f>
        <v>173.28</v>
      </c>
      <c r="T40" s="183">
        <f t="shared" ref="T40:V40" si="25">T39*T38</f>
        <v>26.64</v>
      </c>
      <c r="U40" s="183">
        <f t="shared" si="25"/>
        <v>119.88</v>
      </c>
      <c r="V40" s="183">
        <f t="shared" si="25"/>
        <v>220.6</v>
      </c>
    </row>
    <row r="41" spans="1:23" ht="14.1" customHeight="1" thickTop="1" thickBot="1" x14ac:dyDescent="0.3">
      <c r="A41" s="46" t="s">
        <v>32</v>
      </c>
      <c r="B41" s="184">
        <f>210-B38</f>
        <v>56.20999999999998</v>
      </c>
      <c r="C41" s="182"/>
      <c r="D41" s="182"/>
      <c r="E41" s="182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S41" s="181">
        <f>S40+T40+U40+V40</f>
        <v>540.4</v>
      </c>
    </row>
    <row r="42" spans="1:23" x14ac:dyDescent="0.25">
      <c r="A42" s="47"/>
      <c r="B42" s="48"/>
      <c r="C42" s="185"/>
      <c r="D42" s="185"/>
      <c r="E42" s="185"/>
      <c r="F42" s="178"/>
      <c r="G42" s="188"/>
      <c r="H42" s="188"/>
      <c r="I42" s="178"/>
      <c r="J42" s="178"/>
      <c r="K42" s="186"/>
      <c r="L42" s="186"/>
      <c r="M42" s="178"/>
      <c r="N42" s="178"/>
      <c r="O42" s="178"/>
      <c r="P42" s="178"/>
    </row>
    <row r="43" spans="1:23" x14ac:dyDescent="0.25">
      <c r="A43" s="47"/>
      <c r="B43" s="48"/>
      <c r="C43" s="182"/>
      <c r="D43" s="182"/>
      <c r="E43" s="182"/>
      <c r="I43" s="178"/>
      <c r="J43" s="178"/>
    </row>
    <row r="44" spans="1:23" x14ac:dyDescent="0.25">
      <c r="A44" s="48"/>
      <c r="B44" s="48"/>
      <c r="C44" s="48"/>
      <c r="D44" s="48"/>
      <c r="E44" s="48"/>
      <c r="F44" s="48"/>
      <c r="G44" s="48"/>
      <c r="H44" s="48"/>
    </row>
  </sheetData>
  <mergeCells count="1">
    <mergeCell ref="G42:H4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2" sqref="F12"/>
    </sheetView>
  </sheetViews>
  <sheetFormatPr baseColWidth="10" defaultColWidth="17.7109375" defaultRowHeight="15" x14ac:dyDescent="0.25"/>
  <cols>
    <col min="1" max="1" width="17.140625" style="21" customWidth="1"/>
    <col min="2" max="2" width="9.85546875" style="1" customWidth="1"/>
    <col min="3" max="3" width="8.5703125" style="1" customWidth="1"/>
    <col min="4" max="4" width="13.140625" style="1" customWidth="1"/>
    <col min="5" max="6" width="13.7109375" style="1" customWidth="1"/>
    <col min="7" max="10" width="9.7109375" style="1" customWidth="1"/>
    <col min="11" max="11" width="8" style="1" customWidth="1"/>
    <col min="12" max="12" width="7.5703125" style="1" customWidth="1"/>
    <col min="13" max="16384" width="17.7109375" style="1"/>
  </cols>
  <sheetData>
    <row r="1" spans="1:16" s="27" customFormat="1" ht="30" customHeight="1" x14ac:dyDescent="0.25">
      <c r="B1" s="3" t="s">
        <v>0</v>
      </c>
      <c r="C1" s="3" t="s">
        <v>1</v>
      </c>
      <c r="D1" s="27" t="s">
        <v>2</v>
      </c>
      <c r="E1" s="27" t="str">
        <f>" heures de jour"&amp;CHAR(10)&amp;"(de "&amp;TEXT(Fi,"h")&amp;"h à "&amp;TEXT(De,"h")&amp;"h)"</f>
        <v xml:space="preserve"> heures de jour
(de 6h à 21h)</v>
      </c>
      <c r="F1" s="27" t="str">
        <f>" heures de nuit"&amp;CHAR(10)&amp;"(de "&amp;TEXT(De,"h")&amp;"h à "&amp;TEXT(Fi,"h")&amp;"h)"</f>
        <v xml:space="preserve"> heures de nuit
(de 21h à 6h)</v>
      </c>
      <c r="G1" s="27" t="s">
        <v>7</v>
      </c>
      <c r="H1" s="27" t="s">
        <v>10</v>
      </c>
      <c r="I1" s="27" t="s">
        <v>8</v>
      </c>
      <c r="J1" s="27" t="s">
        <v>9</v>
      </c>
      <c r="K1" s="15" t="s">
        <v>3</v>
      </c>
      <c r="L1" s="15" t="s">
        <v>4</v>
      </c>
    </row>
    <row r="2" spans="1:16" s="21" customFormat="1" x14ac:dyDescent="0.25">
      <c r="A2" s="16"/>
      <c r="B2" s="17"/>
      <c r="C2" s="18"/>
      <c r="D2" s="7"/>
      <c r="E2" s="5"/>
      <c r="F2" s="5"/>
      <c r="G2" s="19"/>
      <c r="H2" s="19"/>
      <c r="I2" s="19"/>
      <c r="J2" s="19"/>
      <c r="K2" s="20">
        <v>0.875</v>
      </c>
      <c r="L2" s="20">
        <v>0.25</v>
      </c>
    </row>
    <row r="3" spans="1:16" s="21" customFormat="1" x14ac:dyDescent="0.25">
      <c r="A3" s="16"/>
      <c r="B3" s="17"/>
      <c r="C3" s="18"/>
      <c r="D3" s="7"/>
      <c r="E3" s="5"/>
      <c r="F3" s="5"/>
      <c r="G3" s="22"/>
      <c r="H3" s="22"/>
      <c r="I3" s="22"/>
      <c r="J3" s="22"/>
    </row>
    <row r="4" spans="1:16" s="21" customFormat="1" x14ac:dyDescent="0.25">
      <c r="A4" s="16"/>
      <c r="B4" s="17"/>
      <c r="C4" s="18"/>
      <c r="D4" s="7"/>
      <c r="E4" s="5"/>
      <c r="F4" s="5"/>
      <c r="K4" s="23"/>
      <c r="L4" s="24"/>
    </row>
    <row r="5" spans="1:16" s="21" customFormat="1" x14ac:dyDescent="0.25">
      <c r="A5" s="16"/>
      <c r="B5" s="17"/>
      <c r="C5" s="18"/>
      <c r="D5" s="7"/>
      <c r="E5" s="5"/>
      <c r="F5" s="5"/>
      <c r="K5" s="23"/>
      <c r="L5" s="24"/>
    </row>
    <row r="6" spans="1:16" s="21" customFormat="1" x14ac:dyDescent="0.25">
      <c r="A6" s="16"/>
      <c r="B6" s="17"/>
      <c r="C6" s="18"/>
      <c r="D6" s="7"/>
      <c r="E6" s="5"/>
      <c r="F6" s="5"/>
      <c r="K6" s="23"/>
      <c r="L6" s="24"/>
    </row>
    <row r="7" spans="1:16" x14ac:dyDescent="0.25">
      <c r="A7" s="16"/>
      <c r="B7" s="2"/>
      <c r="C7" s="4"/>
      <c r="D7" s="7"/>
      <c r="E7" s="5"/>
      <c r="F7" s="5"/>
    </row>
    <row r="8" spans="1:16" x14ac:dyDescent="0.25">
      <c r="A8" s="16"/>
      <c r="B8" s="2"/>
      <c r="C8" s="4"/>
      <c r="D8" s="7"/>
      <c r="E8" s="5"/>
      <c r="F8" s="5"/>
    </row>
    <row r="9" spans="1:16" x14ac:dyDescent="0.25">
      <c r="A9" s="16"/>
      <c r="B9" s="2"/>
      <c r="C9" s="4"/>
      <c r="D9" s="7"/>
      <c r="E9" s="5"/>
      <c r="F9" s="5"/>
    </row>
    <row r="10" spans="1:16" x14ac:dyDescent="0.25">
      <c r="A10" s="25"/>
      <c r="B10" s="8"/>
      <c r="C10" s="9"/>
      <c r="D10" s="10"/>
      <c r="E10" s="11"/>
      <c r="F10" s="5"/>
    </row>
    <row r="11" spans="1:16" x14ac:dyDescent="0.25">
      <c r="A11" s="25"/>
      <c r="B11" s="8"/>
      <c r="C11" s="9"/>
      <c r="D11" s="10"/>
      <c r="E11" s="11"/>
      <c r="F11" s="5"/>
    </row>
    <row r="12" spans="1:16" x14ac:dyDescent="0.25">
      <c r="A12" s="25"/>
      <c r="B12" s="8"/>
      <c r="C12" s="9"/>
      <c r="D12" s="10"/>
      <c r="E12" s="11"/>
      <c r="F12" s="5"/>
    </row>
    <row r="13" spans="1:16" x14ac:dyDescent="0.25">
      <c r="A13" s="25"/>
      <c r="B13" s="8"/>
      <c r="C13" s="9"/>
      <c r="D13" s="10"/>
      <c r="E13" s="11"/>
      <c r="F13" s="5"/>
    </row>
    <row r="14" spans="1:16" x14ac:dyDescent="0.25">
      <c r="A14" s="25"/>
      <c r="B14" s="8"/>
      <c r="C14" s="9"/>
      <c r="D14" s="10"/>
      <c r="E14" s="11"/>
      <c r="F14" s="5"/>
      <c r="P14" s="6">
        <f>IF(WEEKDAY(A3)=1,D3,0)</f>
        <v>0</v>
      </c>
    </row>
    <row r="15" spans="1:16" x14ac:dyDescent="0.25">
      <c r="A15" s="25"/>
      <c r="B15" s="8"/>
      <c r="C15" s="9"/>
      <c r="D15" s="10"/>
      <c r="E15" s="11"/>
      <c r="F15" s="5"/>
    </row>
    <row r="16" spans="1:16" x14ac:dyDescent="0.25">
      <c r="A16" s="26"/>
      <c r="B16" s="8"/>
      <c r="C16" s="13"/>
      <c r="D16" s="10"/>
      <c r="E16" s="11"/>
      <c r="F16" s="5"/>
    </row>
    <row r="17" spans="1:9" x14ac:dyDescent="0.25">
      <c r="A17" s="26"/>
      <c r="B17" s="8"/>
      <c r="C17" s="13"/>
      <c r="D17" s="10"/>
      <c r="E17" s="11"/>
      <c r="F17" s="5"/>
    </row>
    <row r="18" spans="1:9" x14ac:dyDescent="0.25">
      <c r="A18" s="26"/>
      <c r="B18" s="8"/>
      <c r="C18" s="13"/>
      <c r="D18" s="10"/>
      <c r="E18" s="11"/>
      <c r="F18" s="5"/>
    </row>
    <row r="19" spans="1:9" x14ac:dyDescent="0.25">
      <c r="A19" s="26"/>
      <c r="B19" s="8"/>
      <c r="C19" s="13"/>
      <c r="D19" s="10"/>
      <c r="E19" s="11"/>
      <c r="F19" s="5"/>
    </row>
    <row r="20" spans="1:9" x14ac:dyDescent="0.25">
      <c r="A20" s="26"/>
      <c r="B20" s="8"/>
      <c r="C20" s="13"/>
      <c r="D20" s="10"/>
      <c r="E20" s="11"/>
      <c r="F20" s="5"/>
    </row>
    <row r="21" spans="1:9" x14ac:dyDescent="0.25">
      <c r="A21" s="26"/>
      <c r="B21" s="8"/>
      <c r="C21" s="13"/>
      <c r="D21" s="10"/>
      <c r="E21" s="11"/>
      <c r="F21" s="5"/>
    </row>
    <row r="22" spans="1:9" x14ac:dyDescent="0.25">
      <c r="A22" s="26"/>
      <c r="B22" s="8"/>
      <c r="C22" s="13"/>
      <c r="D22" s="10"/>
      <c r="E22" s="11"/>
      <c r="F22" s="5"/>
    </row>
    <row r="23" spans="1:9" x14ac:dyDescent="0.25">
      <c r="A23" s="26"/>
      <c r="B23" s="8"/>
      <c r="C23" s="13"/>
      <c r="D23" s="10"/>
      <c r="E23" s="11"/>
      <c r="F23" s="5"/>
      <c r="G23" s="29"/>
      <c r="H23" s="30"/>
    </row>
    <row r="24" spans="1:9" x14ac:dyDescent="0.25">
      <c r="A24" s="26"/>
      <c r="B24" s="8"/>
      <c r="C24" s="13"/>
      <c r="D24" s="10"/>
      <c r="E24" s="11"/>
      <c r="F24" s="5"/>
      <c r="G24" s="29"/>
      <c r="H24" s="30"/>
    </row>
    <row r="25" spans="1:9" x14ac:dyDescent="0.25">
      <c r="A25" s="26"/>
      <c r="B25" s="8"/>
      <c r="C25" s="13"/>
      <c r="D25" s="10"/>
      <c r="E25" s="11"/>
      <c r="F25" s="5"/>
    </row>
    <row r="26" spans="1:9" x14ac:dyDescent="0.25">
      <c r="A26" s="26"/>
      <c r="B26" s="8"/>
      <c r="C26" s="13"/>
      <c r="D26" s="10"/>
      <c r="E26" s="11"/>
      <c r="F26" s="5"/>
      <c r="G26" s="29"/>
      <c r="I26" s="29"/>
    </row>
    <row r="27" spans="1:9" x14ac:dyDescent="0.25">
      <c r="A27" s="26"/>
      <c r="B27" s="8"/>
      <c r="C27" s="13"/>
      <c r="D27" s="10"/>
      <c r="E27" s="11"/>
      <c r="F27" s="5"/>
      <c r="G27" s="30"/>
      <c r="I27" s="30"/>
    </row>
    <row r="28" spans="1:9" x14ac:dyDescent="0.25">
      <c r="A28" s="26"/>
      <c r="B28" s="8"/>
      <c r="C28" s="13"/>
      <c r="D28" s="10"/>
      <c r="E28" s="11"/>
      <c r="F28" s="5"/>
    </row>
    <row r="29" spans="1:9" x14ac:dyDescent="0.25">
      <c r="A29" s="26"/>
      <c r="B29" s="8"/>
      <c r="C29" s="13"/>
      <c r="D29" s="10"/>
      <c r="E29" s="11"/>
      <c r="F29" s="5"/>
    </row>
    <row r="30" spans="1:9" x14ac:dyDescent="0.25">
      <c r="A30" s="26"/>
      <c r="B30" s="8"/>
      <c r="C30" s="13"/>
      <c r="D30" s="10"/>
      <c r="E30" s="11"/>
      <c r="F30" s="5"/>
      <c r="H30" s="30"/>
    </row>
    <row r="31" spans="1:9" x14ac:dyDescent="0.25">
      <c r="A31" s="26"/>
      <c r="B31" s="12"/>
      <c r="C31" s="12"/>
      <c r="D31" s="14"/>
      <c r="E31" s="12"/>
    </row>
  </sheetData>
  <phoneticPr fontId="2" type="noConversion"/>
  <conditionalFormatting sqref="A2:A15">
    <cfRule type="expression" dxfId="0" priority="1" stopIfTrue="1">
      <formula>(WEEKDAY($A2,2)&gt;5)*($A2&lt;&gt;"")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heure</vt:lpstr>
      <vt:lpstr>formule</vt:lpstr>
      <vt:lpstr>De</vt:lpstr>
      <vt:lpstr>Fi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Yvette</dc:creator>
  <cp:lastModifiedBy>Vaucluse</cp:lastModifiedBy>
  <cp:lastPrinted>2016-09-02T09:38:06Z</cp:lastPrinted>
  <dcterms:created xsi:type="dcterms:W3CDTF">2009-09-06T08:30:47Z</dcterms:created>
  <dcterms:modified xsi:type="dcterms:W3CDTF">2016-09-02T13:02:58Z</dcterms:modified>
</cp:coreProperties>
</file>