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880" yWindow="1060" windowWidth="32340" windowHeight="18200"/>
  </bookViews>
  <sheets>
    <sheet name="DOSSIER ALCOOLISME" sheetId="3" r:id="rId1"/>
    <sheet name="ETATCV" sheetId="2" r:id="rId2"/>
    <sheet name="FEUILLE DE LIAISON" sheetId="4" r:id="rId3"/>
  </sheets>
  <definedNames>
    <definedName name="Agitation">ETATCV!$AF$18:$AI$19</definedName>
    <definedName name="Liste_agitation">ETATCV!$AF$18:$AI$18</definedName>
    <definedName name="Liste_Pouls">ETATCV!$AF$3:$AI$3</definedName>
    <definedName name="Liste_Pression">ETATCV!$AF$6:$AI$6</definedName>
    <definedName name="Liste_pro_alcoo">ETATCV!$Z$3:$Z$7</definedName>
    <definedName name="Liste_respi">ETATCV!$AF$9:$AI$9</definedName>
    <definedName name="Liste_sens">ETATCV!$AF$21:$AI$21</definedName>
    <definedName name="Liste_sueurs">ETATCV!$AF$15:$AI$15</definedName>
    <definedName name="Liste_tremblements">ETATCV!$AF$12:$AI$12</definedName>
    <definedName name="Pouls">ETATCV!$AF$3:$AI$4</definedName>
    <definedName name="Pression_artérielle">ETATCV!$AF$6:$AI$7</definedName>
    <definedName name="Respiration">ETATCV!$AF$9:$AI$10</definedName>
    <definedName name="S_1">ETATCV!$AB$4:$AB$8</definedName>
    <definedName name="S_2">ETATCV!$AB$10:$AB$14</definedName>
    <definedName name="S_3">ETATCV!$AB$16:$AB$20</definedName>
    <definedName name="S_4">ETATCV!$AB$22:$AB$24</definedName>
    <definedName name="Schéma_1">ETATCV!$AB$4:$AC$8</definedName>
    <definedName name="Schéma_2">ETATCV!$AB$10:$AC$14</definedName>
    <definedName name="Schéma_3">ETATCV!$AB$16:$AC$20</definedName>
    <definedName name="Schéma_4">ETATCV!$AB$22:$AC$24</definedName>
    <definedName name="Sens">ETATCV!$AF$21:$AI$22</definedName>
    <definedName name="Sueurs">ETATCV!$AF$15:$AI$16</definedName>
    <definedName name="Tremblements">ETATCV!$AF$12:$AI$13</definedName>
  </definedNames>
  <calcPr calcId="140001" iterate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3" l="1"/>
  <c r="F5" i="3"/>
  <c r="H17" i="3"/>
  <c r="H5" i="3"/>
  <c r="H11" i="3"/>
  <c r="I19" i="3"/>
  <c r="F21" i="3"/>
  <c r="J11" i="3"/>
  <c r="F11" i="3"/>
  <c r="D41" i="3"/>
  <c r="D42" i="3"/>
  <c r="D43" i="3"/>
  <c r="D44" i="3"/>
  <c r="D45" i="3"/>
  <c r="D46" i="3"/>
  <c r="D47" i="3"/>
  <c r="D48" i="3"/>
  <c r="D49" i="3"/>
  <c r="D40" i="3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4" i="4"/>
  <c r="C50" i="3"/>
  <c r="C17" i="3"/>
  <c r="A52" i="3"/>
  <c r="C15" i="3"/>
  <c r="A4" i="4"/>
  <c r="C21" i="3"/>
  <c r="C23" i="3"/>
  <c r="C11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</calcChain>
</file>

<file path=xl/sharedStrings.xml><?xml version="1.0" encoding="utf-8"?>
<sst xmlns="http://schemas.openxmlformats.org/spreadsheetml/2006/main" count="727" uniqueCount="304">
  <si>
    <t>Civilité</t>
  </si>
  <si>
    <t>Nom</t>
  </si>
  <si>
    <t>NJF</t>
  </si>
  <si>
    <t>Prenom</t>
  </si>
  <si>
    <t>Date_N</t>
  </si>
  <si>
    <t>Sexe</t>
  </si>
  <si>
    <t>NSS</t>
  </si>
  <si>
    <t>Adr1</t>
  </si>
  <si>
    <t>CP</t>
  </si>
  <si>
    <t>Ville</t>
  </si>
  <si>
    <t>TelPer</t>
  </si>
  <si>
    <t>Sang</t>
  </si>
  <si>
    <t>Profession</t>
  </si>
  <si>
    <t>MT</t>
  </si>
  <si>
    <t>Mademoiselle</t>
  </si>
  <si>
    <t>BERTRAND</t>
  </si>
  <si>
    <t>Inès</t>
  </si>
  <si>
    <t>F</t>
  </si>
  <si>
    <t>5 Rue du Couvent</t>
  </si>
  <si>
    <t>CAUDIES DE FENOUILLEDES</t>
  </si>
  <si>
    <t>06.10.55.69.44</t>
  </si>
  <si>
    <t>A+</t>
  </si>
  <si>
    <t>GUTERMANN</t>
  </si>
  <si>
    <t>Monsieur</t>
  </si>
  <si>
    <t>BOURDIN</t>
  </si>
  <si>
    <t>Christophe</t>
  </si>
  <si>
    <t>M</t>
  </si>
  <si>
    <t>8 Rue du Théatre</t>
  </si>
  <si>
    <t>SAINT PAUL DE FENOUILLET</t>
  </si>
  <si>
    <t>09.63.97.14.52</t>
  </si>
  <si>
    <t>O-</t>
  </si>
  <si>
    <t>Architecte</t>
  </si>
  <si>
    <t>VARENNE</t>
  </si>
  <si>
    <t>CAMBON</t>
  </si>
  <si>
    <t>Laurent</t>
  </si>
  <si>
    <t>1 rue du camp de la Foun</t>
  </si>
  <si>
    <t>PRUGNANES</t>
  </si>
  <si>
    <t>06.23.92.37.52</t>
  </si>
  <si>
    <t>O+</t>
  </si>
  <si>
    <t>Sans Emploi</t>
  </si>
  <si>
    <t>LACOMBE</t>
  </si>
  <si>
    <t>Madame</t>
  </si>
  <si>
    <t>CARNOY</t>
  </si>
  <si>
    <t>SERRES</t>
  </si>
  <si>
    <t>Flora</t>
  </si>
  <si>
    <t>4 rue de la Bordé</t>
  </si>
  <si>
    <t>ANSIGNAN</t>
  </si>
  <si>
    <t>09.62.57.96.98</t>
  </si>
  <si>
    <t>Paysagiste</t>
  </si>
  <si>
    <t>CASTAGNOL</t>
  </si>
  <si>
    <t>COMBES</t>
  </si>
  <si>
    <t>Sylvie</t>
  </si>
  <si>
    <t>5 Place Pierre Poncet</t>
  </si>
  <si>
    <t>04.68.94.31.58</t>
  </si>
  <si>
    <t>B+</t>
  </si>
  <si>
    <t>Secrétaire</t>
  </si>
  <si>
    <t>DUVAL</t>
  </si>
  <si>
    <t>CHASTEL</t>
  </si>
  <si>
    <t>Dimitri</t>
  </si>
  <si>
    <t>3 Chemin de la Chapelle</t>
  </si>
  <si>
    <t>CUCUGNAN</t>
  </si>
  <si>
    <t>07.52.12.00.78</t>
  </si>
  <si>
    <t>AB+</t>
  </si>
  <si>
    <t>Viticulteur</t>
  </si>
  <si>
    <t>CHAVAROT</t>
  </si>
  <si>
    <t>ROSA</t>
  </si>
  <si>
    <t>Roselyne</t>
  </si>
  <si>
    <t>7 Rue Arago</t>
  </si>
  <si>
    <t>04.11.01.62.28</t>
  </si>
  <si>
    <t>Retraité</t>
  </si>
  <si>
    <t>DUPUY</t>
  </si>
  <si>
    <t>Enzo</t>
  </si>
  <si>
    <t>5 Rue du Souvenir</t>
  </si>
  <si>
    <t>06.27.63.41.55</t>
  </si>
  <si>
    <t>DURIEUX</t>
  </si>
  <si>
    <t>Didier</t>
  </si>
  <si>
    <t>21 Avenue de la Poste</t>
  </si>
  <si>
    <t>09.52.37.47.27</t>
  </si>
  <si>
    <t>ANTOINE</t>
  </si>
  <si>
    <t>Myriam</t>
  </si>
  <si>
    <t>A-</t>
  </si>
  <si>
    <t>ESTEVE</t>
  </si>
  <si>
    <t>Elsa</t>
  </si>
  <si>
    <t>24 Rue Auguste Pous</t>
  </si>
  <si>
    <t>MAURY</t>
  </si>
  <si>
    <t>04.68.61.25.87</t>
  </si>
  <si>
    <t>GALVI</t>
  </si>
  <si>
    <t>Antoine</t>
  </si>
  <si>
    <t>7 Chemin de la Rivière</t>
  </si>
  <si>
    <t>SAINT ARNAC</t>
  </si>
  <si>
    <t>04.11.32.15.41</t>
  </si>
  <si>
    <t>Employé de Mairie</t>
  </si>
  <si>
    <t>GERARD</t>
  </si>
  <si>
    <t>Bruno</t>
  </si>
  <si>
    <t>21 Rue de la Chapelle</t>
  </si>
  <si>
    <t>LESQUERDE</t>
  </si>
  <si>
    <t>06.98.47.17.23</t>
  </si>
  <si>
    <t>GONZALVES</t>
  </si>
  <si>
    <t>Raphael</t>
  </si>
  <si>
    <t>3 Route de Ginestet</t>
  </si>
  <si>
    <t>SAINT MARTIN</t>
  </si>
  <si>
    <t>09.40.28.34.78</t>
  </si>
  <si>
    <t>AB-</t>
  </si>
  <si>
    <t>Commercial</t>
  </si>
  <si>
    <t>GUIBAL</t>
  </si>
  <si>
    <t>Lucas</t>
  </si>
  <si>
    <t>6 Rue de L'Espoir</t>
  </si>
  <si>
    <t>09.52.55.00.47</t>
  </si>
  <si>
    <t>LECLERC</t>
  </si>
  <si>
    <t>LENJOUX</t>
  </si>
  <si>
    <t>Michelle</t>
  </si>
  <si>
    <t>11 Rue du Dr Roux</t>
  </si>
  <si>
    <t>06.73.56.89.35</t>
  </si>
  <si>
    <t>Sans Profession</t>
  </si>
  <si>
    <t>LEONES</t>
  </si>
  <si>
    <t>Elena</t>
  </si>
  <si>
    <t>2 Rue des Fontaines</t>
  </si>
  <si>
    <t>LE VIVIER</t>
  </si>
  <si>
    <t>06.25.32.69.87</t>
  </si>
  <si>
    <t>ATSEM</t>
  </si>
  <si>
    <t>LESCURE</t>
  </si>
  <si>
    <t>Simon</t>
  </si>
  <si>
    <t>5 Chemin de la Chapelle</t>
  </si>
  <si>
    <t>06.98.27.51.36</t>
  </si>
  <si>
    <t>Enseignant</t>
  </si>
  <si>
    <t>MATIS</t>
  </si>
  <si>
    <t>Louis</t>
  </si>
  <si>
    <t>11 Rue du Château D'Eau</t>
  </si>
  <si>
    <t>PUGNANES</t>
  </si>
  <si>
    <t>04.11.61.20.33</t>
  </si>
  <si>
    <t>B-</t>
  </si>
  <si>
    <t>MORA</t>
  </si>
  <si>
    <t>Guilhaume</t>
  </si>
  <si>
    <t>1 Rue Dr Monnier</t>
  </si>
  <si>
    <t>04.68.57.59.36</t>
  </si>
  <si>
    <t>PERIN</t>
  </si>
  <si>
    <t>MONFAT</t>
  </si>
  <si>
    <t>Emilie</t>
  </si>
  <si>
    <t>4bis Rue Emile Zola</t>
  </si>
  <si>
    <t>06.98.25.52.36</t>
  </si>
  <si>
    <t>Cadre Supérieur</t>
  </si>
  <si>
    <t>REQUENA</t>
  </si>
  <si>
    <t>Lina</t>
  </si>
  <si>
    <t>5 rue Pasteur</t>
  </si>
  <si>
    <t>04.11.60.44.99</t>
  </si>
  <si>
    <t>RICARDO</t>
  </si>
  <si>
    <t>Axel</t>
  </si>
  <si>
    <t>RODRIGUEZ</t>
  </si>
  <si>
    <t>Camille</t>
  </si>
  <si>
    <t>2 Rue des Jardins</t>
  </si>
  <si>
    <t>09.52.78.41.33</t>
  </si>
  <si>
    <t>SOBRAQUES</t>
  </si>
  <si>
    <t>Cendrine</t>
  </si>
  <si>
    <t>20 Rue Delphin Roudières</t>
  </si>
  <si>
    <t>06.82.65.15.35</t>
  </si>
  <si>
    <t>EADS</t>
  </si>
  <si>
    <t>TURANO</t>
  </si>
  <si>
    <t>Jean-Philippe</t>
  </si>
  <si>
    <t>La Vilasse</t>
  </si>
  <si>
    <t>FENOUILLET</t>
  </si>
  <si>
    <t>04.68.77.44.12</t>
  </si>
  <si>
    <t>IDpat</t>
  </si>
  <si>
    <t>Adr2</t>
  </si>
  <si>
    <t>Situation</t>
  </si>
  <si>
    <t>Enfant</t>
  </si>
  <si>
    <t>TelPro</t>
  </si>
  <si>
    <t>IDCorres</t>
  </si>
  <si>
    <t>Note</t>
  </si>
  <si>
    <t>crpdt</t>
  </si>
  <si>
    <t>Marié(e)</t>
  </si>
  <si>
    <t>Patient qui se déplace beaucoup.
Supporte mal l'éloignement de sa famille</t>
  </si>
  <si>
    <t>Veuf(ve)</t>
  </si>
  <si>
    <t>WESTEIN Antoine (04.68.60.20.89)</t>
  </si>
  <si>
    <t>LAURENCON Fernand (04.68.35.46.53)</t>
  </si>
  <si>
    <t>Vit avec son fils</t>
  </si>
  <si>
    <t>BASSELIER Géraldine (09.52.08.96.37)</t>
  </si>
  <si>
    <t>Sujet sportif mais poids à surveiller</t>
  </si>
  <si>
    <t>GENTIL Yves (04.68.35.46.52)</t>
  </si>
  <si>
    <t>psychologiquement, le sujet supporte mal l'hystérectomie</t>
  </si>
  <si>
    <t>Vit avec sa fille</t>
  </si>
  <si>
    <t>BARTHELEMY Guy (04.67.33.52.63)</t>
  </si>
  <si>
    <t>Ayant droit de : GUIBAL Brigitte</t>
  </si>
  <si>
    <t>MERMET Louise (09.85.25.64.97)</t>
  </si>
  <si>
    <t>RSA - CMUC</t>
  </si>
  <si>
    <t>POUGET Daniel (04.68.60.14.89)</t>
  </si>
  <si>
    <t>Stress important au travail
Peur de ne pas être à la hauteur</t>
  </si>
  <si>
    <t>Divorcé(e)</t>
  </si>
  <si>
    <t>ERRABLE Léon (04.67.35.28.39)</t>
  </si>
  <si>
    <t>Célibataire</t>
  </si>
  <si>
    <t>Vit seul avec sa mère</t>
  </si>
  <si>
    <t>HAUTBOIS Christian (04.11.33.67.10)</t>
  </si>
  <si>
    <t>Concubin(e)</t>
  </si>
  <si>
    <t>Ayant droit de : DUPUY Christel
ACS</t>
  </si>
  <si>
    <t>RESQUIES Paul (06.52.87.63.21)</t>
  </si>
  <si>
    <t>04.11.21.48.39</t>
  </si>
  <si>
    <t>RICHARD Daniel (09.28.34.25.17)</t>
  </si>
  <si>
    <t>04.68.17.25.89</t>
  </si>
  <si>
    <t>Ayant droit de : REQUENA Vincente</t>
  </si>
  <si>
    <t>RESQUIES Paul</t>
  </si>
  <si>
    <t>07.22.58.63.32</t>
  </si>
  <si>
    <t>Code du patient</t>
  </si>
  <si>
    <t>Coordonnées actualisées du patient ?</t>
  </si>
  <si>
    <t>Difficultés psychosociales</t>
  </si>
  <si>
    <t>Age</t>
  </si>
  <si>
    <t xml:space="preserve">NOM du médecin traitant </t>
  </si>
  <si>
    <t>Téléphone ou poste</t>
  </si>
  <si>
    <t>NOM d'un autre professionnel de santé référent</t>
  </si>
  <si>
    <t>Sa spécialité</t>
  </si>
  <si>
    <t>MG</t>
  </si>
  <si>
    <t>Mtravail</t>
  </si>
  <si>
    <t>Maddictologue</t>
  </si>
  <si>
    <t>HGE</t>
  </si>
  <si>
    <t>IDE</t>
  </si>
  <si>
    <t>QUESTION</t>
  </si>
  <si>
    <t>ORDRE</t>
  </si>
  <si>
    <t>TEXTE</t>
  </si>
  <si>
    <t>CHOIX</t>
  </si>
  <si>
    <t>Quelle est la fréquence de votre consommation d’alcool ?</t>
  </si>
  <si>
    <t xml:space="preserve">Combien de verres contenant de l’alcool consommez-vous un jour typique où vous buvez ? </t>
  </si>
  <si>
    <t xml:space="preserve">Avec quelle fréquence buvez-vous six verres ou davantage lors d’une occasion particulière ? </t>
  </si>
  <si>
    <t xml:space="preserve">Au cours de l’année écoulée, combien de fois avez-vous constaté que vous n’étiez plus capable de vous arrêter de boire une fois que vous avez commencé ? </t>
  </si>
  <si>
    <t xml:space="preserve">Au cours de l’année écoulée, combien de fois votre consommation d’alcool vous a-t-elle empêché de faire ce qui était normalement attendu de vous ? </t>
  </si>
  <si>
    <t xml:space="preserve">Au cours de l’année écoulée, combien de fois avez-vous eu besoin d’un premier verre pour pouvoir démarrer après avoir beaucoup bu la veille ? </t>
  </si>
  <si>
    <t>Au cours de l’année écoulée, combien de fois avez-vous eu un sentiment de culpabilité ou des remords après avoir bu ?</t>
  </si>
  <si>
    <t xml:space="preserve">Au cours de l’année écoulée, combien de fois avez-vous été incapable de vous rappeler ce qui s’était passé la soirée précédente parce que vous aviez bu ? </t>
  </si>
  <si>
    <t xml:space="preserve">Avez-vous été blessé ou quelqu’un d’autre a-t-il été blessé parce que vous aviez bu ? </t>
  </si>
  <si>
    <t xml:space="preserve">Un parent, un ami, un médecin ou un autre soignant s’est-il inquiété de votre consommation d’alcool ou a-t-il suggéré que vous la réduisiez ? </t>
  </si>
  <si>
    <t>Schéma 1</t>
  </si>
  <si>
    <t>Jamais</t>
  </si>
  <si>
    <t>Au moins 1 fois par mois</t>
  </si>
  <si>
    <t>2 à 4 fois par mois</t>
  </si>
  <si>
    <t>2 à 3 fois par semaine</t>
  </si>
  <si>
    <t>Schéma 2</t>
  </si>
  <si>
    <t>1 ou 2</t>
  </si>
  <si>
    <t>3 ou 4</t>
  </si>
  <si>
    <t>5 ou 6</t>
  </si>
  <si>
    <t>7 ou 8</t>
  </si>
  <si>
    <t>10 ou plus</t>
  </si>
  <si>
    <t>Schéma 3</t>
  </si>
  <si>
    <t>Moins d'1 fois par mois</t>
  </si>
  <si>
    <t>1 fois par mois</t>
  </si>
  <si>
    <t>1 fois par semaine</t>
  </si>
  <si>
    <t>Tous les jours ou presque</t>
  </si>
  <si>
    <t>Schéma 4</t>
  </si>
  <si>
    <t>Non</t>
  </si>
  <si>
    <t>Oui, mais pas au cours de l'année écoulée</t>
  </si>
  <si>
    <t>Oui, au cours de l'année</t>
  </si>
  <si>
    <t>SCORE</t>
  </si>
  <si>
    <t>RÉPONSE</t>
  </si>
  <si>
    <t>Score</t>
  </si>
  <si>
    <t>Pouls (battements par minute)</t>
  </si>
  <si>
    <t>Pression artérielle systolique (mmHg)</t>
  </si>
  <si>
    <t>Fréquence respiratoire (cycles par minute)</t>
  </si>
  <si>
    <t>Tremblements</t>
  </si>
  <si>
    <t>Sueurs</t>
  </si>
  <si>
    <t>Agitation</t>
  </si>
  <si>
    <t>Troubles sensoriels</t>
  </si>
  <si>
    <t>&lt; 80</t>
  </si>
  <si>
    <t>&lt; 135</t>
  </si>
  <si>
    <t>&lt; 16</t>
  </si>
  <si>
    <t>81 - 100</t>
  </si>
  <si>
    <t>136 - 145</t>
  </si>
  <si>
    <t>16 - 25</t>
  </si>
  <si>
    <t>101 - 120</t>
  </si>
  <si>
    <t>146 - 155</t>
  </si>
  <si>
    <t>26 - 35</t>
  </si>
  <si>
    <t>De la main en extension</t>
  </si>
  <si>
    <t>Paumes</t>
  </si>
  <si>
    <t>Discrète</t>
  </si>
  <si>
    <t>Gêne par le bruit, la lumière ou prurit</t>
  </si>
  <si>
    <t>Tout le membre supérieur</t>
  </si>
  <si>
    <t>Paumes et front</t>
  </si>
  <si>
    <t>Généralisée / contrôlable</t>
  </si>
  <si>
    <t>Hallucinations critiquées</t>
  </si>
  <si>
    <t>&gt; 120</t>
  </si>
  <si>
    <t>&gt; 155</t>
  </si>
  <si>
    <t>&gt; 35</t>
  </si>
  <si>
    <t>Généralisées</t>
  </si>
  <si>
    <t>Généralisés</t>
  </si>
  <si>
    <t>Généralisée / incontrôlable</t>
  </si>
  <si>
    <t>Hallucinations non critiquées</t>
  </si>
  <si>
    <t>AUDIT</t>
  </si>
  <si>
    <t>Liste pro</t>
  </si>
  <si>
    <t>DOSSIER ALCOOLISME</t>
  </si>
  <si>
    <t>Cushman pouls</t>
  </si>
  <si>
    <t>Cushman pression artérielle</t>
  </si>
  <si>
    <t>Cushman fréquence respiratoire</t>
  </si>
  <si>
    <t>Cushman tremblements</t>
  </si>
  <si>
    <t>Cushman sueurs</t>
  </si>
  <si>
    <t>Cushman agitation</t>
  </si>
  <si>
    <t>Cushman troubles sensoriels</t>
  </si>
  <si>
    <t>Au moins 4 fois par semaine</t>
  </si>
  <si>
    <t>PROFESSIONNELS DE SANTÉ RÉFÉRENTS</t>
  </si>
  <si>
    <t>IDENTITÉ DU PATIENT</t>
  </si>
  <si>
    <t>Taille (en centimètres)</t>
  </si>
  <si>
    <t>ZACHAREWICZ Nada (04.34.01.38.22)</t>
  </si>
  <si>
    <t>IDMED</t>
  </si>
  <si>
    <t>IDMS</t>
  </si>
  <si>
    <t>Poste</t>
  </si>
  <si>
    <t>Tableau_de_liaison</t>
  </si>
  <si>
    <t>DE LA RECONNAISSANCE AU SEVRAGE</t>
  </si>
  <si>
    <t>MS0215303</t>
  </si>
  <si>
    <t>SCORE TOTAL</t>
  </si>
  <si>
    <t xml:space="preserve">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</si>
</sst>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[$-10482]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Berlin Sans FB Dem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000080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1"/>
      <name val="Cooper Black"/>
    </font>
    <font>
      <b/>
      <sz val="12"/>
      <name val="Arial"/>
    </font>
    <font>
      <sz val="8"/>
      <name val="Arial"/>
    </font>
    <font>
      <sz val="8"/>
      <color rgb="FF000080"/>
      <name val="Arial"/>
    </font>
    <font>
      <sz val="8"/>
      <color theme="1"/>
      <name val="Arial"/>
    </font>
    <font>
      <b/>
      <sz val="8"/>
      <color rgb="FF000080"/>
      <name val="Arial"/>
    </font>
    <font>
      <sz val="9"/>
      <name val="Arial Black"/>
    </font>
    <font>
      <sz val="10"/>
      <color theme="1"/>
      <name val="Arial Black"/>
    </font>
    <font>
      <sz val="10"/>
      <name val="Arial Black"/>
    </font>
    <font>
      <i/>
      <sz val="10"/>
      <color rgb="FF000080"/>
      <name val="Arial Black"/>
    </font>
    <font>
      <sz val="10"/>
      <color rgb="FF000080"/>
      <name val="Arial Black"/>
    </font>
    <font>
      <sz val="18"/>
      <name val="Calibri"/>
      <scheme val="minor"/>
    </font>
    <font>
      <b/>
      <sz val="18"/>
      <name val="Calibri"/>
      <scheme val="minor"/>
    </font>
    <font>
      <sz val="9"/>
      <name val="Calibri"/>
    </font>
    <font>
      <sz val="11"/>
      <name val="Calibri"/>
    </font>
    <font>
      <sz val="18"/>
      <color theme="1"/>
      <name val="Calibri"/>
    </font>
    <font>
      <b/>
      <sz val="11"/>
      <name val="Calibri"/>
      <scheme val="minor"/>
    </font>
    <font>
      <sz val="11"/>
      <color indexed="20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vertical="center"/>
    </xf>
    <xf numFmtId="49" fontId="0" fillId="0" borderId="1" xfId="0" applyNumberFormat="1" applyBorder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10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1" fontId="0" fillId="0" borderId="0" xfId="0" applyNumberFormat="1"/>
    <xf numFmtId="0" fontId="1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5" fontId="0" fillId="0" borderId="1" xfId="0" applyNumberFormat="1" applyBorder="1"/>
    <xf numFmtId="0" fontId="12" fillId="2" borderId="1" xfId="0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vertical="center" indent="2"/>
    </xf>
    <xf numFmtId="14" fontId="19" fillId="0" borderId="0" xfId="0" applyNumberFormat="1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indent="2"/>
    </xf>
    <xf numFmtId="0" fontId="20" fillId="0" borderId="0" xfId="0" applyFont="1" applyFill="1" applyBorder="1" applyAlignment="1" applyProtection="1">
      <alignment horizontal="left" vertical="center" indent="2"/>
      <protection hidden="1"/>
    </xf>
    <xf numFmtId="0" fontId="25" fillId="0" borderId="0" xfId="0" applyFont="1" applyFill="1" applyBorder="1" applyAlignment="1" applyProtection="1">
      <alignment horizontal="left" vertical="center" indent="2"/>
      <protection hidden="1"/>
    </xf>
    <xf numFmtId="0" fontId="17" fillId="0" borderId="0" xfId="0" applyFont="1" applyFill="1" applyBorder="1" applyAlignment="1" applyProtection="1">
      <alignment horizontal="left" vertical="center" indent="2"/>
      <protection hidden="1"/>
    </xf>
    <xf numFmtId="0" fontId="23" fillId="4" borderId="0" xfId="0" applyFont="1" applyFill="1" applyBorder="1" applyAlignment="1" applyProtection="1">
      <alignment horizontal="left" vertical="center" indent="2"/>
      <protection locked="0"/>
    </xf>
    <xf numFmtId="0" fontId="18" fillId="0" borderId="0" xfId="0" applyFont="1" applyFill="1" applyBorder="1" applyAlignment="1" applyProtection="1">
      <alignment horizontal="left" vertical="center" indent="2"/>
      <protection hidden="1"/>
    </xf>
    <xf numFmtId="0" fontId="23" fillId="0" borderId="0" xfId="0" applyFont="1" applyFill="1" applyBorder="1" applyAlignment="1" applyProtection="1">
      <alignment horizontal="left" vertical="center" indent="2"/>
      <protection locked="0"/>
    </xf>
    <xf numFmtId="0" fontId="23" fillId="4" borderId="0" xfId="0" applyNumberFormat="1" applyFont="1" applyFill="1" applyBorder="1" applyAlignment="1" applyProtection="1">
      <alignment horizontal="left" vertical="center" indent="2"/>
      <protection locked="0"/>
    </xf>
    <xf numFmtId="49" fontId="23" fillId="4" borderId="0" xfId="0" applyNumberFormat="1" applyFont="1" applyFill="1" applyBorder="1" applyAlignment="1">
      <alignment horizontal="left" vertical="center" indent="2"/>
    </xf>
    <xf numFmtId="0" fontId="23" fillId="0" borderId="0" xfId="0" applyFont="1" applyFill="1" applyBorder="1" applyAlignment="1">
      <alignment horizontal="left" vertical="center" indent="2"/>
    </xf>
    <xf numFmtId="49" fontId="21" fillId="4" borderId="0" xfId="0" applyNumberFormat="1" applyFont="1" applyFill="1" applyBorder="1" applyAlignment="1" applyProtection="1">
      <alignment horizontal="left" vertical="center" indent="2"/>
      <protection locked="0"/>
    </xf>
    <xf numFmtId="2" fontId="23" fillId="0" borderId="0" xfId="0" applyNumberFormat="1" applyFont="1" applyFill="1" applyBorder="1" applyAlignment="1" applyProtection="1">
      <alignment horizontal="left" vertical="center" indent="2"/>
      <protection locked="0"/>
    </xf>
    <xf numFmtId="1" fontId="23" fillId="4" borderId="0" xfId="0" applyNumberFormat="1" applyFont="1" applyFill="1" applyBorder="1" applyAlignment="1">
      <alignment horizontal="left" vertical="center" indent="2"/>
    </xf>
    <xf numFmtId="0" fontId="23" fillId="4" borderId="0" xfId="0" applyFont="1" applyFill="1" applyBorder="1" applyAlignment="1" applyProtection="1">
      <alignment horizontal="left" vertical="center" indent="2"/>
    </xf>
    <xf numFmtId="0" fontId="24" fillId="0" borderId="0" xfId="0" applyFont="1" applyFill="1" applyBorder="1" applyAlignment="1" applyProtection="1">
      <alignment horizontal="left" vertical="center" indent="2"/>
      <protection locked="0"/>
    </xf>
    <xf numFmtId="0" fontId="23" fillId="4" borderId="0" xfId="0" applyFont="1" applyFill="1" applyBorder="1" applyAlignment="1">
      <alignment horizontal="left" vertical="center" indent="2"/>
    </xf>
    <xf numFmtId="0" fontId="23" fillId="4" borderId="0" xfId="0" applyNumberFormat="1" applyFont="1" applyFill="1" applyBorder="1" applyAlignment="1">
      <alignment horizontal="left" vertical="center" indent="2"/>
    </xf>
    <xf numFmtId="0" fontId="22" fillId="4" borderId="0" xfId="0" applyFont="1" applyFill="1" applyBorder="1" applyAlignment="1">
      <alignment horizontal="left" vertical="center" indent="2"/>
    </xf>
    <xf numFmtId="164" fontId="22" fillId="4" borderId="0" xfId="0" applyNumberFormat="1" applyFont="1" applyFill="1" applyBorder="1" applyAlignment="1">
      <alignment horizontal="left" vertical="center" indent="2"/>
    </xf>
    <xf numFmtId="0" fontId="19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right" vertical="center" indent="2"/>
    </xf>
    <xf numFmtId="1" fontId="7" fillId="0" borderId="0" xfId="0" applyNumberFormat="1" applyFont="1" applyFill="1" applyBorder="1" applyAlignment="1">
      <alignment horizontal="left" vertical="center" indent="2"/>
    </xf>
    <xf numFmtId="1" fontId="10" fillId="0" borderId="0" xfId="0" applyNumberFormat="1" applyFont="1" applyFill="1" applyBorder="1" applyAlignment="1" applyProtection="1">
      <alignment horizontal="left" vertical="center" indent="2"/>
      <protection hidden="1"/>
    </xf>
    <xf numFmtId="1" fontId="9" fillId="0" borderId="0" xfId="0" applyNumberFormat="1" applyFont="1" applyFill="1" applyBorder="1" applyAlignment="1">
      <alignment horizontal="center" vertical="center" textRotation="255"/>
    </xf>
    <xf numFmtId="1" fontId="2" fillId="0" borderId="0" xfId="0" applyNumberFormat="1" applyFont="1" applyFill="1" applyBorder="1" applyAlignment="1">
      <alignment horizontal="left" vertical="center" indent="2"/>
    </xf>
    <xf numFmtId="1" fontId="7" fillId="0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" fontId="22" fillId="2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1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8" fillId="0" borderId="0" xfId="0" applyNumberFormat="1" applyFont="1" applyFill="1" applyBorder="1" applyAlignment="1"/>
    <xf numFmtId="0" fontId="32" fillId="0" borderId="0" xfId="0" applyNumberFormat="1" applyFont="1" applyFill="1" applyBorder="1" applyAlignment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OSSIER ALCOOLISME'!C5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330200</xdr:colOff>
      <xdr:row>36</xdr:row>
      <xdr:rowOff>101599</xdr:rowOff>
    </xdr:from>
    <xdr:ext cx="5588000" cy="523220"/>
    <xdr:sp macro="" textlink="">
      <xdr:nvSpPr>
        <xdr:cNvPr id="2" name="Rectangle 1"/>
        <xdr:cNvSpPr/>
      </xdr:nvSpPr>
      <xdr:spPr>
        <a:xfrm>
          <a:off x="330200" y="8674099"/>
          <a:ext cx="5588000" cy="52322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QUESTIONNAIRE AUDIT</a:t>
          </a:r>
        </a:p>
      </xdr:txBody>
    </xdr:sp>
    <xdr:clientData/>
  </xdr:oneCellAnchor>
  <xdr:oneCellAnchor>
    <xdr:from>
      <xdr:col>5</xdr:col>
      <xdr:colOff>373274</xdr:colOff>
      <xdr:row>0</xdr:row>
      <xdr:rowOff>215899</xdr:rowOff>
    </xdr:from>
    <xdr:ext cx="5011526" cy="523220"/>
    <xdr:sp macro="" textlink="">
      <xdr:nvSpPr>
        <xdr:cNvPr id="3" name="Rectangle 2"/>
        <xdr:cNvSpPr/>
      </xdr:nvSpPr>
      <xdr:spPr>
        <a:xfrm>
          <a:off x="6875674" y="215899"/>
          <a:ext cx="5011526" cy="52322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SCORE DE CUSHMAN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0</xdr:row>
      <xdr:rowOff>381000</xdr:rowOff>
    </xdr:from>
    <xdr:to>
      <xdr:col>5</xdr:col>
      <xdr:colOff>393700</xdr:colOff>
      <xdr:row>0</xdr:row>
      <xdr:rowOff>812800</xdr:rowOff>
    </xdr:to>
    <xdr:sp macro="" textlink="">
      <xdr:nvSpPr>
        <xdr:cNvPr id="2" name="Autre processus 1">
          <a:hlinkClick xmlns:r="http://schemas.openxmlformats.org/officeDocument/2006/relationships" r:id="rId1"/>
        </xdr:cNvPr>
        <xdr:cNvSpPr/>
      </xdr:nvSpPr>
      <xdr:spPr>
        <a:xfrm>
          <a:off x="2946400" y="381000"/>
          <a:ext cx="1574800" cy="431800"/>
        </a:xfrm>
        <a:prstGeom prst="flowChartAlternateProcess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300" b="1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Dossier</a:t>
          </a:r>
          <a:r>
            <a:rPr lang="fr-FR" sz="1300" b="1" baseline="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 alcoolisme</a:t>
          </a:r>
          <a:endParaRPr lang="fr-FR" sz="1300" b="1">
            <a:ln>
              <a:solidFill>
                <a:schemeClr val="tx1"/>
              </a:solidFill>
            </a:ln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38100</xdr:colOff>
      <xdr:row>0</xdr:row>
      <xdr:rowOff>50800</xdr:rowOff>
    </xdr:from>
    <xdr:to>
      <xdr:col>3</xdr:col>
      <xdr:colOff>165100</xdr:colOff>
      <xdr:row>0</xdr:row>
      <xdr:rowOff>1003300</xdr:rowOff>
    </xdr:to>
    <xdr:sp macro="" textlink="">
      <xdr:nvSpPr>
        <xdr:cNvPr id="3" name="Bulle rectangulaire 2"/>
        <xdr:cNvSpPr/>
      </xdr:nvSpPr>
      <xdr:spPr>
        <a:xfrm>
          <a:off x="38100" y="50800"/>
          <a:ext cx="2603500" cy="952500"/>
        </a:xfrm>
        <a:prstGeom prst="wedgeRectCallout">
          <a:avLst>
            <a:gd name="adj1" fmla="val 58879"/>
            <a:gd name="adj2" fmla="val 12493"/>
          </a:avLst>
        </a:prstGeom>
        <a:solidFill>
          <a:schemeClr val="accent2">
            <a:lumMod val="75000"/>
          </a:schemeClr>
        </a:solidFill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r>
            <a:rPr lang="fr-FR" sz="1400" b="1"/>
            <a:t>Pour créer un nouveau dossier de suivi patient, cliquez sur le bouton correspondant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J5" sqref="J5"/>
    </sheetView>
  </sheetViews>
  <sheetFormatPr baseColWidth="10" defaultRowHeight="15" x14ac:dyDescent="0"/>
  <cols>
    <col min="1" max="1" width="4.83203125" style="59" customWidth="1"/>
    <col min="2" max="2" width="42.83203125" style="80" customWidth="1"/>
    <col min="3" max="3" width="27.1640625" style="61" customWidth="1"/>
    <col min="4" max="4" width="5.5" style="89" customWidth="1"/>
    <col min="5" max="5" width="5" style="15" customWidth="1"/>
    <col min="6" max="6" width="12.5" style="12" customWidth="1"/>
    <col min="7" max="11" width="12.5" style="13" customWidth="1"/>
    <col min="12" max="18" width="10.83203125" style="14"/>
  </cols>
  <sheetData>
    <row r="1" spans="1:11" customFormat="1" ht="75" customHeight="1">
      <c r="A1" s="56"/>
      <c r="B1" s="57" t="s">
        <v>300</v>
      </c>
      <c r="C1" s="58"/>
      <c r="D1" s="89"/>
      <c r="E1" s="11"/>
      <c r="F1" s="98"/>
      <c r="G1" s="98"/>
      <c r="H1" s="98"/>
      <c r="I1" s="98"/>
      <c r="J1" s="98"/>
      <c r="K1" s="98"/>
    </row>
    <row r="2" spans="1:11" customFormat="1" ht="16.5" customHeight="1">
      <c r="A2" s="56"/>
      <c r="B2" s="60"/>
      <c r="C2" s="61"/>
      <c r="D2" s="89"/>
      <c r="E2" s="11"/>
      <c r="F2" s="99" t="s">
        <v>250</v>
      </c>
      <c r="G2" s="100"/>
      <c r="H2" s="99" t="s">
        <v>251</v>
      </c>
      <c r="I2" s="100"/>
      <c r="J2" s="99" t="s">
        <v>252</v>
      </c>
      <c r="K2" s="100"/>
    </row>
    <row r="3" spans="1:11" customFormat="1" ht="22.5" customHeight="1">
      <c r="A3" s="56"/>
      <c r="B3" s="54" t="s">
        <v>293</v>
      </c>
      <c r="C3" s="55"/>
      <c r="D3" s="89"/>
      <c r="E3" s="11"/>
      <c r="F3" s="100"/>
      <c r="G3" s="100"/>
      <c r="H3" s="100"/>
      <c r="I3" s="100"/>
      <c r="J3" s="100"/>
      <c r="K3" s="100"/>
    </row>
    <row r="4" spans="1:11" customFormat="1" ht="16.5" customHeight="1">
      <c r="A4" s="56"/>
      <c r="B4" s="62"/>
      <c r="C4" s="63"/>
      <c r="D4" s="89"/>
      <c r="E4" s="11"/>
      <c r="F4" s="108" t="s">
        <v>274</v>
      </c>
      <c r="G4" s="108"/>
      <c r="H4" s="101" t="s">
        <v>274</v>
      </c>
      <c r="I4" s="101"/>
      <c r="J4" s="107" t="s">
        <v>259</v>
      </c>
      <c r="K4" s="107"/>
    </row>
    <row r="5" spans="1:11" customFormat="1" ht="22.5" customHeight="1">
      <c r="A5" s="56"/>
      <c r="B5" s="64" t="s">
        <v>200</v>
      </c>
      <c r="C5" s="65" t="s">
        <v>301</v>
      </c>
      <c r="D5" s="89"/>
      <c r="E5" s="11"/>
      <c r="F5" s="105">
        <f>IFERROR(HLOOKUP(F4,ETATCV!$AE$3:$AI$22,2,0),"")</f>
        <v>3</v>
      </c>
      <c r="G5" s="105"/>
      <c r="H5" s="105">
        <f>IFERROR(HLOOKUP(H4,ETATCV!$AE$3:$AI$22,2,0),"")</f>
        <v>3</v>
      </c>
      <c r="I5" s="105"/>
      <c r="J5" s="112" t="str">
        <f>IFERROR(HLOOKUP(J4,ETATCV!$AE$3:$AI$22,2,0),"")</f>
        <v/>
      </c>
      <c r="K5" s="111"/>
    </row>
    <row r="6" spans="1:11" customFormat="1" ht="11.25" customHeight="1">
      <c r="A6" s="56"/>
      <c r="B6" s="66"/>
      <c r="C6" s="67"/>
      <c r="D6" s="89"/>
      <c r="E6" s="11"/>
      <c r="F6" s="16"/>
      <c r="G6" s="53"/>
      <c r="H6" s="53"/>
      <c r="I6" s="53"/>
      <c r="J6" s="53"/>
      <c r="K6" s="53"/>
    </row>
    <row r="7" spans="1:11" customFormat="1" ht="22.5" customHeight="1">
      <c r="A7" s="56"/>
      <c r="B7" s="64" t="s">
        <v>201</v>
      </c>
      <c r="C7" s="65"/>
      <c r="D7" s="89"/>
      <c r="E7" s="11"/>
      <c r="F7" s="106" t="s">
        <v>253</v>
      </c>
      <c r="G7" s="106"/>
      <c r="H7" s="106" t="s">
        <v>254</v>
      </c>
      <c r="I7" s="106"/>
      <c r="J7" s="106" t="s">
        <v>255</v>
      </c>
      <c r="K7" s="106"/>
    </row>
    <row r="8" spans="1:11" customFormat="1" ht="11.25" customHeight="1">
      <c r="A8" s="56"/>
      <c r="B8" s="64"/>
      <c r="C8" s="67"/>
      <c r="D8" s="89"/>
      <c r="E8" s="11"/>
      <c r="F8" s="105" t="s">
        <v>266</v>
      </c>
      <c r="G8" s="105"/>
      <c r="H8" s="105" t="s">
        <v>271</v>
      </c>
      <c r="I8" s="105"/>
      <c r="J8" s="105">
        <v>0</v>
      </c>
      <c r="K8" s="105"/>
    </row>
    <row r="9" spans="1:11" customFormat="1" ht="15" customHeight="1">
      <c r="A9" s="56"/>
      <c r="B9" s="64" t="s">
        <v>294</v>
      </c>
      <c r="C9" s="68"/>
      <c r="D9" s="89"/>
      <c r="E9" s="11"/>
      <c r="F9" s="105"/>
      <c r="G9" s="105"/>
      <c r="H9" s="105"/>
      <c r="I9" s="105"/>
      <c r="J9" s="105"/>
      <c r="K9" s="105"/>
    </row>
    <row r="10" spans="1:11" customFormat="1" ht="11.25" customHeight="1">
      <c r="A10" s="56"/>
      <c r="B10" s="64"/>
      <c r="C10" s="67"/>
      <c r="D10" s="89"/>
      <c r="E10" s="11"/>
      <c r="F10" s="105"/>
      <c r="G10" s="105"/>
      <c r="H10" s="105"/>
      <c r="I10" s="105"/>
      <c r="J10" s="105"/>
      <c r="K10" s="105"/>
    </row>
    <row r="11" spans="1:11" customFormat="1" ht="22.5" customHeight="1">
      <c r="A11" s="56"/>
      <c r="B11" s="64" t="s">
        <v>12</v>
      </c>
      <c r="C11" s="69" t="str">
        <f>IFERROR(VLOOKUP($C$5,'FEUILLE DE LIAISON'!A4:Q29,16,0),"")</f>
        <v>Commercial</v>
      </c>
      <c r="D11" s="89"/>
      <c r="E11" s="11"/>
      <c r="F11" s="52" t="str">
        <f>IFERROR(HLOOKUP(F8,ETATCV!$AE$3:$AI$22,2,0),"")</f>
        <v/>
      </c>
      <c r="G11" s="52"/>
      <c r="H11" s="105" t="str">
        <f>IFERROR(HLOOKUP(H8,ETATCV!$AE$3:$AI$22,3,0),"")</f>
        <v/>
      </c>
      <c r="I11" s="105"/>
      <c r="J11" s="105" t="str">
        <f>IFERROR(HLOOKUP(J8,ETATCV!$AE$3:$AI$22,2,0),"")</f>
        <v/>
      </c>
      <c r="K11" s="105"/>
    </row>
    <row r="12" spans="1:11" customFormat="1" ht="11.25" customHeight="1">
      <c r="A12" s="56"/>
      <c r="B12" s="64"/>
      <c r="C12" s="70"/>
      <c r="D12" s="89"/>
      <c r="E12" s="11"/>
      <c r="F12" s="16"/>
      <c r="G12" s="53"/>
      <c r="H12" s="53"/>
      <c r="I12" s="53"/>
      <c r="J12" s="53"/>
      <c r="K12" s="53"/>
    </row>
    <row r="13" spans="1:11" customFormat="1" ht="22.5" customHeight="1">
      <c r="A13" s="56"/>
      <c r="B13" s="64" t="s">
        <v>202</v>
      </c>
      <c r="C13" s="71"/>
      <c r="D13" s="89"/>
      <c r="E13" s="11"/>
      <c r="F13" s="16"/>
      <c r="G13" s="53"/>
      <c r="H13" s="106" t="s">
        <v>256</v>
      </c>
      <c r="I13" s="106"/>
      <c r="J13" s="103"/>
      <c r="K13" s="53"/>
    </row>
    <row r="14" spans="1:11" customFormat="1" ht="11.25" customHeight="1">
      <c r="A14" s="56"/>
      <c r="B14" s="64"/>
      <c r="C14" s="72"/>
      <c r="D14" s="89"/>
      <c r="E14" s="11"/>
      <c r="F14" s="16"/>
      <c r="G14" s="53"/>
      <c r="H14" s="105" t="s">
        <v>273</v>
      </c>
      <c r="I14" s="105"/>
      <c r="J14" s="53"/>
      <c r="K14" s="53"/>
    </row>
    <row r="15" spans="1:11" customFormat="1" ht="22.5" customHeight="1">
      <c r="A15" s="56"/>
      <c r="B15" s="64" t="s">
        <v>203</v>
      </c>
      <c r="C15" s="73">
        <f ca="1">IFERROR(DATEDIF(VLOOKUP($C$5,'FEUILLE DE LIAISON'!A4:Q29,4,0),TODAY(),"y"),"")</f>
        <v>63</v>
      </c>
      <c r="D15" s="89"/>
      <c r="E15" s="11"/>
      <c r="F15" s="16"/>
      <c r="G15" s="53"/>
      <c r="H15" s="105"/>
      <c r="I15" s="105"/>
      <c r="J15" s="53"/>
      <c r="K15" s="53"/>
    </row>
    <row r="16" spans="1:11" customFormat="1" ht="11.25" customHeight="1">
      <c r="A16" s="56"/>
      <c r="B16" s="64"/>
      <c r="C16" s="67"/>
      <c r="D16" s="89"/>
      <c r="E16" s="11"/>
      <c r="F16" s="16"/>
      <c r="G16" s="53"/>
      <c r="H16" s="105"/>
      <c r="I16" s="105"/>
      <c r="J16" s="53"/>
      <c r="K16" s="53"/>
    </row>
    <row r="17" spans="1:13" customFormat="1" ht="22.5" customHeight="1">
      <c r="A17" s="56"/>
      <c r="B17" s="64" t="s">
        <v>5</v>
      </c>
      <c r="C17" s="74" t="str">
        <f>IFERROR(VLOOKUP($C$5,'FEUILLE DE LIAISON'!A4:Q29,5,0),"")</f>
        <v>M</v>
      </c>
      <c r="D17" s="89"/>
      <c r="E17" s="11"/>
      <c r="F17" s="16"/>
      <c r="G17" s="53"/>
      <c r="H17" s="105" t="str">
        <f>IFERROR(HLOOKUP(H14,ETATCV!$AE$3:$AI$22,2,0),"")</f>
        <v/>
      </c>
      <c r="I17" s="105"/>
      <c r="J17" s="53"/>
      <c r="K17" s="53"/>
    </row>
    <row r="18" spans="1:13" customFormat="1" ht="16.5" customHeight="1">
      <c r="A18" s="56"/>
      <c r="B18" s="66"/>
      <c r="C18" s="75"/>
      <c r="D18" s="89"/>
      <c r="E18" s="11"/>
      <c r="F18" s="18"/>
      <c r="G18" s="19"/>
      <c r="H18" s="19"/>
      <c r="I18" s="19"/>
      <c r="J18" s="19"/>
      <c r="K18" s="19"/>
    </row>
    <row r="19" spans="1:13" customFormat="1" ht="22.5" customHeight="1">
      <c r="A19" s="56"/>
      <c r="B19" s="54" t="s">
        <v>292</v>
      </c>
      <c r="C19" s="54"/>
      <c r="D19" s="89"/>
      <c r="E19" s="11"/>
      <c r="F19" s="18"/>
      <c r="G19" s="19"/>
      <c r="H19" s="110" t="s">
        <v>303</v>
      </c>
      <c r="I19" s="110">
        <f>SUM(F5,H5,J5,F11,H11,J11,H17)</f>
        <v>6</v>
      </c>
      <c r="J19" s="104"/>
      <c r="K19" s="19"/>
    </row>
    <row r="20" spans="1:13" customFormat="1" ht="16.5" customHeight="1">
      <c r="A20" s="56"/>
      <c r="B20" s="66"/>
      <c r="C20" s="63"/>
      <c r="D20" s="90"/>
      <c r="E20" s="9"/>
      <c r="F20" s="18"/>
      <c r="G20" s="19"/>
      <c r="H20" s="19"/>
      <c r="I20" s="19"/>
      <c r="J20" s="19"/>
      <c r="K20" s="19"/>
    </row>
    <row r="21" spans="1:13" customFormat="1" ht="22.5" customHeight="1">
      <c r="A21" s="56"/>
      <c r="B21" s="64" t="s">
        <v>204</v>
      </c>
      <c r="C21" s="76" t="str">
        <f>IFERROR(VLOOKUP($C$5,'FEUILLE DE LIAISON'!A4:Q29,13,0),"")</f>
        <v>LACOMBE</v>
      </c>
      <c r="D21" s="89"/>
      <c r="E21" s="11"/>
      <c r="F21" s="109" t="str">
        <f>IF(I19&lt;5,"Valium = 0",IF(AND(I19&gt;5,I19&lt;7),"Valium toutes les 4 heures","Valium toutes les 3 heures"))</f>
        <v>Valium toutes les 4 heures</v>
      </c>
      <c r="G21" s="109"/>
      <c r="H21" s="109"/>
      <c r="I21" s="109"/>
      <c r="J21" s="109"/>
      <c r="K21" s="109"/>
    </row>
    <row r="22" spans="1:13" customFormat="1" ht="11.25" customHeight="1">
      <c r="A22" s="56"/>
      <c r="B22" s="64"/>
      <c r="C22" s="70"/>
      <c r="D22" s="89"/>
      <c r="E22" s="11"/>
      <c r="F22" s="18"/>
      <c r="G22" s="19"/>
      <c r="H22" s="19"/>
      <c r="I22" s="19"/>
      <c r="J22" s="19"/>
      <c r="K22" s="19"/>
    </row>
    <row r="23" spans="1:13" customFormat="1" ht="22.5" customHeight="1">
      <c r="A23" s="56"/>
      <c r="B23" s="64" t="s">
        <v>205</v>
      </c>
      <c r="C23" s="77">
        <f>IFERROR(IF(VLOOKUP(C5,'FEUILLE DE LIAISON'!A4:Q29,13,0)=0,"poste "&amp;VLOOKUP(C5,'FEUILLE DE LIAISON'!A4:Q29,15,0),VLOOKUP(C5,'FEUILLE DE LIAISON'!A4:Q29,17,0)),"")</f>
        <v>107</v>
      </c>
      <c r="D23" s="89"/>
      <c r="E23" s="11"/>
      <c r="F23" s="18"/>
      <c r="G23" s="19"/>
      <c r="H23" s="19"/>
      <c r="I23" s="19"/>
      <c r="J23" s="19"/>
      <c r="K23" s="19"/>
    </row>
    <row r="24" spans="1:13" customFormat="1" ht="16.5" customHeight="1">
      <c r="A24" s="56"/>
      <c r="B24" s="64"/>
      <c r="C24" s="61"/>
      <c r="D24" s="89"/>
      <c r="E24" s="11"/>
      <c r="F24" s="18"/>
      <c r="G24" s="19"/>
      <c r="H24" s="19"/>
      <c r="I24" s="19"/>
      <c r="J24" s="19"/>
      <c r="K24" s="19"/>
    </row>
    <row r="25" spans="1:13" customFormat="1" ht="22.5" customHeight="1">
      <c r="A25" s="56"/>
      <c r="B25" s="64" t="s">
        <v>206</v>
      </c>
      <c r="C25" s="78"/>
      <c r="D25" s="89"/>
      <c r="E25" s="11"/>
      <c r="F25" s="18"/>
      <c r="G25" s="19"/>
      <c r="H25" s="19"/>
      <c r="I25" s="19"/>
      <c r="J25" s="19"/>
      <c r="K25" s="19"/>
    </row>
    <row r="26" spans="1:13" customFormat="1" ht="11.25" customHeight="1">
      <c r="A26" s="56"/>
      <c r="B26" s="64"/>
      <c r="C26" s="61"/>
      <c r="D26" s="89"/>
      <c r="E26" s="11"/>
      <c r="F26" s="18"/>
      <c r="G26" s="19"/>
      <c r="H26" s="19"/>
      <c r="I26" s="19"/>
      <c r="J26" s="19"/>
      <c r="K26" s="19"/>
    </row>
    <row r="27" spans="1:13" customFormat="1" ht="22.5" customHeight="1">
      <c r="A27" s="56"/>
      <c r="B27" s="64" t="s">
        <v>207</v>
      </c>
      <c r="C27" s="78"/>
      <c r="D27" s="89"/>
      <c r="E27" s="11"/>
      <c r="F27" s="18"/>
      <c r="G27" s="19"/>
      <c r="H27" s="19"/>
      <c r="I27" s="19"/>
      <c r="J27" s="19"/>
      <c r="K27" s="19"/>
    </row>
    <row r="28" spans="1:13" customFormat="1" ht="11.25" customHeight="1">
      <c r="A28" s="56"/>
      <c r="B28" s="64"/>
      <c r="C28" s="61"/>
      <c r="D28" s="89"/>
      <c r="E28" s="11"/>
      <c r="F28" s="18"/>
      <c r="G28" s="19"/>
      <c r="H28" s="19"/>
      <c r="I28" s="19"/>
      <c r="J28" s="19"/>
      <c r="K28" s="19"/>
      <c r="M28" s="102"/>
    </row>
    <row r="29" spans="1:13" customFormat="1" ht="22.5" customHeight="1">
      <c r="A29" s="56"/>
      <c r="B29" s="64" t="s">
        <v>205</v>
      </c>
      <c r="C29" s="79"/>
      <c r="D29" s="89"/>
      <c r="E29" s="11"/>
      <c r="F29" s="18"/>
      <c r="G29" s="19"/>
      <c r="H29" s="19"/>
      <c r="I29" s="19"/>
      <c r="J29" s="19"/>
      <c r="K29" s="19"/>
    </row>
    <row r="30" spans="1:13" customFormat="1" ht="16.5" customHeight="1">
      <c r="A30" s="56"/>
      <c r="B30" s="64"/>
      <c r="C30" s="61"/>
      <c r="D30" s="89"/>
      <c r="E30" s="11"/>
      <c r="F30" s="18"/>
      <c r="G30" s="19"/>
      <c r="H30" s="19"/>
      <c r="I30" s="19"/>
      <c r="J30" s="19"/>
      <c r="K30" s="19"/>
    </row>
    <row r="31" spans="1:13" customFormat="1" ht="22.5" customHeight="1">
      <c r="A31" s="56"/>
      <c r="B31" s="64" t="s">
        <v>206</v>
      </c>
      <c r="C31" s="78"/>
      <c r="D31" s="89"/>
      <c r="E31" s="11"/>
      <c r="F31" s="18"/>
      <c r="G31" s="19"/>
      <c r="H31" s="19"/>
      <c r="I31" s="19"/>
      <c r="J31" s="19"/>
      <c r="K31" s="19"/>
    </row>
    <row r="32" spans="1:13" customFormat="1" ht="11.25" customHeight="1">
      <c r="A32" s="56"/>
      <c r="B32" s="64"/>
      <c r="C32" s="61"/>
      <c r="D32" s="89"/>
      <c r="E32" s="11"/>
      <c r="F32" s="18"/>
      <c r="G32" s="19"/>
      <c r="H32" s="19"/>
      <c r="I32" s="19"/>
      <c r="J32" s="19"/>
      <c r="K32" s="19"/>
    </row>
    <row r="33" spans="1:18" ht="22.5" customHeight="1">
      <c r="B33" s="64" t="s">
        <v>207</v>
      </c>
      <c r="C33" s="78"/>
      <c r="E33" s="11"/>
      <c r="F33" s="18"/>
      <c r="G33" s="19"/>
      <c r="H33" s="19"/>
      <c r="I33" s="19"/>
      <c r="J33" s="19"/>
      <c r="K33" s="19"/>
    </row>
    <row r="34" spans="1:18" ht="11.25" customHeight="1">
      <c r="B34" s="64"/>
      <c r="E34" s="11"/>
      <c r="F34" s="18"/>
      <c r="G34" s="19"/>
      <c r="H34" s="19"/>
      <c r="I34" s="19"/>
      <c r="J34" s="19"/>
      <c r="K34" s="19"/>
    </row>
    <row r="35" spans="1:18" ht="22.5" customHeight="1">
      <c r="B35" s="64" t="s">
        <v>205</v>
      </c>
      <c r="C35" s="79"/>
      <c r="E35" s="11"/>
    </row>
    <row r="36" spans="1:18" ht="16.5" customHeight="1">
      <c r="E36" s="11"/>
    </row>
    <row r="37" spans="1:18" s="8" customFormat="1" ht="71.25" customHeight="1" thickBot="1">
      <c r="A37" s="81"/>
      <c r="B37" s="81"/>
      <c r="C37" s="81"/>
      <c r="D37" s="81"/>
      <c r="E37" s="17"/>
      <c r="F37" s="18"/>
      <c r="G37" s="19"/>
      <c r="H37" s="20"/>
      <c r="I37" s="20"/>
      <c r="J37" s="20"/>
      <c r="K37" s="20"/>
      <c r="L37" s="21"/>
      <c r="M37" s="21"/>
      <c r="N37" s="21"/>
      <c r="O37" s="21"/>
      <c r="P37" s="21"/>
      <c r="Q37" s="21"/>
      <c r="R37" s="21"/>
    </row>
    <row r="38" spans="1:18" s="8" customFormat="1" ht="23">
      <c r="A38" s="94" t="s">
        <v>213</v>
      </c>
      <c r="B38" s="94"/>
      <c r="C38" s="94" t="s">
        <v>248</v>
      </c>
      <c r="D38" s="94"/>
      <c r="E38" s="16"/>
      <c r="F38" s="37"/>
      <c r="G38" s="38"/>
      <c r="H38" s="38"/>
      <c r="I38" s="38"/>
      <c r="J38" s="38"/>
      <c r="K38" s="39"/>
      <c r="L38" s="21"/>
      <c r="M38" s="21"/>
      <c r="N38" s="21"/>
      <c r="O38" s="21"/>
      <c r="P38" s="21"/>
      <c r="Q38" s="21"/>
      <c r="R38" s="21"/>
    </row>
    <row r="39" spans="1:18" s="8" customFormat="1" ht="63.75" customHeight="1">
      <c r="A39" s="84" t="s">
        <v>214</v>
      </c>
      <c r="B39" s="85" t="s">
        <v>215</v>
      </c>
      <c r="C39" s="85" t="s">
        <v>216</v>
      </c>
      <c r="D39" s="91" t="s">
        <v>247</v>
      </c>
      <c r="E39" s="83"/>
      <c r="F39" s="40"/>
      <c r="G39" s="41"/>
      <c r="H39" s="25"/>
      <c r="I39" s="25"/>
      <c r="J39" s="25"/>
      <c r="K39" s="23"/>
      <c r="L39" s="21"/>
      <c r="M39" s="21"/>
      <c r="N39" s="21"/>
      <c r="O39" s="21"/>
      <c r="P39" s="21"/>
      <c r="Q39" s="21"/>
      <c r="R39" s="21"/>
    </row>
    <row r="40" spans="1:18" ht="28.5" customHeight="1">
      <c r="A40" s="86">
        <v>1</v>
      </c>
      <c r="B40" s="87" t="s">
        <v>217</v>
      </c>
      <c r="C40" s="88" t="s">
        <v>229</v>
      </c>
      <c r="D40" s="93">
        <f>IFERROR(VLOOKUP(C40,ETATCV!$AB$4:$AC$24,2,0),"")</f>
        <v>1</v>
      </c>
      <c r="E40" s="10"/>
      <c r="F40" s="42"/>
      <c r="G40" s="43"/>
      <c r="H40" s="26"/>
      <c r="I40" s="26"/>
      <c r="J40" s="26"/>
      <c r="K40" s="24"/>
    </row>
    <row r="41" spans="1:18" ht="42.75" customHeight="1" thickBot="1">
      <c r="A41" s="86">
        <v>2</v>
      </c>
      <c r="B41" s="87" t="s">
        <v>218</v>
      </c>
      <c r="C41" s="88" t="s">
        <v>235</v>
      </c>
      <c r="D41" s="93">
        <f>IFERROR(VLOOKUP(C41,ETATCV!$AB$4:$AC$24,2,0),"")</f>
        <v>2</v>
      </c>
      <c r="E41" s="10"/>
      <c r="F41" s="44"/>
      <c r="G41" s="45"/>
      <c r="H41" s="27"/>
      <c r="I41" s="27"/>
      <c r="J41" s="27"/>
      <c r="K41" s="28"/>
    </row>
    <row r="42" spans="1:18" ht="42.75" customHeight="1">
      <c r="A42" s="86">
        <v>3</v>
      </c>
      <c r="B42" s="87" t="s">
        <v>219</v>
      </c>
      <c r="C42" s="88" t="s">
        <v>291</v>
      </c>
      <c r="D42" s="93">
        <f>IFERROR(VLOOKUP(C42,ETATCV!$AB$4:$AC$24,2,0),"")</f>
        <v>4</v>
      </c>
      <c r="E42" s="10"/>
    </row>
    <row r="43" spans="1:18" ht="57" customHeight="1">
      <c r="A43" s="86">
        <v>4</v>
      </c>
      <c r="B43" s="87" t="s">
        <v>220</v>
      </c>
      <c r="C43" s="88" t="s">
        <v>242</v>
      </c>
      <c r="D43" s="93">
        <f>IFERROR(VLOOKUP(C43,ETATCV!$AB$4:$AC$24,2,0),"")</f>
        <v>4</v>
      </c>
      <c r="E43" s="10"/>
    </row>
    <row r="44" spans="1:18" ht="57" customHeight="1">
      <c r="A44" s="86">
        <v>5</v>
      </c>
      <c r="B44" s="87" t="s">
        <v>221</v>
      </c>
      <c r="C44" s="88" t="s">
        <v>242</v>
      </c>
      <c r="D44" s="93">
        <f>IFERROR(VLOOKUP(C44,ETATCV!$AB$4:$AC$24,2,0),"")</f>
        <v>4</v>
      </c>
      <c r="E44" s="10"/>
    </row>
    <row r="45" spans="1:18" ht="57" customHeight="1">
      <c r="A45" s="86">
        <v>6</v>
      </c>
      <c r="B45" s="87" t="s">
        <v>222</v>
      </c>
      <c r="C45" s="88"/>
      <c r="D45" s="93" t="str">
        <f>IFERROR(VLOOKUP(C45,ETATCV!$AB$4:$AC$24,2,0),"")</f>
        <v/>
      </c>
      <c r="E45" s="10"/>
    </row>
    <row r="46" spans="1:18" ht="42.75" customHeight="1">
      <c r="A46" s="86">
        <v>7</v>
      </c>
      <c r="B46" s="87" t="s">
        <v>223</v>
      </c>
      <c r="C46" s="88"/>
      <c r="D46" s="93" t="str">
        <f>IFERROR(VLOOKUP(C46,ETATCV!$AB$4:$AC$24,2,0),"")</f>
        <v/>
      </c>
      <c r="E46" s="10"/>
    </row>
    <row r="47" spans="1:18" ht="57" customHeight="1">
      <c r="A47" s="86">
        <v>8</v>
      </c>
      <c r="B47" s="87" t="s">
        <v>224</v>
      </c>
      <c r="C47" s="88"/>
      <c r="D47" s="93" t="str">
        <f>IFERROR(VLOOKUP(C47,ETATCV!$AB$4:$AC$24,2,0),"")</f>
        <v/>
      </c>
      <c r="E47" s="10"/>
    </row>
    <row r="48" spans="1:18" ht="28.5" customHeight="1">
      <c r="A48" s="86">
        <v>9</v>
      </c>
      <c r="B48" s="87" t="s">
        <v>225</v>
      </c>
      <c r="C48" s="88"/>
      <c r="D48" s="93" t="str">
        <f>IFERROR(VLOOKUP(C48,ETATCV!$AB$4:$AC$24,2,0),"")</f>
        <v/>
      </c>
      <c r="E48" s="10"/>
    </row>
    <row r="49" spans="1:18" ht="57" customHeight="1">
      <c r="A49" s="86">
        <v>10</v>
      </c>
      <c r="B49" s="87" t="s">
        <v>226</v>
      </c>
      <c r="C49" s="88"/>
      <c r="D49" s="93" t="str">
        <f>IFERROR(VLOOKUP(C49,ETATCV!$AB$4:$AC$24,2,0),"")</f>
        <v/>
      </c>
      <c r="E49" s="10"/>
    </row>
    <row r="50" spans="1:18" s="8" customFormat="1" ht="24" customHeight="1">
      <c r="A50" s="95" t="s">
        <v>302</v>
      </c>
      <c r="B50" s="95"/>
      <c r="C50" s="97">
        <f>SUM(D40:D49)</f>
        <v>15</v>
      </c>
      <c r="D50" s="97"/>
      <c r="E50" s="15"/>
      <c r="F50" s="12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1"/>
      <c r="R50" s="21"/>
    </row>
    <row r="51" spans="1:18" ht="22.5" customHeight="1">
      <c r="A51" s="82"/>
      <c r="B51" s="82"/>
      <c r="C51" s="82"/>
      <c r="D51" s="92"/>
      <c r="E51" s="10"/>
    </row>
    <row r="52" spans="1:18" ht="22.5" customHeight="1">
      <c r="A52" s="96" t="str">
        <f>IF(AND(C17="F",C50&gt;11),"Alcoolodépendance probable",IF(AND(C17="M",C50&gt;12),"Alcoolodépendance probable",""))</f>
        <v>Alcoolodépendance probable</v>
      </c>
      <c r="B52" s="96"/>
      <c r="C52" s="96"/>
      <c r="D52" s="96"/>
    </row>
    <row r="53" spans="1:18" ht="22.5" customHeight="1"/>
  </sheetData>
  <dataConsolidate/>
  <mergeCells count="34">
    <mergeCell ref="H17:I17"/>
    <mergeCell ref="F21:K21"/>
    <mergeCell ref="F8:G10"/>
    <mergeCell ref="H8:I10"/>
    <mergeCell ref="J8:K10"/>
    <mergeCell ref="H13:I13"/>
    <mergeCell ref="H14:I16"/>
    <mergeCell ref="J11:K11"/>
    <mergeCell ref="H11:I11"/>
    <mergeCell ref="H4:I4"/>
    <mergeCell ref="F7:G7"/>
    <mergeCell ref="H7:I7"/>
    <mergeCell ref="J7:K7"/>
    <mergeCell ref="F5:G5"/>
    <mergeCell ref="H5:I5"/>
    <mergeCell ref="C50:D50"/>
    <mergeCell ref="A50:B50"/>
    <mergeCell ref="A52:D52"/>
    <mergeCell ref="F38:K38"/>
    <mergeCell ref="F39:G39"/>
    <mergeCell ref="F40:G40"/>
    <mergeCell ref="F41:G41"/>
    <mergeCell ref="B1:C1"/>
    <mergeCell ref="B3:C3"/>
    <mergeCell ref="B19:C19"/>
    <mergeCell ref="A37:D37"/>
    <mergeCell ref="A38:B38"/>
    <mergeCell ref="C38:D38"/>
    <mergeCell ref="F1:K1"/>
    <mergeCell ref="F2:G3"/>
    <mergeCell ref="H2:I3"/>
    <mergeCell ref="J2:K3"/>
    <mergeCell ref="F11:G11"/>
    <mergeCell ref="F4:G4"/>
  </mergeCells>
  <dataValidations xWindow="355" yWindow="323" count="3">
    <dataValidation type="whole" operator="greaterThan" allowBlank="1" showInputMessage="1" showErrorMessage="1" errorTitle="Valeur non valide" error="Veuillez saisir une valeur entière supérieure à 100" sqref="C9">
      <formula1>100</formula1>
    </dataValidation>
    <dataValidation type="list" allowBlank="1" showInputMessage="1" showErrorMessage="1" sqref="C7">
      <formula1>"OUI,NON"</formula1>
    </dataValidation>
    <dataValidation allowBlank="1" showInputMessage="1" showErrorMessage="1" prompt="Veuillez saisir le code IDMS du patient" sqref="C5"/>
  </dataValidations>
  <printOptions horizontalCentered="1" verticalCentered="1" headings="1" gridLines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/>
  <headerFooter>
    <oddHeader xml:space="preserve">&amp;L&amp;"Cooper Black,Normal"&amp;12&amp;D&amp;C
</oddHeader>
    <oddFooter>&amp;C&amp;"Cooper Black,Normal"&amp;12Page &amp;P, &amp;A&amp;RDOCUMENT 1.B1    Page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xWindow="355" yWindow="323" count="12">
        <x14:dataValidation type="list" allowBlank="1" showInputMessage="1" showErrorMessage="1">
          <x14:formula1>
            <xm:f>ETATCV!$Z$3:$Z$7</xm:f>
          </x14:formula1>
          <xm:sqref>C27 C33</xm:sqref>
        </x14:dataValidation>
        <x14:dataValidation type="list" allowBlank="1" showInputMessage="1" showErrorMessage="1">
          <x14:formula1>
            <xm:f>ETATCV!$AB$4:$AB$8</xm:f>
          </x14:formula1>
          <xm:sqref>C40 C42</xm:sqref>
        </x14:dataValidation>
        <x14:dataValidation type="list" allowBlank="1" showInputMessage="1" showErrorMessage="1">
          <x14:formula1>
            <xm:f>ETATCV!$AB$10:$AB$14</xm:f>
          </x14:formula1>
          <xm:sqref>C41</xm:sqref>
        </x14:dataValidation>
        <x14:dataValidation type="list" allowBlank="1" showInputMessage="1" showErrorMessage="1">
          <x14:formula1>
            <xm:f>ETATCV!$AB$22:$AB$24</xm:f>
          </x14:formula1>
          <xm:sqref>C48:C49</xm:sqref>
        </x14:dataValidation>
        <x14:dataValidation type="list" allowBlank="1" showInputMessage="1" showErrorMessage="1">
          <x14:formula1>
            <xm:f>ETATCV!$AB$16:$AB$20</xm:f>
          </x14:formula1>
          <xm:sqref>C43:C47</xm:sqref>
        </x14:dataValidation>
        <x14:dataValidation type="list" allowBlank="1" showInputMessage="1" showErrorMessage="1">
          <x14:formula1>
            <xm:f>ETATCV!$AF$3:$AI$3</xm:f>
          </x14:formula1>
          <xm:sqref>F4:G4</xm:sqref>
        </x14:dataValidation>
        <x14:dataValidation type="list" allowBlank="1" showInputMessage="1" showErrorMessage="1">
          <x14:formula1>
            <xm:f>ETATCV!$AF$9:$AI$9</xm:f>
          </x14:formula1>
          <xm:sqref>J4:K4</xm:sqref>
        </x14:dataValidation>
        <x14:dataValidation type="list" allowBlank="1" showInputMessage="1" showErrorMessage="1">
          <x14:formula1>
            <xm:f>ETATCV!$AF$15:$AI$15</xm:f>
          </x14:formula1>
          <xm:sqref>H8:I10</xm:sqref>
        </x14:dataValidation>
        <x14:dataValidation type="list" allowBlank="1" showInputMessage="1" showErrorMessage="1">
          <x14:formula1>
            <xm:f>ETATCV!$AF$18:$AI$18</xm:f>
          </x14:formula1>
          <xm:sqref>J8:K10</xm:sqref>
        </x14:dataValidation>
        <x14:dataValidation type="list" allowBlank="1" showInputMessage="1" showErrorMessage="1">
          <x14:formula1>
            <xm:f>ETATCV!$AG$21:$AI$21</xm:f>
          </x14:formula1>
          <xm:sqref>H14:I16</xm:sqref>
        </x14:dataValidation>
        <x14:dataValidation type="list" allowBlank="1" showInputMessage="1" showErrorMessage="1">
          <x14:formula1>
            <xm:f>ETATCV!$AF$3:$AI$3</xm:f>
          </x14:formula1>
          <xm:sqref>H4:I4</xm:sqref>
        </x14:dataValidation>
        <x14:dataValidation type="list" allowBlank="1" showInputMessage="1" showErrorMessage="1">
          <x14:formula1>
            <xm:f>ETATCV!$AF$12:$AI$12</xm:f>
          </x14:formula1>
          <xm:sqref>F8:G10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topLeftCell="V1" workbookViewId="0">
      <selection activeCell="AI22" sqref="AI22"/>
    </sheetView>
  </sheetViews>
  <sheetFormatPr baseColWidth="10" defaultRowHeight="14" x14ac:dyDescent="0"/>
  <cols>
    <col min="8" max="8" width="15.5" style="29" bestFit="1" customWidth="1"/>
    <col min="26" max="26" width="14.1640625" customWidth="1"/>
    <col min="27" max="27" width="2.83203125" customWidth="1"/>
    <col min="28" max="28" width="34.5" customWidth="1"/>
    <col min="30" max="30" width="2.83203125" customWidth="1"/>
    <col min="31" max="31" width="39.33203125" customWidth="1"/>
    <col min="33" max="33" width="34.1640625" customWidth="1"/>
    <col min="34" max="34" width="24.1640625" customWidth="1"/>
    <col min="35" max="35" width="27" customWidth="1"/>
  </cols>
  <sheetData>
    <row r="1" spans="1:35">
      <c r="A1" t="s">
        <v>161</v>
      </c>
      <c r="B1" t="s">
        <v>3</v>
      </c>
      <c r="C1" t="s">
        <v>4</v>
      </c>
      <c r="D1" t="s">
        <v>5</v>
      </c>
      <c r="E1" t="s">
        <v>2</v>
      </c>
      <c r="F1" t="s">
        <v>1</v>
      </c>
      <c r="G1" t="s">
        <v>0</v>
      </c>
      <c r="H1" s="29" t="s">
        <v>6</v>
      </c>
      <c r="I1" t="s">
        <v>7</v>
      </c>
      <c r="J1" t="s">
        <v>162</v>
      </c>
      <c r="K1" t="s">
        <v>8</v>
      </c>
      <c r="L1" t="s">
        <v>9</v>
      </c>
      <c r="M1" t="s">
        <v>13</v>
      </c>
      <c r="N1" t="s">
        <v>10</v>
      </c>
      <c r="O1" t="s">
        <v>163</v>
      </c>
      <c r="P1" t="s">
        <v>164</v>
      </c>
      <c r="Q1" t="s">
        <v>11</v>
      </c>
      <c r="R1" t="s">
        <v>12</v>
      </c>
      <c r="S1" t="s">
        <v>165</v>
      </c>
      <c r="T1" t="s">
        <v>166</v>
      </c>
      <c r="U1" t="s">
        <v>167</v>
      </c>
      <c r="V1" t="s">
        <v>168</v>
      </c>
      <c r="Z1" s="46" t="s">
        <v>283</v>
      </c>
      <c r="AA1" s="46"/>
      <c r="AB1" s="46"/>
      <c r="AC1" s="46"/>
      <c r="AD1" s="46"/>
      <c r="AE1" s="46"/>
      <c r="AF1" s="46"/>
      <c r="AG1" s="46"/>
      <c r="AH1" s="46"/>
      <c r="AI1" s="46"/>
    </row>
    <row r="2" spans="1:35">
      <c r="A2">
        <v>2</v>
      </c>
      <c r="B2" t="s">
        <v>98</v>
      </c>
      <c r="C2" s="22">
        <v>19421</v>
      </c>
      <c r="D2" t="s">
        <v>26</v>
      </c>
      <c r="F2" t="s">
        <v>97</v>
      </c>
      <c r="G2" t="s">
        <v>23</v>
      </c>
      <c r="H2" s="29">
        <v>1530313120046</v>
      </c>
      <c r="I2" t="s">
        <v>99</v>
      </c>
      <c r="K2">
        <v>66220</v>
      </c>
      <c r="L2" t="s">
        <v>100</v>
      </c>
      <c r="M2" t="s">
        <v>40</v>
      </c>
      <c r="N2" t="s">
        <v>101</v>
      </c>
      <c r="O2" t="s">
        <v>169</v>
      </c>
      <c r="P2">
        <v>2</v>
      </c>
      <c r="Q2" t="s">
        <v>102</v>
      </c>
      <c r="R2" t="s">
        <v>103</v>
      </c>
      <c r="T2">
        <v>0</v>
      </c>
      <c r="U2" t="s">
        <v>170</v>
      </c>
      <c r="Z2" s="7" t="s">
        <v>282</v>
      </c>
      <c r="AB2" s="47" t="s">
        <v>281</v>
      </c>
      <c r="AC2" s="47"/>
      <c r="AE2" s="46" t="s">
        <v>284</v>
      </c>
      <c r="AF2" s="46"/>
      <c r="AG2" s="46"/>
      <c r="AH2" s="46"/>
      <c r="AI2" s="46"/>
    </row>
    <row r="3" spans="1:35">
      <c r="A3">
        <v>5</v>
      </c>
      <c r="B3" t="s">
        <v>87</v>
      </c>
      <c r="C3" s="22">
        <v>10603</v>
      </c>
      <c r="D3" t="s">
        <v>26</v>
      </c>
      <c r="F3" t="s">
        <v>86</v>
      </c>
      <c r="G3" t="s">
        <v>23</v>
      </c>
      <c r="H3" s="29">
        <v>1290166187001</v>
      </c>
      <c r="I3" t="s">
        <v>88</v>
      </c>
      <c r="K3">
        <v>66220</v>
      </c>
      <c r="L3" t="s">
        <v>89</v>
      </c>
      <c r="M3" t="s">
        <v>56</v>
      </c>
      <c r="N3" t="s">
        <v>90</v>
      </c>
      <c r="O3" t="s">
        <v>171</v>
      </c>
      <c r="P3">
        <v>3</v>
      </c>
      <c r="Q3" t="s">
        <v>30</v>
      </c>
      <c r="R3" t="s">
        <v>91</v>
      </c>
      <c r="T3">
        <v>0</v>
      </c>
      <c r="V3" t="s">
        <v>172</v>
      </c>
      <c r="Z3" s="1" t="s">
        <v>208</v>
      </c>
      <c r="AB3" s="5" t="s">
        <v>227</v>
      </c>
      <c r="AC3" s="6"/>
      <c r="AE3" s="1" t="s">
        <v>250</v>
      </c>
      <c r="AF3" s="4" t="s">
        <v>257</v>
      </c>
      <c r="AG3" s="4" t="s">
        <v>260</v>
      </c>
      <c r="AH3" s="4" t="s">
        <v>263</v>
      </c>
      <c r="AI3" s="4" t="s">
        <v>274</v>
      </c>
    </row>
    <row r="4" spans="1:35">
      <c r="A4">
        <v>7</v>
      </c>
      <c r="B4" t="s">
        <v>93</v>
      </c>
      <c r="C4" s="22">
        <v>17333</v>
      </c>
      <c r="D4" t="s">
        <v>26</v>
      </c>
      <c r="F4" t="s">
        <v>92</v>
      </c>
      <c r="G4" t="s">
        <v>23</v>
      </c>
      <c r="H4" s="29">
        <v>1470669153045</v>
      </c>
      <c r="I4" t="s">
        <v>94</v>
      </c>
      <c r="K4">
        <v>66220</v>
      </c>
      <c r="L4" t="s">
        <v>95</v>
      </c>
      <c r="M4" t="s">
        <v>40</v>
      </c>
      <c r="N4" t="s">
        <v>96</v>
      </c>
      <c r="O4" t="s">
        <v>169</v>
      </c>
      <c r="P4">
        <v>2</v>
      </c>
      <c r="Q4" t="s">
        <v>21</v>
      </c>
      <c r="R4" t="s">
        <v>69</v>
      </c>
      <c r="T4">
        <v>0</v>
      </c>
      <c r="V4" t="s">
        <v>173</v>
      </c>
      <c r="Z4" s="1" t="s">
        <v>209</v>
      </c>
      <c r="AB4" s="2" t="s">
        <v>228</v>
      </c>
      <c r="AC4" s="3">
        <v>0</v>
      </c>
      <c r="AE4" s="1" t="s">
        <v>249</v>
      </c>
      <c r="AF4" s="1">
        <v>0</v>
      </c>
      <c r="AG4" s="1">
        <v>1</v>
      </c>
      <c r="AH4" s="1">
        <v>2</v>
      </c>
      <c r="AI4" s="1">
        <v>3</v>
      </c>
    </row>
    <row r="5" spans="1:35">
      <c r="A5">
        <v>8</v>
      </c>
      <c r="B5" t="s">
        <v>110</v>
      </c>
      <c r="C5" s="22">
        <v>24900</v>
      </c>
      <c r="D5" t="s">
        <v>17</v>
      </c>
      <c r="E5" t="s">
        <v>109</v>
      </c>
      <c r="F5" t="s">
        <v>108</v>
      </c>
      <c r="G5" t="s">
        <v>41</v>
      </c>
      <c r="H5" s="29">
        <v>2680311117002</v>
      </c>
      <c r="I5" t="s">
        <v>111</v>
      </c>
      <c r="K5">
        <v>66460</v>
      </c>
      <c r="L5" t="s">
        <v>84</v>
      </c>
      <c r="M5" t="s">
        <v>56</v>
      </c>
      <c r="N5" t="s">
        <v>112</v>
      </c>
      <c r="O5" t="s">
        <v>169</v>
      </c>
      <c r="P5">
        <v>4</v>
      </c>
      <c r="Q5" t="s">
        <v>54</v>
      </c>
      <c r="R5" t="s">
        <v>113</v>
      </c>
      <c r="T5">
        <v>0</v>
      </c>
      <c r="V5" t="s">
        <v>172</v>
      </c>
      <c r="Z5" s="1" t="s">
        <v>210</v>
      </c>
      <c r="AB5" s="2" t="s">
        <v>229</v>
      </c>
      <c r="AC5" s="3">
        <v>1</v>
      </c>
      <c r="AE5" s="50" t="s">
        <v>285</v>
      </c>
      <c r="AF5" s="50"/>
      <c r="AG5" s="50"/>
      <c r="AH5" s="50"/>
      <c r="AI5" s="50"/>
    </row>
    <row r="6" spans="1:35">
      <c r="A6">
        <v>9</v>
      </c>
      <c r="B6" t="s">
        <v>79</v>
      </c>
      <c r="C6" s="22">
        <v>10268</v>
      </c>
      <c r="D6" t="s">
        <v>17</v>
      </c>
      <c r="E6" t="s">
        <v>78</v>
      </c>
      <c r="F6" t="s">
        <v>74</v>
      </c>
      <c r="G6" t="s">
        <v>41</v>
      </c>
      <c r="H6" s="29">
        <v>2280266107002</v>
      </c>
      <c r="I6" t="s">
        <v>76</v>
      </c>
      <c r="K6">
        <v>66220</v>
      </c>
      <c r="L6" t="s">
        <v>19</v>
      </c>
      <c r="M6" t="s">
        <v>56</v>
      </c>
      <c r="N6" t="s">
        <v>77</v>
      </c>
      <c r="O6" t="s">
        <v>171</v>
      </c>
      <c r="P6">
        <v>1</v>
      </c>
      <c r="Q6" t="s">
        <v>80</v>
      </c>
      <c r="R6" t="s">
        <v>69</v>
      </c>
      <c r="T6">
        <v>0</v>
      </c>
      <c r="U6" t="s">
        <v>174</v>
      </c>
      <c r="V6" t="s">
        <v>175</v>
      </c>
      <c r="Z6" s="1" t="s">
        <v>211</v>
      </c>
      <c r="AB6" s="2" t="s">
        <v>230</v>
      </c>
      <c r="AC6" s="3">
        <v>2</v>
      </c>
      <c r="AE6" s="1" t="s">
        <v>251</v>
      </c>
      <c r="AF6" s="4" t="s">
        <v>258</v>
      </c>
      <c r="AG6" s="4" t="s">
        <v>261</v>
      </c>
      <c r="AH6" s="4" t="s">
        <v>264</v>
      </c>
      <c r="AI6" s="4" t="s">
        <v>275</v>
      </c>
    </row>
    <row r="7" spans="1:35">
      <c r="A7">
        <v>10</v>
      </c>
      <c r="B7" t="s">
        <v>157</v>
      </c>
      <c r="C7" s="22">
        <v>27518</v>
      </c>
      <c r="D7" t="s">
        <v>26</v>
      </c>
      <c r="F7" t="s">
        <v>156</v>
      </c>
      <c r="G7" t="s">
        <v>23</v>
      </c>
      <c r="H7" s="29">
        <v>1750534132017</v>
      </c>
      <c r="I7" t="s">
        <v>158</v>
      </c>
      <c r="K7">
        <v>66220</v>
      </c>
      <c r="L7" t="s">
        <v>159</v>
      </c>
      <c r="M7" t="s">
        <v>22</v>
      </c>
      <c r="N7" t="s">
        <v>160</v>
      </c>
      <c r="O7" t="s">
        <v>169</v>
      </c>
      <c r="P7">
        <v>1</v>
      </c>
      <c r="Q7" t="s">
        <v>38</v>
      </c>
      <c r="R7" t="s">
        <v>140</v>
      </c>
      <c r="T7">
        <v>0</v>
      </c>
      <c r="U7" t="s">
        <v>176</v>
      </c>
      <c r="V7" t="s">
        <v>172</v>
      </c>
      <c r="Z7" s="1" t="s">
        <v>212</v>
      </c>
      <c r="AB7" s="2" t="s">
        <v>231</v>
      </c>
      <c r="AC7" s="3">
        <v>3</v>
      </c>
      <c r="AE7" s="1" t="s">
        <v>249</v>
      </c>
      <c r="AF7" s="1">
        <v>0</v>
      </c>
      <c r="AG7" s="1">
        <v>1</v>
      </c>
      <c r="AH7" s="1">
        <v>2</v>
      </c>
      <c r="AI7" s="1">
        <v>3</v>
      </c>
    </row>
    <row r="8" spans="1:35">
      <c r="A8">
        <v>12</v>
      </c>
      <c r="B8" t="s">
        <v>51</v>
      </c>
      <c r="C8" s="22">
        <v>26073</v>
      </c>
      <c r="D8" t="s">
        <v>17</v>
      </c>
      <c r="E8" t="s">
        <v>50</v>
      </c>
      <c r="F8" t="s">
        <v>49</v>
      </c>
      <c r="G8" t="s">
        <v>41</v>
      </c>
      <c r="H8" s="29">
        <v>2710575891356</v>
      </c>
      <c r="I8" t="s">
        <v>52</v>
      </c>
      <c r="K8">
        <v>66220</v>
      </c>
      <c r="L8" t="s">
        <v>46</v>
      </c>
      <c r="M8" t="s">
        <v>56</v>
      </c>
      <c r="N8" t="s">
        <v>53</v>
      </c>
      <c r="O8" t="s">
        <v>169</v>
      </c>
      <c r="P8">
        <v>2</v>
      </c>
      <c r="Q8" t="s">
        <v>54</v>
      </c>
      <c r="R8" t="s">
        <v>55</v>
      </c>
      <c r="T8">
        <v>0</v>
      </c>
      <c r="V8" t="s">
        <v>177</v>
      </c>
      <c r="AB8" s="2" t="s">
        <v>291</v>
      </c>
      <c r="AC8" s="3">
        <v>4</v>
      </c>
      <c r="AE8" s="50" t="s">
        <v>286</v>
      </c>
      <c r="AF8" s="50"/>
      <c r="AG8" s="50"/>
      <c r="AH8" s="50"/>
      <c r="AI8" s="50"/>
    </row>
    <row r="9" spans="1:35">
      <c r="A9">
        <v>14</v>
      </c>
      <c r="B9" t="s">
        <v>44</v>
      </c>
      <c r="C9" s="22">
        <v>25301</v>
      </c>
      <c r="D9" t="s">
        <v>17</v>
      </c>
      <c r="E9" t="s">
        <v>43</v>
      </c>
      <c r="F9" t="s">
        <v>42</v>
      </c>
      <c r="G9" t="s">
        <v>41</v>
      </c>
      <c r="H9" s="29">
        <v>2690438168003</v>
      </c>
      <c r="I9" t="s">
        <v>45</v>
      </c>
      <c r="K9">
        <v>66220</v>
      </c>
      <c r="L9" t="s">
        <v>46</v>
      </c>
      <c r="M9" t="s">
        <v>22</v>
      </c>
      <c r="N9" t="s">
        <v>47</v>
      </c>
      <c r="O9" t="s">
        <v>169</v>
      </c>
      <c r="P9">
        <v>1</v>
      </c>
      <c r="Q9" t="s">
        <v>38</v>
      </c>
      <c r="R9" t="s">
        <v>48</v>
      </c>
      <c r="T9">
        <v>0</v>
      </c>
      <c r="U9" t="s">
        <v>178</v>
      </c>
      <c r="V9" t="s">
        <v>295</v>
      </c>
      <c r="AB9" s="5" t="s">
        <v>232</v>
      </c>
      <c r="AC9" s="6"/>
      <c r="AE9" s="1" t="s">
        <v>252</v>
      </c>
      <c r="AF9" s="4" t="s">
        <v>259</v>
      </c>
      <c r="AG9" s="4" t="s">
        <v>262</v>
      </c>
      <c r="AH9" s="4" t="s">
        <v>265</v>
      </c>
      <c r="AI9" s="4" t="s">
        <v>276</v>
      </c>
    </row>
    <row r="10" spans="1:35">
      <c r="A10">
        <v>16</v>
      </c>
      <c r="B10" t="s">
        <v>66</v>
      </c>
      <c r="C10" s="22">
        <v>18481</v>
      </c>
      <c r="D10" t="s">
        <v>17</v>
      </c>
      <c r="E10" t="s">
        <v>65</v>
      </c>
      <c r="F10" t="s">
        <v>64</v>
      </c>
      <c r="G10" t="s">
        <v>41</v>
      </c>
      <c r="H10" s="29">
        <v>2500891004008</v>
      </c>
      <c r="I10" t="s">
        <v>67</v>
      </c>
      <c r="K10">
        <v>66220</v>
      </c>
      <c r="L10" t="s">
        <v>28</v>
      </c>
      <c r="M10" t="s">
        <v>22</v>
      </c>
      <c r="N10" t="s">
        <v>68</v>
      </c>
      <c r="O10" t="s">
        <v>171</v>
      </c>
      <c r="P10">
        <v>2</v>
      </c>
      <c r="Q10" t="s">
        <v>62</v>
      </c>
      <c r="R10" t="s">
        <v>69</v>
      </c>
      <c r="T10">
        <v>0</v>
      </c>
      <c r="U10" t="s">
        <v>179</v>
      </c>
      <c r="V10" t="s">
        <v>180</v>
      </c>
      <c r="AB10" s="2" t="s">
        <v>233</v>
      </c>
      <c r="AC10" s="3">
        <v>0</v>
      </c>
      <c r="AE10" s="1" t="s">
        <v>249</v>
      </c>
      <c r="AF10" s="1">
        <v>0</v>
      </c>
      <c r="AG10" s="1">
        <v>1</v>
      </c>
      <c r="AH10" s="1">
        <v>2</v>
      </c>
      <c r="AI10" s="1">
        <v>3</v>
      </c>
    </row>
    <row r="11" spans="1:35">
      <c r="A11">
        <v>18</v>
      </c>
      <c r="B11" t="s">
        <v>105</v>
      </c>
      <c r="C11" s="22">
        <v>37956</v>
      </c>
      <c r="D11" t="s">
        <v>26</v>
      </c>
      <c r="F11" t="s">
        <v>104</v>
      </c>
      <c r="G11" t="s">
        <v>23</v>
      </c>
      <c r="H11" s="29">
        <v>2830913169122</v>
      </c>
      <c r="I11" t="s">
        <v>106</v>
      </c>
      <c r="K11">
        <v>66220</v>
      </c>
      <c r="L11" t="s">
        <v>28</v>
      </c>
      <c r="M11" t="s">
        <v>32</v>
      </c>
      <c r="N11" t="s">
        <v>107</v>
      </c>
      <c r="P11">
        <v>0</v>
      </c>
      <c r="Q11" t="s">
        <v>38</v>
      </c>
      <c r="T11">
        <v>0</v>
      </c>
      <c r="U11" t="s">
        <v>181</v>
      </c>
      <c r="V11" t="s">
        <v>182</v>
      </c>
      <c r="AB11" s="2" t="s">
        <v>234</v>
      </c>
      <c r="AC11" s="3">
        <v>1</v>
      </c>
      <c r="AE11" s="50" t="s">
        <v>287</v>
      </c>
      <c r="AF11" s="50"/>
      <c r="AG11" s="50"/>
      <c r="AH11" s="50"/>
      <c r="AI11" s="50"/>
    </row>
    <row r="12" spans="1:35">
      <c r="A12">
        <v>19</v>
      </c>
      <c r="B12" t="s">
        <v>132</v>
      </c>
      <c r="C12" s="22">
        <v>25859</v>
      </c>
      <c r="D12" t="s">
        <v>26</v>
      </c>
      <c r="F12" t="s">
        <v>131</v>
      </c>
      <c r="G12" t="s">
        <v>23</v>
      </c>
      <c r="H12" s="29">
        <v>1701089100017</v>
      </c>
      <c r="I12" t="s">
        <v>133</v>
      </c>
      <c r="K12">
        <v>66220</v>
      </c>
      <c r="L12" t="s">
        <v>28</v>
      </c>
      <c r="M12" t="s">
        <v>56</v>
      </c>
      <c r="N12" t="s">
        <v>134</v>
      </c>
      <c r="O12" t="s">
        <v>169</v>
      </c>
      <c r="P12">
        <v>3</v>
      </c>
      <c r="Q12" t="s">
        <v>21</v>
      </c>
      <c r="R12" t="s">
        <v>39</v>
      </c>
      <c r="T12">
        <v>0</v>
      </c>
      <c r="U12" t="s">
        <v>183</v>
      </c>
      <c r="V12" t="s">
        <v>184</v>
      </c>
      <c r="AB12" s="2" t="s">
        <v>235</v>
      </c>
      <c r="AC12" s="3">
        <v>2</v>
      </c>
      <c r="AE12" s="1" t="s">
        <v>253</v>
      </c>
      <c r="AF12" s="4">
        <v>0</v>
      </c>
      <c r="AG12" s="4" t="s">
        <v>266</v>
      </c>
      <c r="AH12" s="4" t="s">
        <v>270</v>
      </c>
      <c r="AI12" s="4" t="s">
        <v>278</v>
      </c>
    </row>
    <row r="13" spans="1:35">
      <c r="A13">
        <v>21</v>
      </c>
      <c r="B13" t="s">
        <v>137</v>
      </c>
      <c r="C13" s="22">
        <v>23802</v>
      </c>
      <c r="D13" t="s">
        <v>17</v>
      </c>
      <c r="E13" t="s">
        <v>136</v>
      </c>
      <c r="F13" t="s">
        <v>135</v>
      </c>
      <c r="G13" t="s">
        <v>41</v>
      </c>
      <c r="H13" s="29">
        <v>2650334032003</v>
      </c>
      <c r="I13" t="s">
        <v>138</v>
      </c>
      <c r="K13">
        <v>66460</v>
      </c>
      <c r="L13" t="s">
        <v>84</v>
      </c>
      <c r="M13" t="s">
        <v>40</v>
      </c>
      <c r="N13" t="s">
        <v>139</v>
      </c>
      <c r="O13" t="s">
        <v>169</v>
      </c>
      <c r="P13">
        <v>2</v>
      </c>
      <c r="Q13" t="s">
        <v>130</v>
      </c>
      <c r="R13" t="s">
        <v>140</v>
      </c>
      <c r="T13">
        <v>0</v>
      </c>
      <c r="U13" t="s">
        <v>185</v>
      </c>
      <c r="V13" t="s">
        <v>172</v>
      </c>
      <c r="AB13" s="2" t="s">
        <v>236</v>
      </c>
      <c r="AC13" s="3">
        <v>3</v>
      </c>
      <c r="AE13" s="1" t="s">
        <v>249</v>
      </c>
      <c r="AF13" s="1">
        <v>0</v>
      </c>
      <c r="AG13" s="1">
        <v>1</v>
      </c>
      <c r="AH13" s="1">
        <v>2</v>
      </c>
      <c r="AI13" s="1">
        <v>3</v>
      </c>
    </row>
    <row r="14" spans="1:35">
      <c r="A14">
        <v>22</v>
      </c>
      <c r="B14" t="s">
        <v>34</v>
      </c>
      <c r="C14" s="22">
        <v>24785</v>
      </c>
      <c r="D14" t="s">
        <v>26</v>
      </c>
      <c r="F14" t="s">
        <v>33</v>
      </c>
      <c r="G14" t="s">
        <v>23</v>
      </c>
      <c r="H14" s="29">
        <v>1671166141001</v>
      </c>
      <c r="I14" t="s">
        <v>35</v>
      </c>
      <c r="K14">
        <v>66220</v>
      </c>
      <c r="L14" t="s">
        <v>36</v>
      </c>
      <c r="M14" t="s">
        <v>40</v>
      </c>
      <c r="N14" t="s">
        <v>37</v>
      </c>
      <c r="O14" t="s">
        <v>186</v>
      </c>
      <c r="P14">
        <v>0</v>
      </c>
      <c r="Q14" t="s">
        <v>38</v>
      </c>
      <c r="R14" t="s">
        <v>39</v>
      </c>
      <c r="T14">
        <v>0</v>
      </c>
      <c r="U14" t="s">
        <v>183</v>
      </c>
      <c r="V14" t="s">
        <v>187</v>
      </c>
      <c r="AB14" s="2" t="s">
        <v>237</v>
      </c>
      <c r="AC14" s="3">
        <v>4</v>
      </c>
      <c r="AE14" s="50" t="s">
        <v>288</v>
      </c>
      <c r="AF14" s="50"/>
      <c r="AG14" s="50"/>
      <c r="AH14" s="50"/>
      <c r="AI14" s="50"/>
    </row>
    <row r="15" spans="1:35">
      <c r="A15">
        <v>24</v>
      </c>
      <c r="B15" t="s">
        <v>75</v>
      </c>
      <c r="C15" s="22">
        <v>16632</v>
      </c>
      <c r="D15" t="s">
        <v>26</v>
      </c>
      <c r="F15" t="s">
        <v>74</v>
      </c>
      <c r="G15" t="s">
        <v>23</v>
      </c>
      <c r="H15" s="29">
        <v>1450766029032</v>
      </c>
      <c r="I15" t="s">
        <v>76</v>
      </c>
      <c r="K15">
        <v>66220</v>
      </c>
      <c r="L15" t="s">
        <v>19</v>
      </c>
      <c r="M15" t="s">
        <v>40</v>
      </c>
      <c r="N15" t="s">
        <v>77</v>
      </c>
      <c r="O15" t="s">
        <v>188</v>
      </c>
      <c r="P15">
        <v>0</v>
      </c>
      <c r="Q15" t="s">
        <v>54</v>
      </c>
      <c r="R15" t="s">
        <v>69</v>
      </c>
      <c r="T15">
        <v>0</v>
      </c>
      <c r="U15" t="s">
        <v>189</v>
      </c>
      <c r="V15" t="s">
        <v>190</v>
      </c>
      <c r="AB15" s="5" t="s">
        <v>238</v>
      </c>
      <c r="AC15" s="6"/>
      <c r="AE15" s="1" t="s">
        <v>254</v>
      </c>
      <c r="AF15" s="4">
        <v>0</v>
      </c>
      <c r="AG15" s="4" t="s">
        <v>267</v>
      </c>
      <c r="AH15" s="4" t="s">
        <v>271</v>
      </c>
      <c r="AI15" s="4" t="s">
        <v>277</v>
      </c>
    </row>
    <row r="16" spans="1:35">
      <c r="A16">
        <v>25</v>
      </c>
      <c r="B16" t="s">
        <v>115</v>
      </c>
      <c r="C16" s="22">
        <v>31086</v>
      </c>
      <c r="D16" t="s">
        <v>17</v>
      </c>
      <c r="F16" t="s">
        <v>114</v>
      </c>
      <c r="G16" t="s">
        <v>14</v>
      </c>
      <c r="H16" s="29">
        <v>2850234017008</v>
      </c>
      <c r="I16" t="s">
        <v>116</v>
      </c>
      <c r="K16">
        <v>66730</v>
      </c>
      <c r="L16" t="s">
        <v>117</v>
      </c>
      <c r="M16" t="s">
        <v>56</v>
      </c>
      <c r="N16" t="s">
        <v>118</v>
      </c>
      <c r="O16" t="s">
        <v>191</v>
      </c>
      <c r="P16">
        <v>0</v>
      </c>
      <c r="Q16" t="s">
        <v>38</v>
      </c>
      <c r="R16" t="s">
        <v>119</v>
      </c>
      <c r="T16">
        <v>0</v>
      </c>
      <c r="V16" t="s">
        <v>295</v>
      </c>
      <c r="AB16" s="2" t="s">
        <v>228</v>
      </c>
      <c r="AC16" s="3">
        <v>0</v>
      </c>
      <c r="AE16" s="1" t="s">
        <v>249</v>
      </c>
      <c r="AF16" s="1">
        <v>0</v>
      </c>
      <c r="AG16" s="1">
        <v>1</v>
      </c>
      <c r="AH16" s="1">
        <v>2</v>
      </c>
      <c r="AI16" s="1">
        <v>3</v>
      </c>
    </row>
    <row r="17" spans="1:35">
      <c r="A17">
        <v>26</v>
      </c>
      <c r="B17" t="s">
        <v>71</v>
      </c>
      <c r="C17" s="22">
        <v>39763</v>
      </c>
      <c r="D17" t="s">
        <v>26</v>
      </c>
      <c r="F17" t="s">
        <v>70</v>
      </c>
      <c r="G17" t="s">
        <v>23</v>
      </c>
      <c r="H17" s="29">
        <v>2890666136002</v>
      </c>
      <c r="I17" t="s">
        <v>72</v>
      </c>
      <c r="K17">
        <v>66220</v>
      </c>
      <c r="L17" t="s">
        <v>28</v>
      </c>
      <c r="M17" t="s">
        <v>32</v>
      </c>
      <c r="N17" t="s">
        <v>73</v>
      </c>
      <c r="P17">
        <v>0</v>
      </c>
      <c r="Q17" t="s">
        <v>30</v>
      </c>
      <c r="T17">
        <v>0</v>
      </c>
      <c r="U17" t="s">
        <v>192</v>
      </c>
      <c r="V17" t="s">
        <v>193</v>
      </c>
      <c r="AB17" s="2" t="s">
        <v>239</v>
      </c>
      <c r="AC17" s="3">
        <v>1</v>
      </c>
      <c r="AE17" s="50" t="s">
        <v>289</v>
      </c>
      <c r="AF17" s="50"/>
      <c r="AG17" s="50"/>
      <c r="AH17" s="50"/>
      <c r="AI17" s="50"/>
    </row>
    <row r="18" spans="1:35">
      <c r="A18">
        <v>42</v>
      </c>
      <c r="B18" t="s">
        <v>25</v>
      </c>
      <c r="C18" s="22">
        <v>23783</v>
      </c>
      <c r="D18" t="s">
        <v>26</v>
      </c>
      <c r="F18" t="s">
        <v>24</v>
      </c>
      <c r="G18" t="s">
        <v>23</v>
      </c>
      <c r="H18" s="29">
        <v>1650234123007</v>
      </c>
      <c r="I18" t="s">
        <v>27</v>
      </c>
      <c r="K18">
        <v>66220</v>
      </c>
      <c r="L18" t="s">
        <v>28</v>
      </c>
      <c r="M18" t="s">
        <v>32</v>
      </c>
      <c r="N18" t="s">
        <v>29</v>
      </c>
      <c r="O18" t="s">
        <v>186</v>
      </c>
      <c r="P18">
        <v>1</v>
      </c>
      <c r="Q18" t="s">
        <v>30</v>
      </c>
      <c r="R18" t="s">
        <v>31</v>
      </c>
      <c r="T18">
        <v>0</v>
      </c>
      <c r="V18" t="s">
        <v>180</v>
      </c>
      <c r="AB18" s="2" t="s">
        <v>240</v>
      </c>
      <c r="AC18" s="3">
        <v>2</v>
      </c>
      <c r="AE18" s="1" t="s">
        <v>255</v>
      </c>
      <c r="AF18" s="4">
        <v>0</v>
      </c>
      <c r="AG18" s="4" t="s">
        <v>268</v>
      </c>
      <c r="AH18" s="4" t="s">
        <v>272</v>
      </c>
      <c r="AI18" s="4" t="s">
        <v>279</v>
      </c>
    </row>
    <row r="19" spans="1:35">
      <c r="A19">
        <v>44</v>
      </c>
      <c r="B19" t="s">
        <v>152</v>
      </c>
      <c r="C19" s="22">
        <v>31696</v>
      </c>
      <c r="D19" t="s">
        <v>17</v>
      </c>
      <c r="F19" t="s">
        <v>151</v>
      </c>
      <c r="G19" t="s">
        <v>14</v>
      </c>
      <c r="H19" s="29">
        <v>2861069032005</v>
      </c>
      <c r="I19" t="s">
        <v>153</v>
      </c>
      <c r="K19">
        <v>66220</v>
      </c>
      <c r="L19" t="s">
        <v>28</v>
      </c>
      <c r="M19" t="s">
        <v>40</v>
      </c>
      <c r="N19" t="s">
        <v>154</v>
      </c>
      <c r="O19" t="s">
        <v>188</v>
      </c>
      <c r="P19">
        <v>0</v>
      </c>
      <c r="Q19" t="s">
        <v>102</v>
      </c>
      <c r="R19" t="s">
        <v>155</v>
      </c>
      <c r="S19" t="s">
        <v>194</v>
      </c>
      <c r="T19">
        <v>0</v>
      </c>
      <c r="V19" t="s">
        <v>295</v>
      </c>
      <c r="AB19" s="2" t="s">
        <v>241</v>
      </c>
      <c r="AC19" s="3">
        <v>3</v>
      </c>
      <c r="AE19" s="1" t="s">
        <v>249</v>
      </c>
      <c r="AF19" s="1">
        <v>0</v>
      </c>
      <c r="AG19" s="1">
        <v>1</v>
      </c>
      <c r="AH19" s="1">
        <v>2</v>
      </c>
      <c r="AI19" s="1">
        <v>3</v>
      </c>
    </row>
    <row r="20" spans="1:35">
      <c r="A20">
        <v>45</v>
      </c>
      <c r="B20" t="s">
        <v>121</v>
      </c>
      <c r="C20" s="22">
        <v>23485</v>
      </c>
      <c r="D20" t="s">
        <v>26</v>
      </c>
      <c r="F20" t="s">
        <v>120</v>
      </c>
      <c r="G20" t="s">
        <v>23</v>
      </c>
      <c r="H20" s="29">
        <v>1640434032003</v>
      </c>
      <c r="I20" t="s">
        <v>122</v>
      </c>
      <c r="K20">
        <v>11350</v>
      </c>
      <c r="L20" t="s">
        <v>60</v>
      </c>
      <c r="M20" t="s">
        <v>32</v>
      </c>
      <c r="N20" t="s">
        <v>123</v>
      </c>
      <c r="O20" t="s">
        <v>186</v>
      </c>
      <c r="P20">
        <v>3</v>
      </c>
      <c r="Q20" t="s">
        <v>21</v>
      </c>
      <c r="R20" t="s">
        <v>124</v>
      </c>
      <c r="T20">
        <v>0</v>
      </c>
      <c r="V20" t="s">
        <v>195</v>
      </c>
      <c r="AB20" s="2" t="s">
        <v>242</v>
      </c>
      <c r="AC20" s="3">
        <v>4</v>
      </c>
      <c r="AE20" s="50" t="s">
        <v>290</v>
      </c>
      <c r="AF20" s="50"/>
      <c r="AG20" s="50"/>
      <c r="AH20" s="50"/>
      <c r="AI20" s="50"/>
    </row>
    <row r="21" spans="1:35">
      <c r="A21">
        <v>58</v>
      </c>
      <c r="B21" t="s">
        <v>142</v>
      </c>
      <c r="C21" s="22">
        <v>41672</v>
      </c>
      <c r="D21" t="s">
        <v>17</v>
      </c>
      <c r="F21" t="s">
        <v>141</v>
      </c>
      <c r="G21" t="s">
        <v>14</v>
      </c>
      <c r="H21" s="29">
        <v>1891166000012</v>
      </c>
      <c r="I21" t="s">
        <v>143</v>
      </c>
      <c r="K21">
        <v>66460</v>
      </c>
      <c r="L21" t="s">
        <v>84</v>
      </c>
      <c r="M21" t="s">
        <v>32</v>
      </c>
      <c r="N21" t="s">
        <v>144</v>
      </c>
      <c r="Q21" t="s">
        <v>54</v>
      </c>
      <c r="S21" t="s">
        <v>196</v>
      </c>
      <c r="T21">
        <v>0</v>
      </c>
      <c r="U21" t="s">
        <v>197</v>
      </c>
      <c r="AB21" s="48" t="s">
        <v>243</v>
      </c>
      <c r="AC21" s="49"/>
      <c r="AE21" s="1" t="s">
        <v>256</v>
      </c>
      <c r="AF21" s="4">
        <v>0</v>
      </c>
      <c r="AG21" s="4" t="s">
        <v>269</v>
      </c>
      <c r="AH21" s="4" t="s">
        <v>273</v>
      </c>
      <c r="AI21" s="4" t="s">
        <v>280</v>
      </c>
    </row>
    <row r="22" spans="1:35">
      <c r="A22">
        <v>59</v>
      </c>
      <c r="B22" t="s">
        <v>58</v>
      </c>
      <c r="C22" s="22">
        <v>23471</v>
      </c>
      <c r="D22" t="s">
        <v>26</v>
      </c>
      <c r="F22" t="s">
        <v>57</v>
      </c>
      <c r="G22" t="s">
        <v>23</v>
      </c>
      <c r="H22" s="29">
        <v>1640434032003</v>
      </c>
      <c r="I22" t="s">
        <v>59</v>
      </c>
      <c r="K22">
        <v>11350</v>
      </c>
      <c r="L22" t="s">
        <v>60</v>
      </c>
      <c r="M22" t="s">
        <v>32</v>
      </c>
      <c r="N22" t="s">
        <v>61</v>
      </c>
      <c r="O22" t="s">
        <v>171</v>
      </c>
      <c r="P22">
        <v>1</v>
      </c>
      <c r="Q22" t="s">
        <v>62</v>
      </c>
      <c r="R22" t="s">
        <v>63</v>
      </c>
      <c r="T22">
        <v>0</v>
      </c>
      <c r="AB22" s="2" t="s">
        <v>244</v>
      </c>
      <c r="AC22" s="3">
        <v>0</v>
      </c>
      <c r="AE22" s="1" t="s">
        <v>249</v>
      </c>
      <c r="AF22" s="1">
        <v>0</v>
      </c>
      <c r="AG22" s="1">
        <v>1</v>
      </c>
      <c r="AH22" s="1">
        <v>2</v>
      </c>
      <c r="AI22" s="1">
        <v>3</v>
      </c>
    </row>
    <row r="23" spans="1:35">
      <c r="A23">
        <v>60</v>
      </c>
      <c r="B23" t="s">
        <v>16</v>
      </c>
      <c r="C23" s="22">
        <v>41034</v>
      </c>
      <c r="D23" t="s">
        <v>17</v>
      </c>
      <c r="F23" t="s">
        <v>15</v>
      </c>
      <c r="G23" t="s">
        <v>14</v>
      </c>
      <c r="H23" s="29">
        <v>1700738559008</v>
      </c>
      <c r="I23" t="s">
        <v>18</v>
      </c>
      <c r="K23">
        <v>66220</v>
      </c>
      <c r="L23" t="s">
        <v>19</v>
      </c>
      <c r="M23" t="s">
        <v>22</v>
      </c>
      <c r="N23" t="s">
        <v>20</v>
      </c>
      <c r="P23">
        <v>0</v>
      </c>
      <c r="Q23" t="s">
        <v>21</v>
      </c>
      <c r="T23">
        <v>0</v>
      </c>
      <c r="V23" t="s">
        <v>198</v>
      </c>
      <c r="AB23" s="2" t="s">
        <v>245</v>
      </c>
      <c r="AC23" s="3">
        <v>2</v>
      </c>
    </row>
    <row r="24" spans="1:35">
      <c r="A24">
        <v>61</v>
      </c>
      <c r="B24" t="s">
        <v>146</v>
      </c>
      <c r="C24" s="22"/>
      <c r="F24" t="s">
        <v>145</v>
      </c>
      <c r="M24" t="s">
        <v>56</v>
      </c>
      <c r="AB24" s="2" t="s">
        <v>246</v>
      </c>
      <c r="AC24" s="3">
        <v>4</v>
      </c>
    </row>
    <row r="25" spans="1:35">
      <c r="A25">
        <v>62</v>
      </c>
      <c r="B25" t="s">
        <v>82</v>
      </c>
      <c r="C25" s="22">
        <v>38270</v>
      </c>
      <c r="D25" t="s">
        <v>17</v>
      </c>
      <c r="F25" t="s">
        <v>81</v>
      </c>
      <c r="G25" t="s">
        <v>14</v>
      </c>
      <c r="H25" s="29">
        <v>2690886194009</v>
      </c>
      <c r="I25" t="s">
        <v>83</v>
      </c>
      <c r="K25">
        <v>66460</v>
      </c>
      <c r="L25" t="s">
        <v>84</v>
      </c>
      <c r="M25" t="s">
        <v>22</v>
      </c>
      <c r="N25" t="s">
        <v>85</v>
      </c>
      <c r="P25">
        <v>0</v>
      </c>
      <c r="Q25" t="s">
        <v>38</v>
      </c>
      <c r="S25" t="s">
        <v>199</v>
      </c>
      <c r="T25">
        <v>0</v>
      </c>
    </row>
    <row r="26" spans="1:35">
      <c r="A26">
        <v>64</v>
      </c>
      <c r="B26" t="s">
        <v>126</v>
      </c>
      <c r="C26" s="22">
        <v>41223</v>
      </c>
      <c r="D26" t="s">
        <v>26</v>
      </c>
      <c r="F26" t="s">
        <v>125</v>
      </c>
      <c r="G26" t="s">
        <v>23</v>
      </c>
      <c r="H26" s="29">
        <v>1820466000020</v>
      </c>
      <c r="I26" t="s">
        <v>127</v>
      </c>
      <c r="K26">
        <v>66220</v>
      </c>
      <c r="L26" t="s">
        <v>128</v>
      </c>
      <c r="M26" t="s">
        <v>40</v>
      </c>
      <c r="N26" t="s">
        <v>129</v>
      </c>
      <c r="P26">
        <v>0</v>
      </c>
      <c r="Q26" t="s">
        <v>130</v>
      </c>
      <c r="T26">
        <v>0</v>
      </c>
      <c r="V26" t="s">
        <v>198</v>
      </c>
    </row>
    <row r="27" spans="1:35">
      <c r="A27">
        <v>65</v>
      </c>
      <c r="B27" t="s">
        <v>148</v>
      </c>
      <c r="C27" s="22">
        <v>39144</v>
      </c>
      <c r="D27" t="s">
        <v>17</v>
      </c>
      <c r="F27" t="s">
        <v>147</v>
      </c>
      <c r="G27" t="s">
        <v>14</v>
      </c>
      <c r="H27" s="29">
        <v>1820366000012</v>
      </c>
      <c r="I27" t="s">
        <v>149</v>
      </c>
      <c r="K27">
        <v>66220</v>
      </c>
      <c r="L27" t="s">
        <v>28</v>
      </c>
      <c r="M27" t="s">
        <v>22</v>
      </c>
      <c r="N27" t="s">
        <v>150</v>
      </c>
      <c r="P27">
        <v>0</v>
      </c>
      <c r="Q27" t="s">
        <v>62</v>
      </c>
      <c r="T27">
        <v>0</v>
      </c>
    </row>
  </sheetData>
  <mergeCells count="10">
    <mergeCell ref="AE2:AI2"/>
    <mergeCell ref="AB2:AC2"/>
    <mergeCell ref="Z1:AI1"/>
    <mergeCell ref="AB21:AC21"/>
    <mergeCell ref="AE5:AI5"/>
    <mergeCell ref="AE8:AI8"/>
    <mergeCell ref="AE11:AI11"/>
    <mergeCell ref="AE14:AI14"/>
    <mergeCell ref="AE17:AI17"/>
    <mergeCell ref="AE20:AI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Q22" sqref="Q22"/>
    </sheetView>
  </sheetViews>
  <sheetFormatPr baseColWidth="10" defaultRowHeight="14" x14ac:dyDescent="0"/>
  <cols>
    <col min="4" max="4" width="10.83203125" style="30"/>
    <col min="8" max="8" width="11.83203125" bestFit="1" customWidth="1"/>
    <col min="9" max="9" width="15.5" style="29" bestFit="1" customWidth="1"/>
    <col min="10" max="10" width="20.5" bestFit="1" customWidth="1"/>
    <col min="12" max="12" width="22.1640625" bestFit="1" customWidth="1"/>
    <col min="13" max="13" width="11.33203125" bestFit="1" customWidth="1"/>
    <col min="14" max="14" width="12.33203125" bestFit="1" customWidth="1"/>
    <col min="16" max="16" width="15.33203125" bestFit="1" customWidth="1"/>
  </cols>
  <sheetData>
    <row r="1" spans="1:17" ht="8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>
      <c r="A2" s="51" t="s">
        <v>299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 customHeight="1">
      <c r="A3" s="33" t="s">
        <v>297</v>
      </c>
      <c r="B3" s="33" t="s">
        <v>296</v>
      </c>
      <c r="C3" s="33" t="s">
        <v>3</v>
      </c>
      <c r="D3" s="34" t="s">
        <v>4</v>
      </c>
      <c r="E3" s="33" t="s">
        <v>5</v>
      </c>
      <c r="F3" s="33" t="s">
        <v>2</v>
      </c>
      <c r="G3" s="33" t="s">
        <v>1</v>
      </c>
      <c r="H3" s="33" t="s">
        <v>0</v>
      </c>
      <c r="I3" s="35" t="s">
        <v>6</v>
      </c>
      <c r="J3" s="33" t="s">
        <v>7</v>
      </c>
      <c r="K3" s="33" t="s">
        <v>8</v>
      </c>
      <c r="L3" s="33" t="s">
        <v>9</v>
      </c>
      <c r="M3" s="33" t="s">
        <v>13</v>
      </c>
      <c r="N3" s="33" t="s">
        <v>10</v>
      </c>
      <c r="O3" s="33" t="s">
        <v>11</v>
      </c>
      <c r="P3" s="33" t="s">
        <v>12</v>
      </c>
      <c r="Q3" s="33" t="s">
        <v>298</v>
      </c>
    </row>
    <row r="4" spans="1:17">
      <c r="A4" s="36" t="str">
        <f>CONCATENATE(CONCATENATE("M","S"),IF(LEN(B4)=2,B4,REPT("0",2-LEN(B4))&amp;B4),LEFT(I4,5))</f>
        <v>MS0215303</v>
      </c>
      <c r="B4" s="1">
        <v>2</v>
      </c>
      <c r="C4" s="1" t="s">
        <v>98</v>
      </c>
      <c r="D4" s="31">
        <v>19421</v>
      </c>
      <c r="E4" s="1" t="s">
        <v>26</v>
      </c>
      <c r="F4" s="1"/>
      <c r="G4" s="1" t="s">
        <v>97</v>
      </c>
      <c r="H4" s="1" t="s">
        <v>23</v>
      </c>
      <c r="I4" s="32">
        <v>1530313120046</v>
      </c>
      <c r="J4" s="1" t="s">
        <v>99</v>
      </c>
      <c r="K4" s="1">
        <v>66220</v>
      </c>
      <c r="L4" s="1" t="s">
        <v>100</v>
      </c>
      <c r="M4" s="1" t="s">
        <v>40</v>
      </c>
      <c r="N4" s="1" t="s">
        <v>101</v>
      </c>
      <c r="O4" s="1" t="s">
        <v>102</v>
      </c>
      <c r="P4" s="1" t="s">
        <v>103</v>
      </c>
      <c r="Q4" s="1">
        <f>IF(M4="lacombe",107,IF(M4="duval",108,IF(M4="gutermann",105,106)))</f>
        <v>107</v>
      </c>
    </row>
    <row r="5" spans="1:17">
      <c r="A5" s="36" t="str">
        <f t="shared" ref="A5:A29" si="0">CONCATENATE(CONCATENATE("M","S"),IF(LEN(B5)=2,B5,REPT("0",2-LEN(B5))&amp;B5),LEFT(I5,5))</f>
        <v>MS0512901</v>
      </c>
      <c r="B5" s="1">
        <v>5</v>
      </c>
      <c r="C5" s="1" t="s">
        <v>87</v>
      </c>
      <c r="D5" s="31">
        <v>10603</v>
      </c>
      <c r="E5" s="1" t="s">
        <v>26</v>
      </c>
      <c r="F5" s="1"/>
      <c r="G5" s="1" t="s">
        <v>86</v>
      </c>
      <c r="H5" s="1" t="s">
        <v>23</v>
      </c>
      <c r="I5" s="32">
        <v>1290166187001</v>
      </c>
      <c r="J5" s="1" t="s">
        <v>88</v>
      </c>
      <c r="K5" s="1">
        <v>66220</v>
      </c>
      <c r="L5" s="1" t="s">
        <v>89</v>
      </c>
      <c r="M5" s="1" t="s">
        <v>56</v>
      </c>
      <c r="N5" s="1" t="s">
        <v>90</v>
      </c>
      <c r="O5" s="1" t="s">
        <v>30</v>
      </c>
      <c r="P5" s="1" t="s">
        <v>91</v>
      </c>
      <c r="Q5" s="1">
        <f t="shared" ref="Q5:Q29" si="1">IF(M5="lacombe",107,IF(M5="duval",108,IF(M5="gutermann",105,106)))</f>
        <v>108</v>
      </c>
    </row>
    <row r="6" spans="1:17">
      <c r="A6" s="36" t="str">
        <f t="shared" si="0"/>
        <v>MS0714706</v>
      </c>
      <c r="B6" s="1">
        <v>7</v>
      </c>
      <c r="C6" s="1" t="s">
        <v>93</v>
      </c>
      <c r="D6" s="31">
        <v>17333</v>
      </c>
      <c r="E6" s="1" t="s">
        <v>26</v>
      </c>
      <c r="F6" s="1"/>
      <c r="G6" s="1" t="s">
        <v>92</v>
      </c>
      <c r="H6" s="1" t="s">
        <v>23</v>
      </c>
      <c r="I6" s="32">
        <v>1470669153045</v>
      </c>
      <c r="J6" s="1" t="s">
        <v>94</v>
      </c>
      <c r="K6" s="1">
        <v>66220</v>
      </c>
      <c r="L6" s="1" t="s">
        <v>95</v>
      </c>
      <c r="M6" s="1" t="s">
        <v>40</v>
      </c>
      <c r="N6" s="1" t="s">
        <v>96</v>
      </c>
      <c r="O6" s="1" t="s">
        <v>21</v>
      </c>
      <c r="P6" s="1" t="s">
        <v>69</v>
      </c>
      <c r="Q6" s="1">
        <f t="shared" si="1"/>
        <v>107</v>
      </c>
    </row>
    <row r="7" spans="1:17">
      <c r="A7" s="36" t="str">
        <f t="shared" si="0"/>
        <v>MS0826803</v>
      </c>
      <c r="B7" s="1">
        <v>8</v>
      </c>
      <c r="C7" s="1" t="s">
        <v>110</v>
      </c>
      <c r="D7" s="31">
        <v>24900</v>
      </c>
      <c r="E7" s="1" t="s">
        <v>17</v>
      </c>
      <c r="F7" s="1" t="s">
        <v>109</v>
      </c>
      <c r="G7" s="1" t="s">
        <v>108</v>
      </c>
      <c r="H7" s="1" t="s">
        <v>41</v>
      </c>
      <c r="I7" s="32">
        <v>2680311117002</v>
      </c>
      <c r="J7" s="1" t="s">
        <v>111</v>
      </c>
      <c r="K7" s="1">
        <v>66460</v>
      </c>
      <c r="L7" s="1" t="s">
        <v>84</v>
      </c>
      <c r="M7" s="1" t="s">
        <v>56</v>
      </c>
      <c r="N7" s="1" t="s">
        <v>112</v>
      </c>
      <c r="O7" s="1" t="s">
        <v>54</v>
      </c>
      <c r="P7" s="1" t="s">
        <v>113</v>
      </c>
      <c r="Q7" s="1">
        <f t="shared" si="1"/>
        <v>108</v>
      </c>
    </row>
    <row r="8" spans="1:17">
      <c r="A8" s="36" t="str">
        <f t="shared" si="0"/>
        <v>MS0922802</v>
      </c>
      <c r="B8" s="1">
        <v>9</v>
      </c>
      <c r="C8" s="1" t="s">
        <v>79</v>
      </c>
      <c r="D8" s="31">
        <v>10268</v>
      </c>
      <c r="E8" s="1" t="s">
        <v>17</v>
      </c>
      <c r="F8" s="1" t="s">
        <v>78</v>
      </c>
      <c r="G8" s="1" t="s">
        <v>74</v>
      </c>
      <c r="H8" s="1" t="s">
        <v>41</v>
      </c>
      <c r="I8" s="32">
        <v>2280266107002</v>
      </c>
      <c r="J8" s="1" t="s">
        <v>76</v>
      </c>
      <c r="K8" s="1">
        <v>66220</v>
      </c>
      <c r="L8" s="1" t="s">
        <v>19</v>
      </c>
      <c r="M8" s="1" t="s">
        <v>56</v>
      </c>
      <c r="N8" s="1" t="s">
        <v>77</v>
      </c>
      <c r="O8" s="1" t="s">
        <v>80</v>
      </c>
      <c r="P8" s="1" t="s">
        <v>69</v>
      </c>
      <c r="Q8" s="1">
        <f t="shared" si="1"/>
        <v>108</v>
      </c>
    </row>
    <row r="9" spans="1:17">
      <c r="A9" s="36" t="str">
        <f t="shared" si="0"/>
        <v>MS1017505</v>
      </c>
      <c r="B9" s="1">
        <v>10</v>
      </c>
      <c r="C9" s="1" t="s">
        <v>157</v>
      </c>
      <c r="D9" s="31">
        <v>27518</v>
      </c>
      <c r="E9" s="1" t="s">
        <v>26</v>
      </c>
      <c r="F9" s="1"/>
      <c r="G9" s="1" t="s">
        <v>156</v>
      </c>
      <c r="H9" s="1" t="s">
        <v>23</v>
      </c>
      <c r="I9" s="32">
        <v>1750534132017</v>
      </c>
      <c r="J9" s="1" t="s">
        <v>158</v>
      </c>
      <c r="K9" s="1">
        <v>66220</v>
      </c>
      <c r="L9" s="1" t="s">
        <v>159</v>
      </c>
      <c r="M9" s="1" t="s">
        <v>22</v>
      </c>
      <c r="N9" s="1" t="s">
        <v>160</v>
      </c>
      <c r="O9" s="1" t="s">
        <v>38</v>
      </c>
      <c r="P9" s="1" t="s">
        <v>140</v>
      </c>
      <c r="Q9" s="1">
        <f t="shared" si="1"/>
        <v>105</v>
      </c>
    </row>
    <row r="10" spans="1:17">
      <c r="A10" s="36" t="str">
        <f t="shared" si="0"/>
        <v>MS1227105</v>
      </c>
      <c r="B10" s="1">
        <v>12</v>
      </c>
      <c r="C10" s="1" t="s">
        <v>51</v>
      </c>
      <c r="D10" s="31">
        <v>26073</v>
      </c>
      <c r="E10" s="1" t="s">
        <v>17</v>
      </c>
      <c r="F10" s="1" t="s">
        <v>50</v>
      </c>
      <c r="G10" s="1" t="s">
        <v>49</v>
      </c>
      <c r="H10" s="1" t="s">
        <v>41</v>
      </c>
      <c r="I10" s="32">
        <v>2710575891356</v>
      </c>
      <c r="J10" s="1" t="s">
        <v>52</v>
      </c>
      <c r="K10" s="1">
        <v>66220</v>
      </c>
      <c r="L10" s="1" t="s">
        <v>46</v>
      </c>
      <c r="M10" s="1" t="s">
        <v>56</v>
      </c>
      <c r="N10" s="1" t="s">
        <v>53</v>
      </c>
      <c r="O10" s="1" t="s">
        <v>54</v>
      </c>
      <c r="P10" s="1" t="s">
        <v>55</v>
      </c>
      <c r="Q10" s="1">
        <f t="shared" si="1"/>
        <v>108</v>
      </c>
    </row>
    <row r="11" spans="1:17">
      <c r="A11" s="36" t="str">
        <f t="shared" si="0"/>
        <v>MS1426904</v>
      </c>
      <c r="B11" s="1">
        <v>14</v>
      </c>
      <c r="C11" s="1" t="s">
        <v>44</v>
      </c>
      <c r="D11" s="31">
        <v>25301</v>
      </c>
      <c r="E11" s="1" t="s">
        <v>17</v>
      </c>
      <c r="F11" s="1" t="s">
        <v>43</v>
      </c>
      <c r="G11" s="1" t="s">
        <v>42</v>
      </c>
      <c r="H11" s="1" t="s">
        <v>41</v>
      </c>
      <c r="I11" s="32">
        <v>2690438168003</v>
      </c>
      <c r="J11" s="1" t="s">
        <v>45</v>
      </c>
      <c r="K11" s="1">
        <v>66220</v>
      </c>
      <c r="L11" s="1" t="s">
        <v>46</v>
      </c>
      <c r="M11" s="1" t="s">
        <v>22</v>
      </c>
      <c r="N11" s="1" t="s">
        <v>47</v>
      </c>
      <c r="O11" s="1" t="s">
        <v>38</v>
      </c>
      <c r="P11" s="1" t="s">
        <v>48</v>
      </c>
      <c r="Q11" s="1">
        <f t="shared" si="1"/>
        <v>105</v>
      </c>
    </row>
    <row r="12" spans="1:17">
      <c r="A12" s="36" t="str">
        <f t="shared" si="0"/>
        <v>MS1625008</v>
      </c>
      <c r="B12" s="1">
        <v>16</v>
      </c>
      <c r="C12" s="1" t="s">
        <v>66</v>
      </c>
      <c r="D12" s="31">
        <v>18481</v>
      </c>
      <c r="E12" s="1" t="s">
        <v>17</v>
      </c>
      <c r="F12" s="1" t="s">
        <v>65</v>
      </c>
      <c r="G12" s="1" t="s">
        <v>64</v>
      </c>
      <c r="H12" s="1" t="s">
        <v>41</v>
      </c>
      <c r="I12" s="32">
        <v>2500891004008</v>
      </c>
      <c r="J12" s="1" t="s">
        <v>67</v>
      </c>
      <c r="K12" s="1">
        <v>66220</v>
      </c>
      <c r="L12" s="1" t="s">
        <v>28</v>
      </c>
      <c r="M12" s="1" t="s">
        <v>22</v>
      </c>
      <c r="N12" s="1" t="s">
        <v>68</v>
      </c>
      <c r="O12" s="1" t="s">
        <v>62</v>
      </c>
      <c r="P12" s="1" t="s">
        <v>69</v>
      </c>
      <c r="Q12" s="1">
        <f t="shared" si="1"/>
        <v>105</v>
      </c>
    </row>
    <row r="13" spans="1:17">
      <c r="A13" s="36" t="str">
        <f t="shared" si="0"/>
        <v>MS1828309</v>
      </c>
      <c r="B13" s="1">
        <v>18</v>
      </c>
      <c r="C13" s="1" t="s">
        <v>105</v>
      </c>
      <c r="D13" s="31">
        <v>37956</v>
      </c>
      <c r="E13" s="1" t="s">
        <v>26</v>
      </c>
      <c r="F13" s="1"/>
      <c r="G13" s="1" t="s">
        <v>104</v>
      </c>
      <c r="H13" s="1" t="s">
        <v>23</v>
      </c>
      <c r="I13" s="32">
        <v>2830913169122</v>
      </c>
      <c r="J13" s="1" t="s">
        <v>106</v>
      </c>
      <c r="K13" s="1">
        <v>66220</v>
      </c>
      <c r="L13" s="1" t="s">
        <v>28</v>
      </c>
      <c r="M13" s="1" t="s">
        <v>32</v>
      </c>
      <c r="N13" s="1" t="s">
        <v>107</v>
      </c>
      <c r="O13" s="1" t="s">
        <v>38</v>
      </c>
      <c r="P13" s="1"/>
      <c r="Q13" s="1">
        <f t="shared" si="1"/>
        <v>106</v>
      </c>
    </row>
    <row r="14" spans="1:17">
      <c r="A14" s="36" t="str">
        <f t="shared" si="0"/>
        <v>MS1917010</v>
      </c>
      <c r="B14" s="1">
        <v>19</v>
      </c>
      <c r="C14" s="1" t="s">
        <v>132</v>
      </c>
      <c r="D14" s="31">
        <v>25859</v>
      </c>
      <c r="E14" s="1" t="s">
        <v>26</v>
      </c>
      <c r="F14" s="1"/>
      <c r="G14" s="1" t="s">
        <v>131</v>
      </c>
      <c r="H14" s="1" t="s">
        <v>23</v>
      </c>
      <c r="I14" s="32">
        <v>1701089100017</v>
      </c>
      <c r="J14" s="1" t="s">
        <v>133</v>
      </c>
      <c r="K14" s="1">
        <v>66220</v>
      </c>
      <c r="L14" s="1" t="s">
        <v>28</v>
      </c>
      <c r="M14" s="1" t="s">
        <v>56</v>
      </c>
      <c r="N14" s="1" t="s">
        <v>134</v>
      </c>
      <c r="O14" s="1" t="s">
        <v>21</v>
      </c>
      <c r="P14" s="1" t="s">
        <v>39</v>
      </c>
      <c r="Q14" s="1">
        <f t="shared" si="1"/>
        <v>108</v>
      </c>
    </row>
    <row r="15" spans="1:17">
      <c r="A15" s="36" t="str">
        <f t="shared" si="0"/>
        <v>MS2126503</v>
      </c>
      <c r="B15" s="1">
        <v>21</v>
      </c>
      <c r="C15" s="1" t="s">
        <v>137</v>
      </c>
      <c r="D15" s="31">
        <v>23802</v>
      </c>
      <c r="E15" s="1" t="s">
        <v>17</v>
      </c>
      <c r="F15" s="1" t="s">
        <v>136</v>
      </c>
      <c r="G15" s="1" t="s">
        <v>135</v>
      </c>
      <c r="H15" s="1" t="s">
        <v>41</v>
      </c>
      <c r="I15" s="32">
        <v>2650334032003</v>
      </c>
      <c r="J15" s="1" t="s">
        <v>138</v>
      </c>
      <c r="K15" s="1">
        <v>66460</v>
      </c>
      <c r="L15" s="1" t="s">
        <v>84</v>
      </c>
      <c r="M15" s="1" t="s">
        <v>40</v>
      </c>
      <c r="N15" s="1" t="s">
        <v>139</v>
      </c>
      <c r="O15" s="1" t="s">
        <v>130</v>
      </c>
      <c r="P15" s="1" t="s">
        <v>140</v>
      </c>
      <c r="Q15" s="1">
        <f t="shared" si="1"/>
        <v>107</v>
      </c>
    </row>
    <row r="16" spans="1:17">
      <c r="A16" s="36" t="str">
        <f t="shared" si="0"/>
        <v>MS2216711</v>
      </c>
      <c r="B16" s="1">
        <v>22</v>
      </c>
      <c r="C16" s="1" t="s">
        <v>34</v>
      </c>
      <c r="D16" s="31">
        <v>24785</v>
      </c>
      <c r="E16" s="1" t="s">
        <v>26</v>
      </c>
      <c r="F16" s="1"/>
      <c r="G16" s="1" t="s">
        <v>33</v>
      </c>
      <c r="H16" s="1" t="s">
        <v>23</v>
      </c>
      <c r="I16" s="32">
        <v>1671166141001</v>
      </c>
      <c r="J16" s="1" t="s">
        <v>35</v>
      </c>
      <c r="K16" s="1">
        <v>66220</v>
      </c>
      <c r="L16" s="1" t="s">
        <v>36</v>
      </c>
      <c r="M16" s="1" t="s">
        <v>40</v>
      </c>
      <c r="N16" s="1" t="s">
        <v>37</v>
      </c>
      <c r="O16" s="1" t="s">
        <v>38</v>
      </c>
      <c r="P16" s="1" t="s">
        <v>39</v>
      </c>
      <c r="Q16" s="1">
        <f t="shared" si="1"/>
        <v>107</v>
      </c>
    </row>
    <row r="17" spans="1:17">
      <c r="A17" s="36" t="str">
        <f t="shared" si="0"/>
        <v>MS2414507</v>
      </c>
      <c r="B17" s="1">
        <v>24</v>
      </c>
      <c r="C17" s="1" t="s">
        <v>75</v>
      </c>
      <c r="D17" s="31">
        <v>16632</v>
      </c>
      <c r="E17" s="1" t="s">
        <v>26</v>
      </c>
      <c r="F17" s="1"/>
      <c r="G17" s="1" t="s">
        <v>74</v>
      </c>
      <c r="H17" s="1" t="s">
        <v>23</v>
      </c>
      <c r="I17" s="32">
        <v>1450766029032</v>
      </c>
      <c r="J17" s="1" t="s">
        <v>76</v>
      </c>
      <c r="K17" s="1">
        <v>66220</v>
      </c>
      <c r="L17" s="1" t="s">
        <v>19</v>
      </c>
      <c r="M17" s="1" t="s">
        <v>40</v>
      </c>
      <c r="N17" s="1" t="s">
        <v>77</v>
      </c>
      <c r="O17" s="1" t="s">
        <v>54</v>
      </c>
      <c r="P17" s="1" t="s">
        <v>69</v>
      </c>
      <c r="Q17" s="1">
        <f t="shared" si="1"/>
        <v>107</v>
      </c>
    </row>
    <row r="18" spans="1:17">
      <c r="A18" s="36" t="str">
        <f t="shared" si="0"/>
        <v>MS2528502</v>
      </c>
      <c r="B18" s="1">
        <v>25</v>
      </c>
      <c r="C18" s="1" t="s">
        <v>115</v>
      </c>
      <c r="D18" s="31">
        <v>31086</v>
      </c>
      <c r="E18" s="1" t="s">
        <v>17</v>
      </c>
      <c r="F18" s="1"/>
      <c r="G18" s="1" t="s">
        <v>114</v>
      </c>
      <c r="H18" s="1" t="s">
        <v>14</v>
      </c>
      <c r="I18" s="32">
        <v>2850234017008</v>
      </c>
      <c r="J18" s="1" t="s">
        <v>116</v>
      </c>
      <c r="K18" s="1">
        <v>66730</v>
      </c>
      <c r="L18" s="1" t="s">
        <v>117</v>
      </c>
      <c r="M18" s="1" t="s">
        <v>56</v>
      </c>
      <c r="N18" s="1" t="s">
        <v>118</v>
      </c>
      <c r="O18" s="1" t="s">
        <v>38</v>
      </c>
      <c r="P18" s="1" t="s">
        <v>119</v>
      </c>
      <c r="Q18" s="1">
        <f t="shared" si="1"/>
        <v>108</v>
      </c>
    </row>
    <row r="19" spans="1:17">
      <c r="A19" s="36" t="str">
        <f t="shared" si="0"/>
        <v>MS2628906</v>
      </c>
      <c r="B19" s="1">
        <v>26</v>
      </c>
      <c r="C19" s="1" t="s">
        <v>71</v>
      </c>
      <c r="D19" s="31">
        <v>39763</v>
      </c>
      <c r="E19" s="1" t="s">
        <v>26</v>
      </c>
      <c r="F19" s="1"/>
      <c r="G19" s="1" t="s">
        <v>70</v>
      </c>
      <c r="H19" s="1" t="s">
        <v>23</v>
      </c>
      <c r="I19" s="32">
        <v>2890666136002</v>
      </c>
      <c r="J19" s="1" t="s">
        <v>72</v>
      </c>
      <c r="K19" s="1">
        <v>66220</v>
      </c>
      <c r="L19" s="1" t="s">
        <v>28</v>
      </c>
      <c r="M19" s="1" t="s">
        <v>32</v>
      </c>
      <c r="N19" s="1" t="s">
        <v>73</v>
      </c>
      <c r="O19" s="1" t="s">
        <v>30</v>
      </c>
      <c r="P19" s="1"/>
      <c r="Q19" s="1">
        <f t="shared" si="1"/>
        <v>106</v>
      </c>
    </row>
    <row r="20" spans="1:17">
      <c r="A20" s="36" t="str">
        <f t="shared" si="0"/>
        <v>MS4216502</v>
      </c>
      <c r="B20" s="1">
        <v>42</v>
      </c>
      <c r="C20" s="1" t="s">
        <v>25</v>
      </c>
      <c r="D20" s="31">
        <v>23783</v>
      </c>
      <c r="E20" s="1" t="s">
        <v>26</v>
      </c>
      <c r="F20" s="1"/>
      <c r="G20" s="1" t="s">
        <v>24</v>
      </c>
      <c r="H20" s="1" t="s">
        <v>23</v>
      </c>
      <c r="I20" s="32">
        <v>1650234123007</v>
      </c>
      <c r="J20" s="1" t="s">
        <v>27</v>
      </c>
      <c r="K20" s="1">
        <v>66220</v>
      </c>
      <c r="L20" s="1" t="s">
        <v>28</v>
      </c>
      <c r="M20" s="1" t="s">
        <v>32</v>
      </c>
      <c r="N20" s="1" t="s">
        <v>29</v>
      </c>
      <c r="O20" s="1" t="s">
        <v>30</v>
      </c>
      <c r="P20" s="1" t="s">
        <v>31</v>
      </c>
      <c r="Q20" s="1">
        <f t="shared" si="1"/>
        <v>106</v>
      </c>
    </row>
    <row r="21" spans="1:17">
      <c r="A21" s="36" t="str">
        <f t="shared" si="0"/>
        <v>MS4428610</v>
      </c>
      <c r="B21" s="1">
        <v>44</v>
      </c>
      <c r="C21" s="1" t="s">
        <v>152</v>
      </c>
      <c r="D21" s="31">
        <v>31696</v>
      </c>
      <c r="E21" s="1" t="s">
        <v>17</v>
      </c>
      <c r="F21" s="1"/>
      <c r="G21" s="1" t="s">
        <v>151</v>
      </c>
      <c r="H21" s="1" t="s">
        <v>14</v>
      </c>
      <c r="I21" s="32">
        <v>2861069032005</v>
      </c>
      <c r="J21" s="1" t="s">
        <v>153</v>
      </c>
      <c r="K21" s="1">
        <v>66220</v>
      </c>
      <c r="L21" s="1" t="s">
        <v>28</v>
      </c>
      <c r="M21" s="1" t="s">
        <v>40</v>
      </c>
      <c r="N21" s="1" t="s">
        <v>154</v>
      </c>
      <c r="O21" s="1" t="s">
        <v>102</v>
      </c>
      <c r="P21" s="1" t="s">
        <v>155</v>
      </c>
      <c r="Q21" s="1">
        <f t="shared" si="1"/>
        <v>107</v>
      </c>
    </row>
    <row r="22" spans="1:17">
      <c r="A22" s="36" t="str">
        <f t="shared" si="0"/>
        <v>MS4516404</v>
      </c>
      <c r="B22" s="1">
        <v>45</v>
      </c>
      <c r="C22" s="1" t="s">
        <v>121</v>
      </c>
      <c r="D22" s="31">
        <v>23485</v>
      </c>
      <c r="E22" s="1" t="s">
        <v>26</v>
      </c>
      <c r="F22" s="1"/>
      <c r="G22" s="1" t="s">
        <v>120</v>
      </c>
      <c r="H22" s="1" t="s">
        <v>23</v>
      </c>
      <c r="I22" s="32">
        <v>1640434032003</v>
      </c>
      <c r="J22" s="1" t="s">
        <v>122</v>
      </c>
      <c r="K22" s="1">
        <v>11350</v>
      </c>
      <c r="L22" s="1" t="s">
        <v>60</v>
      </c>
      <c r="M22" s="1" t="s">
        <v>32</v>
      </c>
      <c r="N22" s="1" t="s">
        <v>123</v>
      </c>
      <c r="O22" s="1" t="s">
        <v>21</v>
      </c>
      <c r="P22" s="1" t="s">
        <v>124</v>
      </c>
      <c r="Q22" s="1">
        <f t="shared" si="1"/>
        <v>106</v>
      </c>
    </row>
    <row r="23" spans="1:17">
      <c r="A23" s="36" t="str">
        <f t="shared" si="0"/>
        <v>MS5818911</v>
      </c>
      <c r="B23" s="1">
        <v>58</v>
      </c>
      <c r="C23" s="1" t="s">
        <v>142</v>
      </c>
      <c r="D23" s="31">
        <v>41672</v>
      </c>
      <c r="E23" s="1" t="s">
        <v>17</v>
      </c>
      <c r="F23" s="1"/>
      <c r="G23" s="1" t="s">
        <v>141</v>
      </c>
      <c r="H23" s="1" t="s">
        <v>14</v>
      </c>
      <c r="I23" s="32">
        <v>1891166000012</v>
      </c>
      <c r="J23" s="1" t="s">
        <v>143</v>
      </c>
      <c r="K23" s="1">
        <v>66460</v>
      </c>
      <c r="L23" s="1" t="s">
        <v>84</v>
      </c>
      <c r="M23" s="1" t="s">
        <v>32</v>
      </c>
      <c r="N23" s="1" t="s">
        <v>144</v>
      </c>
      <c r="O23" s="1" t="s">
        <v>54</v>
      </c>
      <c r="P23" s="1"/>
      <c r="Q23" s="1">
        <f t="shared" si="1"/>
        <v>106</v>
      </c>
    </row>
    <row r="24" spans="1:17">
      <c r="A24" s="36" t="str">
        <f t="shared" si="0"/>
        <v>MS5916404</v>
      </c>
      <c r="B24" s="1">
        <v>59</v>
      </c>
      <c r="C24" s="1" t="s">
        <v>58</v>
      </c>
      <c r="D24" s="31">
        <v>23471</v>
      </c>
      <c r="E24" s="1" t="s">
        <v>26</v>
      </c>
      <c r="F24" s="1"/>
      <c r="G24" s="1" t="s">
        <v>57</v>
      </c>
      <c r="H24" s="1" t="s">
        <v>23</v>
      </c>
      <c r="I24" s="32">
        <v>1640434032003</v>
      </c>
      <c r="J24" s="1" t="s">
        <v>59</v>
      </c>
      <c r="K24" s="1">
        <v>11350</v>
      </c>
      <c r="L24" s="1" t="s">
        <v>60</v>
      </c>
      <c r="M24" s="1" t="s">
        <v>32</v>
      </c>
      <c r="N24" s="1" t="s">
        <v>61</v>
      </c>
      <c r="O24" s="1" t="s">
        <v>62</v>
      </c>
      <c r="P24" s="1" t="s">
        <v>63</v>
      </c>
      <c r="Q24" s="1">
        <f t="shared" si="1"/>
        <v>106</v>
      </c>
    </row>
    <row r="25" spans="1:17">
      <c r="A25" s="36" t="str">
        <f t="shared" si="0"/>
        <v>MS6017007</v>
      </c>
      <c r="B25" s="1">
        <v>60</v>
      </c>
      <c r="C25" s="1" t="s">
        <v>16</v>
      </c>
      <c r="D25" s="31">
        <v>41034</v>
      </c>
      <c r="E25" s="1" t="s">
        <v>17</v>
      </c>
      <c r="F25" s="1"/>
      <c r="G25" s="1" t="s">
        <v>15</v>
      </c>
      <c r="H25" s="1" t="s">
        <v>14</v>
      </c>
      <c r="I25" s="32">
        <v>1700738559008</v>
      </c>
      <c r="J25" s="1" t="s">
        <v>18</v>
      </c>
      <c r="K25" s="1">
        <v>66220</v>
      </c>
      <c r="L25" s="1" t="s">
        <v>19</v>
      </c>
      <c r="M25" s="1" t="s">
        <v>22</v>
      </c>
      <c r="N25" s="1" t="s">
        <v>20</v>
      </c>
      <c r="O25" s="1" t="s">
        <v>21</v>
      </c>
      <c r="P25" s="1"/>
      <c r="Q25" s="1">
        <f t="shared" si="1"/>
        <v>105</v>
      </c>
    </row>
    <row r="26" spans="1:17">
      <c r="A26" s="36" t="str">
        <f t="shared" si="0"/>
        <v>MS61</v>
      </c>
      <c r="B26" s="1">
        <v>61</v>
      </c>
      <c r="C26" s="1" t="s">
        <v>146</v>
      </c>
      <c r="D26" s="31"/>
      <c r="E26" s="1"/>
      <c r="F26" s="1"/>
      <c r="G26" s="1" t="s">
        <v>145</v>
      </c>
      <c r="H26" s="1"/>
      <c r="I26" s="32"/>
      <c r="J26" s="1"/>
      <c r="K26" s="1"/>
      <c r="L26" s="1"/>
      <c r="M26" s="1" t="s">
        <v>56</v>
      </c>
      <c r="N26" s="1"/>
      <c r="O26" s="1"/>
      <c r="P26" s="1"/>
      <c r="Q26" s="1">
        <f t="shared" si="1"/>
        <v>108</v>
      </c>
    </row>
    <row r="27" spans="1:17">
      <c r="A27" s="36" t="str">
        <f t="shared" si="0"/>
        <v>MS6226908</v>
      </c>
      <c r="B27" s="1">
        <v>62</v>
      </c>
      <c r="C27" s="1" t="s">
        <v>82</v>
      </c>
      <c r="D27" s="31">
        <v>38270</v>
      </c>
      <c r="E27" s="1" t="s">
        <v>17</v>
      </c>
      <c r="F27" s="1"/>
      <c r="G27" s="1" t="s">
        <v>81</v>
      </c>
      <c r="H27" s="1" t="s">
        <v>14</v>
      </c>
      <c r="I27" s="32">
        <v>2690886194009</v>
      </c>
      <c r="J27" s="1" t="s">
        <v>83</v>
      </c>
      <c r="K27" s="1">
        <v>66460</v>
      </c>
      <c r="L27" s="1" t="s">
        <v>84</v>
      </c>
      <c r="M27" s="1" t="s">
        <v>22</v>
      </c>
      <c r="N27" s="1" t="s">
        <v>85</v>
      </c>
      <c r="O27" s="1" t="s">
        <v>38</v>
      </c>
      <c r="P27" s="1"/>
      <c r="Q27" s="1">
        <f t="shared" si="1"/>
        <v>105</v>
      </c>
    </row>
    <row r="28" spans="1:17">
      <c r="A28" s="36" t="str">
        <f t="shared" si="0"/>
        <v>MS6418204</v>
      </c>
      <c r="B28" s="1">
        <v>64</v>
      </c>
      <c r="C28" s="1" t="s">
        <v>126</v>
      </c>
      <c r="D28" s="31">
        <v>41223</v>
      </c>
      <c r="E28" s="1" t="s">
        <v>26</v>
      </c>
      <c r="F28" s="1"/>
      <c r="G28" s="1" t="s">
        <v>125</v>
      </c>
      <c r="H28" s="1" t="s">
        <v>23</v>
      </c>
      <c r="I28" s="32">
        <v>1820466000020</v>
      </c>
      <c r="J28" s="1" t="s">
        <v>127</v>
      </c>
      <c r="K28" s="1">
        <v>66220</v>
      </c>
      <c r="L28" s="1" t="s">
        <v>128</v>
      </c>
      <c r="M28" s="1" t="s">
        <v>40</v>
      </c>
      <c r="N28" s="1" t="s">
        <v>129</v>
      </c>
      <c r="O28" s="1" t="s">
        <v>130</v>
      </c>
      <c r="P28" s="1"/>
      <c r="Q28" s="1">
        <f t="shared" si="1"/>
        <v>107</v>
      </c>
    </row>
    <row r="29" spans="1:17">
      <c r="A29" s="36" t="str">
        <f t="shared" si="0"/>
        <v>MS6518203</v>
      </c>
      <c r="B29" s="1">
        <v>65</v>
      </c>
      <c r="C29" s="1" t="s">
        <v>148</v>
      </c>
      <c r="D29" s="31">
        <v>39144</v>
      </c>
      <c r="E29" s="1" t="s">
        <v>17</v>
      </c>
      <c r="F29" s="1"/>
      <c r="G29" s="1" t="s">
        <v>147</v>
      </c>
      <c r="H29" s="1" t="s">
        <v>14</v>
      </c>
      <c r="I29" s="32">
        <v>1820366000012</v>
      </c>
      <c r="J29" s="1" t="s">
        <v>149</v>
      </c>
      <c r="K29" s="1">
        <v>66220</v>
      </c>
      <c r="L29" s="1" t="s">
        <v>28</v>
      </c>
      <c r="M29" s="1" t="s">
        <v>22</v>
      </c>
      <c r="N29" s="1" t="s">
        <v>150</v>
      </c>
      <c r="O29" s="1" t="s">
        <v>62</v>
      </c>
      <c r="P29" s="1"/>
      <c r="Q29" s="1">
        <f t="shared" si="1"/>
        <v>105</v>
      </c>
    </row>
  </sheetData>
  <mergeCells count="2">
    <mergeCell ref="A2:Q2"/>
    <mergeCell ref="A1:Q1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DOSSIER ALCOOLISME</vt:lpstr>
      <vt:lpstr>ETATCV</vt:lpstr>
      <vt:lpstr>FEUILLE DE LIAISON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jerome</cp:lastModifiedBy>
  <cp:lastPrinted>2015-05-26T08:14:01Z</cp:lastPrinted>
  <dcterms:created xsi:type="dcterms:W3CDTF">2015-01-22T08:26:57Z</dcterms:created>
  <dcterms:modified xsi:type="dcterms:W3CDTF">2016-08-04T08:05:20Z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0x010100F436D72AE620984E9F75545FB99CCDDD</vt:lpwstr>
  </property>
</Properties>
</file>