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5" windowWidth="28830" windowHeight="6345"/>
  </bookViews>
  <sheets>
    <sheet name="Atest" sheetId="3" r:id="rId1"/>
    <sheet name="Beaudry M." sheetId="18" r:id="rId2"/>
    <sheet name="Brunet É." sheetId="21" r:id="rId3"/>
    <sheet name="Charette A." sheetId="4" r:id="rId4"/>
    <sheet name="Chartrant P" sheetId="6" r:id="rId5"/>
    <sheet name="Cormier L." sheetId="8" r:id="rId6"/>
    <sheet name="Descoteaux M." sheetId="15" r:id="rId7"/>
    <sheet name="Gallant P." sheetId="22" r:id="rId8"/>
    <sheet name="Goumard E." sheetId="11" r:id="rId9"/>
    <sheet name="Groleau A." sheetId="19" r:id="rId10"/>
    <sheet name="Gélinas M." sheetId="9" r:id="rId11"/>
    <sheet name="Lepage F." sheetId="13" r:id="rId12"/>
    <sheet name="McMurray S." sheetId="20" r:id="rId13"/>
    <sheet name="Mezerette S." sheetId="12" r:id="rId14"/>
    <sheet name="Simoneau S." sheetId="23" r:id="rId15"/>
    <sheet name="Verger Plante S." sheetId="14" r:id="rId16"/>
    <sheet name="Feuil1" sheetId="24" r:id="rId17"/>
  </sheets>
  <definedNames>
    <definedName name="_xlnm._FilterDatabase" localSheetId="0">Atest!$B$2:$T$3</definedName>
    <definedName name="_xlnm._FilterDatabase" localSheetId="1">'Beaudry M.'!$B$2:$T$3</definedName>
    <definedName name="_xlnm._FilterDatabase" localSheetId="2">'Brunet É.'!$B$2:$T$3</definedName>
    <definedName name="_xlnm._FilterDatabase" localSheetId="7">'Gallant P.'!$B$2:$T$3</definedName>
    <definedName name="_xlnm._FilterDatabase" localSheetId="9">'Groleau A.'!$B$2:$T$3</definedName>
    <definedName name="_xlnm._FilterDatabase" localSheetId="12">'McMurray S.'!$B$2:$T$3</definedName>
    <definedName name="_xlnm._FilterDatabase" localSheetId="14">'Simoneau S.'!$B$2:$T$3</definedName>
    <definedName name="_xlnm.Print_Titles" localSheetId="0">Atest!$1:$2</definedName>
    <definedName name="_xlnm.Print_Titles" localSheetId="1">'Beaudry M.'!$1:$2</definedName>
    <definedName name="_xlnm.Print_Titles" localSheetId="2">'Brunet É.'!$1:$2</definedName>
    <definedName name="_xlnm.Print_Titles" localSheetId="3">'Charette A.'!$1:$2</definedName>
    <definedName name="_xlnm.Print_Titles" localSheetId="4">'Chartrant P'!$1:$2</definedName>
    <definedName name="_xlnm.Print_Titles" localSheetId="5">'Cormier L.'!$1:$2</definedName>
    <definedName name="_xlnm.Print_Titles" localSheetId="6">'Descoteaux M.'!$1:$2</definedName>
    <definedName name="_xlnm.Print_Titles" localSheetId="7">'Gallant P.'!$1:$2</definedName>
    <definedName name="_xlnm.Print_Titles" localSheetId="10">'Gélinas M.'!$1:$2</definedName>
    <definedName name="_xlnm.Print_Titles" localSheetId="8">'Goumard E.'!$1:$2</definedName>
    <definedName name="_xlnm.Print_Titles" localSheetId="9">'Groleau A.'!$1:$2</definedName>
    <definedName name="_xlnm.Print_Titles" localSheetId="11">'Lepage F.'!$1:$2</definedName>
    <definedName name="_xlnm.Print_Titles" localSheetId="12">'McMurray S.'!$1:$2</definedName>
    <definedName name="_xlnm.Print_Titles" localSheetId="13">'Mezerette S.'!$1:$2</definedName>
    <definedName name="_xlnm.Print_Titles" localSheetId="14">'Simoneau S.'!$1:$2</definedName>
    <definedName name="_xlnm.Print_Titles" localSheetId="15">'Verger Plante S.'!$1:$2</definedName>
    <definedName name="_xlnm.Print_Area" localSheetId="0">Atest!$A$1:$V$44</definedName>
    <definedName name="_xlnm.Print_Area" localSheetId="1">'Beaudry M.'!$A$1:$V$4</definedName>
    <definedName name="_xlnm.Print_Area" localSheetId="2">'Brunet É.'!$A$1:$V$4</definedName>
    <definedName name="_xlnm.Print_Area" localSheetId="3">'Charette A.'!$A$1:$V$3</definedName>
    <definedName name="_xlnm.Print_Area" localSheetId="4">'Chartrant P'!$A$1:$V$4</definedName>
    <definedName name="_xlnm.Print_Area" localSheetId="5">'Cormier L.'!$A$1:$V$4</definedName>
    <definedName name="_xlnm.Print_Area" localSheetId="6">'Descoteaux M.'!$A$1:$V$4</definedName>
    <definedName name="_xlnm.Print_Area" localSheetId="7">'Gallant P.'!$A$1:$V$4</definedName>
    <definedName name="_xlnm.Print_Area" localSheetId="10">'Gélinas M.'!$A$1:$V$4</definedName>
    <definedName name="_xlnm.Print_Area" localSheetId="8">'Goumard E.'!$A$1:$V$4</definedName>
    <definedName name="_xlnm.Print_Area" localSheetId="9">'Groleau A.'!$A$1:$V$4</definedName>
    <definedName name="_xlnm.Print_Area" localSheetId="11">'Lepage F.'!$A$1:$V$4</definedName>
    <definedName name="_xlnm.Print_Area" localSheetId="12">'McMurray S.'!$A$1:$V$4</definedName>
    <definedName name="_xlnm.Print_Area" localSheetId="13">'Mezerette S.'!$A$1:$V$4</definedName>
    <definedName name="_xlnm.Print_Area" localSheetId="14">'Simoneau S.'!$A$1:$V$4</definedName>
    <definedName name="_xlnm.Print_Area" localSheetId="15">'Verger Plante S.'!$A$1:$V$4</definedName>
  </definedNames>
  <calcPr calcId="145621"/>
</workbook>
</file>

<file path=xl/calcChain.xml><?xml version="1.0" encoding="utf-8"?>
<calcChain xmlns="http://schemas.openxmlformats.org/spreadsheetml/2006/main">
  <c r="N5" i="3" l="1"/>
  <c r="P5" i="3" s="1"/>
  <c r="V5" i="3"/>
  <c r="U5" i="3"/>
  <c r="T5" i="3"/>
  <c r="S5" i="3"/>
  <c r="R5" i="3"/>
  <c r="Q5" i="3"/>
  <c r="M5" i="3"/>
  <c r="O5" i="3" s="1"/>
  <c r="L5" i="3"/>
  <c r="K5" i="3"/>
  <c r="J5" i="3"/>
  <c r="I5" i="3"/>
  <c r="H5" i="3"/>
  <c r="G5" i="3"/>
  <c r="F5" i="3"/>
  <c r="M4" i="3"/>
  <c r="N4" i="3"/>
  <c r="V3" i="3"/>
  <c r="V4" i="3"/>
  <c r="F4" i="3" l="1"/>
  <c r="G4" i="3"/>
  <c r="H4" i="3"/>
  <c r="I4" i="3"/>
  <c r="J4" i="3"/>
  <c r="K4" i="3"/>
  <c r="L4" i="3"/>
  <c r="O4" i="3"/>
  <c r="P4" i="3"/>
  <c r="Q4" i="3"/>
  <c r="R4" i="3"/>
  <c r="S4" i="3"/>
  <c r="T4" i="3"/>
  <c r="U4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F8" i="3"/>
  <c r="G8" i="3"/>
  <c r="H8" i="3"/>
  <c r="I8" i="3"/>
  <c r="J8" i="3"/>
  <c r="K8" i="3"/>
  <c r="L8" i="3"/>
  <c r="M8" i="3"/>
  <c r="O8" i="3" s="1"/>
  <c r="N8" i="3"/>
  <c r="P8" i="3" s="1"/>
  <c r="Q8" i="3"/>
  <c r="R8" i="3"/>
  <c r="S8" i="3"/>
  <c r="T8" i="3"/>
  <c r="U8" i="3"/>
  <c r="V8" i="3"/>
  <c r="F9" i="3"/>
  <c r="G9" i="3"/>
  <c r="H9" i="3"/>
  <c r="I9" i="3"/>
  <c r="J9" i="3"/>
  <c r="K9" i="3"/>
  <c r="L9" i="3"/>
  <c r="M9" i="3"/>
  <c r="O9" i="3" s="1"/>
  <c r="N9" i="3"/>
  <c r="P9" i="3" s="1"/>
  <c r="Q9" i="3"/>
  <c r="R9" i="3"/>
  <c r="S9" i="3"/>
  <c r="T9" i="3"/>
  <c r="U9" i="3"/>
  <c r="V9" i="3"/>
  <c r="F10" i="3"/>
  <c r="G10" i="3"/>
  <c r="H10" i="3"/>
  <c r="I10" i="3"/>
  <c r="J10" i="3"/>
  <c r="K10" i="3"/>
  <c r="L10" i="3"/>
  <c r="M10" i="3"/>
  <c r="N10" i="3"/>
  <c r="P10" i="3" s="1"/>
  <c r="O10" i="3"/>
  <c r="Q10" i="3"/>
  <c r="R10" i="3"/>
  <c r="S10" i="3"/>
  <c r="T10" i="3"/>
  <c r="U10" i="3"/>
  <c r="V10" i="3"/>
  <c r="F11" i="3"/>
  <c r="G11" i="3"/>
  <c r="H11" i="3"/>
  <c r="I11" i="3"/>
  <c r="J11" i="3"/>
  <c r="K11" i="3"/>
  <c r="L11" i="3"/>
  <c r="M11" i="3"/>
  <c r="N11" i="3"/>
  <c r="P11" i="3" s="1"/>
  <c r="O11" i="3"/>
  <c r="Q11" i="3"/>
  <c r="R11" i="3"/>
  <c r="S11" i="3"/>
  <c r="T11" i="3"/>
  <c r="U11" i="3"/>
  <c r="V11" i="3"/>
  <c r="F12" i="3"/>
  <c r="G12" i="3"/>
  <c r="H12" i="3"/>
  <c r="I12" i="3"/>
  <c r="J12" i="3"/>
  <c r="K12" i="3"/>
  <c r="L12" i="3"/>
  <c r="M12" i="3"/>
  <c r="N12" i="3"/>
  <c r="P12" i="3" s="1"/>
  <c r="O12" i="3"/>
  <c r="Q12" i="3"/>
  <c r="R12" i="3"/>
  <c r="S12" i="3"/>
  <c r="T12" i="3"/>
  <c r="U12" i="3"/>
  <c r="V12" i="3"/>
  <c r="F13" i="3"/>
  <c r="G13" i="3"/>
  <c r="H13" i="3"/>
  <c r="I13" i="3"/>
  <c r="J13" i="3"/>
  <c r="K13" i="3"/>
  <c r="L13" i="3"/>
  <c r="M13" i="3"/>
  <c r="O13" i="3" s="1"/>
  <c r="N13" i="3"/>
  <c r="P13" i="3" s="1"/>
  <c r="Q13" i="3"/>
  <c r="R13" i="3"/>
  <c r="S13" i="3"/>
  <c r="T13" i="3"/>
  <c r="U13" i="3"/>
  <c r="V13" i="3"/>
  <c r="F14" i="3"/>
  <c r="G14" i="3"/>
  <c r="H14" i="3"/>
  <c r="I14" i="3"/>
  <c r="J14" i="3"/>
  <c r="K14" i="3"/>
  <c r="L14" i="3"/>
  <c r="M14" i="3"/>
  <c r="O14" i="3" s="1"/>
  <c r="N14" i="3"/>
  <c r="P14" i="3" s="1"/>
  <c r="Q14" i="3"/>
  <c r="R14" i="3"/>
  <c r="S14" i="3"/>
  <c r="T14" i="3"/>
  <c r="U14" i="3"/>
  <c r="V14" i="3"/>
  <c r="F15" i="3"/>
  <c r="G15" i="3"/>
  <c r="H15" i="3"/>
  <c r="I15" i="3"/>
  <c r="J15" i="3"/>
  <c r="K15" i="3"/>
  <c r="L15" i="3"/>
  <c r="M15" i="3"/>
  <c r="O15" i="3" s="1"/>
  <c r="N15" i="3"/>
  <c r="P15" i="3" s="1"/>
  <c r="Q15" i="3"/>
  <c r="R15" i="3"/>
  <c r="S15" i="3"/>
  <c r="T15" i="3"/>
  <c r="U15" i="3"/>
  <c r="V15" i="3"/>
  <c r="F16" i="3"/>
  <c r="G16" i="3"/>
  <c r="H16" i="3"/>
  <c r="I16" i="3"/>
  <c r="J16" i="3"/>
  <c r="K16" i="3"/>
  <c r="L16" i="3"/>
  <c r="M16" i="3"/>
  <c r="O16" i="3" s="1"/>
  <c r="N16" i="3"/>
  <c r="P16" i="3" s="1"/>
  <c r="Q16" i="3"/>
  <c r="R16" i="3"/>
  <c r="S16" i="3"/>
  <c r="T16" i="3"/>
  <c r="U16" i="3"/>
  <c r="V16" i="3"/>
  <c r="F17" i="3"/>
  <c r="G17" i="3"/>
  <c r="H17" i="3"/>
  <c r="I17" i="3"/>
  <c r="J17" i="3"/>
  <c r="K17" i="3"/>
  <c r="L17" i="3"/>
  <c r="M17" i="3"/>
  <c r="O17" i="3" s="1"/>
  <c r="N17" i="3"/>
  <c r="P17" i="3" s="1"/>
  <c r="Q17" i="3"/>
  <c r="R17" i="3"/>
  <c r="S17" i="3"/>
  <c r="T17" i="3"/>
  <c r="U17" i="3"/>
  <c r="V17" i="3"/>
  <c r="F18" i="3"/>
  <c r="G18" i="3"/>
  <c r="H18" i="3"/>
  <c r="I18" i="3"/>
  <c r="J18" i="3"/>
  <c r="K18" i="3"/>
  <c r="L18" i="3"/>
  <c r="M18" i="3"/>
  <c r="N18" i="3"/>
  <c r="P18" i="3" s="1"/>
  <c r="O18" i="3"/>
  <c r="Q18" i="3"/>
  <c r="R18" i="3"/>
  <c r="S18" i="3"/>
  <c r="T18" i="3"/>
  <c r="U18" i="3"/>
  <c r="V18" i="3"/>
  <c r="A25" i="3" l="1"/>
  <c r="I3" i="21"/>
  <c r="I3" i="4"/>
  <c r="I3" i="6"/>
  <c r="I3" i="8"/>
  <c r="I3" i="15"/>
  <c r="I3" i="22"/>
  <c r="I3" i="11"/>
  <c r="I3" i="19"/>
  <c r="I3" i="9"/>
  <c r="I3" i="13"/>
  <c r="I3" i="20"/>
  <c r="I3" i="12"/>
  <c r="I3" i="23"/>
  <c r="I3" i="14"/>
  <c r="I3" i="18"/>
  <c r="I3" i="3"/>
  <c r="U1" i="4" l="1"/>
  <c r="O1" i="4"/>
  <c r="U1" i="6"/>
  <c r="O1" i="6"/>
  <c r="U1" i="8"/>
  <c r="O1" i="8"/>
  <c r="U1" i="15"/>
  <c r="O1" i="15"/>
  <c r="U1" i="22"/>
  <c r="O1" i="22"/>
  <c r="U1" i="11"/>
  <c r="O1" i="11"/>
  <c r="U1" i="19"/>
  <c r="O1" i="19"/>
  <c r="U1" i="9"/>
  <c r="O1" i="9"/>
  <c r="U1" i="13"/>
  <c r="O1" i="13"/>
  <c r="U1" i="20"/>
  <c r="O1" i="20"/>
  <c r="U1" i="12"/>
  <c r="O1" i="12"/>
  <c r="U1" i="23"/>
  <c r="O1" i="23"/>
  <c r="U1" i="14"/>
  <c r="O1" i="14"/>
  <c r="U1" i="21"/>
  <c r="O1" i="21"/>
  <c r="E29" i="21"/>
  <c r="E27" i="21"/>
  <c r="E25" i="21"/>
  <c r="E17" i="21"/>
  <c r="E11" i="21"/>
  <c r="A10" i="21"/>
  <c r="E9" i="21" s="1"/>
  <c r="A8" i="21"/>
  <c r="E7" i="21"/>
  <c r="V3" i="21"/>
  <c r="U3" i="21"/>
  <c r="T3" i="21"/>
  <c r="E13" i="21" s="1"/>
  <c r="S3" i="21"/>
  <c r="E15" i="21" s="1"/>
  <c r="R3" i="21"/>
  <c r="Q3" i="21"/>
  <c r="P3" i="21"/>
  <c r="E21" i="21" s="1"/>
  <c r="O3" i="21"/>
  <c r="E19" i="21" s="1"/>
  <c r="N3" i="21"/>
  <c r="M3" i="21"/>
  <c r="L3" i="21"/>
  <c r="K3" i="21"/>
  <c r="E5" i="21" s="1"/>
  <c r="J3" i="21"/>
  <c r="H3" i="21"/>
  <c r="G3" i="21"/>
  <c r="E23" i="21" s="1"/>
  <c r="F3" i="21"/>
  <c r="E29" i="4"/>
  <c r="E27" i="4"/>
  <c r="E25" i="4"/>
  <c r="E17" i="4"/>
  <c r="E11" i="4"/>
  <c r="A10" i="4"/>
  <c r="E9" i="4" s="1"/>
  <c r="A8" i="4"/>
  <c r="E7" i="4"/>
  <c r="V3" i="4"/>
  <c r="U3" i="4"/>
  <c r="T3" i="4"/>
  <c r="E13" i="4" s="1"/>
  <c r="S3" i="4"/>
  <c r="E15" i="4" s="1"/>
  <c r="R3" i="4"/>
  <c r="Q3" i="4"/>
  <c r="P3" i="4"/>
  <c r="E21" i="4" s="1"/>
  <c r="O3" i="4"/>
  <c r="E19" i="4" s="1"/>
  <c r="N3" i="4"/>
  <c r="M3" i="4"/>
  <c r="L3" i="4"/>
  <c r="K3" i="4"/>
  <c r="E5" i="4" s="1"/>
  <c r="J3" i="4"/>
  <c r="H3" i="4"/>
  <c r="G3" i="4"/>
  <c r="E23" i="4" s="1"/>
  <c r="F3" i="4"/>
  <c r="E29" i="6"/>
  <c r="E27" i="6"/>
  <c r="E25" i="6"/>
  <c r="E17" i="6"/>
  <c r="E11" i="6"/>
  <c r="A10" i="6"/>
  <c r="E9" i="6" s="1"/>
  <c r="A8" i="6"/>
  <c r="E7" i="6"/>
  <c r="V3" i="6"/>
  <c r="U3" i="6"/>
  <c r="T3" i="6"/>
  <c r="E13" i="6" s="1"/>
  <c r="S3" i="6"/>
  <c r="E15" i="6" s="1"/>
  <c r="R3" i="6"/>
  <c r="Q3" i="6"/>
  <c r="P3" i="6"/>
  <c r="E21" i="6" s="1"/>
  <c r="O3" i="6"/>
  <c r="E19" i="6" s="1"/>
  <c r="N3" i="6"/>
  <c r="M3" i="6"/>
  <c r="L3" i="6"/>
  <c r="K3" i="6"/>
  <c r="E5" i="6" s="1"/>
  <c r="J3" i="6"/>
  <c r="H3" i="6"/>
  <c r="G3" i="6"/>
  <c r="E23" i="6" s="1"/>
  <c r="F3" i="6"/>
  <c r="E29" i="8"/>
  <c r="E27" i="8"/>
  <c r="E25" i="8"/>
  <c r="E17" i="8"/>
  <c r="E11" i="8"/>
  <c r="A10" i="8"/>
  <c r="E9" i="8" s="1"/>
  <c r="A8" i="8"/>
  <c r="E7" i="8"/>
  <c r="V3" i="8"/>
  <c r="U3" i="8"/>
  <c r="T3" i="8"/>
  <c r="E13" i="8" s="1"/>
  <c r="S3" i="8"/>
  <c r="E15" i="8" s="1"/>
  <c r="R3" i="8"/>
  <c r="Q3" i="8"/>
  <c r="P3" i="8"/>
  <c r="E21" i="8" s="1"/>
  <c r="O3" i="8"/>
  <c r="E19" i="8" s="1"/>
  <c r="N3" i="8"/>
  <c r="M3" i="8"/>
  <c r="L3" i="8"/>
  <c r="K3" i="8"/>
  <c r="E5" i="8" s="1"/>
  <c r="J3" i="8"/>
  <c r="H3" i="8"/>
  <c r="G3" i="8"/>
  <c r="E23" i="8" s="1"/>
  <c r="F3" i="8"/>
  <c r="E29" i="15"/>
  <c r="E27" i="15"/>
  <c r="E25" i="15"/>
  <c r="E17" i="15"/>
  <c r="E11" i="15"/>
  <c r="A10" i="15"/>
  <c r="E9" i="15" s="1"/>
  <c r="A8" i="15"/>
  <c r="E7" i="15"/>
  <c r="V3" i="15"/>
  <c r="U3" i="15"/>
  <c r="T3" i="15"/>
  <c r="E13" i="15" s="1"/>
  <c r="S3" i="15"/>
  <c r="E15" i="15" s="1"/>
  <c r="R3" i="15"/>
  <c r="Q3" i="15"/>
  <c r="P3" i="15"/>
  <c r="E21" i="15" s="1"/>
  <c r="O3" i="15"/>
  <c r="E19" i="15" s="1"/>
  <c r="N3" i="15"/>
  <c r="M3" i="15"/>
  <c r="L3" i="15"/>
  <c r="K3" i="15"/>
  <c r="E5" i="15" s="1"/>
  <c r="J3" i="15"/>
  <c r="H3" i="15"/>
  <c r="G3" i="15"/>
  <c r="E23" i="15" s="1"/>
  <c r="F3" i="15"/>
  <c r="E29" i="22"/>
  <c r="E27" i="22"/>
  <c r="E25" i="22"/>
  <c r="E17" i="22"/>
  <c r="E11" i="22"/>
  <c r="A10" i="22"/>
  <c r="E9" i="22" s="1"/>
  <c r="A8" i="22"/>
  <c r="E7" i="22"/>
  <c r="V3" i="22"/>
  <c r="U3" i="22"/>
  <c r="T3" i="22"/>
  <c r="E13" i="22" s="1"/>
  <c r="S3" i="22"/>
  <c r="E15" i="22" s="1"/>
  <c r="R3" i="22"/>
  <c r="Q3" i="22"/>
  <c r="P3" i="22"/>
  <c r="E21" i="22" s="1"/>
  <c r="O3" i="22"/>
  <c r="E19" i="22" s="1"/>
  <c r="N3" i="22"/>
  <c r="M3" i="22"/>
  <c r="L3" i="22"/>
  <c r="K3" i="22"/>
  <c r="E5" i="22" s="1"/>
  <c r="J3" i="22"/>
  <c r="H3" i="22"/>
  <c r="G3" i="22"/>
  <c r="E23" i="22" s="1"/>
  <c r="F3" i="22"/>
  <c r="E29" i="11"/>
  <c r="E27" i="11"/>
  <c r="E25" i="11"/>
  <c r="E17" i="11"/>
  <c r="E11" i="11"/>
  <c r="A10" i="11"/>
  <c r="E9" i="11" s="1"/>
  <c r="A8" i="11"/>
  <c r="E7" i="11"/>
  <c r="V3" i="11"/>
  <c r="U3" i="11"/>
  <c r="T3" i="11"/>
  <c r="E13" i="11" s="1"/>
  <c r="S3" i="11"/>
  <c r="E15" i="11" s="1"/>
  <c r="R3" i="11"/>
  <c r="Q3" i="11"/>
  <c r="P3" i="11"/>
  <c r="E21" i="11" s="1"/>
  <c r="O3" i="11"/>
  <c r="E19" i="11" s="1"/>
  <c r="N3" i="11"/>
  <c r="M3" i="11"/>
  <c r="L3" i="11"/>
  <c r="K3" i="11"/>
  <c r="E5" i="11" s="1"/>
  <c r="J3" i="11"/>
  <c r="H3" i="11"/>
  <c r="G3" i="11"/>
  <c r="E23" i="11" s="1"/>
  <c r="F3" i="11"/>
  <c r="E29" i="19"/>
  <c r="E27" i="19"/>
  <c r="E25" i="19"/>
  <c r="E17" i="19"/>
  <c r="E11" i="19"/>
  <c r="A10" i="19"/>
  <c r="E9" i="19" s="1"/>
  <c r="A8" i="19"/>
  <c r="E7" i="19"/>
  <c r="V3" i="19"/>
  <c r="U3" i="19"/>
  <c r="T3" i="19"/>
  <c r="E13" i="19" s="1"/>
  <c r="S3" i="19"/>
  <c r="E15" i="19" s="1"/>
  <c r="R3" i="19"/>
  <c r="Q3" i="19"/>
  <c r="P3" i="19"/>
  <c r="E21" i="19" s="1"/>
  <c r="O3" i="19"/>
  <c r="E19" i="19" s="1"/>
  <c r="N3" i="19"/>
  <c r="M3" i="19"/>
  <c r="L3" i="19"/>
  <c r="K3" i="19"/>
  <c r="E5" i="19" s="1"/>
  <c r="J3" i="19"/>
  <c r="H3" i="19"/>
  <c r="G3" i="19"/>
  <c r="E23" i="19" s="1"/>
  <c r="F3" i="19"/>
  <c r="E29" i="9"/>
  <c r="E27" i="9"/>
  <c r="E25" i="9"/>
  <c r="E17" i="9"/>
  <c r="E11" i="9"/>
  <c r="A10" i="9"/>
  <c r="E9" i="9" s="1"/>
  <c r="A8" i="9"/>
  <c r="E7" i="9"/>
  <c r="V3" i="9"/>
  <c r="U3" i="9"/>
  <c r="T3" i="9"/>
  <c r="E13" i="9" s="1"/>
  <c r="S3" i="9"/>
  <c r="E15" i="9" s="1"/>
  <c r="R3" i="9"/>
  <c r="Q3" i="9"/>
  <c r="P3" i="9"/>
  <c r="E21" i="9" s="1"/>
  <c r="O3" i="9"/>
  <c r="E19" i="9" s="1"/>
  <c r="N3" i="9"/>
  <c r="M3" i="9"/>
  <c r="L3" i="9"/>
  <c r="K3" i="9"/>
  <c r="E5" i="9" s="1"/>
  <c r="J3" i="9"/>
  <c r="H3" i="9"/>
  <c r="G3" i="9"/>
  <c r="E23" i="9" s="1"/>
  <c r="F3" i="9"/>
  <c r="E29" i="13"/>
  <c r="E27" i="13"/>
  <c r="E25" i="13"/>
  <c r="E17" i="13"/>
  <c r="E11" i="13"/>
  <c r="A10" i="13"/>
  <c r="E9" i="13" s="1"/>
  <c r="A8" i="13"/>
  <c r="E7" i="13"/>
  <c r="V3" i="13"/>
  <c r="U3" i="13"/>
  <c r="T3" i="13"/>
  <c r="E13" i="13" s="1"/>
  <c r="S3" i="13"/>
  <c r="E15" i="13" s="1"/>
  <c r="R3" i="13"/>
  <c r="Q3" i="13"/>
  <c r="P3" i="13"/>
  <c r="E21" i="13" s="1"/>
  <c r="O3" i="13"/>
  <c r="E19" i="13" s="1"/>
  <c r="N3" i="13"/>
  <c r="M3" i="13"/>
  <c r="L3" i="13"/>
  <c r="K3" i="13"/>
  <c r="E5" i="13" s="1"/>
  <c r="J3" i="13"/>
  <c r="H3" i="13"/>
  <c r="G3" i="13"/>
  <c r="E23" i="13" s="1"/>
  <c r="F3" i="13"/>
  <c r="E29" i="20"/>
  <c r="E27" i="20"/>
  <c r="E25" i="20"/>
  <c r="E17" i="20"/>
  <c r="E11" i="20"/>
  <c r="A10" i="20"/>
  <c r="E9" i="20" s="1"/>
  <c r="A8" i="20"/>
  <c r="E7" i="20"/>
  <c r="V3" i="20"/>
  <c r="U3" i="20"/>
  <c r="T3" i="20"/>
  <c r="E13" i="20" s="1"/>
  <c r="S3" i="20"/>
  <c r="E15" i="20" s="1"/>
  <c r="R3" i="20"/>
  <c r="Q3" i="20"/>
  <c r="P3" i="20"/>
  <c r="E21" i="20" s="1"/>
  <c r="O3" i="20"/>
  <c r="E19" i="20" s="1"/>
  <c r="N3" i="20"/>
  <c r="M3" i="20"/>
  <c r="L3" i="20"/>
  <c r="K3" i="20"/>
  <c r="E5" i="20" s="1"/>
  <c r="J3" i="20"/>
  <c r="H3" i="20"/>
  <c r="G3" i="20"/>
  <c r="E23" i="20" s="1"/>
  <c r="F3" i="20"/>
  <c r="E29" i="12"/>
  <c r="E27" i="12"/>
  <c r="E25" i="12"/>
  <c r="E17" i="12"/>
  <c r="E11" i="12"/>
  <c r="A10" i="12"/>
  <c r="E9" i="12" s="1"/>
  <c r="A8" i="12"/>
  <c r="E7" i="12"/>
  <c r="V3" i="12"/>
  <c r="U3" i="12"/>
  <c r="T3" i="12"/>
  <c r="E13" i="12" s="1"/>
  <c r="S3" i="12"/>
  <c r="E15" i="12" s="1"/>
  <c r="R3" i="12"/>
  <c r="Q3" i="12"/>
  <c r="P3" i="12"/>
  <c r="E21" i="12" s="1"/>
  <c r="O3" i="12"/>
  <c r="E19" i="12" s="1"/>
  <c r="N3" i="12"/>
  <c r="M3" i="12"/>
  <c r="L3" i="12"/>
  <c r="K3" i="12"/>
  <c r="E5" i="12" s="1"/>
  <c r="J3" i="12"/>
  <c r="H3" i="12"/>
  <c r="G3" i="12"/>
  <c r="E23" i="12" s="1"/>
  <c r="F3" i="12"/>
  <c r="E29" i="23"/>
  <c r="E27" i="23"/>
  <c r="E25" i="23"/>
  <c r="E17" i="23"/>
  <c r="E11" i="23"/>
  <c r="A10" i="23"/>
  <c r="E9" i="23" s="1"/>
  <c r="A8" i="23"/>
  <c r="E7" i="23"/>
  <c r="V3" i="23"/>
  <c r="U3" i="23"/>
  <c r="T3" i="23"/>
  <c r="E13" i="23" s="1"/>
  <c r="S3" i="23"/>
  <c r="E15" i="23" s="1"/>
  <c r="R3" i="23"/>
  <c r="Q3" i="23"/>
  <c r="P3" i="23"/>
  <c r="E21" i="23" s="1"/>
  <c r="O3" i="23"/>
  <c r="E19" i="23" s="1"/>
  <c r="N3" i="23"/>
  <c r="M3" i="23"/>
  <c r="L3" i="23"/>
  <c r="K3" i="23"/>
  <c r="E5" i="23" s="1"/>
  <c r="J3" i="23"/>
  <c r="H3" i="23"/>
  <c r="G3" i="23"/>
  <c r="E23" i="23" s="1"/>
  <c r="F3" i="23"/>
  <c r="E29" i="14"/>
  <c r="E27" i="14"/>
  <c r="E25" i="14"/>
  <c r="E17" i="14"/>
  <c r="E11" i="14"/>
  <c r="A10" i="14"/>
  <c r="E9" i="14" s="1"/>
  <c r="A8" i="14"/>
  <c r="E7" i="14"/>
  <c r="V3" i="14"/>
  <c r="U3" i="14"/>
  <c r="T3" i="14"/>
  <c r="E13" i="14" s="1"/>
  <c r="S3" i="14"/>
  <c r="E15" i="14" s="1"/>
  <c r="R3" i="14"/>
  <c r="Q3" i="14"/>
  <c r="P3" i="14"/>
  <c r="E21" i="14" s="1"/>
  <c r="O3" i="14"/>
  <c r="E19" i="14" s="1"/>
  <c r="N3" i="14"/>
  <c r="M3" i="14"/>
  <c r="L3" i="14"/>
  <c r="K3" i="14"/>
  <c r="E5" i="14" s="1"/>
  <c r="J3" i="14"/>
  <c r="H3" i="14"/>
  <c r="G3" i="14"/>
  <c r="E23" i="14" s="1"/>
  <c r="F3" i="14"/>
  <c r="E29" i="18"/>
  <c r="E27" i="18"/>
  <c r="E25" i="18"/>
  <c r="E17" i="18"/>
  <c r="E11" i="18"/>
  <c r="A10" i="18"/>
  <c r="E9" i="18" s="1"/>
  <c r="A8" i="18"/>
  <c r="E7" i="18"/>
  <c r="V3" i="18"/>
  <c r="U3" i="18"/>
  <c r="T3" i="18"/>
  <c r="E13" i="18" s="1"/>
  <c r="S3" i="18"/>
  <c r="E15" i="18" s="1"/>
  <c r="R3" i="18"/>
  <c r="Q3" i="18"/>
  <c r="P3" i="18"/>
  <c r="E21" i="18" s="1"/>
  <c r="O3" i="18"/>
  <c r="E19" i="18" s="1"/>
  <c r="N3" i="18"/>
  <c r="M3" i="18"/>
  <c r="L3" i="18"/>
  <c r="K3" i="18"/>
  <c r="E5" i="18" s="1"/>
  <c r="J3" i="18"/>
  <c r="H3" i="18"/>
  <c r="G3" i="18"/>
  <c r="E23" i="18" s="1"/>
  <c r="F3" i="18"/>
  <c r="T3" i="3"/>
  <c r="U3" i="3"/>
  <c r="M3" i="3"/>
  <c r="O3" i="3" s="1"/>
  <c r="N3" i="3"/>
  <c r="P3" i="3" s="1"/>
  <c r="G3" i="3" l="1"/>
  <c r="U1" i="18" l="1"/>
  <c r="O1" i="18"/>
  <c r="E32" i="3"/>
  <c r="E36" i="3" l="1"/>
  <c r="E34" i="3" l="1"/>
  <c r="S3" i="3" l="1"/>
  <c r="E30" i="3" s="1"/>
  <c r="R3" i="3"/>
  <c r="E26" i="3" s="1"/>
  <c r="Q3" i="3"/>
  <c r="L3" i="3"/>
  <c r="E40" i="3" s="1"/>
  <c r="J3" i="3"/>
  <c r="H3" i="3"/>
  <c r="E38" i="3"/>
  <c r="F3" i="3"/>
  <c r="E44" i="3" s="1"/>
  <c r="E28" i="3" l="1"/>
  <c r="S1" i="3"/>
  <c r="M1" i="3"/>
  <c r="M1" i="18" l="1"/>
  <c r="M1" i="4"/>
  <c r="M1" i="6"/>
  <c r="M1" i="8"/>
  <c r="M1" i="15"/>
  <c r="M1" i="22"/>
  <c r="M1" i="11"/>
  <c r="M1" i="19"/>
  <c r="M1" i="9"/>
  <c r="M1" i="13"/>
  <c r="M1" i="20"/>
  <c r="M1" i="12"/>
  <c r="M1" i="23"/>
  <c r="M1" i="14"/>
  <c r="M1" i="21"/>
  <c r="S1" i="18"/>
  <c r="S1" i="4"/>
  <c r="S1" i="19"/>
  <c r="S1" i="20"/>
  <c r="S1" i="23"/>
  <c r="S1" i="21"/>
  <c r="S1" i="6"/>
  <c r="S1" i="8"/>
  <c r="S1" i="15"/>
  <c r="S1" i="22"/>
  <c r="S1" i="11"/>
  <c r="S1" i="9"/>
  <c r="S1" i="13"/>
  <c r="S1" i="12"/>
  <c r="S1" i="14"/>
  <c r="K3" i="3"/>
  <c r="E20" i="3" s="1"/>
  <c r="E42" i="3"/>
  <c r="A23" i="3"/>
  <c r="E22" i="3" s="1"/>
  <c r="E24" i="3"/>
  <c r="U1" i="3"/>
  <c r="O1" i="3"/>
</calcChain>
</file>

<file path=xl/comments1.xml><?xml version="1.0" encoding="utf-8"?>
<comments xmlns="http://schemas.openxmlformats.org/spreadsheetml/2006/main">
  <authors>
    <author>Louise Vezina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Louise
Dans cette colonne je voudrais avoir le 9.5 qui apparaisse parce-qu'il est moin de 12. (je l'ai mis en rouge)
</t>
        </r>
        <r>
          <rPr>
            <sz val="9"/>
            <color indexed="81"/>
            <rFont val="Tahoma"/>
            <charset val="1"/>
          </rPr>
          <t xml:space="preserve">
 </t>
        </r>
      </text>
    </comment>
    <comment ref="V4" authorId="0">
      <text>
        <r>
          <rPr>
            <b/>
            <sz val="9"/>
            <color indexed="81"/>
            <rFont val="Tahoma"/>
            <family val="2"/>
          </rPr>
          <t>Louise
ici je retrouve l'odomètre le tout est ok mais dans ma colonne A-B je demande de prendre le plus grand nombre et de le soustraire au plus petit cela ne fonctionne pas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Louise 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Dans cette colonne je voudrais avoir le 12,75 qui apparaisse parce-qu'il est plus de 12. (je l'ai mis en rouge)</t>
        </r>
      </text>
    </comment>
  </commentList>
</comments>
</file>

<file path=xl/sharedStrings.xml><?xml version="1.0" encoding="utf-8"?>
<sst xmlns="http://schemas.openxmlformats.org/spreadsheetml/2006/main" count="649" uniqueCount="72">
  <si>
    <t>Attente chargement</t>
  </si>
  <si>
    <t>TWICK</t>
  </si>
  <si>
    <t>TRAVAIL DE VILLE</t>
  </si>
  <si>
    <t>Contact</t>
  </si>
  <si>
    <t>DATE /  HEURES</t>
  </si>
  <si>
    <t xml:space="preserve">Semaine du </t>
  </si>
  <si>
    <t>journée non complète</t>
  </si>
  <si>
    <t>Cormier Luc</t>
  </si>
  <si>
    <t>TEMPS</t>
  </si>
  <si>
    <t>ODOMÈTRE</t>
  </si>
  <si>
    <t>Douane</t>
  </si>
  <si>
    <t>kilométrage surdimension</t>
  </si>
  <si>
    <t>Transport explosif</t>
  </si>
  <si>
    <t>Arrêt obligatoir 36h</t>
  </si>
  <si>
    <t>CONTACTS</t>
  </si>
  <si>
    <t>DOUANES</t>
  </si>
  <si>
    <t>ARRÊT JOURNÉE NON-COMPLÈTE</t>
  </si>
  <si>
    <t>ARRÊT CONPLET- JOURNÉE DE FIN DE SEMAINE</t>
  </si>
  <si>
    <t>ARRÊT JOURNÉE DE SEMAINE</t>
  </si>
  <si>
    <t>PRIME NEW YORK</t>
  </si>
  <si>
    <t>SUPERLOAD (HEURE)</t>
  </si>
  <si>
    <t>AU</t>
  </si>
  <si>
    <t>lieu</t>
  </si>
  <si>
    <t>Activité</t>
  </si>
  <si>
    <t>Charette Alexandre</t>
  </si>
  <si>
    <t>Chartrand Patrice</t>
  </si>
  <si>
    <t>Descoteaux Michel</t>
  </si>
  <si>
    <t>Gélinas Michel</t>
  </si>
  <si>
    <t>Lepage François</t>
  </si>
  <si>
    <t>Mezerette Serge</t>
  </si>
  <si>
    <t>Verger Plante Simon</t>
  </si>
  <si>
    <t>Test</t>
  </si>
  <si>
    <t>Kilométrage milles</t>
  </si>
  <si>
    <t>Over size kilométrage</t>
  </si>
  <si>
    <t>Prime Surdimention 12' et moin</t>
  </si>
  <si>
    <t>Prime Surdimention 12' et plus</t>
  </si>
  <si>
    <t>prime surdimenssion 12' et moin</t>
  </si>
  <si>
    <t>Surdimension 12' et moin</t>
  </si>
  <si>
    <t>Surdimension 12' et +</t>
  </si>
  <si>
    <t>Goumard Édouard</t>
  </si>
  <si>
    <t>VILLE ET MANUTENTION (HEURE)</t>
  </si>
  <si>
    <t>ATTENTE (HEURE)</t>
  </si>
  <si>
    <t>Arrêt journée de fin semaine</t>
  </si>
  <si>
    <t>Arrêt journée de semaine</t>
  </si>
  <si>
    <t>Beaudry Marc</t>
  </si>
  <si>
    <t>McMurray Serge</t>
  </si>
  <si>
    <t>Groleau Alex</t>
  </si>
  <si>
    <t>Brunet Éric</t>
  </si>
  <si>
    <t>Gallant Patrick</t>
  </si>
  <si>
    <t>Simoneau Sandy</t>
  </si>
  <si>
    <t>prime surdimenssion 12' et plus</t>
  </si>
  <si>
    <t>express terminal, 922 Grande Côte Ouest, Lanoraie, QC, Canada</t>
  </si>
  <si>
    <t/>
  </si>
  <si>
    <t xml:space="preserve">(-) Conduite
</t>
  </si>
  <si>
    <t xml:space="preserve">(-) Service
</t>
  </si>
  <si>
    <t>(hh:mm:ss)</t>
  </si>
  <si>
    <t>(km)</t>
  </si>
  <si>
    <t xml:space="preserve">
</t>
  </si>
  <si>
    <t xml:space="preserve">(4) Pause
</t>
  </si>
  <si>
    <t>1410 Trimble Road, Edgewood, MD, 21040, United States</t>
  </si>
  <si>
    <t xml:space="preserve">(3) Fin travail
</t>
  </si>
  <si>
    <t>3620 Rue Pierre Dupont, Saint-Hyacinthe, QC, J2R 1N1, Canada</t>
  </si>
  <si>
    <t>(51) Décharger
No commande: 87088
Voyage: Surdimensionné
Nom du client: symec
TOILE: NON
TWIC: NON
PRIME N.Y: NON
Signature B/L: Oui
Odomètre: 775445,89</t>
  </si>
  <si>
    <t>(67) Photo
No commande: 87088</t>
  </si>
  <si>
    <t>13170 Avenue Brabant, Saint-Hyacinthe, QC, J2R 1N3, Canada</t>
  </si>
  <si>
    <t>100 Rue Nadeau, Saint-Léonard-d'Aston, QC, J0C 1M0, Canada</t>
  </si>
  <si>
    <t>(42) Atteler
No commande: 0
Nom du client: vanmar
ATTELER: NON
DÉTELER: True
Note: drop van vanmar</t>
  </si>
  <si>
    <t>(42) Atteler
No commande: 0
ATTELER: NON
DÉTELER: True</t>
  </si>
  <si>
    <t>90-186 Rue Carter, Saint-Léonard-d'Aston, QC, J0C 1M0, Canada</t>
  </si>
  <si>
    <t>510 9e Rang, Saint-Wenceslas, QC, G0Z 1J0, Canada</t>
  </si>
  <si>
    <r>
      <t xml:space="preserve">(28) Over-size
No commande: 87088
Nom du client: agco
ATTELER: True
SUPERLOAD: True
TOILE: NON
TWIC: NON
PRIME N.Y: NON
Hauteur pi-po: 13.8
Largeur pi-po: </t>
    </r>
    <r>
      <rPr>
        <b/>
        <sz val="11"/>
        <color rgb="FFFF0000"/>
        <rFont val="Calibri"/>
        <family val="2"/>
        <scheme val="minor"/>
      </rPr>
      <t>9.5</t>
    </r>
    <r>
      <rPr>
        <sz val="11"/>
        <color theme="1"/>
        <rFont val="Calibri"/>
        <family val="2"/>
        <scheme val="minor"/>
      </rPr>
      <t xml:space="preserve">
Longueur pi-po: 40
Poids steering: 0
Type unitaire: KGS
Poids Drive 1: 0
Type unitaire: KGS
Poids remorque: 0
Type unitaire: KGS
Vérifier permis: True
Vérifier itinéraire: Non
Vérifier prov. sheet: Non
Inst. bannières (D): True
Inst. lumières 360: True
Inst. drapeaux: True
Inst. clignotants: True
Escorte: NON
No pick-up: 0
Odomètre: 773912,55
</t>
    </r>
  </si>
  <si>
    <r>
      <t xml:space="preserve">(28) Over-size
No commande: 87088
Nom du client: agco
ATTELER: True
SUPERLOAD: True
TOILE: NON
TWIC: NON
PRIME N.Y: NON
Hauteur pi-po: 13.8
Largeur pi-po: </t>
    </r>
    <r>
      <rPr>
        <b/>
        <sz val="11"/>
        <color rgb="FFFF0000"/>
        <rFont val="Calibri"/>
        <family val="2"/>
        <scheme val="minor"/>
      </rPr>
      <t>12.75</t>
    </r>
    <r>
      <rPr>
        <sz val="11"/>
        <color theme="1"/>
        <rFont val="Calibri"/>
        <family val="2"/>
        <scheme val="minor"/>
      </rPr>
      <t xml:space="preserve">
Longueur pi-po: 40
Poids steering: 0
Type unitaire: KGS
Poids Drive 1: 0
Type unitaire: KGS
Poids remorque: 0
Type unitaire: KGS
Vérifier permis: True
Vérifier itinéraire: Non
Vérifier prov. sheet: Non
Inst. bannières (D): True
Inst. lumières 360: True
Inst. drapeaux: True
Inst. clignotants: True
Escorte: NON
No pick-up: 0
Odomètre: 773912,55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</si>
</sst>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)\ _$_ ;_ * \(#,##0\)\ _$_ ;_ * &quot;-&quot;_)\ _$_ ;_ @_ "/>
    <numFmt numFmtId="43" formatCode="_ * #,##0.00_)\ _$_ ;_ * \(#,##0.00\)\ _$_ ;_ * &quot;-&quot;??_)\ _$_ ;_ @_ "/>
    <numFmt numFmtId="164" formatCode="h:mm;@"/>
    <numFmt numFmtId="165" formatCode="0.0"/>
    <numFmt numFmtId="166" formatCode="hh:mm:ss;@"/>
  </numFmts>
  <fonts count="1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0" tint="-4.9989318521683403E-2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i/>
      <sz val="14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9" fillId="0" borderId="0"/>
    <xf numFmtId="0" fontId="5" fillId="0" borderId="0"/>
    <xf numFmtId="0" fontId="5" fillId="0" borderId="0"/>
    <xf numFmtId="0" fontId="10" fillId="0" borderId="0"/>
    <xf numFmtId="0" fontId="11" fillId="0" borderId="0"/>
  </cellStyleXfs>
  <cellXfs count="148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22" fontId="1" fillId="0" borderId="0" xfId="0" applyNumberFormat="1" applyFont="1" applyFill="1" applyAlignment="1">
      <alignment horizontal="center"/>
    </xf>
    <xf numFmtId="41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0" fillId="0" borderId="0" xfId="0" applyBorder="1"/>
    <xf numFmtId="43" fontId="0" fillId="0" borderId="0" xfId="0" applyNumberFormat="1" applyBorder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Fill="1"/>
    <xf numFmtId="0" fontId="0" fillId="0" borderId="0" xfId="0" applyFill="1"/>
    <xf numFmtId="41" fontId="2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22" fontId="2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 vertical="center"/>
    </xf>
    <xf numFmtId="41" fontId="2" fillId="0" borderId="0" xfId="0" applyNumberFormat="1" applyFont="1" applyBorder="1"/>
    <xf numFmtId="22" fontId="2" fillId="0" borderId="0" xfId="0" applyNumberFormat="1" applyFont="1" applyBorder="1"/>
    <xf numFmtId="22" fontId="2" fillId="0" borderId="1" xfId="0" applyNumberFormat="1" applyFont="1" applyFill="1" applyBorder="1" applyAlignment="1">
      <alignment horizontal="center" textRotation="90" wrapText="1"/>
    </xf>
    <xf numFmtId="164" fontId="2" fillId="0" borderId="1" xfId="0" applyNumberFormat="1" applyFont="1" applyFill="1" applyBorder="1" applyAlignment="1">
      <alignment horizontal="center" textRotation="90"/>
    </xf>
    <xf numFmtId="22" fontId="3" fillId="0" borderId="0" xfId="0" applyNumberFormat="1" applyFont="1" applyFill="1" applyAlignment="1">
      <alignment horizontal="center"/>
    </xf>
    <xf numFmtId="0" fontId="8" fillId="0" borderId="1" xfId="2" applyFont="1" applyBorder="1" applyAlignment="1">
      <alignment horizontal="center" textRotation="90"/>
    </xf>
    <xf numFmtId="41" fontId="2" fillId="0" borderId="1" xfId="0" applyNumberFormat="1" applyFont="1" applyFill="1" applyBorder="1" applyAlignment="1">
      <alignment horizontal="center" textRotation="90"/>
    </xf>
    <xf numFmtId="165" fontId="0" fillId="0" borderId="1" xfId="0" applyNumberFormat="1" applyBorder="1" applyAlignment="1">
      <alignment horizontal="right" wrapText="1"/>
    </xf>
    <xf numFmtId="0" fontId="0" fillId="0" borderId="0" xfId="0" applyBorder="1"/>
    <xf numFmtId="43" fontId="0" fillId="0" borderId="0" xfId="0" applyNumberFormat="1" applyBorder="1" applyAlignment="1">
      <alignment vertical="center"/>
    </xf>
    <xf numFmtId="41" fontId="0" fillId="0" borderId="0" xfId="0" applyNumberFormat="1" applyBorder="1"/>
    <xf numFmtId="0" fontId="1" fillId="0" borderId="7" xfId="0" applyFont="1" applyBorder="1" applyAlignment="1">
      <alignment vertical="center"/>
    </xf>
    <xf numFmtId="43" fontId="2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41" fontId="3" fillId="0" borderId="0" xfId="0" applyNumberFormat="1" applyFont="1" applyBorder="1" applyAlignment="1">
      <alignment vertical="center"/>
    </xf>
    <xf numFmtId="43" fontId="1" fillId="0" borderId="0" xfId="0" applyNumberFormat="1" applyFont="1" applyBorder="1" applyAlignment="1">
      <alignment vertical="center"/>
    </xf>
    <xf numFmtId="41" fontId="1" fillId="0" borderId="0" xfId="0" applyNumberFormat="1" applyFont="1" applyBorder="1" applyAlignment="1">
      <alignment horizontal="left" vertical="center"/>
    </xf>
    <xf numFmtId="43" fontId="4" fillId="0" borderId="0" xfId="0" applyNumberFormat="1" applyFont="1" applyBorder="1" applyAlignment="1">
      <alignment vertical="center"/>
    </xf>
    <xf numFmtId="41" fontId="1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41" fontId="1" fillId="0" borderId="7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textRotation="90"/>
    </xf>
    <xf numFmtId="0" fontId="2" fillId="0" borderId="3" xfId="0" applyFont="1" applyFill="1" applyBorder="1" applyAlignment="1">
      <alignment horizontal="center" textRotation="90" wrapText="1"/>
    </xf>
    <xf numFmtId="22" fontId="2" fillId="0" borderId="3" xfId="0" applyNumberFormat="1" applyFont="1" applyFill="1" applyBorder="1" applyAlignment="1">
      <alignment horizontal="center" textRotation="90" wrapText="1"/>
    </xf>
    <xf numFmtId="21" fontId="2" fillId="0" borderId="3" xfId="0" applyNumberFormat="1" applyFont="1" applyFill="1" applyBorder="1" applyAlignment="1">
      <alignment horizontal="center" textRotation="90" wrapText="1"/>
    </xf>
    <xf numFmtId="164" fontId="2" fillId="0" borderId="3" xfId="0" applyNumberFormat="1" applyFont="1" applyFill="1" applyBorder="1" applyAlignment="1">
      <alignment horizontal="center" textRotation="90" wrapText="1"/>
    </xf>
    <xf numFmtId="164" fontId="0" fillId="0" borderId="0" xfId="0" applyNumberFormat="1" applyFill="1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43" fontId="1" fillId="0" borderId="0" xfId="0" applyNumberFormat="1" applyFont="1" applyBorder="1" applyAlignment="1">
      <alignment vertical="center"/>
    </xf>
    <xf numFmtId="0" fontId="1" fillId="0" borderId="0" xfId="0" applyFont="1" applyFill="1" applyAlignment="1">
      <alignment horizontal="center"/>
    </xf>
    <xf numFmtId="41" fontId="2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vertical="center"/>
    </xf>
    <xf numFmtId="43" fontId="1" fillId="0" borderId="0" xfId="0" applyNumberFormat="1" applyFont="1" applyBorder="1" applyAlignment="1">
      <alignment vertical="center"/>
    </xf>
    <xf numFmtId="22" fontId="2" fillId="0" borderId="3" xfId="0" applyNumberFormat="1" applyFont="1" applyFill="1" applyBorder="1" applyAlignment="1">
      <alignment horizontal="center" textRotation="90" wrapText="1"/>
    </xf>
    <xf numFmtId="0" fontId="3" fillId="0" borderId="5" xfId="0" applyFont="1" applyFill="1" applyBorder="1" applyAlignment="1">
      <alignment horizontal="center"/>
    </xf>
    <xf numFmtId="22" fontId="3" fillId="0" borderId="0" xfId="0" applyNumberFormat="1" applyFont="1" applyFill="1" applyAlignment="1">
      <alignment horizontal="center"/>
    </xf>
    <xf numFmtId="15" fontId="3" fillId="0" borderId="5" xfId="0" applyNumberFormat="1" applyFont="1" applyFill="1" applyBorder="1" applyAlignment="1"/>
    <xf numFmtId="0" fontId="1" fillId="0" borderId="0" xfId="0" applyFont="1" applyBorder="1" applyAlignment="1">
      <alignment vertical="center" wrapText="1"/>
    </xf>
    <xf numFmtId="43" fontId="2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center" wrapText="1"/>
    </xf>
    <xf numFmtId="41" fontId="1" fillId="0" borderId="0" xfId="0" applyNumberFormat="1" applyFont="1" applyBorder="1" applyAlignment="1">
      <alignment horizontal="left" wrapText="1"/>
    </xf>
    <xf numFmtId="41" fontId="2" fillId="0" borderId="0" xfId="0" applyNumberFormat="1" applyFont="1" applyBorder="1" applyAlignment="1">
      <alignment horizontal="center" wrapText="1"/>
    </xf>
    <xf numFmtId="43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3" fillId="0" borderId="0" xfId="0" applyFont="1" applyBorder="1"/>
    <xf numFmtId="22" fontId="2" fillId="0" borderId="0" xfId="0" applyNumberFormat="1" applyFont="1" applyFill="1" applyBorder="1" applyAlignment="1">
      <alignment horizontal="center" textRotation="90" wrapText="1"/>
    </xf>
    <xf numFmtId="0" fontId="2" fillId="0" borderId="0" xfId="0" applyFont="1" applyBorder="1" applyAlignment="1">
      <alignment wrapText="1"/>
    </xf>
    <xf numFmtId="41" fontId="0" fillId="0" borderId="8" xfId="0" applyNumberFormat="1" applyFont="1" applyFill="1" applyBorder="1" applyAlignment="1">
      <alignment horizontal="center" wrapText="1"/>
    </xf>
    <xf numFmtId="164" fontId="0" fillId="0" borderId="9" xfId="0" applyNumberFormat="1" applyFont="1" applyFill="1" applyBorder="1" applyAlignment="1">
      <alignment horizontal="center" wrapText="1"/>
    </xf>
    <xf numFmtId="41" fontId="0" fillId="0" borderId="9" xfId="0" applyNumberFormat="1" applyFont="1" applyFill="1" applyBorder="1" applyAlignment="1">
      <alignment horizontal="center" wrapText="1"/>
    </xf>
    <xf numFmtId="0" fontId="0" fillId="0" borderId="9" xfId="0" applyFont="1" applyBorder="1" applyAlignment="1">
      <alignment wrapText="1"/>
    </xf>
    <xf numFmtId="0" fontId="0" fillId="0" borderId="9" xfId="0" applyFont="1" applyBorder="1"/>
    <xf numFmtId="41" fontId="0" fillId="0" borderId="9" xfId="0" applyNumberFormat="1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2" fontId="0" fillId="0" borderId="1" xfId="0" applyNumberFormat="1" applyBorder="1" applyAlignment="1">
      <alignment horizontal="right" wrapText="1"/>
    </xf>
    <xf numFmtId="22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22" fontId="3" fillId="0" borderId="0" xfId="0" applyNumberFormat="1" applyFont="1" applyFill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1" fontId="1" fillId="0" borderId="0" xfId="0" applyNumberFormat="1" applyFont="1" applyFill="1" applyAlignment="1">
      <alignment horizontal="center" wrapText="1"/>
    </xf>
    <xf numFmtId="22" fontId="3" fillId="0" borderId="0" xfId="0" applyNumberFormat="1" applyFont="1"/>
    <xf numFmtId="22" fontId="1" fillId="0" borderId="0" xfId="0" applyNumberFormat="1" applyFont="1" applyBorder="1" applyAlignment="1">
      <alignment horizontal="center" vertical="center"/>
    </xf>
    <xf numFmtId="22" fontId="1" fillId="0" borderId="0" xfId="0" applyNumberFormat="1" applyFont="1" applyFill="1" applyAlignment="1">
      <alignment horizontal="center" wrapText="1"/>
    </xf>
    <xf numFmtId="0" fontId="0" fillId="0" borderId="10" xfId="0" applyFill="1" applyBorder="1"/>
    <xf numFmtId="164" fontId="0" fillId="0" borderId="5" xfId="0" applyNumberFormat="1" applyFill="1" applyBorder="1"/>
    <xf numFmtId="0" fontId="1" fillId="0" borderId="5" xfId="0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0" fontId="0" fillId="0" borderId="5" xfId="0" applyFill="1" applyBorder="1"/>
    <xf numFmtId="0" fontId="1" fillId="0" borderId="5" xfId="0" applyNumberFormat="1" applyFont="1" applyFill="1" applyBorder="1" applyAlignment="1">
      <alignment horizontal="center"/>
    </xf>
    <xf numFmtId="0" fontId="0" fillId="0" borderId="5" xfId="0" applyBorder="1"/>
    <xf numFmtId="41" fontId="1" fillId="0" borderId="6" xfId="0" applyNumberFormat="1" applyFont="1" applyBorder="1" applyAlignment="1">
      <alignment vertical="center" wrapText="1"/>
    </xf>
    <xf numFmtId="1" fontId="1" fillId="0" borderId="6" xfId="0" applyNumberFormat="1" applyFont="1" applyBorder="1" applyAlignment="1">
      <alignment wrapText="1"/>
    </xf>
    <xf numFmtId="0" fontId="1" fillId="0" borderId="0" xfId="0" applyFont="1" applyBorder="1"/>
    <xf numFmtId="41" fontId="1" fillId="0" borderId="6" xfId="0" applyNumberFormat="1" applyFont="1" applyBorder="1" applyAlignment="1">
      <alignment vertical="center"/>
    </xf>
    <xf numFmtId="41" fontId="1" fillId="0" borderId="0" xfId="0" applyNumberFormat="1" applyFont="1" applyBorder="1" applyAlignment="1">
      <alignment vertical="center"/>
    </xf>
    <xf numFmtId="166" fontId="1" fillId="0" borderId="6" xfId="0" applyNumberFormat="1" applyFont="1" applyBorder="1" applyAlignment="1">
      <alignment vertical="center"/>
    </xf>
    <xf numFmtId="22" fontId="0" fillId="0" borderId="11" xfId="0" applyNumberFormat="1" applyBorder="1" applyAlignment="1">
      <alignment horizontal="center" wrapText="1"/>
    </xf>
    <xf numFmtId="164" fontId="0" fillId="0" borderId="11" xfId="0" applyNumberFormat="1" applyBorder="1" applyAlignment="1">
      <alignment horizontal="left" wrapText="1"/>
    </xf>
    <xf numFmtId="2" fontId="0" fillId="0" borderId="0" xfId="0" applyNumberFormat="1" applyBorder="1" applyAlignment="1">
      <alignment horizontal="right" wrapText="1"/>
    </xf>
    <xf numFmtId="165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vertical="top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1" fontId="1" fillId="0" borderId="7" xfId="0" applyNumberFormat="1" applyFont="1" applyBorder="1" applyAlignment="1">
      <alignment horizontal="left" vertical="center"/>
    </xf>
    <xf numFmtId="41" fontId="0" fillId="0" borderId="0" xfId="0" applyNumberFormat="1" applyFont="1" applyFill="1" applyBorder="1" applyAlignment="1">
      <alignment horizontal="center" wrapText="1"/>
    </xf>
    <xf numFmtId="0" fontId="0" fillId="0" borderId="12" xfId="0" applyBorder="1" applyAlignment="1">
      <alignment vertical="top" wrapText="1"/>
    </xf>
    <xf numFmtId="41" fontId="0" fillId="0" borderId="1" xfId="0" applyNumberFormat="1" applyFont="1" applyFill="1" applyBorder="1" applyAlignment="1">
      <alignment horizontal="center" wrapText="1"/>
    </xf>
    <xf numFmtId="166" fontId="0" fillId="0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41" fontId="0" fillId="0" borderId="1" xfId="0" applyNumberFormat="1" applyFont="1" applyFill="1" applyBorder="1" applyAlignment="1">
      <alignment wrapText="1"/>
    </xf>
    <xf numFmtId="166" fontId="0" fillId="0" borderId="0" xfId="0" applyNumberFormat="1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41" fontId="0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15" fontId="1" fillId="0" borderId="5" xfId="0" applyNumberFormat="1" applyFont="1" applyFill="1" applyBorder="1" applyAlignment="1"/>
    <xf numFmtId="22" fontId="0" fillId="0" borderId="13" xfId="0" applyNumberFormat="1" applyBorder="1" applyAlignment="1">
      <alignment horizontal="left" vertical="top" wrapText="1"/>
    </xf>
    <xf numFmtId="46" fontId="0" fillId="0" borderId="13" xfId="0" applyNumberFormat="1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165" fontId="0" fillId="0" borderId="13" xfId="0" applyNumberFormat="1" applyBorder="1" applyAlignment="1">
      <alignment horizontal="left" vertical="top" wrapText="1"/>
    </xf>
    <xf numFmtId="22" fontId="0" fillId="0" borderId="13" xfId="0" applyNumberFormat="1" applyBorder="1" applyAlignment="1">
      <alignment vertical="top" wrapText="1"/>
    </xf>
    <xf numFmtId="15" fontId="3" fillId="0" borderId="5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165" fontId="1" fillId="0" borderId="4" xfId="0" applyNumberFormat="1" applyFont="1" applyBorder="1" applyAlignment="1">
      <alignment horizontal="center" wrapText="1"/>
    </xf>
    <xf numFmtId="165" fontId="1" fillId="0" borderId="7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1" fontId="1" fillId="0" borderId="4" xfId="0" applyNumberFormat="1" applyFont="1" applyBorder="1" applyAlignment="1">
      <alignment horizontal="left" vertical="center"/>
    </xf>
    <xf numFmtId="41" fontId="1" fillId="0" borderId="7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5" fontId="1" fillId="0" borderId="5" xfId="0" applyNumberFormat="1" applyFont="1" applyFill="1" applyBorder="1" applyAlignment="1">
      <alignment horizontal="center"/>
    </xf>
    <xf numFmtId="165" fontId="2" fillId="0" borderId="3" xfId="0" applyNumberFormat="1" applyFont="1" applyFill="1" applyBorder="1" applyAlignment="1">
      <alignment horizontal="center" textRotation="90" wrapText="1"/>
    </xf>
    <xf numFmtId="165" fontId="0" fillId="0" borderId="1" xfId="0" applyNumberFormat="1" applyFont="1" applyFill="1" applyBorder="1" applyAlignment="1">
      <alignment horizontal="center" wrapText="1"/>
    </xf>
    <xf numFmtId="165" fontId="1" fillId="0" borderId="0" xfId="0" applyNumberFormat="1" applyFont="1" applyFill="1" applyAlignment="1">
      <alignment horizontal="center"/>
    </xf>
    <xf numFmtId="4" fontId="0" fillId="0" borderId="1" xfId="0" applyNumberFormat="1" applyFont="1" applyFill="1" applyBorder="1" applyAlignment="1">
      <alignment horizontal="center" wrapText="1"/>
    </xf>
  </cellXfs>
  <cellStyles count="10">
    <cellStyle name="Normal" xfId="0" builtinId="0"/>
    <cellStyle name="Normal 2" xfId="3"/>
    <cellStyle name="Normal 3" xfId="2"/>
    <cellStyle name="Normal 4" xfId="1"/>
    <cellStyle name="Normal 5" xfId="4"/>
    <cellStyle name="Normal 5 2" xfId="5"/>
    <cellStyle name="Normal 5 2 2" xfId="7"/>
    <cellStyle name="Normal 5 3" xfId="6"/>
    <cellStyle name="Normal 6" xfId="8"/>
    <cellStyle name="Normal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rgb="FF00B050"/>
    <pageSetUpPr fitToPage="1"/>
  </sheetPr>
  <dimension ref="A1:Z51"/>
  <sheetViews>
    <sheetView tabSelected="1" view="pageBreakPreview" zoomScale="80" zoomScaleNormal="100" zoomScaleSheetLayoutView="80" workbookViewId="0">
      <pane ySplit="2" topLeftCell="A3" activePane="bottomLeft" state="frozen"/>
      <selection pane="bottomLeft" activeCell="A25" sqref="A25:B25"/>
    </sheetView>
  </sheetViews>
  <sheetFormatPr baseColWidth="10" defaultRowHeight="21"/>
  <cols>
    <col min="1" max="1" width="20.140625" style="6" customWidth="1"/>
    <col min="2" max="2" width="20" style="4" customWidth="1"/>
    <col min="3" max="3" width="8.5703125" style="5" customWidth="1"/>
    <col min="4" max="4" width="22.7109375" style="5" customWidth="1"/>
    <col min="5" max="5" width="25.7109375" style="5" customWidth="1"/>
    <col min="6" max="6" width="5.28515625" style="12" customWidth="1"/>
    <col min="7" max="7" width="10.42578125" style="48" customWidth="1"/>
    <col min="8" max="8" width="5.28515625" style="1" customWidth="1"/>
    <col min="9" max="9" width="8.28515625" style="3" customWidth="1"/>
    <col min="10" max="10" width="5.28515625" style="12" customWidth="1"/>
    <col min="11" max="11" width="8.28515625" style="3" customWidth="1"/>
    <col min="12" max="12" width="5.28515625" style="12" customWidth="1"/>
    <col min="13" max="13" width="8.7109375" style="1" customWidth="1"/>
    <col min="14" max="14" width="8.140625" style="146" customWidth="1"/>
    <col min="15" max="15" width="6.42578125" style="12" customWidth="1"/>
    <col min="16" max="16" width="6.85546875" style="12" customWidth="1"/>
    <col min="17" max="17" width="5.85546875" style="2" customWidth="1"/>
    <col min="18" max="18" width="8.7109375" style="1" customWidth="1"/>
    <col min="19" max="19" width="6.7109375" style="1" customWidth="1"/>
    <col min="20" max="20" width="6.7109375" style="52" customWidth="1"/>
    <col min="21" max="21" width="7" customWidth="1"/>
    <col min="22" max="22" width="12.28515625" customWidth="1"/>
    <col min="23" max="23" width="11.42578125" style="26" customWidth="1"/>
    <col min="24" max="26" width="11.42578125" style="26"/>
  </cols>
  <sheetData>
    <row r="1" spans="1:26" s="10" customFormat="1" ht="21.75" customHeight="1">
      <c r="B1" s="22" t="s">
        <v>31</v>
      </c>
      <c r="D1" s="14"/>
      <c r="E1" s="14"/>
      <c r="F1" s="10" t="s">
        <v>5</v>
      </c>
      <c r="G1" s="59"/>
      <c r="H1" s="14"/>
      <c r="I1" s="42"/>
      <c r="J1" s="11"/>
      <c r="K1" s="57"/>
      <c r="L1" s="59"/>
      <c r="M1" s="127">
        <f ca="1">TODAY()-WEEKDAY(TODAY())-6</f>
        <v>42603</v>
      </c>
      <c r="N1" s="127"/>
      <c r="O1" s="127" t="e">
        <f>#REF!</f>
        <v>#REF!</v>
      </c>
      <c r="P1" s="127"/>
      <c r="Q1" s="127"/>
      <c r="R1" s="59"/>
      <c r="S1" s="127">
        <f ca="1">TODAY()-WEEKDAY(TODAY())+0</f>
        <v>42609</v>
      </c>
      <c r="T1" s="127" t="s">
        <v>21</v>
      </c>
      <c r="U1" s="127" t="e">
        <f>#REF!</f>
        <v>#REF!</v>
      </c>
      <c r="W1" s="69"/>
      <c r="X1" s="69"/>
      <c r="Y1" s="69"/>
      <c r="Z1" s="69"/>
    </row>
    <row r="2" spans="1:26" ht="170.25" customHeight="1">
      <c r="A2" s="20" t="s">
        <v>4</v>
      </c>
      <c r="B2" s="23" t="s">
        <v>8</v>
      </c>
      <c r="C2" s="24" t="s">
        <v>9</v>
      </c>
      <c r="D2" s="24" t="s">
        <v>22</v>
      </c>
      <c r="E2" s="21" t="s">
        <v>23</v>
      </c>
      <c r="F2" s="46" t="s">
        <v>41</v>
      </c>
      <c r="G2" s="47" t="s">
        <v>40</v>
      </c>
      <c r="H2" s="45" t="s">
        <v>20</v>
      </c>
      <c r="I2" s="43" t="s">
        <v>15</v>
      </c>
      <c r="J2" s="45" t="s">
        <v>12</v>
      </c>
      <c r="K2" s="43" t="s">
        <v>14</v>
      </c>
      <c r="L2" s="45" t="s">
        <v>1</v>
      </c>
      <c r="M2" s="45" t="s">
        <v>37</v>
      </c>
      <c r="N2" s="144" t="s">
        <v>38</v>
      </c>
      <c r="O2" s="45" t="s">
        <v>36</v>
      </c>
      <c r="P2" s="56" t="s">
        <v>50</v>
      </c>
      <c r="Q2" s="44" t="s">
        <v>19</v>
      </c>
      <c r="R2" s="45" t="s">
        <v>16</v>
      </c>
      <c r="S2" s="45" t="s">
        <v>17</v>
      </c>
      <c r="T2" s="56" t="s">
        <v>18</v>
      </c>
      <c r="U2" s="45" t="s">
        <v>13</v>
      </c>
      <c r="V2" s="56" t="s">
        <v>11</v>
      </c>
      <c r="W2" s="70"/>
      <c r="X2" s="70"/>
      <c r="Y2" s="70"/>
      <c r="Z2" s="70"/>
    </row>
    <row r="3" spans="1:26" s="9" customFormat="1" ht="18.75">
      <c r="A3" s="80"/>
      <c r="B3" s="81"/>
      <c r="C3" s="79"/>
      <c r="D3" s="25"/>
      <c r="E3" s="112"/>
      <c r="F3" s="113" t="str">
        <f>IF(ISERROR(SEARCH("ATTENTE",E3)),"",$B3)</f>
        <v/>
      </c>
      <c r="G3" s="114" t="str">
        <f t="shared" ref="G3" si="0">IF(COUNTIF(E3,"*Formation*")+COUNTIF(E3,"*Travail de cours*")+COUNTIF(E3,"*réunion*")+COUNTIF(E3,"*escorte routière*")+COUNTIF(E3,"*courte distance*")&gt;0,B3,"-")</f>
        <v>-</v>
      </c>
      <c r="H3" s="113" t="str">
        <f>IF(ISERROR(SEARCH("superload: True",E3)),"",$B3)</f>
        <v/>
      </c>
      <c r="I3" s="113" t="str">
        <f>IF(ISERROR(SEARCH("Douane",E3)),"",1)</f>
        <v/>
      </c>
      <c r="J3" s="115" t="str">
        <f>IF(ISERROR(SEARCH("transport explosif",E3)),"",1)</f>
        <v/>
      </c>
      <c r="K3" s="113">
        <f t="shared" ref="K3" si="1">IF(COUNTIF(E3,"*toile: true*"),1,0)+IF(COUNTIF(E3,"*charge*"),1,0)+IF(COUNTIF(E3,"*déchargr*"),1,0)</f>
        <v>0</v>
      </c>
      <c r="L3" s="116" t="str">
        <f>IF(ISERROR(SEARCH("TWIC: True",E3)),"",1)</f>
        <v/>
      </c>
      <c r="M3" s="113" t="str">
        <f t="shared" ref="M3" si="2">IFERROR(IF(LEFT(MID($E3,SEARCH("Largeur pi-po",$E3,1)+15,100),2)*1&lt;12,LEFT(MID($E3,SEARCH("Largeur pi-po",$E3,1)+15,100),2)*1,""),"")</f>
        <v/>
      </c>
      <c r="N3" s="145" t="str">
        <f t="shared" ref="N3:N5" si="3">IFERROR(IF(LEFT(MID($E3,SEARCH("Largeur pi-po",$E3,1)+15,100),2)*1&gt;=12,LEFT(MID($E3,SEARCH("Largeur pi-po",$E3,1)+15,100),2)*1,""),"")</f>
        <v/>
      </c>
      <c r="O3" s="83" t="str">
        <f t="shared" ref="O3" si="4">IF(M3&lt;12,1,"")</f>
        <v/>
      </c>
      <c r="P3" s="83" t="str">
        <f t="shared" ref="P3" si="5">IF(N3="","",IF(N3&gt;=12,1,""))</f>
        <v/>
      </c>
      <c r="Q3" s="113" t="str">
        <f>IF(ISERROR(SEARCH("PRIME N.Y:True",E3)),"",1)</f>
        <v/>
      </c>
      <c r="R3" s="113" t="str">
        <f>IF(ISERROR(SEARCH("Journée non complète",E3)),"",1)</f>
        <v/>
      </c>
      <c r="S3" s="113" t="str">
        <f>IF(ISERROR(SEARCH("Fin de semaine",E3)),"",1)</f>
        <v/>
      </c>
      <c r="T3" s="113" t="str">
        <f>IF(ISERROR(SEARCH("1 Journée compète semaine",E3)),"",1)</f>
        <v/>
      </c>
      <c r="U3" s="113" t="str">
        <f>IF(ISERROR(SEARCH("Arrêt obligatoir (36H)",E3)),"",1)</f>
        <v/>
      </c>
      <c r="V3" s="115" t="str">
        <f>IF(ISERR(FIND("Odomètre",E3,1)),"-",MID(E3,FIND("Odomètre",E3,1)+9,LEN(E3)-FIND("Odomètre",E3,1)-8))</f>
        <v>-</v>
      </c>
      <c r="W3" s="71"/>
      <c r="X3" s="71"/>
      <c r="Y3" s="71"/>
      <c r="Z3" s="71"/>
    </row>
    <row r="4" spans="1:26" ht="409.5">
      <c r="A4" s="122">
        <v>42604.7515277778</v>
      </c>
      <c r="B4" s="123">
        <v>9.8842592592592593E-3</v>
      </c>
      <c r="C4" s="124" t="s">
        <v>52</v>
      </c>
      <c r="D4" s="124" t="s">
        <v>59</v>
      </c>
      <c r="E4" s="124" t="s">
        <v>70</v>
      </c>
      <c r="F4" s="113" t="str">
        <f t="shared" ref="F4" si="6">IF(ISERROR(SEARCH("ATTENTE",E4)),"",$B4)</f>
        <v/>
      </c>
      <c r="G4" s="114" t="str">
        <f t="shared" ref="G4" si="7">IF(COUNTIF(E4,"*Formation*")+COUNTIF(E4,"*Travail de cours*")+COUNTIF(E4,"*réunion*")+COUNTIF(E4,"*escorte routière*")+COUNTIF(E4,"*courte distance*")&gt;0,B4,"-")</f>
        <v>-</v>
      </c>
      <c r="H4" s="113">
        <f t="shared" ref="H4" si="8">IF(ISERROR(SEARCH("superload: True",E4)),"",$B4)</f>
        <v>9.8842592592592593E-3</v>
      </c>
      <c r="I4" s="113" t="str">
        <f t="shared" ref="I4" si="9">IF(ISERROR(SEARCH("Douane",E4)),"",1)</f>
        <v/>
      </c>
      <c r="J4" s="115" t="str">
        <f t="shared" ref="J4" si="10">IF(ISERROR(SEARCH("transport explosif",E4)),"",1)</f>
        <v/>
      </c>
      <c r="K4" s="113">
        <f t="shared" ref="K4" si="11">IF(COUNTIF(E4,"*toile: true*"),1,0)+IF(COUNTIF(E4,"*charge*"),1,0)+IF(COUNTIF(E4,"*déchargr*"),1,0)</f>
        <v>0</v>
      </c>
      <c r="L4" s="116" t="str">
        <f t="shared" ref="L4" si="12">IF(ISERROR(SEARCH("TWIC: True",E4)),"",1)</f>
        <v/>
      </c>
      <c r="M4" s="113" t="str">
        <f>IFERROR(IF(LEFT(MID($E4,SEARCH("Largeur pi-po",$E4,1)+15,100),2)*1&lt;12,LEFT(MID($E4,SEARCH("Largeur pi-po",$E4,1)+15,100),2)*1,""),"")</f>
        <v/>
      </c>
      <c r="N4" s="145" t="str">
        <f t="shared" si="3"/>
        <v/>
      </c>
      <c r="O4" s="83" t="str">
        <f t="shared" ref="O4" si="13">IF(M4&lt;12,1,"")</f>
        <v/>
      </c>
      <c r="P4" s="83" t="str">
        <f t="shared" ref="P4" si="14">IF(N4="","",IF(N4&gt;=12,1,""))</f>
        <v/>
      </c>
      <c r="Q4" s="113" t="str">
        <f t="shared" ref="Q4" si="15">IF(ISERROR(SEARCH("PRIME N.Y:True",E4)),"",1)</f>
        <v/>
      </c>
      <c r="R4" s="113" t="str">
        <f t="shared" ref="R4" si="16">IF(ISERROR(SEARCH("Journée non complète",E4)),"",1)</f>
        <v/>
      </c>
      <c r="S4" s="113" t="str">
        <f t="shared" ref="S4" si="17">IF(ISERROR(SEARCH("Fin de semaine",E4)),"",1)</f>
        <v/>
      </c>
      <c r="T4" s="113" t="str">
        <f t="shared" ref="T4" si="18">IF(ISERROR(SEARCH("1 Journée compète semaine",E4)),"",1)</f>
        <v/>
      </c>
      <c r="U4" s="113" t="str">
        <f t="shared" ref="U4" si="19">IF(ISERROR(SEARCH("Arrêt obligatoir (36H)",E4)),"",1)</f>
        <v/>
      </c>
      <c r="V4" s="115" t="str">
        <f>IF(ISERR(FIND("Odomètre",E4,1)),"-",MID(E4,FIND("Odomètre",E4,1)+9,LEN(E4)-FIND("Odomètre",E4,1)-8))</f>
        <v xml:space="preserve"> 773912,55
</v>
      </c>
      <c r="W4" s="71"/>
    </row>
    <row r="5" spans="1:26" ht="409.5">
      <c r="A5" s="122">
        <v>42604.7515277778</v>
      </c>
      <c r="B5" s="123">
        <v>9.8842592592592593E-3</v>
      </c>
      <c r="C5" s="124" t="s">
        <v>52</v>
      </c>
      <c r="D5" s="124" t="s">
        <v>59</v>
      </c>
      <c r="E5" s="124" t="s">
        <v>71</v>
      </c>
      <c r="F5" s="113" t="str">
        <f t="shared" ref="F5" si="20">IF(ISERROR(SEARCH("ATTENTE",E5)),"",$B5)</f>
        <v/>
      </c>
      <c r="G5" s="114" t="str">
        <f t="shared" ref="G5" si="21">IF(COUNTIF(E5,"*Formation*")+COUNTIF(E5,"*Travail de cours*")+COUNTIF(E5,"*réunion*")+COUNTIF(E5,"*escorte routière*")+COUNTIF(E5,"*courte distance*")&gt;0,B5,"-")</f>
        <v>-</v>
      </c>
      <c r="H5" s="113">
        <f t="shared" ref="H5" si="22">IF(ISERROR(SEARCH("superload: True",E5)),"",$B5)</f>
        <v>9.8842592592592593E-3</v>
      </c>
      <c r="I5" s="113" t="str">
        <f t="shared" ref="I5" si="23">IF(ISERROR(SEARCH("Douane",E5)),"",1)</f>
        <v/>
      </c>
      <c r="J5" s="115" t="str">
        <f t="shared" ref="J5" si="24">IF(ISERROR(SEARCH("transport explosif",E5)),"",1)</f>
        <v/>
      </c>
      <c r="K5" s="113">
        <f t="shared" ref="K5" si="25">IF(COUNTIF(E5,"*toile: true*"),1,0)+IF(COUNTIF(E5,"*charge*"),1,0)+IF(COUNTIF(E5,"*déchargr*"),1,0)</f>
        <v>0</v>
      </c>
      <c r="L5" s="116" t="str">
        <f t="shared" ref="L5" si="26">IF(ISERROR(SEARCH("TWIC: True",E5)),"",1)</f>
        <v/>
      </c>
      <c r="M5" s="113" t="str">
        <f>IFERROR(IF(LEFT(MID($E5,SEARCH("Largeur pi-po",$E5,1)+15,100),2)*1&lt;12,LEFT(MID($E5,SEARCH("Largeur pi-po",$E5,1)+15,100),2)*1,""),"")</f>
        <v/>
      </c>
      <c r="N5" s="147" t="str">
        <f>IFERROR(IF(LEFT(MID($E5,SEARCH("Largeur pi-po",$E5,1)+15,100),2)*1&gt;12,LEFT(MID($E5,SEARCH("Largeur pi-po",$E5,1)+15,100),2)*1,""),"")</f>
        <v/>
      </c>
      <c r="O5" s="83" t="str">
        <f t="shared" ref="O5" si="27">IF(M5&lt;12,1,"")</f>
        <v/>
      </c>
      <c r="P5" s="83" t="str">
        <f t="shared" ref="P5" si="28">IF(N5="","",IF(N5&gt;=12,1,""))</f>
        <v/>
      </c>
      <c r="Q5" s="113" t="str">
        <f t="shared" ref="Q5" si="29">IF(ISERROR(SEARCH("PRIME N.Y:True",E5)),"",1)</f>
        <v/>
      </c>
      <c r="R5" s="113" t="str">
        <f t="shared" ref="R5" si="30">IF(ISERROR(SEARCH("Journée non complète",E5)),"",1)</f>
        <v/>
      </c>
      <c r="S5" s="113" t="str">
        <f t="shared" ref="S5" si="31">IF(ISERROR(SEARCH("Fin de semaine",E5)),"",1)</f>
        <v/>
      </c>
      <c r="T5" s="113" t="str">
        <f t="shared" ref="T5" si="32">IF(ISERROR(SEARCH("1 Journée compète semaine",E5)),"",1)</f>
        <v/>
      </c>
      <c r="U5" s="113" t="str">
        <f t="shared" ref="U5" si="33">IF(ISERROR(SEARCH("Arrêt obligatoir (36H)",E5)),"",1)</f>
        <v/>
      </c>
      <c r="V5" s="115" t="str">
        <f>IF(ISERR(FIND("Odomètre",E5,1)),"-",MID(E5,FIND("Odomètre",E5,1)+9,LEN(E5)-FIND("Odomètre",E5,1)-8))</f>
        <v xml:space="preserve"> 773912,55
</v>
      </c>
      <c r="W5" s="71"/>
    </row>
    <row r="6" spans="1:26" ht="135">
      <c r="A6" s="122">
        <v>42607.617893518502</v>
      </c>
      <c r="B6" s="123">
        <v>1.59375E-2</v>
      </c>
      <c r="C6" s="124" t="s">
        <v>52</v>
      </c>
      <c r="D6" s="124" t="s">
        <v>61</v>
      </c>
      <c r="E6" s="124" t="s">
        <v>62</v>
      </c>
      <c r="F6" s="113" t="str">
        <f t="shared" ref="F6:F18" si="34">IF(ISERROR(SEARCH("ATTENTE",E6)),"",$B6)</f>
        <v/>
      </c>
      <c r="G6" s="114" t="str">
        <f t="shared" ref="G6:G18" si="35">IF(COUNTIF(E6,"*Formation*")+COUNTIF(E6,"*Travail de cours*")+COUNTIF(E6,"*réunion*")+COUNTIF(E6,"*escorte routière*")+COUNTIF(E6,"*courte distance*")&gt;0,B6,"-")</f>
        <v>-</v>
      </c>
      <c r="H6" s="113" t="str">
        <f t="shared" ref="H6:H18" si="36">IF(ISERROR(SEARCH("superload: True",E6)),"",$B6)</f>
        <v/>
      </c>
      <c r="I6" s="113" t="str">
        <f t="shared" ref="I6:I18" si="37">IF(ISERROR(SEARCH("Douane",E6)),"",1)</f>
        <v/>
      </c>
      <c r="J6" s="115" t="str">
        <f t="shared" ref="J6:J18" si="38">IF(ISERROR(SEARCH("transport explosif",E6)),"",1)</f>
        <v/>
      </c>
      <c r="K6" s="113">
        <f t="shared" ref="K6:K18" si="39">IF(COUNTIF(E6,"*toile: true*"),1,0)+IF(COUNTIF(E6,"*charge*"),1,0)+IF(COUNTIF(E6,"*déchargr*"),1,0)</f>
        <v>1</v>
      </c>
      <c r="L6" s="116" t="str">
        <f t="shared" ref="L6:L18" si="40">IF(ISERROR(SEARCH("TWIC: True",E6)),"",1)</f>
        <v/>
      </c>
      <c r="M6" s="113" t="str">
        <f t="shared" ref="M6:M18" si="41">IFERROR(IF(LEFT(MID($E6,SEARCH("Largeur pi-po",$E6,1)+15,100),2)*1&lt;12,LEFT(MID($E6,SEARCH("Largeur pi-po",$E6,1)+15,100),2)*1,""),"")</f>
        <v/>
      </c>
      <c r="N6" s="145" t="str">
        <f t="shared" ref="N6:N18" si="42">IFERROR(IF(LEFT(MID($E6,SEARCH("Largeur pi-po",$E6,1)+15,100),2)*1&gt;=12,LEFT(MID($E6,SEARCH("Largeur pi-po",$E6,1)+15,100),2)*1,""),"")</f>
        <v/>
      </c>
      <c r="O6" s="83" t="str">
        <f t="shared" ref="O6:O18" si="43">IF(M6&lt;12,1,"")</f>
        <v/>
      </c>
      <c r="P6" s="83" t="str">
        <f t="shared" ref="P6:P18" si="44">IF(N6="","",IF(N6&gt;=12,1,""))</f>
        <v/>
      </c>
      <c r="Q6" s="113" t="str">
        <f t="shared" ref="Q6:Q18" si="45">IF(ISERROR(SEARCH("PRIME N.Y:True",E6)),"",1)</f>
        <v/>
      </c>
      <c r="R6" s="113" t="str">
        <f t="shared" ref="R6:R18" si="46">IF(ISERROR(SEARCH("Journée non complète",E6)),"",1)</f>
        <v/>
      </c>
      <c r="S6" s="113" t="str">
        <f t="shared" ref="S6:S18" si="47">IF(ISERROR(SEARCH("Fin de semaine",E6)),"",1)</f>
        <v/>
      </c>
      <c r="T6" s="113" t="str">
        <f t="shared" ref="T6:T18" si="48">IF(ISERROR(SEARCH("1 Journée compète semaine",E6)),"",1)</f>
        <v/>
      </c>
      <c r="U6" s="113" t="str">
        <f t="shared" ref="U6:U18" si="49">IF(ISERROR(SEARCH("Arrêt obligatoir (36H)",E6)),"",1)</f>
        <v/>
      </c>
      <c r="V6" s="115" t="str">
        <f t="shared" ref="V6:V18" si="50">IF(ISERR(FIND("Odomètre",E6,1)),"-",MID(E6,FIND("Odomètre",E6,1)+9,LEN(E6)-FIND("Odomètre",E6,1)-8))</f>
        <v xml:space="preserve"> 775445,89</v>
      </c>
      <c r="W6" s="71"/>
    </row>
    <row r="7" spans="1:26" ht="45">
      <c r="A7" s="122">
        <v>42607.633831018502</v>
      </c>
      <c r="B7" s="123">
        <v>1.68981481481481E-2</v>
      </c>
      <c r="C7" s="124" t="s">
        <v>52</v>
      </c>
      <c r="D7" s="124" t="s">
        <v>61</v>
      </c>
      <c r="E7" s="124" t="s">
        <v>63</v>
      </c>
      <c r="F7" s="113" t="str">
        <f t="shared" si="34"/>
        <v/>
      </c>
      <c r="G7" s="114" t="str">
        <f t="shared" si="35"/>
        <v>-</v>
      </c>
      <c r="H7" s="113" t="str">
        <f t="shared" si="36"/>
        <v/>
      </c>
      <c r="I7" s="113" t="str">
        <f t="shared" si="37"/>
        <v/>
      </c>
      <c r="J7" s="115" t="str">
        <f t="shared" si="38"/>
        <v/>
      </c>
      <c r="K7" s="113">
        <f t="shared" si="39"/>
        <v>0</v>
      </c>
      <c r="L7" s="116" t="str">
        <f t="shared" si="40"/>
        <v/>
      </c>
      <c r="M7" s="113" t="str">
        <f t="shared" si="41"/>
        <v/>
      </c>
      <c r="N7" s="145" t="str">
        <f t="shared" si="42"/>
        <v/>
      </c>
      <c r="O7" s="83" t="str">
        <f t="shared" si="43"/>
        <v/>
      </c>
      <c r="P7" s="83" t="str">
        <f t="shared" si="44"/>
        <v/>
      </c>
      <c r="Q7" s="113" t="str">
        <f t="shared" si="45"/>
        <v/>
      </c>
      <c r="R7" s="113" t="str">
        <f t="shared" si="46"/>
        <v/>
      </c>
      <c r="S7" s="113" t="str">
        <f t="shared" si="47"/>
        <v/>
      </c>
      <c r="T7" s="113" t="str">
        <f t="shared" si="48"/>
        <v/>
      </c>
      <c r="U7" s="113" t="str">
        <f t="shared" si="49"/>
        <v/>
      </c>
      <c r="V7" s="115" t="str">
        <f t="shared" si="50"/>
        <v>-</v>
      </c>
      <c r="W7" s="71"/>
    </row>
    <row r="8" spans="1:26" ht="45">
      <c r="A8" s="122">
        <v>42607.6507291667</v>
      </c>
      <c r="B8" s="123">
        <v>4.0856481481481499E-3</v>
      </c>
      <c r="C8" s="125">
        <v>0.19999999995343401</v>
      </c>
      <c r="D8" s="124" t="s">
        <v>61</v>
      </c>
      <c r="E8" s="124" t="s">
        <v>58</v>
      </c>
      <c r="F8" s="113" t="str">
        <f t="shared" si="34"/>
        <v/>
      </c>
      <c r="G8" s="114" t="str">
        <f t="shared" si="35"/>
        <v>-</v>
      </c>
      <c r="H8" s="113" t="str">
        <f t="shared" si="36"/>
        <v/>
      </c>
      <c r="I8" s="113" t="str">
        <f t="shared" si="37"/>
        <v/>
      </c>
      <c r="J8" s="115" t="str">
        <f t="shared" si="38"/>
        <v/>
      </c>
      <c r="K8" s="113">
        <f t="shared" si="39"/>
        <v>0</v>
      </c>
      <c r="L8" s="116" t="str">
        <f t="shared" si="40"/>
        <v/>
      </c>
      <c r="M8" s="113" t="str">
        <f t="shared" si="41"/>
        <v/>
      </c>
      <c r="N8" s="145" t="str">
        <f t="shared" si="42"/>
        <v/>
      </c>
      <c r="O8" s="83" t="str">
        <f t="shared" si="43"/>
        <v/>
      </c>
      <c r="P8" s="83" t="str">
        <f t="shared" si="44"/>
        <v/>
      </c>
      <c r="Q8" s="113" t="str">
        <f t="shared" si="45"/>
        <v/>
      </c>
      <c r="R8" s="113" t="str">
        <f t="shared" si="46"/>
        <v/>
      </c>
      <c r="S8" s="113" t="str">
        <f t="shared" si="47"/>
        <v/>
      </c>
      <c r="T8" s="113" t="str">
        <f t="shared" si="48"/>
        <v/>
      </c>
      <c r="U8" s="113" t="str">
        <f t="shared" si="49"/>
        <v/>
      </c>
      <c r="V8" s="115" t="str">
        <f t="shared" si="50"/>
        <v>-</v>
      </c>
      <c r="W8" s="71"/>
    </row>
    <row r="9" spans="1:26" ht="45">
      <c r="A9" s="122">
        <v>42607.654814814799</v>
      </c>
      <c r="B9" s="123">
        <v>6.8703703703703697E-2</v>
      </c>
      <c r="C9" s="125">
        <v>123.900000000023</v>
      </c>
      <c r="D9" s="124" t="s">
        <v>64</v>
      </c>
      <c r="E9" s="124" t="s">
        <v>53</v>
      </c>
      <c r="F9" s="113" t="str">
        <f t="shared" si="34"/>
        <v/>
      </c>
      <c r="G9" s="114" t="str">
        <f t="shared" si="35"/>
        <v>-</v>
      </c>
      <c r="H9" s="113" t="str">
        <f t="shared" si="36"/>
        <v/>
      </c>
      <c r="I9" s="113" t="str">
        <f t="shared" si="37"/>
        <v/>
      </c>
      <c r="J9" s="115" t="str">
        <f t="shared" si="38"/>
        <v/>
      </c>
      <c r="K9" s="113">
        <f t="shared" si="39"/>
        <v>0</v>
      </c>
      <c r="L9" s="116" t="str">
        <f t="shared" si="40"/>
        <v/>
      </c>
      <c r="M9" s="113" t="str">
        <f t="shared" si="41"/>
        <v/>
      </c>
      <c r="N9" s="145" t="str">
        <f t="shared" si="42"/>
        <v/>
      </c>
      <c r="O9" s="83" t="str">
        <f t="shared" si="43"/>
        <v/>
      </c>
      <c r="P9" s="83" t="str">
        <f t="shared" si="44"/>
        <v/>
      </c>
      <c r="Q9" s="113" t="str">
        <f t="shared" si="45"/>
        <v/>
      </c>
      <c r="R9" s="113" t="str">
        <f t="shared" si="46"/>
        <v/>
      </c>
      <c r="S9" s="113" t="str">
        <f t="shared" si="47"/>
        <v/>
      </c>
      <c r="T9" s="113" t="str">
        <f t="shared" si="48"/>
        <v/>
      </c>
      <c r="U9" s="113" t="str">
        <f t="shared" si="49"/>
        <v/>
      </c>
      <c r="V9" s="115" t="str">
        <f t="shared" si="50"/>
        <v>-</v>
      </c>
      <c r="W9" s="71"/>
    </row>
    <row r="10" spans="1:26" ht="90">
      <c r="A10" s="122">
        <v>42607.723518518498</v>
      </c>
      <c r="B10" s="123">
        <v>1.08796296296296E-2</v>
      </c>
      <c r="C10" s="124" t="s">
        <v>52</v>
      </c>
      <c r="D10" s="124" t="s">
        <v>65</v>
      </c>
      <c r="E10" s="124" t="s">
        <v>66</v>
      </c>
      <c r="F10" s="113" t="str">
        <f t="shared" si="34"/>
        <v/>
      </c>
      <c r="G10" s="114" t="str">
        <f t="shared" si="35"/>
        <v>-</v>
      </c>
      <c r="H10" s="113" t="str">
        <f t="shared" si="36"/>
        <v/>
      </c>
      <c r="I10" s="113" t="str">
        <f t="shared" si="37"/>
        <v/>
      </c>
      <c r="J10" s="115" t="str">
        <f t="shared" si="38"/>
        <v/>
      </c>
      <c r="K10" s="113">
        <f t="shared" si="39"/>
        <v>0</v>
      </c>
      <c r="L10" s="116" t="str">
        <f t="shared" si="40"/>
        <v/>
      </c>
      <c r="M10" s="113" t="str">
        <f t="shared" si="41"/>
        <v/>
      </c>
      <c r="N10" s="145" t="str">
        <f t="shared" si="42"/>
        <v/>
      </c>
      <c r="O10" s="83" t="str">
        <f t="shared" si="43"/>
        <v/>
      </c>
      <c r="P10" s="83" t="str">
        <f t="shared" si="44"/>
        <v/>
      </c>
      <c r="Q10" s="113" t="str">
        <f t="shared" si="45"/>
        <v/>
      </c>
      <c r="R10" s="113" t="str">
        <f t="shared" si="46"/>
        <v/>
      </c>
      <c r="S10" s="113" t="str">
        <f t="shared" si="47"/>
        <v/>
      </c>
      <c r="T10" s="113" t="str">
        <f t="shared" si="48"/>
        <v/>
      </c>
      <c r="U10" s="113" t="str">
        <f t="shared" si="49"/>
        <v/>
      </c>
      <c r="V10" s="115" t="str">
        <f t="shared" si="50"/>
        <v>-</v>
      </c>
      <c r="W10" s="71"/>
    </row>
    <row r="11" spans="1:26" ht="60">
      <c r="A11" s="122">
        <v>42607.734398148103</v>
      </c>
      <c r="B11" s="123">
        <v>9.9537037037036999E-4</v>
      </c>
      <c r="C11" s="125">
        <v>9.9999999976716894E-2</v>
      </c>
      <c r="D11" s="124" t="s">
        <v>65</v>
      </c>
      <c r="E11" s="124" t="s">
        <v>67</v>
      </c>
      <c r="F11" s="113" t="str">
        <f t="shared" si="34"/>
        <v/>
      </c>
      <c r="G11" s="114" t="str">
        <f t="shared" si="35"/>
        <v>-</v>
      </c>
      <c r="H11" s="113" t="str">
        <f t="shared" si="36"/>
        <v/>
      </c>
      <c r="I11" s="113" t="str">
        <f t="shared" si="37"/>
        <v/>
      </c>
      <c r="J11" s="115" t="str">
        <f t="shared" si="38"/>
        <v/>
      </c>
      <c r="K11" s="113">
        <f t="shared" si="39"/>
        <v>0</v>
      </c>
      <c r="L11" s="116" t="str">
        <f t="shared" si="40"/>
        <v/>
      </c>
      <c r="M11" s="113" t="str">
        <f t="shared" si="41"/>
        <v/>
      </c>
      <c r="N11" s="145" t="str">
        <f t="shared" si="42"/>
        <v/>
      </c>
      <c r="O11" s="83" t="str">
        <f t="shared" si="43"/>
        <v/>
      </c>
      <c r="P11" s="83" t="str">
        <f t="shared" si="44"/>
        <v/>
      </c>
      <c r="Q11" s="113" t="str">
        <f t="shared" si="45"/>
        <v/>
      </c>
      <c r="R11" s="113" t="str">
        <f t="shared" si="46"/>
        <v/>
      </c>
      <c r="S11" s="113" t="str">
        <f t="shared" si="47"/>
        <v/>
      </c>
      <c r="T11" s="113" t="str">
        <f t="shared" si="48"/>
        <v/>
      </c>
      <c r="U11" s="113" t="str">
        <f t="shared" si="49"/>
        <v/>
      </c>
      <c r="V11" s="115" t="str">
        <f t="shared" si="50"/>
        <v>-</v>
      </c>
      <c r="W11" s="71"/>
    </row>
    <row r="12" spans="1:26" ht="45">
      <c r="A12" s="122">
        <v>42607.735393518502</v>
      </c>
      <c r="B12" s="123">
        <v>3.1944444444444399E-3</v>
      </c>
      <c r="C12" s="125">
        <v>4.5999999999767196</v>
      </c>
      <c r="D12" s="124" t="s">
        <v>68</v>
      </c>
      <c r="E12" s="124" t="s">
        <v>53</v>
      </c>
      <c r="F12" s="113" t="str">
        <f t="shared" si="34"/>
        <v/>
      </c>
      <c r="G12" s="114" t="str">
        <f t="shared" si="35"/>
        <v>-</v>
      </c>
      <c r="H12" s="113" t="str">
        <f t="shared" si="36"/>
        <v/>
      </c>
      <c r="I12" s="113" t="str">
        <f t="shared" si="37"/>
        <v/>
      </c>
      <c r="J12" s="115" t="str">
        <f t="shared" si="38"/>
        <v/>
      </c>
      <c r="K12" s="113">
        <f t="shared" si="39"/>
        <v>0</v>
      </c>
      <c r="L12" s="116" t="str">
        <f t="shared" si="40"/>
        <v/>
      </c>
      <c r="M12" s="113" t="str">
        <f t="shared" si="41"/>
        <v/>
      </c>
      <c r="N12" s="145" t="str">
        <f t="shared" si="42"/>
        <v/>
      </c>
      <c r="O12" s="83" t="str">
        <f t="shared" si="43"/>
        <v/>
      </c>
      <c r="P12" s="83" t="str">
        <f t="shared" si="44"/>
        <v/>
      </c>
      <c r="Q12" s="113" t="str">
        <f t="shared" si="45"/>
        <v/>
      </c>
      <c r="R12" s="113" t="str">
        <f t="shared" si="46"/>
        <v/>
      </c>
      <c r="S12" s="113" t="str">
        <f t="shared" si="47"/>
        <v/>
      </c>
      <c r="T12" s="113" t="str">
        <f t="shared" si="48"/>
        <v/>
      </c>
      <c r="U12" s="113" t="str">
        <f t="shared" si="49"/>
        <v/>
      </c>
      <c r="V12" s="115" t="str">
        <f t="shared" si="50"/>
        <v>-</v>
      </c>
      <c r="W12" s="71"/>
    </row>
    <row r="13" spans="1:26" ht="45">
      <c r="A13" s="122">
        <v>42607.738587963002</v>
      </c>
      <c r="B13" s="123">
        <v>2.71990740740741E-3</v>
      </c>
      <c r="C13" s="124" t="s">
        <v>52</v>
      </c>
      <c r="D13" s="124" t="s">
        <v>69</v>
      </c>
      <c r="E13" s="124" t="s">
        <v>54</v>
      </c>
      <c r="F13" s="113" t="str">
        <f t="shared" si="34"/>
        <v/>
      </c>
      <c r="G13" s="114" t="str">
        <f t="shared" si="35"/>
        <v>-</v>
      </c>
      <c r="H13" s="113" t="str">
        <f t="shared" si="36"/>
        <v/>
      </c>
      <c r="I13" s="113" t="str">
        <f t="shared" si="37"/>
        <v/>
      </c>
      <c r="J13" s="115" t="str">
        <f t="shared" si="38"/>
        <v/>
      </c>
      <c r="K13" s="113">
        <f t="shared" si="39"/>
        <v>0</v>
      </c>
      <c r="L13" s="116" t="str">
        <f t="shared" si="40"/>
        <v/>
      </c>
      <c r="M13" s="113" t="str">
        <f t="shared" si="41"/>
        <v/>
      </c>
      <c r="N13" s="145" t="str">
        <f t="shared" si="42"/>
        <v/>
      </c>
      <c r="O13" s="83" t="str">
        <f t="shared" si="43"/>
        <v/>
      </c>
      <c r="P13" s="83" t="str">
        <f t="shared" si="44"/>
        <v/>
      </c>
      <c r="Q13" s="113" t="str">
        <f t="shared" si="45"/>
        <v/>
      </c>
      <c r="R13" s="113" t="str">
        <f t="shared" si="46"/>
        <v/>
      </c>
      <c r="S13" s="113" t="str">
        <f t="shared" si="47"/>
        <v/>
      </c>
      <c r="T13" s="113" t="str">
        <f t="shared" si="48"/>
        <v/>
      </c>
      <c r="U13" s="113" t="str">
        <f t="shared" si="49"/>
        <v/>
      </c>
      <c r="V13" s="115" t="str">
        <f t="shared" si="50"/>
        <v>-</v>
      </c>
      <c r="W13" s="71"/>
    </row>
    <row r="14" spans="1:26" ht="45">
      <c r="A14" s="122">
        <v>42607.741307870398</v>
      </c>
      <c r="B14" s="123">
        <v>5.1909722222222197E-2</v>
      </c>
      <c r="C14" s="125">
        <v>111.30000000004701</v>
      </c>
      <c r="D14" s="124" t="s">
        <v>69</v>
      </c>
      <c r="E14" s="124" t="s">
        <v>53</v>
      </c>
      <c r="F14" s="113" t="str">
        <f t="shared" si="34"/>
        <v/>
      </c>
      <c r="G14" s="114" t="str">
        <f t="shared" si="35"/>
        <v>-</v>
      </c>
      <c r="H14" s="113" t="str">
        <f t="shared" si="36"/>
        <v/>
      </c>
      <c r="I14" s="113" t="str">
        <f t="shared" si="37"/>
        <v/>
      </c>
      <c r="J14" s="115" t="str">
        <f t="shared" si="38"/>
        <v/>
      </c>
      <c r="K14" s="113">
        <f t="shared" si="39"/>
        <v>0</v>
      </c>
      <c r="L14" s="116" t="str">
        <f t="shared" si="40"/>
        <v/>
      </c>
      <c r="M14" s="113" t="str">
        <f t="shared" si="41"/>
        <v/>
      </c>
      <c r="N14" s="145" t="str">
        <f t="shared" si="42"/>
        <v/>
      </c>
      <c r="O14" s="83" t="str">
        <f t="shared" si="43"/>
        <v/>
      </c>
      <c r="P14" s="83" t="str">
        <f t="shared" si="44"/>
        <v/>
      </c>
      <c r="Q14" s="113" t="str">
        <f t="shared" si="45"/>
        <v/>
      </c>
      <c r="R14" s="113" t="str">
        <f t="shared" si="46"/>
        <v/>
      </c>
      <c r="S14" s="113" t="str">
        <f t="shared" si="47"/>
        <v/>
      </c>
      <c r="T14" s="113" t="str">
        <f t="shared" si="48"/>
        <v/>
      </c>
      <c r="U14" s="113" t="str">
        <f t="shared" si="49"/>
        <v/>
      </c>
      <c r="V14" s="115" t="str">
        <f t="shared" si="50"/>
        <v>-</v>
      </c>
      <c r="W14" s="71"/>
    </row>
    <row r="15" spans="1:26" ht="45">
      <c r="A15" s="122">
        <v>42607.793217592603</v>
      </c>
      <c r="B15" s="123">
        <v>1.51157407407407E-2</v>
      </c>
      <c r="C15" s="125">
        <v>9.9999999976716894E-2</v>
      </c>
      <c r="D15" s="124" t="s">
        <v>51</v>
      </c>
      <c r="E15" s="124" t="s">
        <v>58</v>
      </c>
      <c r="F15" s="113" t="str">
        <f t="shared" si="34"/>
        <v/>
      </c>
      <c r="G15" s="114" t="str">
        <f t="shared" si="35"/>
        <v>-</v>
      </c>
      <c r="H15" s="113" t="str">
        <f t="shared" si="36"/>
        <v/>
      </c>
      <c r="I15" s="113" t="str">
        <f t="shared" si="37"/>
        <v/>
      </c>
      <c r="J15" s="115" t="str">
        <f t="shared" si="38"/>
        <v/>
      </c>
      <c r="K15" s="113">
        <f t="shared" si="39"/>
        <v>0</v>
      </c>
      <c r="L15" s="116" t="str">
        <f t="shared" si="40"/>
        <v/>
      </c>
      <c r="M15" s="113" t="str">
        <f t="shared" si="41"/>
        <v/>
      </c>
      <c r="N15" s="145" t="str">
        <f t="shared" si="42"/>
        <v/>
      </c>
      <c r="O15" s="83" t="str">
        <f t="shared" si="43"/>
        <v/>
      </c>
      <c r="P15" s="83" t="str">
        <f t="shared" si="44"/>
        <v/>
      </c>
      <c r="Q15" s="113" t="str">
        <f t="shared" si="45"/>
        <v/>
      </c>
      <c r="R15" s="113" t="str">
        <f t="shared" si="46"/>
        <v/>
      </c>
      <c r="S15" s="113" t="str">
        <f t="shared" si="47"/>
        <v/>
      </c>
      <c r="T15" s="113" t="str">
        <f t="shared" si="48"/>
        <v/>
      </c>
      <c r="U15" s="113" t="str">
        <f t="shared" si="49"/>
        <v/>
      </c>
      <c r="V15" s="115" t="str">
        <f t="shared" si="50"/>
        <v>-</v>
      </c>
      <c r="W15" s="71"/>
    </row>
    <row r="16" spans="1:26" ht="45">
      <c r="A16" s="122">
        <v>42607.808333333298</v>
      </c>
      <c r="B16" s="123">
        <v>0.19166666666666701</v>
      </c>
      <c r="C16" s="124" t="s">
        <v>52</v>
      </c>
      <c r="D16" s="124" t="s">
        <v>51</v>
      </c>
      <c r="E16" s="124" t="s">
        <v>60</v>
      </c>
      <c r="F16" s="113" t="str">
        <f t="shared" si="34"/>
        <v/>
      </c>
      <c r="G16" s="114" t="str">
        <f t="shared" si="35"/>
        <v>-</v>
      </c>
      <c r="H16" s="113" t="str">
        <f t="shared" si="36"/>
        <v/>
      </c>
      <c r="I16" s="113" t="str">
        <f t="shared" si="37"/>
        <v/>
      </c>
      <c r="J16" s="115" t="str">
        <f t="shared" si="38"/>
        <v/>
      </c>
      <c r="K16" s="113">
        <f t="shared" si="39"/>
        <v>0</v>
      </c>
      <c r="L16" s="116" t="str">
        <f t="shared" si="40"/>
        <v/>
      </c>
      <c r="M16" s="113" t="str">
        <f t="shared" si="41"/>
        <v/>
      </c>
      <c r="N16" s="145" t="str">
        <f t="shared" si="42"/>
        <v/>
      </c>
      <c r="O16" s="83" t="str">
        <f t="shared" si="43"/>
        <v/>
      </c>
      <c r="P16" s="83" t="str">
        <f t="shared" si="44"/>
        <v/>
      </c>
      <c r="Q16" s="113" t="str">
        <f t="shared" si="45"/>
        <v/>
      </c>
      <c r="R16" s="113" t="str">
        <f t="shared" si="46"/>
        <v/>
      </c>
      <c r="S16" s="113" t="str">
        <f t="shared" si="47"/>
        <v/>
      </c>
      <c r="T16" s="113" t="str">
        <f t="shared" si="48"/>
        <v/>
      </c>
      <c r="U16" s="113" t="str">
        <f t="shared" si="49"/>
        <v/>
      </c>
      <c r="V16" s="115" t="str">
        <f t="shared" si="50"/>
        <v>-</v>
      </c>
      <c r="W16" s="71"/>
    </row>
    <row r="17" spans="1:23" ht="30">
      <c r="A17" s="126" t="s">
        <v>55</v>
      </c>
      <c r="B17" s="124" t="s">
        <v>55</v>
      </c>
      <c r="C17" s="124" t="s">
        <v>56</v>
      </c>
      <c r="D17" s="124"/>
      <c r="E17" s="124" t="s">
        <v>57</v>
      </c>
      <c r="F17" s="113" t="str">
        <f t="shared" si="34"/>
        <v/>
      </c>
      <c r="G17" s="114" t="str">
        <f t="shared" si="35"/>
        <v>-</v>
      </c>
      <c r="H17" s="113" t="str">
        <f t="shared" si="36"/>
        <v/>
      </c>
      <c r="I17" s="113" t="str">
        <f t="shared" si="37"/>
        <v/>
      </c>
      <c r="J17" s="115" t="str">
        <f t="shared" si="38"/>
        <v/>
      </c>
      <c r="K17" s="113">
        <f t="shared" si="39"/>
        <v>0</v>
      </c>
      <c r="L17" s="116" t="str">
        <f t="shared" si="40"/>
        <v/>
      </c>
      <c r="M17" s="113" t="str">
        <f t="shared" si="41"/>
        <v/>
      </c>
      <c r="N17" s="145" t="str">
        <f t="shared" si="42"/>
        <v/>
      </c>
      <c r="O17" s="83" t="str">
        <f t="shared" si="43"/>
        <v/>
      </c>
      <c r="P17" s="83" t="str">
        <f t="shared" si="44"/>
        <v/>
      </c>
      <c r="Q17" s="113" t="str">
        <f t="shared" si="45"/>
        <v/>
      </c>
      <c r="R17" s="113" t="str">
        <f t="shared" si="46"/>
        <v/>
      </c>
      <c r="S17" s="113" t="str">
        <f t="shared" si="47"/>
        <v/>
      </c>
      <c r="T17" s="113" t="str">
        <f t="shared" si="48"/>
        <v/>
      </c>
      <c r="U17" s="113" t="str">
        <f t="shared" si="49"/>
        <v/>
      </c>
      <c r="V17" s="115" t="str">
        <f t="shared" si="50"/>
        <v>-</v>
      </c>
      <c r="W17" s="71"/>
    </row>
    <row r="18" spans="1:23" ht="30">
      <c r="A18" s="126" t="s">
        <v>55</v>
      </c>
      <c r="B18" s="124" t="s">
        <v>55</v>
      </c>
      <c r="C18" s="124" t="s">
        <v>56</v>
      </c>
      <c r="D18" s="124"/>
      <c r="E18" s="124" t="s">
        <v>57</v>
      </c>
      <c r="F18" s="113" t="str">
        <f t="shared" si="34"/>
        <v/>
      </c>
      <c r="G18" s="114" t="str">
        <f t="shared" si="35"/>
        <v>-</v>
      </c>
      <c r="H18" s="113" t="str">
        <f t="shared" si="36"/>
        <v/>
      </c>
      <c r="I18" s="113" t="str">
        <f t="shared" si="37"/>
        <v/>
      </c>
      <c r="J18" s="115" t="str">
        <f t="shared" si="38"/>
        <v/>
      </c>
      <c r="K18" s="113">
        <f t="shared" si="39"/>
        <v>0</v>
      </c>
      <c r="L18" s="116" t="str">
        <f t="shared" si="40"/>
        <v/>
      </c>
      <c r="M18" s="113" t="str">
        <f t="shared" si="41"/>
        <v/>
      </c>
      <c r="N18" s="145" t="str">
        <f t="shared" si="42"/>
        <v/>
      </c>
      <c r="O18" s="83" t="str">
        <f t="shared" si="43"/>
        <v/>
      </c>
      <c r="P18" s="83" t="str">
        <f t="shared" si="44"/>
        <v/>
      </c>
      <c r="Q18" s="113" t="str">
        <f t="shared" si="45"/>
        <v/>
      </c>
      <c r="R18" s="113" t="str">
        <f t="shared" si="46"/>
        <v/>
      </c>
      <c r="S18" s="113" t="str">
        <f t="shared" si="47"/>
        <v/>
      </c>
      <c r="T18" s="113" t="str">
        <f t="shared" si="48"/>
        <v/>
      </c>
      <c r="U18" s="113" t="str">
        <f t="shared" si="49"/>
        <v/>
      </c>
      <c r="V18" s="115" t="str">
        <f t="shared" si="50"/>
        <v>-</v>
      </c>
      <c r="W18" s="71"/>
    </row>
    <row r="19" spans="1:23" ht="21.75" thickBot="1">
      <c r="A19" s="103"/>
      <c r="B19" s="104"/>
      <c r="C19" s="105"/>
      <c r="D19" s="106"/>
      <c r="E19" s="107"/>
    </row>
    <row r="20" spans="1:23" ht="21.75" thickBot="1">
      <c r="A20" s="137" t="s">
        <v>3</v>
      </c>
      <c r="B20" s="138"/>
      <c r="C20" s="60"/>
      <c r="D20" s="61"/>
      <c r="E20" s="97">
        <f>SUM($K$3:K189)</f>
        <v>1</v>
      </c>
    </row>
    <row r="21" spans="1:23" ht="21.75" thickBot="1">
      <c r="A21" s="62"/>
      <c r="B21" s="63"/>
      <c r="C21" s="64"/>
      <c r="D21" s="65"/>
      <c r="E21" s="66"/>
    </row>
    <row r="22" spans="1:23" ht="42.75" thickBot="1">
      <c r="A22" s="67" t="s">
        <v>32</v>
      </c>
      <c r="B22" s="68"/>
      <c r="C22" s="60"/>
      <c r="D22" s="61"/>
      <c r="E22" s="97">
        <f>A23*0.6214</f>
        <v>149.26027999997115</v>
      </c>
    </row>
    <row r="23" spans="1:23" ht="21.75" thickBot="1">
      <c r="A23" s="135">
        <f>SUM($C$3:C317)</f>
        <v>240.1999999999536</v>
      </c>
      <c r="B23" s="136"/>
      <c r="C23" s="64"/>
      <c r="D23" s="65"/>
      <c r="E23" s="66"/>
    </row>
    <row r="24" spans="1:23" ht="21.75" thickBot="1">
      <c r="A24" s="133" t="s">
        <v>33</v>
      </c>
      <c r="B24" s="134"/>
      <c r="C24" s="60"/>
      <c r="D24" s="61"/>
      <c r="E24" s="98">
        <f>A25*0.6214</f>
        <v>0</v>
      </c>
    </row>
    <row r="25" spans="1:23" ht="21.75" thickBot="1">
      <c r="A25" s="129">
        <f>MAX($V$3:V181)-MIN($V$3:V181)</f>
        <v>0</v>
      </c>
      <c r="B25" s="130"/>
      <c r="C25" s="28"/>
      <c r="D25" s="27"/>
      <c r="E25" s="99"/>
    </row>
    <row r="26" spans="1:23" ht="21.75" thickBot="1">
      <c r="A26" s="131" t="s">
        <v>6</v>
      </c>
      <c r="B26" s="132"/>
      <c r="C26" s="31"/>
      <c r="D26" s="30"/>
      <c r="E26" s="100">
        <f>SUM($R$3:R189)</f>
        <v>0</v>
      </c>
    </row>
    <row r="27" spans="1:23" ht="21.75" thickBot="1">
      <c r="A27" s="32"/>
      <c r="B27" s="28"/>
      <c r="C27" s="28"/>
      <c r="D27" s="27"/>
      <c r="E27" s="99"/>
    </row>
    <row r="28" spans="1:23" ht="21.75" thickBot="1">
      <c r="A28" s="131" t="s">
        <v>43</v>
      </c>
      <c r="B28" s="132"/>
      <c r="C28" s="31"/>
      <c r="D28" s="34"/>
      <c r="E28" s="100">
        <f>SUM($T$3:$T187)</f>
        <v>0</v>
      </c>
    </row>
    <row r="29" spans="1:23" ht="21.75" thickBot="1">
      <c r="A29" s="38"/>
      <c r="B29" s="38"/>
      <c r="C29" s="31"/>
      <c r="D29" s="34"/>
      <c r="E29" s="101"/>
    </row>
    <row r="30" spans="1:23" ht="21.75" thickBot="1">
      <c r="A30" s="131" t="s">
        <v>42</v>
      </c>
      <c r="B30" s="132"/>
      <c r="C30" s="31"/>
      <c r="D30" s="34"/>
      <c r="E30" s="100">
        <f>SUM($S$3:$S187)</f>
        <v>0</v>
      </c>
    </row>
    <row r="31" spans="1:23" ht="21.75" thickBot="1">
      <c r="A31" s="49"/>
      <c r="B31" s="49"/>
      <c r="C31" s="31"/>
      <c r="D31" s="34"/>
      <c r="E31" s="101"/>
    </row>
    <row r="32" spans="1:23" ht="21.75" thickBot="1">
      <c r="A32" s="141" t="s">
        <v>13</v>
      </c>
      <c r="B32" s="142"/>
      <c r="C32" s="50"/>
      <c r="D32" s="51"/>
      <c r="E32" s="100">
        <f>SUM($U$3:$U187)</f>
        <v>0</v>
      </c>
    </row>
    <row r="33" spans="1:5" ht="21.75" thickBot="1">
      <c r="A33" s="32"/>
      <c r="B33" s="28"/>
      <c r="C33" s="28"/>
      <c r="D33" s="27"/>
      <c r="E33" s="99"/>
    </row>
    <row r="34" spans="1:5" ht="21.75" thickBot="1">
      <c r="A34" s="39" t="s">
        <v>34</v>
      </c>
      <c r="B34" s="29"/>
      <c r="C34" s="31"/>
      <c r="D34" s="34"/>
      <c r="E34" s="100">
        <f>SUM($O$3:O189)</f>
        <v>0</v>
      </c>
    </row>
    <row r="35" spans="1:5" ht="21.75" thickBot="1">
      <c r="A35" s="32"/>
      <c r="B35" s="28"/>
      <c r="C35" s="28"/>
      <c r="D35" s="27"/>
      <c r="E35" s="99"/>
    </row>
    <row r="36" spans="1:5" ht="21.75" thickBot="1">
      <c r="A36" s="82" t="s">
        <v>35</v>
      </c>
      <c r="B36" s="29"/>
      <c r="C36" s="54"/>
      <c r="D36" s="55"/>
      <c r="E36" s="100">
        <f>SUM($P$3:P191)</f>
        <v>0</v>
      </c>
    </row>
    <row r="37" spans="1:5" ht="21.75" thickBot="1">
      <c r="A37" s="32"/>
      <c r="B37" s="28"/>
      <c r="C37" s="28"/>
      <c r="D37" s="27"/>
      <c r="E37" s="99"/>
    </row>
    <row r="38" spans="1:5" ht="21.75" thickBot="1">
      <c r="A38" s="39" t="s">
        <v>2</v>
      </c>
      <c r="B38" s="40"/>
      <c r="C38" s="16"/>
      <c r="D38" s="34"/>
      <c r="E38" s="102">
        <f>SUM($G$3:G189)</f>
        <v>0</v>
      </c>
    </row>
    <row r="39" spans="1:5" ht="21.75" thickBot="1">
      <c r="A39" s="32"/>
      <c r="B39" s="28"/>
      <c r="C39" s="28"/>
      <c r="D39" s="27"/>
      <c r="E39" s="99"/>
    </row>
    <row r="40" spans="1:5" ht="21.75" thickBot="1">
      <c r="A40" s="39" t="s">
        <v>1</v>
      </c>
      <c r="B40" s="40"/>
      <c r="C40" s="16"/>
      <c r="D40" s="36"/>
      <c r="E40" s="100">
        <f>SUM($L$3:L189)</f>
        <v>0</v>
      </c>
    </row>
    <row r="41" spans="1:5" ht="21.75" thickBot="1">
      <c r="A41" s="32"/>
      <c r="B41" s="37"/>
      <c r="C41" s="28"/>
      <c r="D41" s="27"/>
      <c r="E41" s="99"/>
    </row>
    <row r="42" spans="1:5" ht="21.75" thickBot="1">
      <c r="A42" s="139" t="s">
        <v>10</v>
      </c>
      <c r="B42" s="140"/>
      <c r="C42" s="16"/>
      <c r="D42" s="27"/>
      <c r="E42" s="100">
        <f>SUM($I$3:I189)</f>
        <v>0</v>
      </c>
    </row>
    <row r="43" spans="1:5" ht="21.75" thickBot="1">
      <c r="A43" s="38"/>
      <c r="B43" s="35"/>
      <c r="C43" s="16"/>
      <c r="D43" s="27"/>
      <c r="E43" s="101"/>
    </row>
    <row r="44" spans="1:5" ht="21.75" thickBot="1">
      <c r="A44" s="39" t="s">
        <v>0</v>
      </c>
      <c r="B44" s="40"/>
      <c r="C44" s="16"/>
      <c r="D44" s="27"/>
      <c r="E44" s="100">
        <f>SUM($F$3:F189)</f>
        <v>0</v>
      </c>
    </row>
    <row r="45" spans="1:5" ht="26.25">
      <c r="A45" s="38"/>
      <c r="B45" s="35"/>
      <c r="C45" s="16"/>
      <c r="D45" s="27"/>
      <c r="E45" s="33"/>
    </row>
    <row r="46" spans="1:5">
      <c r="A46" s="41"/>
      <c r="B46" s="18"/>
      <c r="C46" s="19"/>
      <c r="D46" s="8"/>
      <c r="E46" s="7"/>
    </row>
    <row r="47" spans="1:5">
      <c r="A47" s="41"/>
      <c r="B47" s="18"/>
      <c r="C47" s="19"/>
      <c r="D47" s="8"/>
      <c r="E47" s="128"/>
    </row>
    <row r="48" spans="1:5">
      <c r="A48" s="41"/>
      <c r="B48" s="18"/>
      <c r="C48" s="19"/>
      <c r="D48" s="8"/>
      <c r="E48" s="128"/>
    </row>
    <row r="49" spans="1:5">
      <c r="A49" s="13"/>
      <c r="B49" s="13"/>
      <c r="C49" s="15"/>
      <c r="D49" s="16"/>
    </row>
    <row r="51" spans="1:5">
      <c r="E51" s="17"/>
    </row>
  </sheetData>
  <sheetProtection formatCells="0" formatColumns="0" formatRows="0"/>
  <mergeCells count="12">
    <mergeCell ref="S1:U1"/>
    <mergeCell ref="M1:Q1"/>
    <mergeCell ref="E47:E48"/>
    <mergeCell ref="A25:B25"/>
    <mergeCell ref="A28:B28"/>
    <mergeCell ref="A30:B30"/>
    <mergeCell ref="A26:B26"/>
    <mergeCell ref="A24:B24"/>
    <mergeCell ref="A23:B23"/>
    <mergeCell ref="A20:B20"/>
    <mergeCell ref="A42:B42"/>
    <mergeCell ref="A32:B32"/>
  </mergeCells>
  <pageMargins left="0" right="0" top="0" bottom="0" header="0" footer="0"/>
  <pageSetup scale="61" fitToHeight="0" orientation="landscape" r:id="rId1"/>
  <headerFooter>
    <oddFooter>&amp;R&amp;P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rgb="FF00B050"/>
    <pageSetUpPr fitToPage="1"/>
  </sheetPr>
  <dimension ref="A1:Z36"/>
  <sheetViews>
    <sheetView view="pageBreakPreview" zoomScale="70" zoomScaleNormal="100" zoomScaleSheetLayoutView="70" workbookViewId="0">
      <selection activeCell="I4" sqref="I4"/>
    </sheetView>
  </sheetViews>
  <sheetFormatPr baseColWidth="10" defaultRowHeight="21"/>
  <cols>
    <col min="1" max="1" width="20.140625" style="6" customWidth="1"/>
    <col min="2" max="2" width="20" style="4" customWidth="1"/>
    <col min="3" max="3" width="8.5703125" style="5" customWidth="1"/>
    <col min="4" max="4" width="22.7109375" style="5" customWidth="1"/>
    <col min="5" max="5" width="25.7109375" style="5" customWidth="1"/>
    <col min="6" max="6" width="5.28515625" style="12" customWidth="1"/>
    <col min="7" max="7" width="6.140625" style="48" customWidth="1"/>
    <col min="8" max="8" width="5.28515625" style="52" customWidth="1"/>
    <col min="9" max="9" width="8.28515625" style="3" customWidth="1"/>
    <col min="10" max="10" width="5.28515625" style="12" customWidth="1"/>
    <col min="11" max="11" width="8.28515625" style="3" customWidth="1"/>
    <col min="12" max="12" width="5.28515625" style="12" customWidth="1"/>
    <col min="13" max="13" width="8.7109375" style="52" customWidth="1"/>
    <col min="14" max="14" width="8.140625" style="52" customWidth="1"/>
    <col min="15" max="15" width="6.42578125" style="12" customWidth="1"/>
    <col min="16" max="16" width="6.85546875" style="12" customWidth="1"/>
    <col min="17" max="17" width="5.85546875" style="2" customWidth="1"/>
    <col min="18" max="18" width="8.7109375" style="52" customWidth="1"/>
    <col min="19" max="20" width="6.7109375" style="52" customWidth="1"/>
    <col min="21" max="21" width="7" customWidth="1"/>
    <col min="22" max="22" width="9.7109375" customWidth="1"/>
    <col min="23" max="26" width="11.5703125" style="26"/>
  </cols>
  <sheetData>
    <row r="1" spans="1:26" s="10" customFormat="1" ht="21.75" customHeight="1">
      <c r="B1" s="58" t="s">
        <v>46</v>
      </c>
      <c r="D1" s="14"/>
      <c r="E1" s="14"/>
      <c r="F1" s="10" t="s">
        <v>5</v>
      </c>
      <c r="G1" s="59"/>
      <c r="H1" s="14"/>
      <c r="I1" s="42"/>
      <c r="J1" s="11"/>
      <c r="K1" s="57"/>
      <c r="L1" s="59"/>
      <c r="M1" s="143">
        <f ca="1">Atest!M1</f>
        <v>42603</v>
      </c>
      <c r="N1" s="143"/>
      <c r="O1" s="143" t="e">
        <f>#REF!</f>
        <v>#REF!</v>
      </c>
      <c r="P1" s="143"/>
      <c r="Q1" s="143"/>
      <c r="R1" s="121"/>
      <c r="S1" s="143">
        <f ca="1">Atest!S1</f>
        <v>42609</v>
      </c>
      <c r="T1" s="143" t="s">
        <v>21</v>
      </c>
      <c r="U1" s="143" t="e">
        <f>#REF!</f>
        <v>#REF!</v>
      </c>
      <c r="W1" s="69"/>
      <c r="X1" s="69"/>
      <c r="Y1" s="69"/>
      <c r="Z1" s="69"/>
    </row>
    <row r="2" spans="1:26" ht="170.25" customHeight="1">
      <c r="A2" s="20" t="s">
        <v>4</v>
      </c>
      <c r="B2" s="23" t="s">
        <v>8</v>
      </c>
      <c r="C2" s="24" t="s">
        <v>9</v>
      </c>
      <c r="D2" s="24" t="s">
        <v>22</v>
      </c>
      <c r="E2" s="21" t="s">
        <v>23</v>
      </c>
      <c r="F2" s="46" t="s">
        <v>41</v>
      </c>
      <c r="G2" s="47" t="s">
        <v>40</v>
      </c>
      <c r="H2" s="56" t="s">
        <v>20</v>
      </c>
      <c r="I2" s="43" t="s">
        <v>15</v>
      </c>
      <c r="J2" s="56" t="s">
        <v>12</v>
      </c>
      <c r="K2" s="43" t="s">
        <v>14</v>
      </c>
      <c r="L2" s="56" t="s">
        <v>1</v>
      </c>
      <c r="M2" s="56" t="s">
        <v>37</v>
      </c>
      <c r="N2" s="56" t="s">
        <v>38</v>
      </c>
      <c r="O2" s="56" t="s">
        <v>36</v>
      </c>
      <c r="P2" s="56" t="s">
        <v>50</v>
      </c>
      <c r="Q2" s="44" t="s">
        <v>19</v>
      </c>
      <c r="R2" s="56" t="s">
        <v>16</v>
      </c>
      <c r="S2" s="56" t="s">
        <v>17</v>
      </c>
      <c r="T2" s="56" t="s">
        <v>18</v>
      </c>
      <c r="U2" s="56" t="s">
        <v>13</v>
      </c>
      <c r="V2" s="56" t="s">
        <v>11</v>
      </c>
      <c r="W2" s="70"/>
      <c r="X2" s="70"/>
      <c r="Y2" s="70"/>
      <c r="Z2" s="70"/>
    </row>
    <row r="3" spans="1:26" s="9" customFormat="1" ht="18.75">
      <c r="A3" s="80"/>
      <c r="B3" s="81"/>
      <c r="C3" s="79"/>
      <c r="D3" s="25"/>
      <c r="E3" s="112"/>
      <c r="F3" s="113" t="str">
        <f>IF(ISERROR(SEARCH("ATTENTE",E3)),"",$B3)</f>
        <v/>
      </c>
      <c r="G3" s="114" t="str">
        <f t="shared" ref="G3" si="0">IF(COUNTIF(E3,"*Formation*")+COUNTIF(E3,"*Travail de cours*")+COUNTIF(E3,"*réunion*")+COUNTIF(E3,"*escorte routière*")+COUNTIF(E3,"*courte distance*")&gt;0,B3,"-")</f>
        <v>-</v>
      </c>
      <c r="H3" s="113" t="str">
        <f>IF(ISERROR(SEARCH("superload: True",E3)),"",$B3)</f>
        <v/>
      </c>
      <c r="I3" s="113" t="str">
        <f>IF(ISERROR(SEARCH("Douane",E3)),"",1)</f>
        <v/>
      </c>
      <c r="J3" s="115" t="str">
        <f>IF(ISERROR(SEARCH("transport explosif",E3)),"",1)</f>
        <v/>
      </c>
      <c r="K3" s="113">
        <f t="shared" ref="K3" si="1">IF(COUNTIF(E3,"*toile: true*"),1,0)+IF(COUNTIF(E3,"*charge*"),1,0)+IF(COUNTIF(E3,"*déchargr*"),1,0)</f>
        <v>0</v>
      </c>
      <c r="L3" s="116" t="str">
        <f>IF(ISERROR(SEARCH("TWIC: True",E3)),"",1)</f>
        <v/>
      </c>
      <c r="M3" s="113" t="str">
        <f t="shared" ref="M3" si="2">IFERROR(IF(LEFT(MID($E3,SEARCH("Largeur pi-po",$E3,1)+15,100),2)*1&lt;12,LEFT(MID($E3,SEARCH("Largeur pi-po",$E3,1)+15,100),2)*1,""),"")</f>
        <v/>
      </c>
      <c r="N3" s="113" t="str">
        <f t="shared" ref="N3" si="3">IFERROR(IF(LEFT(MID($E3,SEARCH("Largeur pi-po",$E3,1)+15,100),2)*1&gt;=12,LEFT(MID($E3,SEARCH("Largeur pi-po",$E3,1)+15,100),2)*1,""),"")</f>
        <v/>
      </c>
      <c r="O3" s="83" t="str">
        <f t="shared" ref="O3" si="4">IF(M3&lt;12,1,"")</f>
        <v/>
      </c>
      <c r="P3" s="83" t="str">
        <f t="shared" ref="P3" si="5">IF(N3="","",IF(N3&gt;=12,1,""))</f>
        <v/>
      </c>
      <c r="Q3" s="113" t="str">
        <f>IF(ISERROR(SEARCH("PRIME N.Y:True",E3)),"",1)</f>
        <v/>
      </c>
      <c r="R3" s="113" t="str">
        <f>IF(ISERROR(SEARCH("Journée non complète",E3)),"",1)</f>
        <v/>
      </c>
      <c r="S3" s="113" t="str">
        <f>IF(ISERROR(SEARCH("Fin de semaine",E3)),"",1)</f>
        <v/>
      </c>
      <c r="T3" s="113" t="str">
        <f>IF(ISERROR(SEARCH("1 Journée compète semaine",E3)),"",1)</f>
        <v/>
      </c>
      <c r="U3" s="113" t="str">
        <f>IF(ISERROR(SEARCH("Arrêt obligatoir (36H)",E3)),"",1)</f>
        <v/>
      </c>
      <c r="V3" s="115" t="str">
        <f>IF(ISERR(FIND("Odomètre",E3,1)),"-",MID(E3,FIND("Odomètre",E3,1)+9,LEN(E3)-FIND("Odomètre",E3,1)-8))</f>
        <v>-</v>
      </c>
      <c r="W3" s="71"/>
      <c r="X3" s="71"/>
      <c r="Y3" s="71"/>
      <c r="Z3" s="71"/>
    </row>
    <row r="4" spans="1:26" s="9" customFormat="1" ht="19.5" thickBot="1">
      <c r="A4" s="103"/>
      <c r="B4" s="104"/>
      <c r="C4" s="105"/>
      <c r="D4" s="106"/>
      <c r="E4" s="107"/>
      <c r="F4" s="111"/>
      <c r="G4" s="117"/>
      <c r="H4" s="111"/>
      <c r="I4" s="111"/>
      <c r="J4" s="118"/>
      <c r="K4" s="111"/>
      <c r="L4" s="119"/>
      <c r="M4" s="111"/>
      <c r="N4" s="111"/>
      <c r="O4" s="120"/>
      <c r="P4" s="120"/>
      <c r="Q4" s="111"/>
      <c r="R4" s="111"/>
      <c r="S4" s="111"/>
      <c r="T4" s="111"/>
      <c r="U4" s="111"/>
      <c r="V4" s="118"/>
      <c r="W4" s="71"/>
      <c r="X4" s="71"/>
      <c r="Y4" s="71"/>
      <c r="Z4" s="71"/>
    </row>
    <row r="5" spans="1:26" ht="21.75" thickBot="1">
      <c r="A5" s="137" t="s">
        <v>3</v>
      </c>
      <c r="B5" s="138"/>
      <c r="C5" s="60"/>
      <c r="D5" s="61"/>
      <c r="E5" s="97">
        <f>SUM($K$3:K283)</f>
        <v>0</v>
      </c>
      <c r="F5" s="90"/>
      <c r="G5" s="91"/>
      <c r="H5" s="92"/>
      <c r="I5" s="93"/>
      <c r="J5" s="94"/>
      <c r="K5" s="93"/>
      <c r="L5" s="94"/>
      <c r="M5" s="92"/>
      <c r="N5" s="92"/>
      <c r="O5" s="94"/>
      <c r="P5" s="94"/>
      <c r="Q5" s="95"/>
      <c r="R5" s="92"/>
      <c r="S5" s="92"/>
      <c r="T5" s="92"/>
      <c r="U5" s="96"/>
      <c r="V5" s="96"/>
    </row>
    <row r="6" spans="1:26" ht="21.75" thickBot="1">
      <c r="A6" s="62"/>
      <c r="B6" s="63"/>
      <c r="C6" s="64"/>
      <c r="D6" s="65"/>
      <c r="E6" s="66"/>
      <c r="F6" s="90"/>
      <c r="G6" s="91"/>
      <c r="H6" s="92"/>
      <c r="I6" s="93"/>
      <c r="J6" s="94"/>
      <c r="K6" s="93"/>
      <c r="L6" s="94"/>
      <c r="M6" s="92"/>
      <c r="N6" s="92"/>
      <c r="O6" s="94"/>
      <c r="P6" s="94"/>
      <c r="Q6" s="95"/>
      <c r="R6" s="92"/>
      <c r="S6" s="92"/>
      <c r="T6" s="92"/>
      <c r="U6" s="96"/>
      <c r="V6" s="96"/>
    </row>
    <row r="7" spans="1:26" ht="42.75" thickBot="1">
      <c r="A7" s="109" t="s">
        <v>32</v>
      </c>
      <c r="B7" s="68"/>
      <c r="C7" s="60"/>
      <c r="D7" s="61"/>
      <c r="E7" s="97">
        <f>A8*0.6214</f>
        <v>0</v>
      </c>
      <c r="F7" s="90"/>
      <c r="G7" s="91"/>
      <c r="H7" s="92"/>
      <c r="I7" s="93"/>
      <c r="J7" s="94"/>
      <c r="K7" s="93"/>
      <c r="L7" s="94"/>
      <c r="M7" s="92"/>
      <c r="N7" s="92"/>
      <c r="O7" s="94"/>
      <c r="P7" s="94"/>
      <c r="Q7" s="95"/>
      <c r="R7" s="92"/>
      <c r="S7" s="92"/>
      <c r="T7" s="92"/>
      <c r="U7" s="96"/>
      <c r="V7" s="96"/>
    </row>
    <row r="8" spans="1:26" ht="21.75" thickBot="1">
      <c r="A8" s="135">
        <f>SUM($C$3:C302)</f>
        <v>0</v>
      </c>
      <c r="B8" s="136"/>
      <c r="C8" s="64"/>
      <c r="D8" s="65"/>
      <c r="E8" s="66"/>
      <c r="F8" s="90"/>
      <c r="G8" s="91"/>
      <c r="H8" s="92"/>
      <c r="I8" s="93"/>
      <c r="J8" s="94"/>
      <c r="K8" s="93"/>
      <c r="L8" s="94"/>
      <c r="M8" s="92"/>
      <c r="N8" s="92"/>
      <c r="O8" s="94"/>
      <c r="P8" s="94"/>
      <c r="Q8" s="95"/>
      <c r="R8" s="92"/>
      <c r="S8" s="92"/>
      <c r="T8" s="92"/>
      <c r="U8" s="96"/>
      <c r="V8" s="96"/>
    </row>
    <row r="9" spans="1:26" ht="21.75" thickBot="1">
      <c r="A9" s="133" t="s">
        <v>33</v>
      </c>
      <c r="B9" s="134"/>
      <c r="C9" s="60"/>
      <c r="D9" s="61"/>
      <c r="E9" s="98">
        <f>A10*0.6214</f>
        <v>0</v>
      </c>
      <c r="F9" s="90"/>
      <c r="G9" s="91"/>
      <c r="H9" s="92"/>
      <c r="I9" s="93"/>
      <c r="J9" s="94"/>
      <c r="K9" s="93"/>
      <c r="L9" s="94"/>
      <c r="M9" s="92"/>
      <c r="N9" s="92"/>
      <c r="O9" s="94"/>
      <c r="P9" s="94"/>
      <c r="Q9" s="95"/>
      <c r="R9" s="92"/>
      <c r="S9" s="92"/>
      <c r="T9" s="92"/>
      <c r="U9" s="96"/>
      <c r="V9" s="96"/>
    </row>
    <row r="10" spans="1:26" ht="21.75" thickBot="1">
      <c r="A10" s="129">
        <f>MAX($V$3:V286)-MIN($V$3:V286)</f>
        <v>0</v>
      </c>
      <c r="B10" s="130"/>
      <c r="C10" s="28"/>
      <c r="D10" s="27"/>
      <c r="E10" s="99"/>
      <c r="F10" s="90"/>
      <c r="G10" s="91"/>
      <c r="H10" s="92"/>
      <c r="I10" s="93"/>
      <c r="J10" s="94"/>
      <c r="K10" s="93"/>
      <c r="L10" s="94"/>
      <c r="M10" s="92"/>
      <c r="N10" s="92"/>
      <c r="O10" s="94"/>
      <c r="P10" s="94"/>
      <c r="Q10" s="95"/>
      <c r="R10" s="92"/>
      <c r="S10" s="92"/>
      <c r="T10" s="92"/>
      <c r="U10" s="96"/>
      <c r="V10" s="96"/>
    </row>
    <row r="11" spans="1:26" ht="21.75" thickBot="1">
      <c r="A11" s="131" t="s">
        <v>6</v>
      </c>
      <c r="B11" s="132"/>
      <c r="C11" s="54"/>
      <c r="D11" s="30"/>
      <c r="E11" s="100">
        <f>SUM($R$3:R283)</f>
        <v>0</v>
      </c>
      <c r="F11" s="90"/>
      <c r="G11" s="91"/>
      <c r="H11" s="92"/>
      <c r="I11" s="93"/>
      <c r="J11" s="94"/>
      <c r="K11" s="93"/>
      <c r="L11" s="94"/>
      <c r="M11" s="92"/>
      <c r="N11" s="92"/>
      <c r="O11" s="94"/>
      <c r="P11" s="94"/>
      <c r="Q11" s="95"/>
      <c r="R11" s="92"/>
      <c r="S11" s="92"/>
      <c r="T11" s="92"/>
      <c r="U11" s="96"/>
      <c r="V11" s="96"/>
    </row>
    <row r="12" spans="1:26" ht="21.75" thickBot="1">
      <c r="A12" s="32"/>
      <c r="B12" s="28"/>
      <c r="C12" s="28"/>
      <c r="D12" s="27"/>
      <c r="E12" s="99"/>
      <c r="F12" s="90"/>
      <c r="G12" s="91"/>
      <c r="H12" s="92"/>
      <c r="I12" s="93"/>
      <c r="J12" s="94"/>
      <c r="K12" s="93"/>
      <c r="L12" s="94"/>
      <c r="M12" s="92"/>
      <c r="N12" s="92"/>
      <c r="O12" s="94"/>
      <c r="P12" s="94"/>
      <c r="Q12" s="95"/>
      <c r="R12" s="92"/>
      <c r="S12" s="92"/>
      <c r="T12" s="92"/>
      <c r="U12" s="96"/>
      <c r="V12" s="96"/>
    </row>
    <row r="13" spans="1:26" ht="21.75" thickBot="1">
      <c r="A13" s="131" t="s">
        <v>43</v>
      </c>
      <c r="B13" s="132"/>
      <c r="C13" s="54"/>
      <c r="D13" s="55"/>
      <c r="E13" s="100">
        <f>SUM($T$3:$T281)</f>
        <v>0</v>
      </c>
      <c r="F13" s="90"/>
      <c r="G13" s="91"/>
      <c r="H13" s="92"/>
      <c r="I13" s="93"/>
      <c r="J13" s="94"/>
      <c r="K13" s="93"/>
      <c r="L13" s="94"/>
      <c r="M13" s="92"/>
      <c r="N13" s="92"/>
      <c r="O13" s="94"/>
      <c r="P13" s="94"/>
      <c r="Q13" s="95"/>
      <c r="R13" s="92"/>
      <c r="S13" s="92"/>
      <c r="T13" s="92"/>
      <c r="U13" s="96"/>
      <c r="V13" s="96"/>
    </row>
    <row r="14" spans="1:26" ht="21.75" thickBot="1">
      <c r="A14" s="38"/>
      <c r="B14" s="38"/>
      <c r="C14" s="54"/>
      <c r="D14" s="55"/>
      <c r="E14" s="101"/>
      <c r="F14" s="90"/>
      <c r="G14" s="91"/>
      <c r="H14" s="92"/>
      <c r="I14" s="93"/>
      <c r="J14" s="94"/>
      <c r="K14" s="93"/>
      <c r="L14" s="94"/>
      <c r="M14" s="92"/>
      <c r="N14" s="92"/>
      <c r="O14" s="94"/>
      <c r="P14" s="94"/>
      <c r="Q14" s="95"/>
      <c r="R14" s="92"/>
      <c r="S14" s="92"/>
      <c r="T14" s="92"/>
      <c r="U14" s="96"/>
      <c r="V14" s="96"/>
    </row>
    <row r="15" spans="1:26" ht="21.75" thickBot="1">
      <c r="A15" s="131" t="s">
        <v>42</v>
      </c>
      <c r="B15" s="132"/>
      <c r="C15" s="54"/>
      <c r="D15" s="55"/>
      <c r="E15" s="100">
        <f>SUM($S$3:$S281)</f>
        <v>0</v>
      </c>
      <c r="F15" s="90"/>
      <c r="G15" s="91"/>
      <c r="H15" s="92"/>
      <c r="I15" s="93"/>
      <c r="J15" s="94"/>
      <c r="K15" s="93"/>
      <c r="L15" s="94"/>
      <c r="M15" s="92"/>
      <c r="N15" s="92"/>
      <c r="O15" s="94"/>
      <c r="P15" s="94"/>
      <c r="Q15" s="95"/>
      <c r="R15" s="92"/>
      <c r="S15" s="92"/>
      <c r="T15" s="92"/>
      <c r="U15" s="96"/>
      <c r="V15" s="96"/>
    </row>
    <row r="16" spans="1:26" ht="21.75" thickBot="1">
      <c r="A16" s="49"/>
      <c r="B16" s="49"/>
      <c r="C16" s="54"/>
      <c r="D16" s="55"/>
      <c r="E16" s="101"/>
      <c r="F16" s="90"/>
      <c r="G16" s="91"/>
      <c r="H16" s="92"/>
      <c r="I16" s="93"/>
      <c r="J16" s="94"/>
      <c r="K16" s="93"/>
      <c r="L16" s="94"/>
      <c r="M16" s="92"/>
      <c r="N16" s="92"/>
      <c r="O16" s="94"/>
      <c r="P16" s="94"/>
      <c r="Q16" s="95"/>
      <c r="R16" s="92"/>
      <c r="S16" s="92"/>
      <c r="T16" s="92"/>
      <c r="U16" s="96"/>
      <c r="V16" s="96"/>
    </row>
    <row r="17" spans="1:22" ht="21.75" thickBot="1">
      <c r="A17" s="141" t="s">
        <v>13</v>
      </c>
      <c r="B17" s="142"/>
      <c r="C17" s="54"/>
      <c r="D17" s="55"/>
      <c r="E17" s="100">
        <f>SUM($U$3:$U281)</f>
        <v>0</v>
      </c>
      <c r="F17" s="90"/>
      <c r="G17" s="91"/>
      <c r="H17" s="92"/>
      <c r="I17" s="93"/>
      <c r="J17" s="94"/>
      <c r="K17" s="93"/>
      <c r="L17" s="94"/>
      <c r="M17" s="92"/>
      <c r="N17" s="92"/>
      <c r="O17" s="94"/>
      <c r="P17" s="94"/>
      <c r="Q17" s="95"/>
      <c r="R17" s="92"/>
      <c r="S17" s="92"/>
      <c r="T17" s="92"/>
      <c r="U17" s="96"/>
      <c r="V17" s="96"/>
    </row>
    <row r="18" spans="1:22" ht="21.75" thickBot="1">
      <c r="A18" s="32"/>
      <c r="B18" s="28"/>
      <c r="C18" s="28"/>
      <c r="D18" s="27"/>
      <c r="E18" s="99"/>
      <c r="F18" s="90"/>
      <c r="G18" s="91"/>
      <c r="H18" s="92"/>
      <c r="I18" s="93"/>
      <c r="J18" s="94"/>
      <c r="K18" s="93"/>
      <c r="L18" s="94"/>
      <c r="M18" s="92"/>
      <c r="N18" s="92"/>
      <c r="O18" s="94"/>
      <c r="P18" s="94"/>
      <c r="Q18" s="95"/>
      <c r="R18" s="92"/>
      <c r="S18" s="92"/>
      <c r="T18" s="92"/>
      <c r="U18" s="96"/>
      <c r="V18" s="96"/>
    </row>
    <row r="19" spans="1:22" ht="21.75" thickBot="1">
      <c r="A19" s="108" t="s">
        <v>34</v>
      </c>
      <c r="B19" s="29"/>
      <c r="C19" s="54"/>
      <c r="D19" s="55"/>
      <c r="E19" s="100">
        <f>SUM($O$3:O283)</f>
        <v>0</v>
      </c>
      <c r="F19" s="90"/>
      <c r="G19" s="91"/>
      <c r="H19" s="92"/>
      <c r="I19" s="93"/>
      <c r="J19" s="94"/>
      <c r="K19" s="93"/>
      <c r="L19" s="94"/>
      <c r="M19" s="92"/>
      <c r="N19" s="92"/>
      <c r="O19" s="94"/>
      <c r="P19" s="94"/>
      <c r="Q19" s="95"/>
      <c r="R19" s="92"/>
      <c r="S19" s="92"/>
      <c r="T19" s="92"/>
      <c r="U19" s="96"/>
      <c r="V19" s="96"/>
    </row>
    <row r="20" spans="1:22" ht="21.75" thickBot="1">
      <c r="A20" s="32"/>
      <c r="B20" s="28"/>
      <c r="C20" s="28"/>
      <c r="D20" s="27"/>
      <c r="E20" s="99"/>
      <c r="F20" s="90"/>
      <c r="G20" s="91"/>
      <c r="H20" s="92"/>
      <c r="I20" s="93"/>
      <c r="J20" s="94"/>
      <c r="K20" s="93"/>
      <c r="L20" s="94"/>
      <c r="M20" s="92"/>
      <c r="N20" s="92"/>
      <c r="O20" s="94"/>
      <c r="P20" s="94"/>
      <c r="Q20" s="95"/>
      <c r="R20" s="92"/>
      <c r="S20" s="92"/>
      <c r="T20" s="92"/>
      <c r="U20" s="96"/>
      <c r="V20" s="96"/>
    </row>
    <row r="21" spans="1:22" ht="21.75" thickBot="1">
      <c r="A21" s="108" t="s">
        <v>35</v>
      </c>
      <c r="B21" s="29"/>
      <c r="C21" s="54"/>
      <c r="D21" s="55"/>
      <c r="E21" s="100">
        <f>SUM($P$3:P285)</f>
        <v>0</v>
      </c>
      <c r="F21" s="90"/>
      <c r="G21" s="91"/>
      <c r="H21" s="92"/>
      <c r="I21" s="93"/>
      <c r="J21" s="94"/>
      <c r="K21" s="93"/>
      <c r="L21" s="94"/>
      <c r="M21" s="92"/>
      <c r="N21" s="92"/>
      <c r="O21" s="94"/>
      <c r="P21" s="94"/>
      <c r="Q21" s="95"/>
      <c r="R21" s="92"/>
      <c r="S21" s="92"/>
      <c r="T21" s="92"/>
      <c r="U21" s="96"/>
      <c r="V21" s="96"/>
    </row>
    <row r="22" spans="1:22" ht="21.75" thickBot="1">
      <c r="A22" s="32"/>
      <c r="B22" s="28"/>
      <c r="C22" s="28"/>
      <c r="D22" s="27"/>
      <c r="E22" s="99"/>
      <c r="F22" s="90"/>
      <c r="G22" s="91"/>
      <c r="H22" s="92"/>
      <c r="I22" s="93"/>
      <c r="J22" s="94"/>
      <c r="K22" s="93"/>
      <c r="L22" s="94"/>
      <c r="M22" s="92"/>
      <c r="N22" s="92"/>
      <c r="O22" s="94"/>
      <c r="P22" s="94"/>
      <c r="Q22" s="95"/>
      <c r="R22" s="92"/>
      <c r="S22" s="92"/>
      <c r="T22" s="92"/>
      <c r="U22" s="96"/>
      <c r="V22" s="96"/>
    </row>
    <row r="23" spans="1:22" ht="21.75" thickBot="1">
      <c r="A23" s="108" t="s">
        <v>2</v>
      </c>
      <c r="B23" s="110"/>
      <c r="C23" s="16"/>
      <c r="D23" s="55"/>
      <c r="E23" s="102">
        <f>SUM($G$3:G283)</f>
        <v>0</v>
      </c>
      <c r="F23" s="90"/>
      <c r="G23" s="91"/>
      <c r="H23" s="92"/>
      <c r="I23" s="93"/>
      <c r="J23" s="94"/>
      <c r="K23" s="93"/>
      <c r="L23" s="94"/>
      <c r="M23" s="92"/>
      <c r="N23" s="92"/>
      <c r="O23" s="94"/>
      <c r="P23" s="94"/>
      <c r="Q23" s="95"/>
      <c r="R23" s="92"/>
      <c r="S23" s="92"/>
      <c r="T23" s="92"/>
      <c r="U23" s="96"/>
      <c r="V23" s="96"/>
    </row>
    <row r="24" spans="1:22" ht="21.75" thickBot="1">
      <c r="A24" s="32"/>
      <c r="B24" s="28"/>
      <c r="C24" s="28"/>
      <c r="D24" s="27"/>
      <c r="E24" s="99"/>
      <c r="F24" s="90"/>
      <c r="G24" s="91"/>
      <c r="H24" s="92"/>
      <c r="I24" s="93"/>
      <c r="J24" s="94"/>
      <c r="K24" s="93"/>
      <c r="L24" s="94"/>
      <c r="M24" s="92"/>
      <c r="N24" s="92"/>
      <c r="O24" s="94"/>
      <c r="P24" s="94"/>
      <c r="Q24" s="95"/>
      <c r="R24" s="92"/>
      <c r="S24" s="92"/>
      <c r="T24" s="92"/>
      <c r="U24" s="96"/>
      <c r="V24" s="96"/>
    </row>
    <row r="25" spans="1:22" ht="21.75" thickBot="1">
      <c r="A25" s="108" t="s">
        <v>1</v>
      </c>
      <c r="B25" s="110"/>
      <c r="C25" s="16"/>
      <c r="D25" s="36"/>
      <c r="E25" s="100">
        <f>SUM($L$3:L283)</f>
        <v>0</v>
      </c>
      <c r="F25" s="90"/>
      <c r="G25" s="91"/>
      <c r="H25" s="92"/>
      <c r="I25" s="93"/>
      <c r="J25" s="94"/>
      <c r="K25" s="93"/>
      <c r="L25" s="94"/>
      <c r="M25" s="92"/>
      <c r="N25" s="92"/>
      <c r="O25" s="94"/>
      <c r="P25" s="94"/>
      <c r="Q25" s="95"/>
      <c r="R25" s="92"/>
      <c r="S25" s="92"/>
      <c r="T25" s="92"/>
      <c r="U25" s="96"/>
      <c r="V25" s="96"/>
    </row>
    <row r="26" spans="1:22" ht="21.75" thickBot="1">
      <c r="A26" s="32"/>
      <c r="B26" s="37"/>
      <c r="C26" s="28"/>
      <c r="D26" s="27"/>
      <c r="E26" s="99"/>
      <c r="F26" s="90"/>
      <c r="G26" s="91"/>
      <c r="H26" s="92"/>
      <c r="I26" s="93"/>
      <c r="J26" s="94"/>
      <c r="K26" s="93"/>
      <c r="L26" s="94"/>
      <c r="M26" s="92"/>
      <c r="N26" s="92"/>
      <c r="O26" s="94"/>
      <c r="P26" s="94"/>
      <c r="Q26" s="95"/>
      <c r="R26" s="92"/>
      <c r="S26" s="92"/>
      <c r="T26" s="92"/>
      <c r="U26" s="96"/>
      <c r="V26" s="96"/>
    </row>
    <row r="27" spans="1:22" ht="21.75" thickBot="1">
      <c r="A27" s="139" t="s">
        <v>10</v>
      </c>
      <c r="B27" s="140"/>
      <c r="C27" s="16"/>
      <c r="D27" s="27"/>
      <c r="E27" s="100">
        <f>SUM($I$3:I283)</f>
        <v>0</v>
      </c>
      <c r="F27" s="90"/>
      <c r="G27" s="91"/>
      <c r="H27" s="92"/>
      <c r="I27" s="93"/>
      <c r="J27" s="94"/>
      <c r="K27" s="93"/>
      <c r="L27" s="94"/>
      <c r="M27" s="92"/>
      <c r="N27" s="92"/>
      <c r="O27" s="94"/>
      <c r="P27" s="94"/>
      <c r="Q27" s="95"/>
      <c r="R27" s="92"/>
      <c r="S27" s="92"/>
      <c r="T27" s="92"/>
      <c r="U27" s="96"/>
      <c r="V27" s="96"/>
    </row>
    <row r="28" spans="1:22" ht="21.75" thickBot="1">
      <c r="A28" s="38"/>
      <c r="B28" s="35"/>
      <c r="C28" s="16"/>
      <c r="D28" s="27"/>
      <c r="E28" s="101"/>
      <c r="F28" s="90"/>
      <c r="G28" s="91"/>
      <c r="H28" s="92"/>
      <c r="I28" s="93"/>
      <c r="J28" s="94"/>
      <c r="K28" s="93"/>
      <c r="L28" s="94"/>
      <c r="M28" s="92"/>
      <c r="N28" s="92"/>
      <c r="O28" s="94"/>
      <c r="P28" s="94"/>
      <c r="Q28" s="95"/>
      <c r="R28" s="92"/>
      <c r="S28" s="92"/>
      <c r="T28" s="92"/>
      <c r="U28" s="96"/>
      <c r="V28" s="96"/>
    </row>
    <row r="29" spans="1:22" ht="21.75" thickBot="1">
      <c r="A29" s="108" t="s">
        <v>0</v>
      </c>
      <c r="B29" s="110"/>
      <c r="C29" s="16"/>
      <c r="D29" s="27"/>
      <c r="E29" s="100">
        <f>SUM($F$3:F283)</f>
        <v>0</v>
      </c>
      <c r="F29" s="90"/>
      <c r="G29" s="91"/>
      <c r="H29" s="92"/>
      <c r="I29" s="93"/>
      <c r="J29" s="94"/>
      <c r="K29" s="93"/>
      <c r="L29" s="94"/>
      <c r="M29" s="92"/>
      <c r="N29" s="92"/>
      <c r="O29" s="94"/>
      <c r="P29" s="94"/>
      <c r="Q29" s="95"/>
      <c r="R29" s="92"/>
      <c r="S29" s="92"/>
      <c r="T29" s="92"/>
      <c r="U29" s="96"/>
      <c r="V29" s="96"/>
    </row>
    <row r="30" spans="1:22" ht="26.25">
      <c r="A30" s="38"/>
      <c r="B30" s="35"/>
      <c r="C30" s="16"/>
      <c r="D30" s="27"/>
      <c r="E30" s="33"/>
    </row>
    <row r="31" spans="1:22">
      <c r="A31" s="41"/>
      <c r="B31" s="18"/>
      <c r="C31" s="19"/>
      <c r="D31" s="27"/>
      <c r="E31" s="26"/>
    </row>
    <row r="32" spans="1:22">
      <c r="A32" s="41"/>
      <c r="B32" s="18"/>
      <c r="C32" s="19"/>
      <c r="D32" s="27"/>
      <c r="E32" s="128"/>
    </row>
    <row r="33" spans="1:5">
      <c r="A33" s="41"/>
      <c r="B33" s="18"/>
      <c r="C33" s="19"/>
      <c r="D33" s="27"/>
      <c r="E33" s="128"/>
    </row>
    <row r="34" spans="1:5">
      <c r="A34" s="53"/>
      <c r="B34" s="53"/>
      <c r="C34" s="15"/>
      <c r="D34" s="16"/>
    </row>
    <row r="36" spans="1:5">
      <c r="E36" s="17"/>
    </row>
  </sheetData>
  <sheetProtection formatCells="0" formatColumns="0" formatRows="0"/>
  <mergeCells count="12">
    <mergeCell ref="E32:E33"/>
    <mergeCell ref="M1:Q1"/>
    <mergeCell ref="S1:U1"/>
    <mergeCell ref="A5:B5"/>
    <mergeCell ref="A8:B8"/>
    <mergeCell ref="A9:B9"/>
    <mergeCell ref="A10:B10"/>
    <mergeCell ref="A11:B11"/>
    <mergeCell ref="A13:B13"/>
    <mergeCell ref="A15:B15"/>
    <mergeCell ref="A17:B17"/>
    <mergeCell ref="A27:B27"/>
  </mergeCells>
  <pageMargins left="0" right="0" top="0" bottom="0" header="0" footer="0"/>
  <pageSetup scale="63" fitToHeight="0" orientation="landscape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pageSetUpPr fitToPage="1"/>
  </sheetPr>
  <dimension ref="A1:Z37"/>
  <sheetViews>
    <sheetView view="pageBreakPreview" zoomScale="70" zoomScaleNormal="100" zoomScaleSheetLayoutView="70" workbookViewId="0">
      <pane ySplit="2" topLeftCell="A3" activePane="bottomLeft" state="frozen"/>
      <selection activeCell="I4" sqref="I4"/>
      <selection pane="bottomLeft" activeCell="I4" sqref="I4"/>
    </sheetView>
  </sheetViews>
  <sheetFormatPr baseColWidth="10" defaultRowHeight="21"/>
  <cols>
    <col min="1" max="1" width="20.140625" style="6" customWidth="1"/>
    <col min="2" max="2" width="12.7109375" style="4" customWidth="1"/>
    <col min="3" max="3" width="8.5703125" style="5" customWidth="1"/>
    <col min="4" max="4" width="22.7109375" style="5" customWidth="1"/>
    <col min="5" max="5" width="25.7109375" style="5" customWidth="1"/>
    <col min="6" max="6" width="6.7109375" style="12" customWidth="1"/>
    <col min="7" max="7" width="6.7109375" style="48" customWidth="1"/>
    <col min="8" max="8" width="6.7109375" style="52" customWidth="1"/>
    <col min="9" max="9" width="5.7109375" style="3" customWidth="1"/>
    <col min="10" max="10" width="5.7109375" style="12" customWidth="1"/>
    <col min="11" max="11" width="5.7109375" style="3" customWidth="1"/>
    <col min="12" max="12" width="5.7109375" style="12" customWidth="1"/>
    <col min="13" max="14" width="5.7109375" style="52" customWidth="1"/>
    <col min="15" max="16" width="5.7109375" style="12" customWidth="1"/>
    <col min="17" max="17" width="5.7109375" style="2" customWidth="1"/>
    <col min="18" max="20" width="5.7109375" style="52" customWidth="1"/>
    <col min="21" max="21" width="5.7109375" customWidth="1"/>
    <col min="22" max="22" width="7" customWidth="1"/>
  </cols>
  <sheetData>
    <row r="1" spans="1:26" s="10" customFormat="1" ht="26.25">
      <c r="B1" s="58" t="s">
        <v>27</v>
      </c>
      <c r="D1" s="58"/>
      <c r="E1" s="58"/>
      <c r="F1" s="10" t="s">
        <v>5</v>
      </c>
      <c r="G1" s="59"/>
      <c r="H1" s="14"/>
      <c r="I1" s="42"/>
      <c r="J1" s="11"/>
      <c r="K1" s="57"/>
      <c r="L1" s="59"/>
      <c r="M1" s="143">
        <f ca="1">Atest!M1</f>
        <v>42603</v>
      </c>
      <c r="N1" s="143"/>
      <c r="O1" s="143" t="e">
        <f>#REF!</f>
        <v>#REF!</v>
      </c>
      <c r="P1" s="143"/>
      <c r="Q1" s="143"/>
      <c r="R1" s="121"/>
      <c r="S1" s="143">
        <f ca="1">Atest!S1</f>
        <v>42609</v>
      </c>
      <c r="T1" s="143" t="s">
        <v>21</v>
      </c>
      <c r="U1" s="143" t="e">
        <f>#REF!</f>
        <v>#REF!</v>
      </c>
    </row>
    <row r="2" spans="1:26" ht="170.25" customHeight="1">
      <c r="A2" s="20" t="s">
        <v>4</v>
      </c>
      <c r="B2" s="23" t="s">
        <v>8</v>
      </c>
      <c r="C2" s="24" t="s">
        <v>9</v>
      </c>
      <c r="D2" s="24" t="s">
        <v>22</v>
      </c>
      <c r="E2" s="21" t="s">
        <v>23</v>
      </c>
      <c r="F2" s="46" t="s">
        <v>41</v>
      </c>
      <c r="G2" s="47" t="s">
        <v>40</v>
      </c>
      <c r="H2" s="56" t="s">
        <v>20</v>
      </c>
      <c r="I2" s="43" t="s">
        <v>15</v>
      </c>
      <c r="J2" s="56" t="s">
        <v>12</v>
      </c>
      <c r="K2" s="43" t="s">
        <v>14</v>
      </c>
      <c r="L2" s="56" t="s">
        <v>1</v>
      </c>
      <c r="M2" s="56" t="s">
        <v>37</v>
      </c>
      <c r="N2" s="56" t="s">
        <v>38</v>
      </c>
      <c r="O2" s="56" t="s">
        <v>36</v>
      </c>
      <c r="P2" s="56" t="s">
        <v>50</v>
      </c>
      <c r="Q2" s="44" t="s">
        <v>19</v>
      </c>
      <c r="R2" s="56" t="s">
        <v>16</v>
      </c>
      <c r="S2" s="56" t="s">
        <v>17</v>
      </c>
      <c r="T2" s="56" t="s">
        <v>18</v>
      </c>
      <c r="U2" s="56" t="s">
        <v>13</v>
      </c>
      <c r="V2" s="56" t="s">
        <v>11</v>
      </c>
      <c r="W2" s="70"/>
      <c r="X2" s="70"/>
      <c r="Y2" s="70"/>
      <c r="Z2" s="70"/>
    </row>
    <row r="3" spans="1:26" s="9" customFormat="1" ht="18.75">
      <c r="A3" s="80"/>
      <c r="B3" s="81"/>
      <c r="C3" s="79"/>
      <c r="D3" s="25"/>
      <c r="E3" s="112"/>
      <c r="F3" s="113" t="str">
        <f>IF(ISERROR(SEARCH("ATTENTE",E3)),"",$B3)</f>
        <v/>
      </c>
      <c r="G3" s="114" t="str">
        <f t="shared" ref="G3" si="0">IF(COUNTIF(E3,"*Formation*")+COUNTIF(E3,"*Travail de cours*")+COUNTIF(E3,"*réunion*")+COUNTIF(E3,"*escorte routière*")+COUNTIF(E3,"*courte distance*")&gt;0,B3,"-")</f>
        <v>-</v>
      </c>
      <c r="H3" s="113" t="str">
        <f>IF(ISERROR(SEARCH("superload: True",E3)),"",$B3)</f>
        <v/>
      </c>
      <c r="I3" s="113" t="str">
        <f>IF(ISERROR(SEARCH("Douane",E3)),"",1)</f>
        <v/>
      </c>
      <c r="J3" s="115" t="str">
        <f>IF(ISERROR(SEARCH("transport explosif",E3)),"",1)</f>
        <v/>
      </c>
      <c r="K3" s="113">
        <f t="shared" ref="K3" si="1">IF(COUNTIF(E3,"*toile: true*"),1,0)+IF(COUNTIF(E3,"*charge*"),1,0)+IF(COUNTIF(E3,"*déchargr*"),1,0)</f>
        <v>0</v>
      </c>
      <c r="L3" s="116" t="str">
        <f>IF(ISERROR(SEARCH("TWIC: True",E3)),"",1)</f>
        <v/>
      </c>
      <c r="M3" s="113" t="str">
        <f t="shared" ref="M3" si="2">IFERROR(IF(LEFT(MID($E3,SEARCH("Largeur pi-po",$E3,1)+15,100),2)*1&lt;12,LEFT(MID($E3,SEARCH("Largeur pi-po",$E3,1)+15,100),2)*1,""),"")</f>
        <v/>
      </c>
      <c r="N3" s="113" t="str">
        <f t="shared" ref="N3" si="3">IFERROR(IF(LEFT(MID($E3,SEARCH("Largeur pi-po",$E3,1)+15,100),2)*1&gt;=12,LEFT(MID($E3,SEARCH("Largeur pi-po",$E3,1)+15,100),2)*1,""),"")</f>
        <v/>
      </c>
      <c r="O3" s="83" t="str">
        <f t="shared" ref="O3" si="4">IF(M3&lt;12,1,"")</f>
        <v/>
      </c>
      <c r="P3" s="83" t="str">
        <f t="shared" ref="P3" si="5">IF(N3="","",IF(N3&gt;=12,1,""))</f>
        <v/>
      </c>
      <c r="Q3" s="113" t="str">
        <f>IF(ISERROR(SEARCH("PRIME N.Y:True",E3)),"",1)</f>
        <v/>
      </c>
      <c r="R3" s="113" t="str">
        <f>IF(ISERROR(SEARCH("Journée non complète",E3)),"",1)</f>
        <v/>
      </c>
      <c r="S3" s="113" t="str">
        <f>IF(ISERROR(SEARCH("Fin de semaine",E3)),"",1)</f>
        <v/>
      </c>
      <c r="T3" s="113" t="str">
        <f>IF(ISERROR(SEARCH("1 Journée compète semaine",E3)),"",1)</f>
        <v/>
      </c>
      <c r="U3" s="113" t="str">
        <f>IF(ISERROR(SEARCH("Arrêt obligatoir (36H)",E3)),"",1)</f>
        <v/>
      </c>
      <c r="V3" s="115" t="str">
        <f>IF(ISERR(FIND("Odomètre",E3,1)),"-",MID(E3,FIND("Odomètre",E3,1)+9,LEN(E3)-FIND("Odomètre",E3,1)-8))</f>
        <v>-</v>
      </c>
      <c r="W3" s="71"/>
      <c r="X3" s="71"/>
      <c r="Y3" s="71"/>
      <c r="Z3" s="71"/>
    </row>
    <row r="4" spans="1:26" s="9" customFormat="1" ht="19.5" thickBot="1">
      <c r="A4" s="103"/>
      <c r="B4" s="104"/>
      <c r="C4" s="105"/>
      <c r="D4" s="106"/>
      <c r="E4" s="107"/>
      <c r="F4" s="111"/>
      <c r="G4" s="117"/>
      <c r="H4" s="111"/>
      <c r="I4" s="111"/>
      <c r="J4" s="118"/>
      <c r="K4" s="111"/>
      <c r="L4" s="119"/>
      <c r="M4" s="111"/>
      <c r="N4" s="111"/>
      <c r="O4" s="120"/>
      <c r="P4" s="120"/>
      <c r="Q4" s="111"/>
      <c r="R4" s="111"/>
      <c r="S4" s="111"/>
      <c r="T4" s="111"/>
      <c r="U4" s="111"/>
      <c r="V4" s="118"/>
      <c r="W4" s="71"/>
      <c r="X4" s="71"/>
      <c r="Y4" s="71"/>
      <c r="Z4" s="71"/>
    </row>
    <row r="5" spans="1:26" ht="21.75" thickBot="1">
      <c r="A5" s="137" t="s">
        <v>3</v>
      </c>
      <c r="B5" s="138"/>
      <c r="C5" s="60"/>
      <c r="D5" s="61"/>
      <c r="E5" s="97">
        <f>SUM($K$3:K283)</f>
        <v>0</v>
      </c>
      <c r="F5" s="90"/>
      <c r="G5" s="91"/>
      <c r="H5" s="92"/>
      <c r="I5" s="93"/>
      <c r="J5" s="94"/>
      <c r="K5" s="93"/>
      <c r="L5" s="94"/>
      <c r="M5" s="92"/>
      <c r="N5" s="92"/>
      <c r="O5" s="94"/>
      <c r="P5" s="94"/>
      <c r="Q5" s="95"/>
      <c r="R5" s="92"/>
      <c r="S5" s="92"/>
      <c r="T5" s="92"/>
      <c r="U5" s="96"/>
      <c r="V5" s="96"/>
      <c r="W5" s="26"/>
      <c r="X5" s="26"/>
      <c r="Y5" s="26"/>
      <c r="Z5" s="26"/>
    </row>
    <row r="6" spans="1:26" ht="21.75" thickBot="1">
      <c r="A6" s="62"/>
      <c r="B6" s="63"/>
      <c r="C6" s="64"/>
      <c r="D6" s="65"/>
      <c r="E6" s="66"/>
      <c r="F6" s="90"/>
      <c r="G6" s="91"/>
      <c r="H6" s="92"/>
      <c r="I6" s="93"/>
      <c r="J6" s="94"/>
      <c r="K6" s="93"/>
      <c r="L6" s="94"/>
      <c r="M6" s="92"/>
      <c r="N6" s="92"/>
      <c r="O6" s="94"/>
      <c r="P6" s="94"/>
      <c r="Q6" s="95"/>
      <c r="R6" s="92"/>
      <c r="S6" s="92"/>
      <c r="T6" s="92"/>
      <c r="U6" s="96"/>
      <c r="V6" s="96"/>
      <c r="W6" s="26"/>
      <c r="X6" s="26"/>
      <c r="Y6" s="26"/>
      <c r="Z6" s="26"/>
    </row>
    <row r="7" spans="1:26" ht="42.75" thickBot="1">
      <c r="A7" s="109" t="s">
        <v>32</v>
      </c>
      <c r="B7" s="68"/>
      <c r="C7" s="60"/>
      <c r="D7" s="61"/>
      <c r="E7" s="97">
        <f>A8*0.6214</f>
        <v>0</v>
      </c>
      <c r="F7" s="90"/>
      <c r="G7" s="91"/>
      <c r="H7" s="92"/>
      <c r="I7" s="93"/>
      <c r="J7" s="94"/>
      <c r="K7" s="93"/>
      <c r="L7" s="94"/>
      <c r="M7" s="92"/>
      <c r="N7" s="92"/>
      <c r="O7" s="94"/>
      <c r="P7" s="94"/>
      <c r="Q7" s="95"/>
      <c r="R7" s="92"/>
      <c r="S7" s="92"/>
      <c r="T7" s="92"/>
      <c r="U7" s="96"/>
      <c r="V7" s="96"/>
      <c r="W7" s="26"/>
      <c r="X7" s="26"/>
      <c r="Y7" s="26"/>
      <c r="Z7" s="26"/>
    </row>
    <row r="8" spans="1:26" ht="21.75" thickBot="1">
      <c r="A8" s="135">
        <f>SUM($C$3:C302)</f>
        <v>0</v>
      </c>
      <c r="B8" s="136"/>
      <c r="C8" s="64"/>
      <c r="D8" s="65"/>
      <c r="E8" s="66"/>
      <c r="F8" s="90"/>
      <c r="G8" s="91"/>
      <c r="H8" s="92"/>
      <c r="I8" s="93"/>
      <c r="J8" s="94"/>
      <c r="K8" s="93"/>
      <c r="L8" s="94"/>
      <c r="M8" s="92"/>
      <c r="N8" s="92"/>
      <c r="O8" s="94"/>
      <c r="P8" s="94"/>
      <c r="Q8" s="95"/>
      <c r="R8" s="92"/>
      <c r="S8" s="92"/>
      <c r="T8" s="92"/>
      <c r="U8" s="96"/>
      <c r="V8" s="96"/>
      <c r="W8" s="26"/>
      <c r="X8" s="26"/>
      <c r="Y8" s="26"/>
      <c r="Z8" s="26"/>
    </row>
    <row r="9" spans="1:26" ht="21.75" thickBot="1">
      <c r="A9" s="133" t="s">
        <v>33</v>
      </c>
      <c r="B9" s="134"/>
      <c r="C9" s="60"/>
      <c r="D9" s="61"/>
      <c r="E9" s="98">
        <f>A10*0.6214</f>
        <v>0</v>
      </c>
      <c r="F9" s="90"/>
      <c r="G9" s="91"/>
      <c r="H9" s="92"/>
      <c r="I9" s="93"/>
      <c r="J9" s="94"/>
      <c r="K9" s="93"/>
      <c r="L9" s="94"/>
      <c r="M9" s="92"/>
      <c r="N9" s="92"/>
      <c r="O9" s="94"/>
      <c r="P9" s="94"/>
      <c r="Q9" s="95"/>
      <c r="R9" s="92"/>
      <c r="S9" s="92"/>
      <c r="T9" s="92"/>
      <c r="U9" s="96"/>
      <c r="V9" s="96"/>
      <c r="W9" s="26"/>
      <c r="X9" s="26"/>
      <c r="Y9" s="26"/>
      <c r="Z9" s="26"/>
    </row>
    <row r="10" spans="1:26" ht="21.75" thickBot="1">
      <c r="A10" s="129">
        <f>MAX($V$3:V286)-MIN($V$3:V286)</f>
        <v>0</v>
      </c>
      <c r="B10" s="130"/>
      <c r="C10" s="28"/>
      <c r="D10" s="27"/>
      <c r="E10" s="99"/>
      <c r="F10" s="90"/>
      <c r="G10" s="91"/>
      <c r="H10" s="92"/>
      <c r="I10" s="93"/>
      <c r="J10" s="94"/>
      <c r="K10" s="93"/>
      <c r="L10" s="94"/>
      <c r="M10" s="92"/>
      <c r="N10" s="92"/>
      <c r="O10" s="94"/>
      <c r="P10" s="94"/>
      <c r="Q10" s="95"/>
      <c r="R10" s="92"/>
      <c r="S10" s="92"/>
      <c r="T10" s="92"/>
      <c r="U10" s="96"/>
      <c r="V10" s="96"/>
      <c r="W10" s="26"/>
      <c r="X10" s="26"/>
      <c r="Y10" s="26"/>
      <c r="Z10" s="26"/>
    </row>
    <row r="11" spans="1:26" ht="21.75" thickBot="1">
      <c r="A11" s="131" t="s">
        <v>6</v>
      </c>
      <c r="B11" s="132"/>
      <c r="C11" s="54"/>
      <c r="D11" s="30"/>
      <c r="E11" s="100">
        <f>SUM($R$3:R283)</f>
        <v>0</v>
      </c>
      <c r="F11" s="90"/>
      <c r="G11" s="91"/>
      <c r="H11" s="92"/>
      <c r="I11" s="93"/>
      <c r="J11" s="94"/>
      <c r="K11" s="93"/>
      <c r="L11" s="94"/>
      <c r="M11" s="92"/>
      <c r="N11" s="92"/>
      <c r="O11" s="94"/>
      <c r="P11" s="94"/>
      <c r="Q11" s="95"/>
      <c r="R11" s="92"/>
      <c r="S11" s="92"/>
      <c r="T11" s="92"/>
      <c r="U11" s="96"/>
      <c r="V11" s="96"/>
      <c r="W11" s="26"/>
      <c r="X11" s="26"/>
      <c r="Y11" s="26"/>
      <c r="Z11" s="26"/>
    </row>
    <row r="12" spans="1:26" ht="21.75" thickBot="1">
      <c r="A12" s="32"/>
      <c r="B12" s="28"/>
      <c r="C12" s="28"/>
      <c r="D12" s="27"/>
      <c r="E12" s="99"/>
      <c r="F12" s="90"/>
      <c r="G12" s="91"/>
      <c r="H12" s="92"/>
      <c r="I12" s="93"/>
      <c r="J12" s="94"/>
      <c r="K12" s="93"/>
      <c r="L12" s="94"/>
      <c r="M12" s="92"/>
      <c r="N12" s="92"/>
      <c r="O12" s="94"/>
      <c r="P12" s="94"/>
      <c r="Q12" s="95"/>
      <c r="R12" s="92"/>
      <c r="S12" s="92"/>
      <c r="T12" s="92"/>
      <c r="U12" s="96"/>
      <c r="V12" s="96"/>
      <c r="W12" s="26"/>
      <c r="X12" s="26"/>
      <c r="Y12" s="26"/>
      <c r="Z12" s="26"/>
    </row>
    <row r="13" spans="1:26" ht="21.75" thickBot="1">
      <c r="A13" s="131" t="s">
        <v>43</v>
      </c>
      <c r="B13" s="132"/>
      <c r="C13" s="54"/>
      <c r="D13" s="55"/>
      <c r="E13" s="100">
        <f>SUM($T$3:$T281)</f>
        <v>0</v>
      </c>
      <c r="F13" s="90"/>
      <c r="G13" s="91"/>
      <c r="H13" s="92"/>
      <c r="I13" s="93"/>
      <c r="J13" s="94"/>
      <c r="K13" s="93"/>
      <c r="L13" s="94"/>
      <c r="M13" s="92"/>
      <c r="N13" s="92"/>
      <c r="O13" s="94"/>
      <c r="P13" s="94"/>
      <c r="Q13" s="95"/>
      <c r="R13" s="92"/>
      <c r="S13" s="92"/>
      <c r="T13" s="92"/>
      <c r="U13" s="96"/>
      <c r="V13" s="96"/>
      <c r="W13" s="26"/>
      <c r="X13" s="26"/>
      <c r="Y13" s="26"/>
      <c r="Z13" s="26"/>
    </row>
    <row r="14" spans="1:26" ht="21.75" thickBot="1">
      <c r="A14" s="38"/>
      <c r="B14" s="38"/>
      <c r="C14" s="54"/>
      <c r="D14" s="55"/>
      <c r="E14" s="101"/>
      <c r="F14" s="90"/>
      <c r="G14" s="91"/>
      <c r="H14" s="92"/>
      <c r="I14" s="93"/>
      <c r="J14" s="94"/>
      <c r="K14" s="93"/>
      <c r="L14" s="94"/>
      <c r="M14" s="92"/>
      <c r="N14" s="92"/>
      <c r="O14" s="94"/>
      <c r="P14" s="94"/>
      <c r="Q14" s="95"/>
      <c r="R14" s="92"/>
      <c r="S14" s="92"/>
      <c r="T14" s="92"/>
      <c r="U14" s="96"/>
      <c r="V14" s="96"/>
      <c r="W14" s="26"/>
      <c r="X14" s="26"/>
      <c r="Y14" s="26"/>
      <c r="Z14" s="26"/>
    </row>
    <row r="15" spans="1:26" ht="21.75" thickBot="1">
      <c r="A15" s="131" t="s">
        <v>42</v>
      </c>
      <c r="B15" s="132"/>
      <c r="C15" s="54"/>
      <c r="D15" s="55"/>
      <c r="E15" s="100">
        <f>SUM($S$3:$S281)</f>
        <v>0</v>
      </c>
      <c r="F15" s="90"/>
      <c r="G15" s="91"/>
      <c r="H15" s="92"/>
      <c r="I15" s="93"/>
      <c r="J15" s="94"/>
      <c r="K15" s="93"/>
      <c r="L15" s="94"/>
      <c r="M15" s="92"/>
      <c r="N15" s="92"/>
      <c r="O15" s="94"/>
      <c r="P15" s="94"/>
      <c r="Q15" s="95"/>
      <c r="R15" s="92"/>
      <c r="S15" s="92"/>
      <c r="T15" s="92"/>
      <c r="U15" s="96"/>
      <c r="V15" s="96"/>
      <c r="W15" s="26"/>
      <c r="X15" s="26"/>
      <c r="Y15" s="26"/>
      <c r="Z15" s="26"/>
    </row>
    <row r="16" spans="1:26" ht="21.75" thickBot="1">
      <c r="A16" s="49"/>
      <c r="B16" s="49"/>
      <c r="C16" s="54"/>
      <c r="D16" s="55"/>
      <c r="E16" s="101"/>
      <c r="F16" s="90"/>
      <c r="G16" s="91"/>
      <c r="H16" s="92"/>
      <c r="I16" s="93"/>
      <c r="J16" s="94"/>
      <c r="K16" s="93"/>
      <c r="L16" s="94"/>
      <c r="M16" s="92"/>
      <c r="N16" s="92"/>
      <c r="O16" s="94"/>
      <c r="P16" s="94"/>
      <c r="Q16" s="95"/>
      <c r="R16" s="92"/>
      <c r="S16" s="92"/>
      <c r="T16" s="92"/>
      <c r="U16" s="96"/>
      <c r="V16" s="96"/>
      <c r="W16" s="26"/>
      <c r="X16" s="26"/>
      <c r="Y16" s="26"/>
      <c r="Z16" s="26"/>
    </row>
    <row r="17" spans="1:26" ht="21.75" thickBot="1">
      <c r="A17" s="141" t="s">
        <v>13</v>
      </c>
      <c r="B17" s="142"/>
      <c r="C17" s="54"/>
      <c r="D17" s="55"/>
      <c r="E17" s="100">
        <f>SUM($U$3:$U281)</f>
        <v>0</v>
      </c>
      <c r="F17" s="90"/>
      <c r="G17" s="91"/>
      <c r="H17" s="92"/>
      <c r="I17" s="93"/>
      <c r="J17" s="94"/>
      <c r="K17" s="93"/>
      <c r="L17" s="94"/>
      <c r="M17" s="92"/>
      <c r="N17" s="92"/>
      <c r="O17" s="94"/>
      <c r="P17" s="94"/>
      <c r="Q17" s="95"/>
      <c r="R17" s="92"/>
      <c r="S17" s="92"/>
      <c r="T17" s="92"/>
      <c r="U17" s="96"/>
      <c r="V17" s="96"/>
      <c r="W17" s="26"/>
      <c r="X17" s="26"/>
      <c r="Y17" s="26"/>
      <c r="Z17" s="26"/>
    </row>
    <row r="18" spans="1:26" ht="21.75" thickBot="1">
      <c r="A18" s="32"/>
      <c r="B18" s="28"/>
      <c r="C18" s="28"/>
      <c r="D18" s="27"/>
      <c r="E18" s="99"/>
      <c r="F18" s="90"/>
      <c r="G18" s="91"/>
      <c r="H18" s="92"/>
      <c r="I18" s="93"/>
      <c r="J18" s="94"/>
      <c r="K18" s="93"/>
      <c r="L18" s="94"/>
      <c r="M18" s="92"/>
      <c r="N18" s="92"/>
      <c r="O18" s="94"/>
      <c r="P18" s="94"/>
      <c r="Q18" s="95"/>
      <c r="R18" s="92"/>
      <c r="S18" s="92"/>
      <c r="T18" s="92"/>
      <c r="U18" s="96"/>
      <c r="V18" s="96"/>
      <c r="W18" s="26"/>
      <c r="X18" s="26"/>
      <c r="Y18" s="26"/>
      <c r="Z18" s="26"/>
    </row>
    <row r="19" spans="1:26" ht="21.75" thickBot="1">
      <c r="A19" s="108" t="s">
        <v>34</v>
      </c>
      <c r="B19" s="29"/>
      <c r="C19" s="54"/>
      <c r="D19" s="55"/>
      <c r="E19" s="100">
        <f>SUM($O$3:O283)</f>
        <v>0</v>
      </c>
      <c r="F19" s="90"/>
      <c r="G19" s="91"/>
      <c r="H19" s="92"/>
      <c r="I19" s="93"/>
      <c r="J19" s="94"/>
      <c r="K19" s="93"/>
      <c r="L19" s="94"/>
      <c r="M19" s="92"/>
      <c r="N19" s="92"/>
      <c r="O19" s="94"/>
      <c r="P19" s="94"/>
      <c r="Q19" s="95"/>
      <c r="R19" s="92"/>
      <c r="S19" s="92"/>
      <c r="T19" s="92"/>
      <c r="U19" s="96"/>
      <c r="V19" s="96"/>
      <c r="W19" s="26"/>
      <c r="X19" s="26"/>
      <c r="Y19" s="26"/>
      <c r="Z19" s="26"/>
    </row>
    <row r="20" spans="1:26" ht="21.75" thickBot="1">
      <c r="A20" s="32"/>
      <c r="B20" s="28"/>
      <c r="C20" s="28"/>
      <c r="D20" s="27"/>
      <c r="E20" s="99"/>
      <c r="F20" s="90"/>
      <c r="G20" s="91"/>
      <c r="H20" s="92"/>
      <c r="I20" s="93"/>
      <c r="J20" s="94"/>
      <c r="K20" s="93"/>
      <c r="L20" s="94"/>
      <c r="M20" s="92"/>
      <c r="N20" s="92"/>
      <c r="O20" s="94"/>
      <c r="P20" s="94"/>
      <c r="Q20" s="95"/>
      <c r="R20" s="92"/>
      <c r="S20" s="92"/>
      <c r="T20" s="92"/>
      <c r="U20" s="96"/>
      <c r="V20" s="96"/>
      <c r="W20" s="26"/>
      <c r="X20" s="26"/>
      <c r="Y20" s="26"/>
      <c r="Z20" s="26"/>
    </row>
    <row r="21" spans="1:26" ht="21.75" thickBot="1">
      <c r="A21" s="108" t="s">
        <v>35</v>
      </c>
      <c r="B21" s="29"/>
      <c r="C21" s="54"/>
      <c r="D21" s="55"/>
      <c r="E21" s="100">
        <f>SUM($P$3:P285)</f>
        <v>0</v>
      </c>
      <c r="F21" s="90"/>
      <c r="G21" s="91"/>
      <c r="H21" s="92"/>
      <c r="I21" s="93"/>
      <c r="J21" s="94"/>
      <c r="K21" s="93"/>
      <c r="L21" s="94"/>
      <c r="M21" s="92"/>
      <c r="N21" s="92"/>
      <c r="O21" s="94"/>
      <c r="P21" s="94"/>
      <c r="Q21" s="95"/>
      <c r="R21" s="92"/>
      <c r="S21" s="92"/>
      <c r="T21" s="92"/>
      <c r="U21" s="96"/>
      <c r="V21" s="96"/>
      <c r="W21" s="26"/>
      <c r="X21" s="26"/>
      <c r="Y21" s="26"/>
      <c r="Z21" s="26"/>
    </row>
    <row r="22" spans="1:26" ht="21.75" thickBot="1">
      <c r="A22" s="32"/>
      <c r="B22" s="28"/>
      <c r="C22" s="28"/>
      <c r="D22" s="27"/>
      <c r="E22" s="99"/>
      <c r="F22" s="90"/>
      <c r="G22" s="91"/>
      <c r="H22" s="92"/>
      <c r="I22" s="93"/>
      <c r="J22" s="94"/>
      <c r="K22" s="93"/>
      <c r="L22" s="94"/>
      <c r="M22" s="92"/>
      <c r="N22" s="92"/>
      <c r="O22" s="94"/>
      <c r="P22" s="94"/>
      <c r="Q22" s="95"/>
      <c r="R22" s="92"/>
      <c r="S22" s="92"/>
      <c r="T22" s="92"/>
      <c r="U22" s="96"/>
      <c r="V22" s="96"/>
      <c r="W22" s="26"/>
      <c r="X22" s="26"/>
      <c r="Y22" s="26"/>
      <c r="Z22" s="26"/>
    </row>
    <row r="23" spans="1:26" ht="21.75" thickBot="1">
      <c r="A23" s="108" t="s">
        <v>2</v>
      </c>
      <c r="B23" s="110"/>
      <c r="C23" s="16"/>
      <c r="D23" s="55"/>
      <c r="E23" s="102">
        <f>SUM($G$3:G283)</f>
        <v>0</v>
      </c>
      <c r="F23" s="90"/>
      <c r="G23" s="91"/>
      <c r="H23" s="92"/>
      <c r="I23" s="93"/>
      <c r="J23" s="94"/>
      <c r="K23" s="93"/>
      <c r="L23" s="94"/>
      <c r="M23" s="92"/>
      <c r="N23" s="92"/>
      <c r="O23" s="94"/>
      <c r="P23" s="94"/>
      <c r="Q23" s="95"/>
      <c r="R23" s="92"/>
      <c r="S23" s="92"/>
      <c r="T23" s="92"/>
      <c r="U23" s="96"/>
      <c r="V23" s="96"/>
      <c r="W23" s="26"/>
      <c r="X23" s="26"/>
      <c r="Y23" s="26"/>
      <c r="Z23" s="26"/>
    </row>
    <row r="24" spans="1:26" ht="21.75" thickBot="1">
      <c r="A24" s="32"/>
      <c r="B24" s="28"/>
      <c r="C24" s="28"/>
      <c r="D24" s="27"/>
      <c r="E24" s="99"/>
      <c r="F24" s="90"/>
      <c r="G24" s="91"/>
      <c r="H24" s="92"/>
      <c r="I24" s="93"/>
      <c r="J24" s="94"/>
      <c r="K24" s="93"/>
      <c r="L24" s="94"/>
      <c r="M24" s="92"/>
      <c r="N24" s="92"/>
      <c r="O24" s="94"/>
      <c r="P24" s="94"/>
      <c r="Q24" s="95"/>
      <c r="R24" s="92"/>
      <c r="S24" s="92"/>
      <c r="T24" s="92"/>
      <c r="U24" s="96"/>
      <c r="V24" s="96"/>
      <c r="W24" s="26"/>
      <c r="X24" s="26"/>
      <c r="Y24" s="26"/>
      <c r="Z24" s="26"/>
    </row>
    <row r="25" spans="1:26" ht="21.75" thickBot="1">
      <c r="A25" s="108" t="s">
        <v>1</v>
      </c>
      <c r="B25" s="110"/>
      <c r="C25" s="16"/>
      <c r="D25" s="36"/>
      <c r="E25" s="100">
        <f>SUM($L$3:L283)</f>
        <v>0</v>
      </c>
      <c r="F25" s="90"/>
      <c r="G25" s="91"/>
      <c r="H25" s="92"/>
      <c r="I25" s="93"/>
      <c r="J25" s="94"/>
      <c r="K25" s="93"/>
      <c r="L25" s="94"/>
      <c r="M25" s="92"/>
      <c r="N25" s="92"/>
      <c r="O25" s="94"/>
      <c r="P25" s="94"/>
      <c r="Q25" s="95"/>
      <c r="R25" s="92"/>
      <c r="S25" s="92"/>
      <c r="T25" s="92"/>
      <c r="U25" s="96"/>
      <c r="V25" s="96"/>
      <c r="W25" s="26"/>
      <c r="X25" s="26"/>
      <c r="Y25" s="26"/>
      <c r="Z25" s="26"/>
    </row>
    <row r="26" spans="1:26" ht="21.75" thickBot="1">
      <c r="A26" s="32"/>
      <c r="B26" s="37"/>
      <c r="C26" s="28"/>
      <c r="D26" s="27"/>
      <c r="E26" s="99"/>
      <c r="F26" s="90"/>
      <c r="G26" s="91"/>
      <c r="H26" s="92"/>
      <c r="I26" s="93"/>
      <c r="J26" s="94"/>
      <c r="K26" s="93"/>
      <c r="L26" s="94"/>
      <c r="M26" s="92"/>
      <c r="N26" s="92"/>
      <c r="O26" s="94"/>
      <c r="P26" s="94"/>
      <c r="Q26" s="95"/>
      <c r="R26" s="92"/>
      <c r="S26" s="92"/>
      <c r="T26" s="92"/>
      <c r="U26" s="96"/>
      <c r="V26" s="96"/>
      <c r="W26" s="26"/>
      <c r="X26" s="26"/>
      <c r="Y26" s="26"/>
      <c r="Z26" s="26"/>
    </row>
    <row r="27" spans="1:26" ht="21.75" thickBot="1">
      <c r="A27" s="139" t="s">
        <v>10</v>
      </c>
      <c r="B27" s="140"/>
      <c r="C27" s="16"/>
      <c r="D27" s="27"/>
      <c r="E27" s="100">
        <f>SUM($I$3:I283)</f>
        <v>0</v>
      </c>
      <c r="F27" s="90"/>
      <c r="G27" s="91"/>
      <c r="H27" s="92"/>
      <c r="I27" s="93"/>
      <c r="J27" s="94"/>
      <c r="K27" s="93"/>
      <c r="L27" s="94"/>
      <c r="M27" s="92"/>
      <c r="N27" s="92"/>
      <c r="O27" s="94"/>
      <c r="P27" s="94"/>
      <c r="Q27" s="95"/>
      <c r="R27" s="92"/>
      <c r="S27" s="92"/>
      <c r="T27" s="92"/>
      <c r="U27" s="96"/>
      <c r="V27" s="96"/>
      <c r="W27" s="26"/>
      <c r="X27" s="26"/>
      <c r="Y27" s="26"/>
      <c r="Z27" s="26"/>
    </row>
    <row r="28" spans="1:26" ht="21.75" thickBot="1">
      <c r="A28" s="38"/>
      <c r="B28" s="35"/>
      <c r="C28" s="16"/>
      <c r="D28" s="27"/>
      <c r="E28" s="101"/>
      <c r="F28" s="90"/>
      <c r="G28" s="91"/>
      <c r="H28" s="92"/>
      <c r="I28" s="93"/>
      <c r="J28" s="94"/>
      <c r="K28" s="93"/>
      <c r="L28" s="94"/>
      <c r="M28" s="92"/>
      <c r="N28" s="92"/>
      <c r="O28" s="94"/>
      <c r="P28" s="94"/>
      <c r="Q28" s="95"/>
      <c r="R28" s="92"/>
      <c r="S28" s="92"/>
      <c r="T28" s="92"/>
      <c r="U28" s="96"/>
      <c r="V28" s="96"/>
      <c r="W28" s="26"/>
      <c r="X28" s="26"/>
      <c r="Y28" s="26"/>
      <c r="Z28" s="26"/>
    </row>
    <row r="29" spans="1:26" ht="21.75" thickBot="1">
      <c r="A29" s="108" t="s">
        <v>0</v>
      </c>
      <c r="B29" s="110"/>
      <c r="C29" s="16"/>
      <c r="D29" s="27"/>
      <c r="E29" s="100">
        <f>SUM($F$3:F283)</f>
        <v>0</v>
      </c>
      <c r="F29" s="90"/>
      <c r="G29" s="91"/>
      <c r="H29" s="92"/>
      <c r="I29" s="93"/>
      <c r="J29" s="94"/>
      <c r="K29" s="93"/>
      <c r="L29" s="94"/>
      <c r="M29" s="92"/>
      <c r="N29" s="92"/>
      <c r="O29" s="94"/>
      <c r="P29" s="94"/>
      <c r="Q29" s="95"/>
      <c r="R29" s="92"/>
      <c r="S29" s="92"/>
      <c r="T29" s="92"/>
      <c r="U29" s="96"/>
      <c r="V29" s="96"/>
      <c r="W29" s="26"/>
      <c r="X29" s="26"/>
      <c r="Y29" s="26"/>
      <c r="Z29" s="26"/>
    </row>
    <row r="30" spans="1:26" ht="26.25">
      <c r="A30" s="38"/>
      <c r="B30" s="35"/>
      <c r="C30" s="16"/>
      <c r="D30" s="27"/>
      <c r="E30" s="33"/>
      <c r="F30" s="72"/>
      <c r="G30" s="73"/>
      <c r="H30" s="74"/>
      <c r="I30" s="74"/>
      <c r="J30" s="75"/>
      <c r="K30" s="76"/>
      <c r="L30" s="77"/>
      <c r="M30" s="74"/>
      <c r="N30" s="74"/>
      <c r="O30" s="77"/>
      <c r="P30" s="77"/>
      <c r="Q30" s="74"/>
      <c r="R30" s="74"/>
      <c r="S30" s="74"/>
      <c r="T30" s="74"/>
      <c r="U30" s="75"/>
      <c r="V30" s="78"/>
    </row>
    <row r="31" spans="1:26">
      <c r="F31" s="72"/>
      <c r="G31" s="73"/>
      <c r="H31" s="74"/>
      <c r="I31" s="74"/>
      <c r="J31" s="75"/>
      <c r="K31" s="76"/>
      <c r="L31" s="77"/>
      <c r="M31" s="74"/>
      <c r="N31" s="74"/>
      <c r="O31" s="77"/>
      <c r="P31" s="77"/>
      <c r="Q31" s="74"/>
      <c r="R31" s="74"/>
      <c r="S31" s="74"/>
      <c r="T31" s="74"/>
      <c r="U31" s="75"/>
      <c r="V31" s="78"/>
    </row>
    <row r="32" spans="1:26">
      <c r="F32" s="72"/>
      <c r="G32" s="73"/>
      <c r="H32" s="74"/>
      <c r="I32" s="74"/>
      <c r="J32" s="75"/>
      <c r="K32" s="76"/>
      <c r="L32" s="77"/>
      <c r="M32" s="74"/>
      <c r="N32" s="74"/>
      <c r="O32" s="77"/>
      <c r="P32" s="77"/>
      <c r="Q32" s="74"/>
      <c r="R32" s="74"/>
      <c r="S32" s="74"/>
      <c r="T32" s="74"/>
      <c r="U32" s="75"/>
      <c r="V32" s="78"/>
    </row>
    <row r="33" spans="6:22">
      <c r="F33" s="72"/>
      <c r="G33" s="73"/>
      <c r="H33" s="74"/>
      <c r="I33" s="74"/>
      <c r="J33" s="75"/>
      <c r="K33" s="76"/>
      <c r="L33" s="77"/>
      <c r="M33" s="74"/>
      <c r="N33" s="74"/>
      <c r="O33" s="77"/>
      <c r="P33" s="77"/>
      <c r="Q33" s="74"/>
      <c r="R33" s="74"/>
      <c r="S33" s="74"/>
      <c r="T33" s="74"/>
      <c r="U33" s="75"/>
      <c r="V33" s="78"/>
    </row>
    <row r="34" spans="6:22">
      <c r="F34" s="72"/>
      <c r="G34" s="73"/>
      <c r="H34" s="74"/>
      <c r="I34" s="74"/>
      <c r="J34" s="75"/>
      <c r="K34" s="76"/>
      <c r="L34" s="77"/>
      <c r="M34" s="74"/>
      <c r="N34" s="74"/>
      <c r="O34" s="77"/>
      <c r="P34" s="77"/>
      <c r="Q34" s="74"/>
      <c r="R34" s="74"/>
      <c r="S34" s="74"/>
      <c r="T34" s="74"/>
      <c r="U34" s="75"/>
      <c r="V34" s="78"/>
    </row>
    <row r="35" spans="6:22">
      <c r="F35" s="72"/>
      <c r="G35" s="73"/>
      <c r="H35" s="74"/>
      <c r="I35" s="74"/>
      <c r="J35" s="75"/>
      <c r="K35" s="76"/>
      <c r="L35" s="77"/>
      <c r="M35" s="74"/>
      <c r="N35" s="74"/>
      <c r="O35" s="77"/>
      <c r="P35" s="77"/>
      <c r="Q35" s="74"/>
      <c r="R35" s="74"/>
      <c r="S35" s="74"/>
      <c r="T35" s="74"/>
      <c r="U35" s="75"/>
      <c r="V35" s="78"/>
    </row>
    <row r="36" spans="6:22">
      <c r="F36" s="72"/>
      <c r="G36" s="73"/>
      <c r="H36" s="74"/>
      <c r="I36" s="74"/>
      <c r="J36" s="75"/>
      <c r="K36" s="76"/>
      <c r="L36" s="77"/>
      <c r="M36" s="74"/>
      <c r="N36" s="74"/>
      <c r="O36" s="77"/>
      <c r="P36" s="77"/>
      <c r="Q36" s="74"/>
      <c r="R36" s="74"/>
      <c r="S36" s="74"/>
      <c r="T36" s="74"/>
      <c r="U36" s="75"/>
      <c r="V36" s="78"/>
    </row>
    <row r="37" spans="6:22">
      <c r="F37" s="72"/>
      <c r="G37" s="73"/>
      <c r="H37" s="74"/>
      <c r="I37" s="74"/>
      <c r="J37" s="75"/>
      <c r="K37" s="76"/>
      <c r="L37" s="77"/>
      <c r="M37" s="74"/>
      <c r="N37" s="74"/>
      <c r="O37" s="77"/>
      <c r="P37" s="77"/>
      <c r="Q37" s="74"/>
      <c r="R37" s="74"/>
      <c r="S37" s="74"/>
      <c r="T37" s="74"/>
      <c r="U37" s="75"/>
      <c r="V37" s="78"/>
    </row>
  </sheetData>
  <sheetProtection formatCells="0" formatColumns="0" formatRows="0"/>
  <mergeCells count="11">
    <mergeCell ref="A27:B27"/>
    <mergeCell ref="S1:U1"/>
    <mergeCell ref="M1:Q1"/>
    <mergeCell ref="A8:B8"/>
    <mergeCell ref="A9:B9"/>
    <mergeCell ref="A10:B10"/>
    <mergeCell ref="A5:B5"/>
    <mergeCell ref="A11:B11"/>
    <mergeCell ref="A13:B13"/>
    <mergeCell ref="A15:B15"/>
    <mergeCell ref="A17:B17"/>
  </mergeCells>
  <pageMargins left="0" right="0" top="0" bottom="0" header="0" footer="0"/>
  <pageSetup scale="71" fitToHeight="0" orientation="landscape" r:id="rId1"/>
  <headerFoot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>
    <pageSetUpPr fitToPage="1"/>
  </sheetPr>
  <dimension ref="A1:Z37"/>
  <sheetViews>
    <sheetView view="pageBreakPreview" zoomScale="70" zoomScaleNormal="100" zoomScaleSheetLayoutView="70" workbookViewId="0">
      <pane ySplit="2" topLeftCell="A3" activePane="bottomLeft" state="frozen"/>
      <selection activeCell="I4" sqref="I4"/>
      <selection pane="bottomLeft" activeCell="I4" sqref="I4"/>
    </sheetView>
  </sheetViews>
  <sheetFormatPr baseColWidth="10" defaultRowHeight="21"/>
  <cols>
    <col min="1" max="1" width="20.140625" style="6" customWidth="1"/>
    <col min="2" max="2" width="12.7109375" style="4" customWidth="1"/>
    <col min="3" max="3" width="8.5703125" style="5" customWidth="1"/>
    <col min="4" max="4" width="22.7109375" style="5" customWidth="1"/>
    <col min="5" max="5" width="25.7109375" style="5" customWidth="1"/>
    <col min="6" max="6" width="6.7109375" style="12" customWidth="1"/>
    <col min="7" max="7" width="6.7109375" style="48" customWidth="1"/>
    <col min="8" max="8" width="6.7109375" style="52" customWidth="1"/>
    <col min="9" max="9" width="5.7109375" style="3" customWidth="1"/>
    <col min="10" max="10" width="5.7109375" style="12" customWidth="1"/>
    <col min="11" max="11" width="5.7109375" style="3" customWidth="1"/>
    <col min="12" max="12" width="5.7109375" style="12" customWidth="1"/>
    <col min="13" max="14" width="5.7109375" style="52" customWidth="1"/>
    <col min="15" max="16" width="5.7109375" style="12" customWidth="1"/>
    <col min="17" max="17" width="5.7109375" style="2" customWidth="1"/>
    <col min="18" max="20" width="5.7109375" style="52" customWidth="1"/>
    <col min="21" max="21" width="5.7109375" customWidth="1"/>
    <col min="22" max="22" width="7" customWidth="1"/>
  </cols>
  <sheetData>
    <row r="1" spans="1:26" s="10" customFormat="1" ht="26.25">
      <c r="B1" s="58" t="s">
        <v>28</v>
      </c>
      <c r="D1" s="58"/>
      <c r="E1" s="58"/>
      <c r="F1" s="10" t="s">
        <v>5</v>
      </c>
      <c r="G1" s="59"/>
      <c r="H1" s="14"/>
      <c r="I1" s="42"/>
      <c r="J1" s="11"/>
      <c r="K1" s="57"/>
      <c r="L1" s="59"/>
      <c r="M1" s="143">
        <f ca="1">Atest!M1</f>
        <v>42603</v>
      </c>
      <c r="N1" s="143"/>
      <c r="O1" s="143" t="e">
        <f>#REF!</f>
        <v>#REF!</v>
      </c>
      <c r="P1" s="143"/>
      <c r="Q1" s="143"/>
      <c r="R1" s="121"/>
      <c r="S1" s="143">
        <f ca="1">Atest!S1</f>
        <v>42609</v>
      </c>
      <c r="T1" s="143" t="s">
        <v>21</v>
      </c>
      <c r="U1" s="143" t="e">
        <f>#REF!</f>
        <v>#REF!</v>
      </c>
    </row>
    <row r="2" spans="1:26" ht="170.25" customHeight="1">
      <c r="A2" s="20" t="s">
        <v>4</v>
      </c>
      <c r="B2" s="23" t="s">
        <v>8</v>
      </c>
      <c r="C2" s="24" t="s">
        <v>9</v>
      </c>
      <c r="D2" s="24" t="s">
        <v>22</v>
      </c>
      <c r="E2" s="21" t="s">
        <v>23</v>
      </c>
      <c r="F2" s="46" t="s">
        <v>41</v>
      </c>
      <c r="G2" s="47" t="s">
        <v>40</v>
      </c>
      <c r="H2" s="56" t="s">
        <v>20</v>
      </c>
      <c r="I2" s="43" t="s">
        <v>15</v>
      </c>
      <c r="J2" s="56" t="s">
        <v>12</v>
      </c>
      <c r="K2" s="43" t="s">
        <v>14</v>
      </c>
      <c r="L2" s="56" t="s">
        <v>1</v>
      </c>
      <c r="M2" s="56" t="s">
        <v>37</v>
      </c>
      <c r="N2" s="56" t="s">
        <v>38</v>
      </c>
      <c r="O2" s="56" t="s">
        <v>36</v>
      </c>
      <c r="P2" s="56" t="s">
        <v>50</v>
      </c>
      <c r="Q2" s="44" t="s">
        <v>19</v>
      </c>
      <c r="R2" s="56" t="s">
        <v>16</v>
      </c>
      <c r="S2" s="56" t="s">
        <v>17</v>
      </c>
      <c r="T2" s="56" t="s">
        <v>18</v>
      </c>
      <c r="U2" s="56" t="s">
        <v>13</v>
      </c>
      <c r="V2" s="56" t="s">
        <v>11</v>
      </c>
      <c r="W2" s="70"/>
      <c r="X2" s="70"/>
      <c r="Y2" s="70"/>
      <c r="Z2" s="70"/>
    </row>
    <row r="3" spans="1:26" s="9" customFormat="1" ht="18.75">
      <c r="A3" s="80"/>
      <c r="B3" s="81"/>
      <c r="C3" s="79"/>
      <c r="D3" s="25"/>
      <c r="E3" s="112"/>
      <c r="F3" s="113" t="str">
        <f>IF(ISERROR(SEARCH("ATTENTE",E3)),"",$B3)</f>
        <v/>
      </c>
      <c r="G3" s="114" t="str">
        <f t="shared" ref="G3" si="0">IF(COUNTIF(E3,"*Formation*")+COUNTIF(E3,"*Travail de cours*")+COUNTIF(E3,"*réunion*")+COUNTIF(E3,"*escorte routière*")+COUNTIF(E3,"*courte distance*")&gt;0,B3,"-")</f>
        <v>-</v>
      </c>
      <c r="H3" s="113" t="str">
        <f>IF(ISERROR(SEARCH("superload: True",E3)),"",$B3)</f>
        <v/>
      </c>
      <c r="I3" s="113" t="str">
        <f>IF(ISERROR(SEARCH("Douane",E3)),"",1)</f>
        <v/>
      </c>
      <c r="J3" s="115" t="str">
        <f>IF(ISERROR(SEARCH("transport explosif",E3)),"",1)</f>
        <v/>
      </c>
      <c r="K3" s="113">
        <f t="shared" ref="K3" si="1">IF(COUNTIF(E3,"*toile: true*"),1,0)+IF(COUNTIF(E3,"*charge*"),1,0)+IF(COUNTIF(E3,"*déchargr*"),1,0)</f>
        <v>0</v>
      </c>
      <c r="L3" s="116" t="str">
        <f>IF(ISERROR(SEARCH("TWIC: True",E3)),"",1)</f>
        <v/>
      </c>
      <c r="M3" s="113" t="str">
        <f t="shared" ref="M3" si="2">IFERROR(IF(LEFT(MID($E3,SEARCH("Largeur pi-po",$E3,1)+15,100),2)*1&lt;12,LEFT(MID($E3,SEARCH("Largeur pi-po",$E3,1)+15,100),2)*1,""),"")</f>
        <v/>
      </c>
      <c r="N3" s="113" t="str">
        <f t="shared" ref="N3" si="3">IFERROR(IF(LEFT(MID($E3,SEARCH("Largeur pi-po",$E3,1)+15,100),2)*1&gt;=12,LEFT(MID($E3,SEARCH("Largeur pi-po",$E3,1)+15,100),2)*1,""),"")</f>
        <v/>
      </c>
      <c r="O3" s="83" t="str">
        <f t="shared" ref="O3" si="4">IF(M3&lt;12,1,"")</f>
        <v/>
      </c>
      <c r="P3" s="83" t="str">
        <f t="shared" ref="P3" si="5">IF(N3="","",IF(N3&gt;=12,1,""))</f>
        <v/>
      </c>
      <c r="Q3" s="113" t="str">
        <f>IF(ISERROR(SEARCH("PRIME N.Y:True",E3)),"",1)</f>
        <v/>
      </c>
      <c r="R3" s="113" t="str">
        <f>IF(ISERROR(SEARCH("Journée non complète",E3)),"",1)</f>
        <v/>
      </c>
      <c r="S3" s="113" t="str">
        <f>IF(ISERROR(SEARCH("Fin de semaine",E3)),"",1)</f>
        <v/>
      </c>
      <c r="T3" s="113" t="str">
        <f>IF(ISERROR(SEARCH("1 Journée compète semaine",E3)),"",1)</f>
        <v/>
      </c>
      <c r="U3" s="113" t="str">
        <f>IF(ISERROR(SEARCH("Arrêt obligatoir (36H)",E3)),"",1)</f>
        <v/>
      </c>
      <c r="V3" s="115" t="str">
        <f>IF(ISERR(FIND("Odomètre",E3,1)),"-",MID(E3,FIND("Odomètre",E3,1)+9,LEN(E3)-FIND("Odomètre",E3,1)-8))</f>
        <v>-</v>
      </c>
      <c r="W3" s="71"/>
      <c r="X3" s="71"/>
      <c r="Y3" s="71"/>
      <c r="Z3" s="71"/>
    </row>
    <row r="4" spans="1:26" s="9" customFormat="1" ht="19.5" thickBot="1">
      <c r="A4" s="103"/>
      <c r="B4" s="104"/>
      <c r="C4" s="105"/>
      <c r="D4" s="106"/>
      <c r="E4" s="107"/>
      <c r="F4" s="111"/>
      <c r="G4" s="117"/>
      <c r="H4" s="111"/>
      <c r="I4" s="111"/>
      <c r="J4" s="118"/>
      <c r="K4" s="111"/>
      <c r="L4" s="119"/>
      <c r="M4" s="111"/>
      <c r="N4" s="111"/>
      <c r="O4" s="120"/>
      <c r="P4" s="120"/>
      <c r="Q4" s="111"/>
      <c r="R4" s="111"/>
      <c r="S4" s="111"/>
      <c r="T4" s="111"/>
      <c r="U4" s="111"/>
      <c r="V4" s="118"/>
      <c r="W4" s="71"/>
      <c r="X4" s="71"/>
      <c r="Y4" s="71"/>
      <c r="Z4" s="71"/>
    </row>
    <row r="5" spans="1:26" ht="21.75" thickBot="1">
      <c r="A5" s="137" t="s">
        <v>3</v>
      </c>
      <c r="B5" s="138"/>
      <c r="C5" s="60"/>
      <c r="D5" s="61"/>
      <c r="E5" s="97">
        <f>SUM($K$3:K283)</f>
        <v>0</v>
      </c>
      <c r="F5" s="90"/>
      <c r="G5" s="91"/>
      <c r="H5" s="92"/>
      <c r="I5" s="93"/>
      <c r="J5" s="94"/>
      <c r="K5" s="93"/>
      <c r="L5" s="94"/>
      <c r="M5" s="92"/>
      <c r="N5" s="92"/>
      <c r="O5" s="94"/>
      <c r="P5" s="94"/>
      <c r="Q5" s="95"/>
      <c r="R5" s="92"/>
      <c r="S5" s="92"/>
      <c r="T5" s="92"/>
      <c r="U5" s="96"/>
      <c r="V5" s="96"/>
      <c r="W5" s="26"/>
      <c r="X5" s="26"/>
      <c r="Y5" s="26"/>
      <c r="Z5" s="26"/>
    </row>
    <row r="6" spans="1:26" ht="21.75" thickBot="1">
      <c r="A6" s="62"/>
      <c r="B6" s="63"/>
      <c r="C6" s="64"/>
      <c r="D6" s="65"/>
      <c r="E6" s="66"/>
      <c r="F6" s="90"/>
      <c r="G6" s="91"/>
      <c r="H6" s="92"/>
      <c r="I6" s="93"/>
      <c r="J6" s="94"/>
      <c r="K6" s="93"/>
      <c r="L6" s="94"/>
      <c r="M6" s="92"/>
      <c r="N6" s="92"/>
      <c r="O6" s="94"/>
      <c r="P6" s="94"/>
      <c r="Q6" s="95"/>
      <c r="R6" s="92"/>
      <c r="S6" s="92"/>
      <c r="T6" s="92"/>
      <c r="U6" s="96"/>
      <c r="V6" s="96"/>
      <c r="W6" s="26"/>
      <c r="X6" s="26"/>
      <c r="Y6" s="26"/>
      <c r="Z6" s="26"/>
    </row>
    <row r="7" spans="1:26" ht="42.75" thickBot="1">
      <c r="A7" s="109" t="s">
        <v>32</v>
      </c>
      <c r="B7" s="68"/>
      <c r="C7" s="60"/>
      <c r="D7" s="61"/>
      <c r="E7" s="97">
        <f>A8*0.6214</f>
        <v>0</v>
      </c>
      <c r="F7" s="90"/>
      <c r="G7" s="91"/>
      <c r="H7" s="92"/>
      <c r="I7" s="93"/>
      <c r="J7" s="94"/>
      <c r="K7" s="93"/>
      <c r="L7" s="94"/>
      <c r="M7" s="92"/>
      <c r="N7" s="92"/>
      <c r="O7" s="94"/>
      <c r="P7" s="94"/>
      <c r="Q7" s="95"/>
      <c r="R7" s="92"/>
      <c r="S7" s="92"/>
      <c r="T7" s="92"/>
      <c r="U7" s="96"/>
      <c r="V7" s="96"/>
      <c r="W7" s="26"/>
      <c r="X7" s="26"/>
      <c r="Y7" s="26"/>
      <c r="Z7" s="26"/>
    </row>
    <row r="8" spans="1:26" ht="21.75" thickBot="1">
      <c r="A8" s="135">
        <f>SUM($C$3:C302)</f>
        <v>0</v>
      </c>
      <c r="B8" s="136"/>
      <c r="C8" s="64"/>
      <c r="D8" s="65"/>
      <c r="E8" s="66"/>
      <c r="F8" s="90"/>
      <c r="G8" s="91"/>
      <c r="H8" s="92"/>
      <c r="I8" s="93"/>
      <c r="J8" s="94"/>
      <c r="K8" s="93"/>
      <c r="L8" s="94"/>
      <c r="M8" s="92"/>
      <c r="N8" s="92"/>
      <c r="O8" s="94"/>
      <c r="P8" s="94"/>
      <c r="Q8" s="95"/>
      <c r="R8" s="92"/>
      <c r="S8" s="92"/>
      <c r="T8" s="92"/>
      <c r="U8" s="96"/>
      <c r="V8" s="96"/>
      <c r="W8" s="26"/>
      <c r="X8" s="26"/>
      <c r="Y8" s="26"/>
      <c r="Z8" s="26"/>
    </row>
    <row r="9" spans="1:26" ht="21.75" thickBot="1">
      <c r="A9" s="133" t="s">
        <v>33</v>
      </c>
      <c r="B9" s="134"/>
      <c r="C9" s="60"/>
      <c r="D9" s="61"/>
      <c r="E9" s="98">
        <f>A10*0.6214</f>
        <v>0</v>
      </c>
      <c r="F9" s="90"/>
      <c r="G9" s="91"/>
      <c r="H9" s="92"/>
      <c r="I9" s="93"/>
      <c r="J9" s="94"/>
      <c r="K9" s="93"/>
      <c r="L9" s="94"/>
      <c r="M9" s="92"/>
      <c r="N9" s="92"/>
      <c r="O9" s="94"/>
      <c r="P9" s="94"/>
      <c r="Q9" s="95"/>
      <c r="R9" s="92"/>
      <c r="S9" s="92"/>
      <c r="T9" s="92"/>
      <c r="U9" s="96"/>
      <c r="V9" s="96"/>
      <c r="W9" s="26"/>
      <c r="X9" s="26"/>
      <c r="Y9" s="26"/>
      <c r="Z9" s="26"/>
    </row>
    <row r="10" spans="1:26" ht="21.75" thickBot="1">
      <c r="A10" s="129">
        <f>MAX($V$3:V286)-MIN($V$3:V286)</f>
        <v>0</v>
      </c>
      <c r="B10" s="130"/>
      <c r="C10" s="28"/>
      <c r="D10" s="27"/>
      <c r="E10" s="99"/>
      <c r="F10" s="90"/>
      <c r="G10" s="91"/>
      <c r="H10" s="92"/>
      <c r="I10" s="93"/>
      <c r="J10" s="94"/>
      <c r="K10" s="93"/>
      <c r="L10" s="94"/>
      <c r="M10" s="92"/>
      <c r="N10" s="92"/>
      <c r="O10" s="94"/>
      <c r="P10" s="94"/>
      <c r="Q10" s="95"/>
      <c r="R10" s="92"/>
      <c r="S10" s="92"/>
      <c r="T10" s="92"/>
      <c r="U10" s="96"/>
      <c r="V10" s="96"/>
      <c r="W10" s="26"/>
      <c r="X10" s="26"/>
      <c r="Y10" s="26"/>
      <c r="Z10" s="26"/>
    </row>
    <row r="11" spans="1:26" ht="21.75" thickBot="1">
      <c r="A11" s="131" t="s">
        <v>6</v>
      </c>
      <c r="B11" s="132"/>
      <c r="C11" s="54"/>
      <c r="D11" s="30"/>
      <c r="E11" s="100">
        <f>SUM($R$3:R283)</f>
        <v>0</v>
      </c>
      <c r="F11" s="90"/>
      <c r="G11" s="91"/>
      <c r="H11" s="92"/>
      <c r="I11" s="93"/>
      <c r="J11" s="94"/>
      <c r="K11" s="93"/>
      <c r="L11" s="94"/>
      <c r="M11" s="92"/>
      <c r="N11" s="92"/>
      <c r="O11" s="94"/>
      <c r="P11" s="94"/>
      <c r="Q11" s="95"/>
      <c r="R11" s="92"/>
      <c r="S11" s="92"/>
      <c r="T11" s="92"/>
      <c r="U11" s="96"/>
      <c r="V11" s="96"/>
      <c r="W11" s="26"/>
      <c r="X11" s="26"/>
      <c r="Y11" s="26"/>
      <c r="Z11" s="26"/>
    </row>
    <row r="12" spans="1:26" ht="21.75" thickBot="1">
      <c r="A12" s="32"/>
      <c r="B12" s="28"/>
      <c r="C12" s="28"/>
      <c r="D12" s="27"/>
      <c r="E12" s="99"/>
      <c r="F12" s="90"/>
      <c r="G12" s="91"/>
      <c r="H12" s="92"/>
      <c r="I12" s="93"/>
      <c r="J12" s="94"/>
      <c r="K12" s="93"/>
      <c r="L12" s="94"/>
      <c r="M12" s="92"/>
      <c r="N12" s="92"/>
      <c r="O12" s="94"/>
      <c r="P12" s="94"/>
      <c r="Q12" s="95"/>
      <c r="R12" s="92"/>
      <c r="S12" s="92"/>
      <c r="T12" s="92"/>
      <c r="U12" s="96"/>
      <c r="V12" s="96"/>
      <c r="W12" s="26"/>
      <c r="X12" s="26"/>
      <c r="Y12" s="26"/>
      <c r="Z12" s="26"/>
    </row>
    <row r="13" spans="1:26" ht="21.75" thickBot="1">
      <c r="A13" s="131" t="s">
        <v>43</v>
      </c>
      <c r="B13" s="132"/>
      <c r="C13" s="54"/>
      <c r="D13" s="55"/>
      <c r="E13" s="100">
        <f>SUM($T$3:$T281)</f>
        <v>0</v>
      </c>
      <c r="F13" s="90"/>
      <c r="G13" s="91"/>
      <c r="H13" s="92"/>
      <c r="I13" s="93"/>
      <c r="J13" s="94"/>
      <c r="K13" s="93"/>
      <c r="L13" s="94"/>
      <c r="M13" s="92"/>
      <c r="N13" s="92"/>
      <c r="O13" s="94"/>
      <c r="P13" s="94"/>
      <c r="Q13" s="95"/>
      <c r="R13" s="92"/>
      <c r="S13" s="92"/>
      <c r="T13" s="92"/>
      <c r="U13" s="96"/>
      <c r="V13" s="96"/>
      <c r="W13" s="26"/>
      <c r="X13" s="26"/>
      <c r="Y13" s="26"/>
      <c r="Z13" s="26"/>
    </row>
    <row r="14" spans="1:26" ht="21.75" thickBot="1">
      <c r="A14" s="38"/>
      <c r="B14" s="38"/>
      <c r="C14" s="54"/>
      <c r="D14" s="55"/>
      <c r="E14" s="101"/>
      <c r="F14" s="90"/>
      <c r="G14" s="91"/>
      <c r="H14" s="92"/>
      <c r="I14" s="93"/>
      <c r="J14" s="94"/>
      <c r="K14" s="93"/>
      <c r="L14" s="94"/>
      <c r="M14" s="92"/>
      <c r="N14" s="92"/>
      <c r="O14" s="94"/>
      <c r="P14" s="94"/>
      <c r="Q14" s="95"/>
      <c r="R14" s="92"/>
      <c r="S14" s="92"/>
      <c r="T14" s="92"/>
      <c r="U14" s="96"/>
      <c r="V14" s="96"/>
      <c r="W14" s="26"/>
      <c r="X14" s="26"/>
      <c r="Y14" s="26"/>
      <c r="Z14" s="26"/>
    </row>
    <row r="15" spans="1:26" ht="21.75" thickBot="1">
      <c r="A15" s="131" t="s">
        <v>42</v>
      </c>
      <c r="B15" s="132"/>
      <c r="C15" s="54"/>
      <c r="D15" s="55"/>
      <c r="E15" s="100">
        <f>SUM($S$3:$S281)</f>
        <v>0</v>
      </c>
      <c r="F15" s="90"/>
      <c r="G15" s="91"/>
      <c r="H15" s="92"/>
      <c r="I15" s="93"/>
      <c r="J15" s="94"/>
      <c r="K15" s="93"/>
      <c r="L15" s="94"/>
      <c r="M15" s="92"/>
      <c r="N15" s="92"/>
      <c r="O15" s="94"/>
      <c r="P15" s="94"/>
      <c r="Q15" s="95"/>
      <c r="R15" s="92"/>
      <c r="S15" s="92"/>
      <c r="T15" s="92"/>
      <c r="U15" s="96"/>
      <c r="V15" s="96"/>
      <c r="W15" s="26"/>
      <c r="X15" s="26"/>
      <c r="Y15" s="26"/>
      <c r="Z15" s="26"/>
    </row>
    <row r="16" spans="1:26" ht="21.75" thickBot="1">
      <c r="A16" s="49"/>
      <c r="B16" s="49"/>
      <c r="C16" s="54"/>
      <c r="D16" s="55"/>
      <c r="E16" s="101"/>
      <c r="F16" s="90"/>
      <c r="G16" s="91"/>
      <c r="H16" s="92"/>
      <c r="I16" s="93"/>
      <c r="J16" s="94"/>
      <c r="K16" s="93"/>
      <c r="L16" s="94"/>
      <c r="M16" s="92"/>
      <c r="N16" s="92"/>
      <c r="O16" s="94"/>
      <c r="P16" s="94"/>
      <c r="Q16" s="95"/>
      <c r="R16" s="92"/>
      <c r="S16" s="92"/>
      <c r="T16" s="92"/>
      <c r="U16" s="96"/>
      <c r="V16" s="96"/>
      <c r="W16" s="26"/>
      <c r="X16" s="26"/>
      <c r="Y16" s="26"/>
      <c r="Z16" s="26"/>
    </row>
    <row r="17" spans="1:26" ht="21.75" thickBot="1">
      <c r="A17" s="141" t="s">
        <v>13</v>
      </c>
      <c r="B17" s="142"/>
      <c r="C17" s="54"/>
      <c r="D17" s="55"/>
      <c r="E17" s="100">
        <f>SUM($U$3:$U281)</f>
        <v>0</v>
      </c>
      <c r="F17" s="90"/>
      <c r="G17" s="91"/>
      <c r="H17" s="92"/>
      <c r="I17" s="93"/>
      <c r="J17" s="94"/>
      <c r="K17" s="93"/>
      <c r="L17" s="94"/>
      <c r="M17" s="92"/>
      <c r="N17" s="92"/>
      <c r="O17" s="94"/>
      <c r="P17" s="94"/>
      <c r="Q17" s="95"/>
      <c r="R17" s="92"/>
      <c r="S17" s="92"/>
      <c r="T17" s="92"/>
      <c r="U17" s="96"/>
      <c r="V17" s="96"/>
      <c r="W17" s="26"/>
      <c r="X17" s="26"/>
      <c r="Y17" s="26"/>
      <c r="Z17" s="26"/>
    </row>
    <row r="18" spans="1:26" ht="21.75" thickBot="1">
      <c r="A18" s="32"/>
      <c r="B18" s="28"/>
      <c r="C18" s="28"/>
      <c r="D18" s="27"/>
      <c r="E18" s="99"/>
      <c r="F18" s="90"/>
      <c r="G18" s="91"/>
      <c r="H18" s="92"/>
      <c r="I18" s="93"/>
      <c r="J18" s="94"/>
      <c r="K18" s="93"/>
      <c r="L18" s="94"/>
      <c r="M18" s="92"/>
      <c r="N18" s="92"/>
      <c r="O18" s="94"/>
      <c r="P18" s="94"/>
      <c r="Q18" s="95"/>
      <c r="R18" s="92"/>
      <c r="S18" s="92"/>
      <c r="T18" s="92"/>
      <c r="U18" s="96"/>
      <c r="V18" s="96"/>
      <c r="W18" s="26"/>
      <c r="X18" s="26"/>
      <c r="Y18" s="26"/>
      <c r="Z18" s="26"/>
    </row>
    <row r="19" spans="1:26" ht="21.75" thickBot="1">
      <c r="A19" s="108" t="s">
        <v>34</v>
      </c>
      <c r="B19" s="29"/>
      <c r="C19" s="54"/>
      <c r="D19" s="55"/>
      <c r="E19" s="100">
        <f>SUM($O$3:O283)</f>
        <v>0</v>
      </c>
      <c r="F19" s="90"/>
      <c r="G19" s="91"/>
      <c r="H19" s="92"/>
      <c r="I19" s="93"/>
      <c r="J19" s="94"/>
      <c r="K19" s="93"/>
      <c r="L19" s="94"/>
      <c r="M19" s="92"/>
      <c r="N19" s="92"/>
      <c r="O19" s="94"/>
      <c r="P19" s="94"/>
      <c r="Q19" s="95"/>
      <c r="R19" s="92"/>
      <c r="S19" s="92"/>
      <c r="T19" s="92"/>
      <c r="U19" s="96"/>
      <c r="V19" s="96"/>
      <c r="W19" s="26"/>
      <c r="X19" s="26"/>
      <c r="Y19" s="26"/>
      <c r="Z19" s="26"/>
    </row>
    <row r="20" spans="1:26" ht="21.75" thickBot="1">
      <c r="A20" s="32"/>
      <c r="B20" s="28"/>
      <c r="C20" s="28"/>
      <c r="D20" s="27"/>
      <c r="E20" s="99"/>
      <c r="F20" s="90"/>
      <c r="G20" s="91"/>
      <c r="H20" s="92"/>
      <c r="I20" s="93"/>
      <c r="J20" s="94"/>
      <c r="K20" s="93"/>
      <c r="L20" s="94"/>
      <c r="M20" s="92"/>
      <c r="N20" s="92"/>
      <c r="O20" s="94"/>
      <c r="P20" s="94"/>
      <c r="Q20" s="95"/>
      <c r="R20" s="92"/>
      <c r="S20" s="92"/>
      <c r="T20" s="92"/>
      <c r="U20" s="96"/>
      <c r="V20" s="96"/>
      <c r="W20" s="26"/>
      <c r="X20" s="26"/>
      <c r="Y20" s="26"/>
      <c r="Z20" s="26"/>
    </row>
    <row r="21" spans="1:26" ht="21.75" thickBot="1">
      <c r="A21" s="108" t="s">
        <v>35</v>
      </c>
      <c r="B21" s="29"/>
      <c r="C21" s="54"/>
      <c r="D21" s="55"/>
      <c r="E21" s="100">
        <f>SUM($P$3:P285)</f>
        <v>0</v>
      </c>
      <c r="F21" s="90"/>
      <c r="G21" s="91"/>
      <c r="H21" s="92"/>
      <c r="I21" s="93"/>
      <c r="J21" s="94"/>
      <c r="K21" s="93"/>
      <c r="L21" s="94"/>
      <c r="M21" s="92"/>
      <c r="N21" s="92"/>
      <c r="O21" s="94"/>
      <c r="P21" s="94"/>
      <c r="Q21" s="95"/>
      <c r="R21" s="92"/>
      <c r="S21" s="92"/>
      <c r="T21" s="92"/>
      <c r="U21" s="96"/>
      <c r="V21" s="96"/>
      <c r="W21" s="26"/>
      <c r="X21" s="26"/>
      <c r="Y21" s="26"/>
      <c r="Z21" s="26"/>
    </row>
    <row r="22" spans="1:26" ht="21.75" thickBot="1">
      <c r="A22" s="32"/>
      <c r="B22" s="28"/>
      <c r="C22" s="28"/>
      <c r="D22" s="27"/>
      <c r="E22" s="99"/>
      <c r="F22" s="90"/>
      <c r="G22" s="91"/>
      <c r="H22" s="92"/>
      <c r="I22" s="93"/>
      <c r="J22" s="94"/>
      <c r="K22" s="93"/>
      <c r="L22" s="94"/>
      <c r="M22" s="92"/>
      <c r="N22" s="92"/>
      <c r="O22" s="94"/>
      <c r="P22" s="94"/>
      <c r="Q22" s="95"/>
      <c r="R22" s="92"/>
      <c r="S22" s="92"/>
      <c r="T22" s="92"/>
      <c r="U22" s="96"/>
      <c r="V22" s="96"/>
      <c r="W22" s="26"/>
      <c r="X22" s="26"/>
      <c r="Y22" s="26"/>
      <c r="Z22" s="26"/>
    </row>
    <row r="23" spans="1:26" ht="21.75" thickBot="1">
      <c r="A23" s="108" t="s">
        <v>2</v>
      </c>
      <c r="B23" s="110"/>
      <c r="C23" s="16"/>
      <c r="D23" s="55"/>
      <c r="E23" s="102">
        <f>SUM($G$3:G283)</f>
        <v>0</v>
      </c>
      <c r="F23" s="90"/>
      <c r="G23" s="91"/>
      <c r="H23" s="92"/>
      <c r="I23" s="93"/>
      <c r="J23" s="94"/>
      <c r="K23" s="93"/>
      <c r="L23" s="94"/>
      <c r="M23" s="92"/>
      <c r="N23" s="92"/>
      <c r="O23" s="94"/>
      <c r="P23" s="94"/>
      <c r="Q23" s="95"/>
      <c r="R23" s="92"/>
      <c r="S23" s="92"/>
      <c r="T23" s="92"/>
      <c r="U23" s="96"/>
      <c r="V23" s="96"/>
      <c r="W23" s="26"/>
      <c r="X23" s="26"/>
      <c r="Y23" s="26"/>
      <c r="Z23" s="26"/>
    </row>
    <row r="24" spans="1:26" ht="21.75" thickBot="1">
      <c r="A24" s="32"/>
      <c r="B24" s="28"/>
      <c r="C24" s="28"/>
      <c r="D24" s="27"/>
      <c r="E24" s="99"/>
      <c r="F24" s="90"/>
      <c r="G24" s="91"/>
      <c r="H24" s="92"/>
      <c r="I24" s="93"/>
      <c r="J24" s="94"/>
      <c r="K24" s="93"/>
      <c r="L24" s="94"/>
      <c r="M24" s="92"/>
      <c r="N24" s="92"/>
      <c r="O24" s="94"/>
      <c r="P24" s="94"/>
      <c r="Q24" s="95"/>
      <c r="R24" s="92"/>
      <c r="S24" s="92"/>
      <c r="T24" s="92"/>
      <c r="U24" s="96"/>
      <c r="V24" s="96"/>
      <c r="W24" s="26"/>
      <c r="X24" s="26"/>
      <c r="Y24" s="26"/>
      <c r="Z24" s="26"/>
    </row>
    <row r="25" spans="1:26" ht="21.75" thickBot="1">
      <c r="A25" s="108" t="s">
        <v>1</v>
      </c>
      <c r="B25" s="110"/>
      <c r="C25" s="16"/>
      <c r="D25" s="36"/>
      <c r="E25" s="100">
        <f>SUM($L$3:L283)</f>
        <v>0</v>
      </c>
      <c r="F25" s="90"/>
      <c r="G25" s="91"/>
      <c r="H25" s="92"/>
      <c r="I25" s="93"/>
      <c r="J25" s="94"/>
      <c r="K25" s="93"/>
      <c r="L25" s="94"/>
      <c r="M25" s="92"/>
      <c r="N25" s="92"/>
      <c r="O25" s="94"/>
      <c r="P25" s="94"/>
      <c r="Q25" s="95"/>
      <c r="R25" s="92"/>
      <c r="S25" s="92"/>
      <c r="T25" s="92"/>
      <c r="U25" s="96"/>
      <c r="V25" s="96"/>
      <c r="W25" s="26"/>
      <c r="X25" s="26"/>
      <c r="Y25" s="26"/>
      <c r="Z25" s="26"/>
    </row>
    <row r="26" spans="1:26" ht="21.75" thickBot="1">
      <c r="A26" s="32"/>
      <c r="B26" s="37"/>
      <c r="C26" s="28"/>
      <c r="D26" s="27"/>
      <c r="E26" s="99"/>
      <c r="F26" s="90"/>
      <c r="G26" s="91"/>
      <c r="H26" s="92"/>
      <c r="I26" s="93"/>
      <c r="J26" s="94"/>
      <c r="K26" s="93"/>
      <c r="L26" s="94"/>
      <c r="M26" s="92"/>
      <c r="N26" s="92"/>
      <c r="O26" s="94"/>
      <c r="P26" s="94"/>
      <c r="Q26" s="95"/>
      <c r="R26" s="92"/>
      <c r="S26" s="92"/>
      <c r="T26" s="92"/>
      <c r="U26" s="96"/>
      <c r="V26" s="96"/>
      <c r="W26" s="26"/>
      <c r="X26" s="26"/>
      <c r="Y26" s="26"/>
      <c r="Z26" s="26"/>
    </row>
    <row r="27" spans="1:26" ht="21.75" thickBot="1">
      <c r="A27" s="139" t="s">
        <v>10</v>
      </c>
      <c r="B27" s="140"/>
      <c r="C27" s="16"/>
      <c r="D27" s="27"/>
      <c r="E27" s="100">
        <f>SUM($I$3:I283)</f>
        <v>0</v>
      </c>
      <c r="F27" s="90"/>
      <c r="G27" s="91"/>
      <c r="H27" s="92"/>
      <c r="I27" s="93"/>
      <c r="J27" s="94"/>
      <c r="K27" s="93"/>
      <c r="L27" s="94"/>
      <c r="M27" s="92"/>
      <c r="N27" s="92"/>
      <c r="O27" s="94"/>
      <c r="P27" s="94"/>
      <c r="Q27" s="95"/>
      <c r="R27" s="92"/>
      <c r="S27" s="92"/>
      <c r="T27" s="92"/>
      <c r="U27" s="96"/>
      <c r="V27" s="96"/>
      <c r="W27" s="26"/>
      <c r="X27" s="26"/>
      <c r="Y27" s="26"/>
      <c r="Z27" s="26"/>
    </row>
    <row r="28" spans="1:26" ht="21.75" thickBot="1">
      <c r="A28" s="38"/>
      <c r="B28" s="35"/>
      <c r="C28" s="16"/>
      <c r="D28" s="27"/>
      <c r="E28" s="101"/>
      <c r="F28" s="90"/>
      <c r="G28" s="91"/>
      <c r="H28" s="92"/>
      <c r="I28" s="93"/>
      <c r="J28" s="94"/>
      <c r="K28" s="93"/>
      <c r="L28" s="94"/>
      <c r="M28" s="92"/>
      <c r="N28" s="92"/>
      <c r="O28" s="94"/>
      <c r="P28" s="94"/>
      <c r="Q28" s="95"/>
      <c r="R28" s="92"/>
      <c r="S28" s="92"/>
      <c r="T28" s="92"/>
      <c r="U28" s="96"/>
      <c r="V28" s="96"/>
      <c r="W28" s="26"/>
      <c r="X28" s="26"/>
      <c r="Y28" s="26"/>
      <c r="Z28" s="26"/>
    </row>
    <row r="29" spans="1:26" ht="21.75" thickBot="1">
      <c r="A29" s="108" t="s">
        <v>0</v>
      </c>
      <c r="B29" s="110"/>
      <c r="C29" s="16"/>
      <c r="D29" s="27"/>
      <c r="E29" s="100">
        <f>SUM($F$3:F283)</f>
        <v>0</v>
      </c>
      <c r="F29" s="90"/>
      <c r="G29" s="91"/>
      <c r="H29" s="92"/>
      <c r="I29" s="93"/>
      <c r="J29" s="94"/>
      <c r="K29" s="93"/>
      <c r="L29" s="94"/>
      <c r="M29" s="92"/>
      <c r="N29" s="92"/>
      <c r="O29" s="94"/>
      <c r="P29" s="94"/>
      <c r="Q29" s="95"/>
      <c r="R29" s="92"/>
      <c r="S29" s="92"/>
      <c r="T29" s="92"/>
      <c r="U29" s="96"/>
      <c r="V29" s="96"/>
      <c r="W29" s="26"/>
      <c r="X29" s="26"/>
      <c r="Y29" s="26"/>
      <c r="Z29" s="26"/>
    </row>
    <row r="30" spans="1:26" ht="26.25">
      <c r="A30" s="38"/>
      <c r="B30" s="35"/>
      <c r="C30" s="16"/>
      <c r="D30" s="27"/>
      <c r="E30" s="33"/>
      <c r="F30" s="72"/>
      <c r="G30" s="73"/>
      <c r="H30" s="74"/>
      <c r="I30" s="74"/>
      <c r="J30" s="75"/>
      <c r="K30" s="76"/>
      <c r="L30" s="77"/>
      <c r="M30" s="74"/>
      <c r="N30" s="74"/>
      <c r="O30" s="77"/>
      <c r="P30" s="77"/>
      <c r="Q30" s="74"/>
      <c r="R30" s="74"/>
      <c r="S30" s="74"/>
      <c r="T30" s="74"/>
      <c r="U30" s="75"/>
      <c r="V30" s="78"/>
    </row>
    <row r="31" spans="1:26">
      <c r="F31" s="72"/>
      <c r="G31" s="73"/>
      <c r="H31" s="74"/>
      <c r="I31" s="74"/>
      <c r="J31" s="75"/>
      <c r="K31" s="76"/>
      <c r="L31" s="77"/>
      <c r="M31" s="74"/>
      <c r="N31" s="74"/>
      <c r="O31" s="77"/>
      <c r="P31" s="77"/>
      <c r="Q31" s="74"/>
      <c r="R31" s="74"/>
      <c r="S31" s="74"/>
      <c r="T31" s="74"/>
      <c r="U31" s="75"/>
      <c r="V31" s="78"/>
    </row>
    <row r="32" spans="1:26">
      <c r="F32" s="72"/>
      <c r="G32" s="73"/>
      <c r="H32" s="74"/>
      <c r="I32" s="74"/>
      <c r="J32" s="75"/>
      <c r="K32" s="76"/>
      <c r="L32" s="77"/>
      <c r="M32" s="74"/>
      <c r="N32" s="74"/>
      <c r="O32" s="77"/>
      <c r="P32" s="77"/>
      <c r="Q32" s="74"/>
      <c r="R32" s="74"/>
      <c r="S32" s="74"/>
      <c r="T32" s="74"/>
      <c r="U32" s="75"/>
      <c r="V32" s="78"/>
    </row>
    <row r="33" spans="6:22">
      <c r="F33" s="72"/>
      <c r="G33" s="73"/>
      <c r="H33" s="74"/>
      <c r="I33" s="74"/>
      <c r="J33" s="75"/>
      <c r="K33" s="76"/>
      <c r="L33" s="77"/>
      <c r="M33" s="74"/>
      <c r="N33" s="74"/>
      <c r="O33" s="77"/>
      <c r="P33" s="77"/>
      <c r="Q33" s="74"/>
      <c r="R33" s="74"/>
      <c r="S33" s="74"/>
      <c r="T33" s="74"/>
      <c r="U33" s="75"/>
      <c r="V33" s="78"/>
    </row>
    <row r="34" spans="6:22">
      <c r="F34" s="72"/>
      <c r="G34" s="73"/>
      <c r="H34" s="74"/>
      <c r="I34" s="74"/>
      <c r="J34" s="75"/>
      <c r="K34" s="76"/>
      <c r="L34" s="77"/>
      <c r="M34" s="74"/>
      <c r="N34" s="74"/>
      <c r="O34" s="77"/>
      <c r="P34" s="77"/>
      <c r="Q34" s="74"/>
      <c r="R34" s="74"/>
      <c r="S34" s="74"/>
      <c r="T34" s="74"/>
      <c r="U34" s="75"/>
      <c r="V34" s="78"/>
    </row>
    <row r="35" spans="6:22">
      <c r="F35" s="72"/>
      <c r="G35" s="73"/>
      <c r="H35" s="74"/>
      <c r="I35" s="74"/>
      <c r="J35" s="75"/>
      <c r="K35" s="76"/>
      <c r="L35" s="77"/>
      <c r="M35" s="74"/>
      <c r="N35" s="74"/>
      <c r="O35" s="77"/>
      <c r="P35" s="77"/>
      <c r="Q35" s="74"/>
      <c r="R35" s="74"/>
      <c r="S35" s="74"/>
      <c r="T35" s="74"/>
      <c r="U35" s="75"/>
      <c r="V35" s="78"/>
    </row>
    <row r="36" spans="6:22">
      <c r="F36" s="72"/>
      <c r="G36" s="73"/>
      <c r="H36" s="74"/>
      <c r="I36" s="74"/>
      <c r="J36" s="75"/>
      <c r="K36" s="76"/>
      <c r="L36" s="77"/>
      <c r="M36" s="74"/>
      <c r="N36" s="74"/>
      <c r="O36" s="77"/>
      <c r="P36" s="77"/>
      <c r="Q36" s="74"/>
      <c r="R36" s="74"/>
      <c r="S36" s="74"/>
      <c r="T36" s="74"/>
      <c r="U36" s="75"/>
      <c r="V36" s="78"/>
    </row>
    <row r="37" spans="6:22">
      <c r="F37" s="72"/>
      <c r="G37" s="73"/>
      <c r="H37" s="74"/>
      <c r="I37" s="74"/>
      <c r="J37" s="75"/>
      <c r="K37" s="76"/>
      <c r="L37" s="77"/>
      <c r="M37" s="74"/>
      <c r="N37" s="74"/>
      <c r="O37" s="77"/>
      <c r="P37" s="77"/>
      <c r="Q37" s="74"/>
      <c r="R37" s="74"/>
      <c r="S37" s="74"/>
      <c r="T37" s="74"/>
      <c r="U37" s="75"/>
      <c r="V37" s="78"/>
    </row>
  </sheetData>
  <sheetProtection formatCells="0" formatColumns="0" formatRows="0"/>
  <mergeCells count="11">
    <mergeCell ref="A27:B27"/>
    <mergeCell ref="S1:U1"/>
    <mergeCell ref="M1:Q1"/>
    <mergeCell ref="A8:B8"/>
    <mergeCell ref="A9:B9"/>
    <mergeCell ref="A10:B10"/>
    <mergeCell ref="A5:B5"/>
    <mergeCell ref="A11:B11"/>
    <mergeCell ref="A13:B13"/>
    <mergeCell ref="A15:B15"/>
    <mergeCell ref="A17:B17"/>
  </mergeCells>
  <pageMargins left="0" right="0" top="0" bottom="0" header="0" footer="0"/>
  <pageSetup scale="71" fitToHeight="0" orientation="landscape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rgb="FF00B050"/>
    <pageSetUpPr fitToPage="1"/>
  </sheetPr>
  <dimension ref="A1:Z36"/>
  <sheetViews>
    <sheetView view="pageBreakPreview" zoomScale="70" zoomScaleNormal="100" zoomScaleSheetLayoutView="70" workbookViewId="0">
      <selection activeCell="I4" sqref="I4"/>
    </sheetView>
  </sheetViews>
  <sheetFormatPr baseColWidth="10" defaultRowHeight="21"/>
  <cols>
    <col min="1" max="1" width="20.140625" style="6" customWidth="1"/>
    <col min="2" max="2" width="20" style="4" customWidth="1"/>
    <col min="3" max="3" width="8.5703125" style="5" customWidth="1"/>
    <col min="4" max="4" width="22.7109375" style="5" customWidth="1"/>
    <col min="5" max="5" width="25.7109375" style="5" customWidth="1"/>
    <col min="6" max="6" width="5.28515625" style="12" customWidth="1"/>
    <col min="7" max="7" width="6.140625" style="48" customWidth="1"/>
    <col min="8" max="8" width="5.28515625" style="52" customWidth="1"/>
    <col min="9" max="9" width="8.28515625" style="3" customWidth="1"/>
    <col min="10" max="10" width="5.28515625" style="12" customWidth="1"/>
    <col min="11" max="11" width="8.28515625" style="3" customWidth="1"/>
    <col min="12" max="12" width="5.28515625" style="12" customWidth="1"/>
    <col min="13" max="13" width="8.7109375" style="52" customWidth="1"/>
    <col min="14" max="14" width="8.140625" style="52" customWidth="1"/>
    <col min="15" max="15" width="6.42578125" style="12" customWidth="1"/>
    <col min="16" max="16" width="6.85546875" style="12" customWidth="1"/>
    <col min="17" max="17" width="5.85546875" style="2" customWidth="1"/>
    <col min="18" max="18" width="8.7109375" style="52" customWidth="1"/>
    <col min="19" max="20" width="6.7109375" style="52" customWidth="1"/>
    <col min="21" max="21" width="7" customWidth="1"/>
    <col min="22" max="22" width="9.7109375" customWidth="1"/>
    <col min="23" max="26" width="11.5703125" style="26"/>
  </cols>
  <sheetData>
    <row r="1" spans="1:26" s="10" customFormat="1" ht="21.75" customHeight="1">
      <c r="B1" s="58" t="s">
        <v>45</v>
      </c>
      <c r="D1" s="14"/>
      <c r="E1" s="14"/>
      <c r="F1" s="10" t="s">
        <v>5</v>
      </c>
      <c r="G1" s="59"/>
      <c r="H1" s="14"/>
      <c r="I1" s="42"/>
      <c r="J1" s="11"/>
      <c r="K1" s="57"/>
      <c r="L1" s="59"/>
      <c r="M1" s="143">
        <f ca="1">Atest!M1</f>
        <v>42603</v>
      </c>
      <c r="N1" s="143"/>
      <c r="O1" s="143" t="e">
        <f>#REF!</f>
        <v>#REF!</v>
      </c>
      <c r="P1" s="143"/>
      <c r="Q1" s="143"/>
      <c r="R1" s="121"/>
      <c r="S1" s="143">
        <f ca="1">Atest!S1</f>
        <v>42609</v>
      </c>
      <c r="T1" s="143" t="s">
        <v>21</v>
      </c>
      <c r="U1" s="143" t="e">
        <f>#REF!</f>
        <v>#REF!</v>
      </c>
      <c r="W1" s="69"/>
      <c r="X1" s="69"/>
      <c r="Y1" s="69"/>
      <c r="Z1" s="69"/>
    </row>
    <row r="2" spans="1:26" ht="170.25" customHeight="1">
      <c r="A2" s="20" t="s">
        <v>4</v>
      </c>
      <c r="B2" s="23" t="s">
        <v>8</v>
      </c>
      <c r="C2" s="24" t="s">
        <v>9</v>
      </c>
      <c r="D2" s="24" t="s">
        <v>22</v>
      </c>
      <c r="E2" s="21" t="s">
        <v>23</v>
      </c>
      <c r="F2" s="46" t="s">
        <v>41</v>
      </c>
      <c r="G2" s="47" t="s">
        <v>40</v>
      </c>
      <c r="H2" s="56" t="s">
        <v>20</v>
      </c>
      <c r="I2" s="43" t="s">
        <v>15</v>
      </c>
      <c r="J2" s="56" t="s">
        <v>12</v>
      </c>
      <c r="K2" s="43" t="s">
        <v>14</v>
      </c>
      <c r="L2" s="56" t="s">
        <v>1</v>
      </c>
      <c r="M2" s="56" t="s">
        <v>37</v>
      </c>
      <c r="N2" s="56" t="s">
        <v>38</v>
      </c>
      <c r="O2" s="56" t="s">
        <v>36</v>
      </c>
      <c r="P2" s="56" t="s">
        <v>50</v>
      </c>
      <c r="Q2" s="44" t="s">
        <v>19</v>
      </c>
      <c r="R2" s="56" t="s">
        <v>16</v>
      </c>
      <c r="S2" s="56" t="s">
        <v>17</v>
      </c>
      <c r="T2" s="56" t="s">
        <v>18</v>
      </c>
      <c r="U2" s="56" t="s">
        <v>13</v>
      </c>
      <c r="V2" s="56" t="s">
        <v>11</v>
      </c>
      <c r="W2" s="70"/>
      <c r="X2" s="70"/>
      <c r="Y2" s="70"/>
      <c r="Z2" s="70"/>
    </row>
    <row r="3" spans="1:26" s="9" customFormat="1" ht="18.75">
      <c r="A3" s="80"/>
      <c r="B3" s="81"/>
      <c r="C3" s="79"/>
      <c r="D3" s="25"/>
      <c r="E3" s="112"/>
      <c r="F3" s="113" t="str">
        <f>IF(ISERROR(SEARCH("ATTENTE",E3)),"",$B3)</f>
        <v/>
      </c>
      <c r="G3" s="114" t="str">
        <f t="shared" ref="G3" si="0">IF(COUNTIF(E3,"*Formation*")+COUNTIF(E3,"*Travail de cours*")+COUNTIF(E3,"*réunion*")+COUNTIF(E3,"*escorte routière*")+COUNTIF(E3,"*courte distance*")&gt;0,B3,"-")</f>
        <v>-</v>
      </c>
      <c r="H3" s="113" t="str">
        <f>IF(ISERROR(SEARCH("superload: True",E3)),"",$B3)</f>
        <v/>
      </c>
      <c r="I3" s="113" t="str">
        <f>IF(ISERROR(SEARCH("Douane",E3)),"",1)</f>
        <v/>
      </c>
      <c r="J3" s="115" t="str">
        <f>IF(ISERROR(SEARCH("transport explosif",E3)),"",1)</f>
        <v/>
      </c>
      <c r="K3" s="113">
        <f t="shared" ref="K3" si="1">IF(COUNTIF(E3,"*toile: true*"),1,0)+IF(COUNTIF(E3,"*charge*"),1,0)+IF(COUNTIF(E3,"*déchargr*"),1,0)</f>
        <v>0</v>
      </c>
      <c r="L3" s="116" t="str">
        <f>IF(ISERROR(SEARCH("TWIC: True",E3)),"",1)</f>
        <v/>
      </c>
      <c r="M3" s="113" t="str">
        <f t="shared" ref="M3" si="2">IFERROR(IF(LEFT(MID($E3,SEARCH("Largeur pi-po",$E3,1)+15,100),2)*1&lt;12,LEFT(MID($E3,SEARCH("Largeur pi-po",$E3,1)+15,100),2)*1,""),"")</f>
        <v/>
      </c>
      <c r="N3" s="113" t="str">
        <f t="shared" ref="N3" si="3">IFERROR(IF(LEFT(MID($E3,SEARCH("Largeur pi-po",$E3,1)+15,100),2)*1&gt;=12,LEFT(MID($E3,SEARCH("Largeur pi-po",$E3,1)+15,100),2)*1,""),"")</f>
        <v/>
      </c>
      <c r="O3" s="83" t="str">
        <f t="shared" ref="O3" si="4">IF(M3&lt;12,1,"")</f>
        <v/>
      </c>
      <c r="P3" s="83" t="str">
        <f t="shared" ref="P3" si="5">IF(N3="","",IF(N3&gt;=12,1,""))</f>
        <v/>
      </c>
      <c r="Q3" s="113" t="str">
        <f>IF(ISERROR(SEARCH("PRIME N.Y:True",E3)),"",1)</f>
        <v/>
      </c>
      <c r="R3" s="113" t="str">
        <f>IF(ISERROR(SEARCH("Journée non complète",E3)),"",1)</f>
        <v/>
      </c>
      <c r="S3" s="113" t="str">
        <f>IF(ISERROR(SEARCH("Fin de semaine",E3)),"",1)</f>
        <v/>
      </c>
      <c r="T3" s="113" t="str">
        <f>IF(ISERROR(SEARCH("1 Journée compète semaine",E3)),"",1)</f>
        <v/>
      </c>
      <c r="U3" s="113" t="str">
        <f>IF(ISERROR(SEARCH("Arrêt obligatoir (36H)",E3)),"",1)</f>
        <v/>
      </c>
      <c r="V3" s="115" t="str">
        <f>IF(ISERR(FIND("Odomètre",E3,1)),"-",MID(E3,FIND("Odomètre",E3,1)+9,LEN(E3)-FIND("Odomètre",E3,1)-8))</f>
        <v>-</v>
      </c>
      <c r="W3" s="71"/>
      <c r="X3" s="71"/>
      <c r="Y3" s="71"/>
      <c r="Z3" s="71"/>
    </row>
    <row r="4" spans="1:26" s="9" customFormat="1" ht="19.5" thickBot="1">
      <c r="A4" s="103"/>
      <c r="B4" s="104"/>
      <c r="C4" s="105"/>
      <c r="D4" s="106"/>
      <c r="E4" s="107"/>
      <c r="F4" s="111"/>
      <c r="G4" s="117"/>
      <c r="H4" s="111"/>
      <c r="I4" s="111"/>
      <c r="J4" s="118"/>
      <c r="K4" s="111"/>
      <c r="L4" s="119"/>
      <c r="M4" s="111"/>
      <c r="N4" s="111"/>
      <c r="O4" s="120"/>
      <c r="P4" s="120"/>
      <c r="Q4" s="111"/>
      <c r="R4" s="111"/>
      <c r="S4" s="111"/>
      <c r="T4" s="111"/>
      <c r="U4" s="111"/>
      <c r="V4" s="118"/>
      <c r="W4" s="71"/>
      <c r="X4" s="71"/>
      <c r="Y4" s="71"/>
      <c r="Z4" s="71"/>
    </row>
    <row r="5" spans="1:26" ht="21.75" thickBot="1">
      <c r="A5" s="137" t="s">
        <v>3</v>
      </c>
      <c r="B5" s="138"/>
      <c r="C5" s="60"/>
      <c r="D5" s="61"/>
      <c r="E5" s="97">
        <f>SUM($K$3:K283)</f>
        <v>0</v>
      </c>
      <c r="F5" s="90"/>
      <c r="G5" s="91"/>
      <c r="H5" s="92"/>
      <c r="I5" s="93"/>
      <c r="J5" s="94"/>
      <c r="K5" s="93"/>
      <c r="L5" s="94"/>
      <c r="M5" s="92"/>
      <c r="N5" s="92"/>
      <c r="O5" s="94"/>
      <c r="P5" s="94"/>
      <c r="Q5" s="95"/>
      <c r="R5" s="92"/>
      <c r="S5" s="92"/>
      <c r="T5" s="92"/>
      <c r="U5" s="96"/>
      <c r="V5" s="96"/>
    </row>
    <row r="6" spans="1:26" ht="21.75" thickBot="1">
      <c r="A6" s="62"/>
      <c r="B6" s="63"/>
      <c r="C6" s="64"/>
      <c r="D6" s="65"/>
      <c r="E6" s="66"/>
      <c r="F6" s="90"/>
      <c r="G6" s="91"/>
      <c r="H6" s="92"/>
      <c r="I6" s="93"/>
      <c r="J6" s="94"/>
      <c r="K6" s="93"/>
      <c r="L6" s="94"/>
      <c r="M6" s="92"/>
      <c r="N6" s="92"/>
      <c r="O6" s="94"/>
      <c r="P6" s="94"/>
      <c r="Q6" s="95"/>
      <c r="R6" s="92"/>
      <c r="S6" s="92"/>
      <c r="T6" s="92"/>
      <c r="U6" s="96"/>
      <c r="V6" s="96"/>
    </row>
    <row r="7" spans="1:26" ht="42.75" thickBot="1">
      <c r="A7" s="109" t="s">
        <v>32</v>
      </c>
      <c r="B7" s="68"/>
      <c r="C7" s="60"/>
      <c r="D7" s="61"/>
      <c r="E7" s="97">
        <f>A8*0.6214</f>
        <v>0</v>
      </c>
      <c r="F7" s="90"/>
      <c r="G7" s="91"/>
      <c r="H7" s="92"/>
      <c r="I7" s="93"/>
      <c r="J7" s="94"/>
      <c r="K7" s="93"/>
      <c r="L7" s="94"/>
      <c r="M7" s="92"/>
      <c r="N7" s="92"/>
      <c r="O7" s="94"/>
      <c r="P7" s="94"/>
      <c r="Q7" s="95"/>
      <c r="R7" s="92"/>
      <c r="S7" s="92"/>
      <c r="T7" s="92"/>
      <c r="U7" s="96"/>
      <c r="V7" s="96"/>
    </row>
    <row r="8" spans="1:26" ht="21.75" thickBot="1">
      <c r="A8" s="135">
        <f>SUM($C$3:C302)</f>
        <v>0</v>
      </c>
      <c r="B8" s="136"/>
      <c r="C8" s="64"/>
      <c r="D8" s="65"/>
      <c r="E8" s="66"/>
      <c r="F8" s="90"/>
      <c r="G8" s="91"/>
      <c r="H8" s="92"/>
      <c r="I8" s="93"/>
      <c r="J8" s="94"/>
      <c r="K8" s="93"/>
      <c r="L8" s="94"/>
      <c r="M8" s="92"/>
      <c r="N8" s="92"/>
      <c r="O8" s="94"/>
      <c r="P8" s="94"/>
      <c r="Q8" s="95"/>
      <c r="R8" s="92"/>
      <c r="S8" s="92"/>
      <c r="T8" s="92"/>
      <c r="U8" s="96"/>
      <c r="V8" s="96"/>
    </row>
    <row r="9" spans="1:26" ht="21.75" thickBot="1">
      <c r="A9" s="133" t="s">
        <v>33</v>
      </c>
      <c r="B9" s="134"/>
      <c r="C9" s="60"/>
      <c r="D9" s="61"/>
      <c r="E9" s="98">
        <f>A10*0.6214</f>
        <v>0</v>
      </c>
      <c r="F9" s="90"/>
      <c r="G9" s="91"/>
      <c r="H9" s="92"/>
      <c r="I9" s="93"/>
      <c r="J9" s="94"/>
      <c r="K9" s="93"/>
      <c r="L9" s="94"/>
      <c r="M9" s="92"/>
      <c r="N9" s="92"/>
      <c r="O9" s="94"/>
      <c r="P9" s="94"/>
      <c r="Q9" s="95"/>
      <c r="R9" s="92"/>
      <c r="S9" s="92"/>
      <c r="T9" s="92"/>
      <c r="U9" s="96"/>
      <c r="V9" s="96"/>
    </row>
    <row r="10" spans="1:26" ht="21.75" thickBot="1">
      <c r="A10" s="129">
        <f>MAX($V$3:V286)-MIN($V$3:V286)</f>
        <v>0</v>
      </c>
      <c r="B10" s="130"/>
      <c r="C10" s="28"/>
      <c r="D10" s="27"/>
      <c r="E10" s="99"/>
      <c r="F10" s="90"/>
      <c r="G10" s="91"/>
      <c r="H10" s="92"/>
      <c r="I10" s="93"/>
      <c r="J10" s="94"/>
      <c r="K10" s="93"/>
      <c r="L10" s="94"/>
      <c r="M10" s="92"/>
      <c r="N10" s="92"/>
      <c r="O10" s="94"/>
      <c r="P10" s="94"/>
      <c r="Q10" s="95"/>
      <c r="R10" s="92"/>
      <c r="S10" s="92"/>
      <c r="T10" s="92"/>
      <c r="U10" s="96"/>
      <c r="V10" s="96"/>
    </row>
    <row r="11" spans="1:26" ht="21.75" thickBot="1">
      <c r="A11" s="131" t="s">
        <v>6</v>
      </c>
      <c r="B11" s="132"/>
      <c r="C11" s="54"/>
      <c r="D11" s="30"/>
      <c r="E11" s="100">
        <f>SUM($R$3:R283)</f>
        <v>0</v>
      </c>
      <c r="F11" s="90"/>
      <c r="G11" s="91"/>
      <c r="H11" s="92"/>
      <c r="I11" s="93"/>
      <c r="J11" s="94"/>
      <c r="K11" s="93"/>
      <c r="L11" s="94"/>
      <c r="M11" s="92"/>
      <c r="N11" s="92"/>
      <c r="O11" s="94"/>
      <c r="P11" s="94"/>
      <c r="Q11" s="95"/>
      <c r="R11" s="92"/>
      <c r="S11" s="92"/>
      <c r="T11" s="92"/>
      <c r="U11" s="96"/>
      <c r="V11" s="96"/>
    </row>
    <row r="12" spans="1:26" ht="21.75" thickBot="1">
      <c r="A12" s="32"/>
      <c r="B12" s="28"/>
      <c r="C12" s="28"/>
      <c r="D12" s="27"/>
      <c r="E12" s="99"/>
      <c r="F12" s="90"/>
      <c r="G12" s="91"/>
      <c r="H12" s="92"/>
      <c r="I12" s="93"/>
      <c r="J12" s="94"/>
      <c r="K12" s="93"/>
      <c r="L12" s="94"/>
      <c r="M12" s="92"/>
      <c r="N12" s="92"/>
      <c r="O12" s="94"/>
      <c r="P12" s="94"/>
      <c r="Q12" s="95"/>
      <c r="R12" s="92"/>
      <c r="S12" s="92"/>
      <c r="T12" s="92"/>
      <c r="U12" s="96"/>
      <c r="V12" s="96"/>
    </row>
    <row r="13" spans="1:26" ht="21.75" thickBot="1">
      <c r="A13" s="131" t="s">
        <v>43</v>
      </c>
      <c r="B13" s="132"/>
      <c r="C13" s="54"/>
      <c r="D13" s="55"/>
      <c r="E13" s="100">
        <f>SUM($T$3:$T281)</f>
        <v>0</v>
      </c>
      <c r="F13" s="90"/>
      <c r="G13" s="91"/>
      <c r="H13" s="92"/>
      <c r="I13" s="93"/>
      <c r="J13" s="94"/>
      <c r="K13" s="93"/>
      <c r="L13" s="94"/>
      <c r="M13" s="92"/>
      <c r="N13" s="92"/>
      <c r="O13" s="94"/>
      <c r="P13" s="94"/>
      <c r="Q13" s="95"/>
      <c r="R13" s="92"/>
      <c r="S13" s="92"/>
      <c r="T13" s="92"/>
      <c r="U13" s="96"/>
      <c r="V13" s="96"/>
    </row>
    <row r="14" spans="1:26" ht="21.75" thickBot="1">
      <c r="A14" s="38"/>
      <c r="B14" s="38"/>
      <c r="C14" s="54"/>
      <c r="D14" s="55"/>
      <c r="E14" s="101"/>
      <c r="F14" s="90"/>
      <c r="G14" s="91"/>
      <c r="H14" s="92"/>
      <c r="I14" s="93"/>
      <c r="J14" s="94"/>
      <c r="K14" s="93"/>
      <c r="L14" s="94"/>
      <c r="M14" s="92"/>
      <c r="N14" s="92"/>
      <c r="O14" s="94"/>
      <c r="P14" s="94"/>
      <c r="Q14" s="95"/>
      <c r="R14" s="92"/>
      <c r="S14" s="92"/>
      <c r="T14" s="92"/>
      <c r="U14" s="96"/>
      <c r="V14" s="96"/>
    </row>
    <row r="15" spans="1:26" ht="21.75" thickBot="1">
      <c r="A15" s="131" t="s">
        <v>42</v>
      </c>
      <c r="B15" s="132"/>
      <c r="C15" s="54"/>
      <c r="D15" s="55"/>
      <c r="E15" s="100">
        <f>SUM($S$3:$S281)</f>
        <v>0</v>
      </c>
      <c r="F15" s="90"/>
      <c r="G15" s="91"/>
      <c r="H15" s="92"/>
      <c r="I15" s="93"/>
      <c r="J15" s="94"/>
      <c r="K15" s="93"/>
      <c r="L15" s="94"/>
      <c r="M15" s="92"/>
      <c r="N15" s="92"/>
      <c r="O15" s="94"/>
      <c r="P15" s="94"/>
      <c r="Q15" s="95"/>
      <c r="R15" s="92"/>
      <c r="S15" s="92"/>
      <c r="T15" s="92"/>
      <c r="U15" s="96"/>
      <c r="V15" s="96"/>
    </row>
    <row r="16" spans="1:26" ht="21.75" thickBot="1">
      <c r="A16" s="49"/>
      <c r="B16" s="49"/>
      <c r="C16" s="54"/>
      <c r="D16" s="55"/>
      <c r="E16" s="101"/>
      <c r="F16" s="90"/>
      <c r="G16" s="91"/>
      <c r="H16" s="92"/>
      <c r="I16" s="93"/>
      <c r="J16" s="94"/>
      <c r="K16" s="93"/>
      <c r="L16" s="94"/>
      <c r="M16" s="92"/>
      <c r="N16" s="92"/>
      <c r="O16" s="94"/>
      <c r="P16" s="94"/>
      <c r="Q16" s="95"/>
      <c r="R16" s="92"/>
      <c r="S16" s="92"/>
      <c r="T16" s="92"/>
      <c r="U16" s="96"/>
      <c r="V16" s="96"/>
    </row>
    <row r="17" spans="1:22" ht="21.75" thickBot="1">
      <c r="A17" s="141" t="s">
        <v>13</v>
      </c>
      <c r="B17" s="142"/>
      <c r="C17" s="54"/>
      <c r="D17" s="55"/>
      <c r="E17" s="100">
        <f>SUM($U$3:$U281)</f>
        <v>0</v>
      </c>
      <c r="F17" s="90"/>
      <c r="G17" s="91"/>
      <c r="H17" s="92"/>
      <c r="I17" s="93"/>
      <c r="J17" s="94"/>
      <c r="K17" s="93"/>
      <c r="L17" s="94"/>
      <c r="M17" s="92"/>
      <c r="N17" s="92"/>
      <c r="O17" s="94"/>
      <c r="P17" s="94"/>
      <c r="Q17" s="95"/>
      <c r="R17" s="92"/>
      <c r="S17" s="92"/>
      <c r="T17" s="92"/>
      <c r="U17" s="96"/>
      <c r="V17" s="96"/>
    </row>
    <row r="18" spans="1:22" ht="21.75" thickBot="1">
      <c r="A18" s="32"/>
      <c r="B18" s="28"/>
      <c r="C18" s="28"/>
      <c r="D18" s="27"/>
      <c r="E18" s="99"/>
      <c r="F18" s="90"/>
      <c r="G18" s="91"/>
      <c r="H18" s="92"/>
      <c r="I18" s="93"/>
      <c r="J18" s="94"/>
      <c r="K18" s="93"/>
      <c r="L18" s="94"/>
      <c r="M18" s="92"/>
      <c r="N18" s="92"/>
      <c r="O18" s="94"/>
      <c r="P18" s="94"/>
      <c r="Q18" s="95"/>
      <c r="R18" s="92"/>
      <c r="S18" s="92"/>
      <c r="T18" s="92"/>
      <c r="U18" s="96"/>
      <c r="V18" s="96"/>
    </row>
    <row r="19" spans="1:22" ht="21.75" thickBot="1">
      <c r="A19" s="108" t="s">
        <v>34</v>
      </c>
      <c r="B19" s="29"/>
      <c r="C19" s="54"/>
      <c r="D19" s="55"/>
      <c r="E19" s="100">
        <f>SUM($O$3:O283)</f>
        <v>0</v>
      </c>
      <c r="F19" s="90"/>
      <c r="G19" s="91"/>
      <c r="H19" s="92"/>
      <c r="I19" s="93"/>
      <c r="J19" s="94"/>
      <c r="K19" s="93"/>
      <c r="L19" s="94"/>
      <c r="M19" s="92"/>
      <c r="N19" s="92"/>
      <c r="O19" s="94"/>
      <c r="P19" s="94"/>
      <c r="Q19" s="95"/>
      <c r="R19" s="92"/>
      <c r="S19" s="92"/>
      <c r="T19" s="92"/>
      <c r="U19" s="96"/>
      <c r="V19" s="96"/>
    </row>
    <row r="20" spans="1:22" ht="21.75" thickBot="1">
      <c r="A20" s="32"/>
      <c r="B20" s="28"/>
      <c r="C20" s="28"/>
      <c r="D20" s="27"/>
      <c r="E20" s="99"/>
      <c r="F20" s="90"/>
      <c r="G20" s="91"/>
      <c r="H20" s="92"/>
      <c r="I20" s="93"/>
      <c r="J20" s="94"/>
      <c r="K20" s="93"/>
      <c r="L20" s="94"/>
      <c r="M20" s="92"/>
      <c r="N20" s="92"/>
      <c r="O20" s="94"/>
      <c r="P20" s="94"/>
      <c r="Q20" s="95"/>
      <c r="R20" s="92"/>
      <c r="S20" s="92"/>
      <c r="T20" s="92"/>
      <c r="U20" s="96"/>
      <c r="V20" s="96"/>
    </row>
    <row r="21" spans="1:22" ht="21.75" thickBot="1">
      <c r="A21" s="108" t="s">
        <v>35</v>
      </c>
      <c r="B21" s="29"/>
      <c r="C21" s="54"/>
      <c r="D21" s="55"/>
      <c r="E21" s="100">
        <f>SUM($P$3:P285)</f>
        <v>0</v>
      </c>
      <c r="F21" s="90"/>
      <c r="G21" s="91"/>
      <c r="H21" s="92"/>
      <c r="I21" s="93"/>
      <c r="J21" s="94"/>
      <c r="K21" s="93"/>
      <c r="L21" s="94"/>
      <c r="M21" s="92"/>
      <c r="N21" s="92"/>
      <c r="O21" s="94"/>
      <c r="P21" s="94"/>
      <c r="Q21" s="95"/>
      <c r="R21" s="92"/>
      <c r="S21" s="92"/>
      <c r="T21" s="92"/>
      <c r="U21" s="96"/>
      <c r="V21" s="96"/>
    </row>
    <row r="22" spans="1:22" ht="21.75" thickBot="1">
      <c r="A22" s="32"/>
      <c r="B22" s="28"/>
      <c r="C22" s="28"/>
      <c r="D22" s="27"/>
      <c r="E22" s="99"/>
      <c r="F22" s="90"/>
      <c r="G22" s="91"/>
      <c r="H22" s="92"/>
      <c r="I22" s="93"/>
      <c r="J22" s="94"/>
      <c r="K22" s="93"/>
      <c r="L22" s="94"/>
      <c r="M22" s="92"/>
      <c r="N22" s="92"/>
      <c r="O22" s="94"/>
      <c r="P22" s="94"/>
      <c r="Q22" s="95"/>
      <c r="R22" s="92"/>
      <c r="S22" s="92"/>
      <c r="T22" s="92"/>
      <c r="U22" s="96"/>
      <c r="V22" s="96"/>
    </row>
    <row r="23" spans="1:22" ht="21.75" thickBot="1">
      <c r="A23" s="108" t="s">
        <v>2</v>
      </c>
      <c r="B23" s="110"/>
      <c r="C23" s="16"/>
      <c r="D23" s="55"/>
      <c r="E23" s="102">
        <f>SUM($G$3:G283)</f>
        <v>0</v>
      </c>
      <c r="F23" s="90"/>
      <c r="G23" s="91"/>
      <c r="H23" s="92"/>
      <c r="I23" s="93"/>
      <c r="J23" s="94"/>
      <c r="K23" s="93"/>
      <c r="L23" s="94"/>
      <c r="M23" s="92"/>
      <c r="N23" s="92"/>
      <c r="O23" s="94"/>
      <c r="P23" s="94"/>
      <c r="Q23" s="95"/>
      <c r="R23" s="92"/>
      <c r="S23" s="92"/>
      <c r="T23" s="92"/>
      <c r="U23" s="96"/>
      <c r="V23" s="96"/>
    </row>
    <row r="24" spans="1:22" ht="21.75" thickBot="1">
      <c r="A24" s="32"/>
      <c r="B24" s="28"/>
      <c r="C24" s="28"/>
      <c r="D24" s="27"/>
      <c r="E24" s="99"/>
      <c r="F24" s="90"/>
      <c r="G24" s="91"/>
      <c r="H24" s="92"/>
      <c r="I24" s="93"/>
      <c r="J24" s="94"/>
      <c r="K24" s="93"/>
      <c r="L24" s="94"/>
      <c r="M24" s="92"/>
      <c r="N24" s="92"/>
      <c r="O24" s="94"/>
      <c r="P24" s="94"/>
      <c r="Q24" s="95"/>
      <c r="R24" s="92"/>
      <c r="S24" s="92"/>
      <c r="T24" s="92"/>
      <c r="U24" s="96"/>
      <c r="V24" s="96"/>
    </row>
    <row r="25" spans="1:22" ht="21.75" thickBot="1">
      <c r="A25" s="108" t="s">
        <v>1</v>
      </c>
      <c r="B25" s="110"/>
      <c r="C25" s="16"/>
      <c r="D25" s="36"/>
      <c r="E25" s="100">
        <f>SUM($L$3:L283)</f>
        <v>0</v>
      </c>
      <c r="F25" s="90"/>
      <c r="G25" s="91"/>
      <c r="H25" s="92"/>
      <c r="I25" s="93"/>
      <c r="J25" s="94"/>
      <c r="K25" s="93"/>
      <c r="L25" s="94"/>
      <c r="M25" s="92"/>
      <c r="N25" s="92"/>
      <c r="O25" s="94"/>
      <c r="P25" s="94"/>
      <c r="Q25" s="95"/>
      <c r="R25" s="92"/>
      <c r="S25" s="92"/>
      <c r="T25" s="92"/>
      <c r="U25" s="96"/>
      <c r="V25" s="96"/>
    </row>
    <row r="26" spans="1:22" ht="21.75" thickBot="1">
      <c r="A26" s="32"/>
      <c r="B26" s="37"/>
      <c r="C26" s="28"/>
      <c r="D26" s="27"/>
      <c r="E26" s="99"/>
      <c r="F26" s="90"/>
      <c r="G26" s="91"/>
      <c r="H26" s="92"/>
      <c r="I26" s="93"/>
      <c r="J26" s="94"/>
      <c r="K26" s="93"/>
      <c r="L26" s="94"/>
      <c r="M26" s="92"/>
      <c r="N26" s="92"/>
      <c r="O26" s="94"/>
      <c r="P26" s="94"/>
      <c r="Q26" s="95"/>
      <c r="R26" s="92"/>
      <c r="S26" s="92"/>
      <c r="T26" s="92"/>
      <c r="U26" s="96"/>
      <c r="V26" s="96"/>
    </row>
    <row r="27" spans="1:22" ht="21.75" thickBot="1">
      <c r="A27" s="139" t="s">
        <v>10</v>
      </c>
      <c r="B27" s="140"/>
      <c r="C27" s="16"/>
      <c r="D27" s="27"/>
      <c r="E27" s="100">
        <f>SUM($I$3:I283)</f>
        <v>0</v>
      </c>
      <c r="F27" s="90"/>
      <c r="G27" s="91"/>
      <c r="H27" s="92"/>
      <c r="I27" s="93"/>
      <c r="J27" s="94"/>
      <c r="K27" s="93"/>
      <c r="L27" s="94"/>
      <c r="M27" s="92"/>
      <c r="N27" s="92"/>
      <c r="O27" s="94"/>
      <c r="P27" s="94"/>
      <c r="Q27" s="95"/>
      <c r="R27" s="92"/>
      <c r="S27" s="92"/>
      <c r="T27" s="92"/>
      <c r="U27" s="96"/>
      <c r="V27" s="96"/>
    </row>
    <row r="28" spans="1:22" ht="21.75" thickBot="1">
      <c r="A28" s="38"/>
      <c r="B28" s="35"/>
      <c r="C28" s="16"/>
      <c r="D28" s="27"/>
      <c r="E28" s="101"/>
      <c r="F28" s="90"/>
      <c r="G28" s="91"/>
      <c r="H28" s="92"/>
      <c r="I28" s="93"/>
      <c r="J28" s="94"/>
      <c r="K28" s="93"/>
      <c r="L28" s="94"/>
      <c r="M28" s="92"/>
      <c r="N28" s="92"/>
      <c r="O28" s="94"/>
      <c r="P28" s="94"/>
      <c r="Q28" s="95"/>
      <c r="R28" s="92"/>
      <c r="S28" s="92"/>
      <c r="T28" s="92"/>
      <c r="U28" s="96"/>
      <c r="V28" s="96"/>
    </row>
    <row r="29" spans="1:22" ht="21.75" thickBot="1">
      <c r="A29" s="108" t="s">
        <v>0</v>
      </c>
      <c r="B29" s="110"/>
      <c r="C29" s="16"/>
      <c r="D29" s="27"/>
      <c r="E29" s="100">
        <f>SUM($F$3:F283)</f>
        <v>0</v>
      </c>
      <c r="F29" s="90"/>
      <c r="G29" s="91"/>
      <c r="H29" s="92"/>
      <c r="I29" s="93"/>
      <c r="J29" s="94"/>
      <c r="K29" s="93"/>
      <c r="L29" s="94"/>
      <c r="M29" s="92"/>
      <c r="N29" s="92"/>
      <c r="O29" s="94"/>
      <c r="P29" s="94"/>
      <c r="Q29" s="95"/>
      <c r="R29" s="92"/>
      <c r="S29" s="92"/>
      <c r="T29" s="92"/>
      <c r="U29" s="96"/>
      <c r="V29" s="96"/>
    </row>
    <row r="30" spans="1:22" ht="26.25">
      <c r="A30" s="38"/>
      <c r="B30" s="35"/>
      <c r="C30" s="16"/>
      <c r="D30" s="27"/>
      <c r="E30" s="33"/>
    </row>
    <row r="31" spans="1:22">
      <c r="A31" s="41"/>
      <c r="B31" s="18"/>
      <c r="C31" s="19"/>
      <c r="D31" s="27"/>
      <c r="E31" s="26"/>
    </row>
    <row r="32" spans="1:22">
      <c r="A32" s="41"/>
      <c r="B32" s="18"/>
      <c r="C32" s="19"/>
      <c r="D32" s="27"/>
      <c r="E32" s="128"/>
    </row>
    <row r="33" spans="1:5">
      <c r="A33" s="41"/>
      <c r="B33" s="18"/>
      <c r="C33" s="19"/>
      <c r="D33" s="27"/>
      <c r="E33" s="128"/>
    </row>
    <row r="34" spans="1:5">
      <c r="A34" s="53"/>
      <c r="B34" s="53"/>
      <c r="C34" s="15"/>
      <c r="D34" s="16"/>
    </row>
    <row r="36" spans="1:5">
      <c r="E36" s="17"/>
    </row>
  </sheetData>
  <sheetProtection formatCells="0" formatColumns="0" formatRows="0"/>
  <mergeCells count="12">
    <mergeCell ref="E32:E33"/>
    <mergeCell ref="M1:Q1"/>
    <mergeCell ref="S1:U1"/>
    <mergeCell ref="A5:B5"/>
    <mergeCell ref="A8:B8"/>
    <mergeCell ref="A9:B9"/>
    <mergeCell ref="A10:B10"/>
    <mergeCell ref="A11:B11"/>
    <mergeCell ref="A13:B13"/>
    <mergeCell ref="A15:B15"/>
    <mergeCell ref="A17:B17"/>
    <mergeCell ref="A27:B27"/>
  </mergeCells>
  <pageMargins left="0" right="0" top="0" bottom="0" header="0" footer="0"/>
  <pageSetup scale="63" fitToHeight="0" orientation="landscape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>
    <pageSetUpPr fitToPage="1"/>
  </sheetPr>
  <dimension ref="A1:Z37"/>
  <sheetViews>
    <sheetView view="pageBreakPreview" zoomScale="70" zoomScaleNormal="100" zoomScaleSheetLayoutView="70" workbookViewId="0">
      <pane ySplit="2" topLeftCell="A6" activePane="bottomLeft" state="frozen"/>
      <selection activeCell="I4" sqref="I4"/>
      <selection pane="bottomLeft" activeCell="I4" sqref="I4"/>
    </sheetView>
  </sheetViews>
  <sheetFormatPr baseColWidth="10" defaultRowHeight="21"/>
  <cols>
    <col min="1" max="1" width="20.140625" style="6" customWidth="1"/>
    <col min="2" max="2" width="12.7109375" style="4" customWidth="1"/>
    <col min="3" max="3" width="8.5703125" style="5" customWidth="1"/>
    <col min="4" max="4" width="28.7109375" style="86" customWidth="1"/>
    <col min="5" max="5" width="32.42578125" style="5" customWidth="1"/>
    <col min="6" max="6" width="6.7109375" style="12" customWidth="1"/>
    <col min="7" max="7" width="6.7109375" style="48" customWidth="1"/>
    <col min="8" max="8" width="6.7109375" style="52" customWidth="1"/>
    <col min="9" max="9" width="5.7109375" style="3" customWidth="1"/>
    <col min="10" max="10" width="5.7109375" style="12" customWidth="1"/>
    <col min="11" max="11" width="5.7109375" style="3" customWidth="1"/>
    <col min="12" max="12" width="5.7109375" style="12" customWidth="1"/>
    <col min="13" max="14" width="5.7109375" style="52" customWidth="1"/>
    <col min="15" max="16" width="5.7109375" style="12" customWidth="1"/>
    <col min="17" max="17" width="5.7109375" style="2" customWidth="1"/>
    <col min="18" max="20" width="5.7109375" style="52" customWidth="1"/>
    <col min="21" max="21" width="5.7109375" customWidth="1"/>
    <col min="22" max="22" width="7" customWidth="1"/>
  </cols>
  <sheetData>
    <row r="1" spans="1:26" s="10" customFormat="1" ht="26.25">
      <c r="B1" s="58" t="s">
        <v>29</v>
      </c>
      <c r="D1" s="84"/>
      <c r="E1" s="58"/>
      <c r="F1" s="10" t="s">
        <v>5</v>
      </c>
      <c r="G1" s="59"/>
      <c r="H1" s="14"/>
      <c r="I1" s="42"/>
      <c r="J1" s="11"/>
      <c r="K1" s="57"/>
      <c r="L1" s="59"/>
      <c r="M1" s="143">
        <f ca="1">Atest!M1</f>
        <v>42603</v>
      </c>
      <c r="N1" s="143"/>
      <c r="O1" s="143" t="e">
        <f>#REF!</f>
        <v>#REF!</v>
      </c>
      <c r="P1" s="143"/>
      <c r="Q1" s="143"/>
      <c r="R1" s="121"/>
      <c r="S1" s="143">
        <f ca="1">Atest!S1</f>
        <v>42609</v>
      </c>
      <c r="T1" s="143" t="s">
        <v>21</v>
      </c>
      <c r="U1" s="143" t="e">
        <f>#REF!</f>
        <v>#REF!</v>
      </c>
    </row>
    <row r="2" spans="1:26" ht="170.25" customHeight="1">
      <c r="A2" s="20" t="s">
        <v>4</v>
      </c>
      <c r="B2" s="23" t="s">
        <v>8</v>
      </c>
      <c r="C2" s="24" t="s">
        <v>9</v>
      </c>
      <c r="D2" s="24" t="s">
        <v>22</v>
      </c>
      <c r="E2" s="21" t="s">
        <v>23</v>
      </c>
      <c r="F2" s="46" t="s">
        <v>41</v>
      </c>
      <c r="G2" s="47" t="s">
        <v>40</v>
      </c>
      <c r="H2" s="56" t="s">
        <v>20</v>
      </c>
      <c r="I2" s="43" t="s">
        <v>15</v>
      </c>
      <c r="J2" s="56" t="s">
        <v>12</v>
      </c>
      <c r="K2" s="43" t="s">
        <v>14</v>
      </c>
      <c r="L2" s="56" t="s">
        <v>1</v>
      </c>
      <c r="M2" s="56" t="s">
        <v>37</v>
      </c>
      <c r="N2" s="56" t="s">
        <v>38</v>
      </c>
      <c r="O2" s="56" t="s">
        <v>36</v>
      </c>
      <c r="P2" s="56" t="s">
        <v>50</v>
      </c>
      <c r="Q2" s="44" t="s">
        <v>19</v>
      </c>
      <c r="R2" s="56" t="s">
        <v>16</v>
      </c>
      <c r="S2" s="56" t="s">
        <v>17</v>
      </c>
      <c r="T2" s="56" t="s">
        <v>18</v>
      </c>
      <c r="U2" s="56" t="s">
        <v>13</v>
      </c>
      <c r="V2" s="56" t="s">
        <v>11</v>
      </c>
      <c r="W2" s="70"/>
      <c r="X2" s="70"/>
      <c r="Y2" s="70"/>
      <c r="Z2" s="70"/>
    </row>
    <row r="3" spans="1:26" s="9" customFormat="1" ht="18.75">
      <c r="A3" s="80"/>
      <c r="B3" s="81"/>
      <c r="C3" s="79"/>
      <c r="D3" s="25"/>
      <c r="E3" s="112"/>
      <c r="F3" s="113" t="str">
        <f>IF(ISERROR(SEARCH("ATTENTE",E3)),"",$B3)</f>
        <v/>
      </c>
      <c r="G3" s="114" t="str">
        <f t="shared" ref="G3" si="0">IF(COUNTIF(E3,"*Formation*")+COUNTIF(E3,"*Travail de cours*")+COUNTIF(E3,"*réunion*")+COUNTIF(E3,"*escorte routière*")+COUNTIF(E3,"*courte distance*")&gt;0,B3,"-")</f>
        <v>-</v>
      </c>
      <c r="H3" s="113" t="str">
        <f>IF(ISERROR(SEARCH("superload: True",E3)),"",$B3)</f>
        <v/>
      </c>
      <c r="I3" s="113" t="str">
        <f>IF(ISERROR(SEARCH("Douane",E3)),"",1)</f>
        <v/>
      </c>
      <c r="J3" s="115" t="str">
        <f>IF(ISERROR(SEARCH("transport explosif",E3)),"",1)</f>
        <v/>
      </c>
      <c r="K3" s="113">
        <f t="shared" ref="K3" si="1">IF(COUNTIF(E3,"*toile: true*"),1,0)+IF(COUNTIF(E3,"*charge*"),1,0)+IF(COUNTIF(E3,"*déchargr*"),1,0)</f>
        <v>0</v>
      </c>
      <c r="L3" s="116" t="str">
        <f>IF(ISERROR(SEARCH("TWIC: True",E3)),"",1)</f>
        <v/>
      </c>
      <c r="M3" s="113" t="str">
        <f t="shared" ref="M3" si="2">IFERROR(IF(LEFT(MID($E3,SEARCH("Largeur pi-po",$E3,1)+15,100),2)*1&lt;12,LEFT(MID($E3,SEARCH("Largeur pi-po",$E3,1)+15,100),2)*1,""),"")</f>
        <v/>
      </c>
      <c r="N3" s="113" t="str">
        <f t="shared" ref="N3" si="3">IFERROR(IF(LEFT(MID($E3,SEARCH("Largeur pi-po",$E3,1)+15,100),2)*1&gt;=12,LEFT(MID($E3,SEARCH("Largeur pi-po",$E3,1)+15,100),2)*1,""),"")</f>
        <v/>
      </c>
      <c r="O3" s="83" t="str">
        <f t="shared" ref="O3" si="4">IF(M3&lt;12,1,"")</f>
        <v/>
      </c>
      <c r="P3" s="83" t="str">
        <f t="shared" ref="P3" si="5">IF(N3="","",IF(N3&gt;=12,1,""))</f>
        <v/>
      </c>
      <c r="Q3" s="113" t="str">
        <f>IF(ISERROR(SEARCH("PRIME N.Y:True",E3)),"",1)</f>
        <v/>
      </c>
      <c r="R3" s="113" t="str">
        <f>IF(ISERROR(SEARCH("Journée non complète",E3)),"",1)</f>
        <v/>
      </c>
      <c r="S3" s="113" t="str">
        <f>IF(ISERROR(SEARCH("Fin de semaine",E3)),"",1)</f>
        <v/>
      </c>
      <c r="T3" s="113" t="str">
        <f>IF(ISERROR(SEARCH("1 Journée compète semaine",E3)),"",1)</f>
        <v/>
      </c>
      <c r="U3" s="113" t="str">
        <f>IF(ISERROR(SEARCH("Arrêt obligatoir (36H)",E3)),"",1)</f>
        <v/>
      </c>
      <c r="V3" s="115" t="str">
        <f>IF(ISERR(FIND("Odomètre",E3,1)),"-",MID(E3,FIND("Odomètre",E3,1)+9,LEN(E3)-FIND("Odomètre",E3,1)-8))</f>
        <v>-</v>
      </c>
      <c r="W3" s="71"/>
      <c r="X3" s="71"/>
      <c r="Y3" s="71"/>
      <c r="Z3" s="71"/>
    </row>
    <row r="4" spans="1:26" s="9" customFormat="1" ht="19.5" thickBot="1">
      <c r="A4" s="103"/>
      <c r="B4" s="104"/>
      <c r="C4" s="105"/>
      <c r="D4" s="106"/>
      <c r="E4" s="107"/>
      <c r="F4" s="111"/>
      <c r="G4" s="117"/>
      <c r="H4" s="111"/>
      <c r="I4" s="111"/>
      <c r="J4" s="118"/>
      <c r="K4" s="111"/>
      <c r="L4" s="119"/>
      <c r="M4" s="111"/>
      <c r="N4" s="111"/>
      <c r="O4" s="120"/>
      <c r="P4" s="120"/>
      <c r="Q4" s="111"/>
      <c r="R4" s="111"/>
      <c r="S4" s="111"/>
      <c r="T4" s="111"/>
      <c r="U4" s="111"/>
      <c r="V4" s="118"/>
      <c r="W4" s="71"/>
      <c r="X4" s="71"/>
      <c r="Y4" s="71"/>
      <c r="Z4" s="71"/>
    </row>
    <row r="5" spans="1:26" ht="21.75" thickBot="1">
      <c r="A5" s="137" t="s">
        <v>3</v>
      </c>
      <c r="B5" s="138"/>
      <c r="C5" s="60"/>
      <c r="D5" s="61"/>
      <c r="E5" s="97">
        <f>SUM($K$3:K283)</f>
        <v>0</v>
      </c>
      <c r="F5" s="90"/>
      <c r="G5" s="91"/>
      <c r="H5" s="92"/>
      <c r="I5" s="93"/>
      <c r="J5" s="94"/>
      <c r="K5" s="93"/>
      <c r="L5" s="94"/>
      <c r="M5" s="92"/>
      <c r="N5" s="92"/>
      <c r="O5" s="94"/>
      <c r="P5" s="94"/>
      <c r="Q5" s="95"/>
      <c r="R5" s="92"/>
      <c r="S5" s="92"/>
      <c r="T5" s="92"/>
      <c r="U5" s="96"/>
      <c r="V5" s="96"/>
      <c r="W5" s="26"/>
      <c r="X5" s="26"/>
      <c r="Y5" s="26"/>
      <c r="Z5" s="26"/>
    </row>
    <row r="6" spans="1:26" ht="21.75" thickBot="1">
      <c r="A6" s="62"/>
      <c r="B6" s="63"/>
      <c r="C6" s="64"/>
      <c r="D6" s="65"/>
      <c r="E6" s="66"/>
      <c r="F6" s="90"/>
      <c r="G6" s="91"/>
      <c r="H6" s="92"/>
      <c r="I6" s="93"/>
      <c r="J6" s="94"/>
      <c r="K6" s="93"/>
      <c r="L6" s="94"/>
      <c r="M6" s="92"/>
      <c r="N6" s="92"/>
      <c r="O6" s="94"/>
      <c r="P6" s="94"/>
      <c r="Q6" s="95"/>
      <c r="R6" s="92"/>
      <c r="S6" s="92"/>
      <c r="T6" s="92"/>
      <c r="U6" s="96"/>
      <c r="V6" s="96"/>
      <c r="W6" s="26"/>
      <c r="X6" s="26"/>
      <c r="Y6" s="26"/>
      <c r="Z6" s="26"/>
    </row>
    <row r="7" spans="1:26" ht="42.75" thickBot="1">
      <c r="A7" s="109" t="s">
        <v>32</v>
      </c>
      <c r="B7" s="68"/>
      <c r="C7" s="60"/>
      <c r="D7" s="61"/>
      <c r="E7" s="97">
        <f>A8*0.6214</f>
        <v>0</v>
      </c>
      <c r="F7" s="90"/>
      <c r="G7" s="91"/>
      <c r="H7" s="92"/>
      <c r="I7" s="93"/>
      <c r="J7" s="94"/>
      <c r="K7" s="93"/>
      <c r="L7" s="94"/>
      <c r="M7" s="92"/>
      <c r="N7" s="92"/>
      <c r="O7" s="94"/>
      <c r="P7" s="94"/>
      <c r="Q7" s="95"/>
      <c r="R7" s="92"/>
      <c r="S7" s="92"/>
      <c r="T7" s="92"/>
      <c r="U7" s="96"/>
      <c r="V7" s="96"/>
      <c r="W7" s="26"/>
      <c r="X7" s="26"/>
      <c r="Y7" s="26"/>
      <c r="Z7" s="26"/>
    </row>
    <row r="8" spans="1:26" ht="21.75" thickBot="1">
      <c r="A8" s="135">
        <f>SUM($C$3:C302)</f>
        <v>0</v>
      </c>
      <c r="B8" s="136"/>
      <c r="C8" s="64"/>
      <c r="D8" s="65"/>
      <c r="E8" s="66"/>
      <c r="F8" s="90"/>
      <c r="G8" s="91"/>
      <c r="H8" s="92"/>
      <c r="I8" s="93"/>
      <c r="J8" s="94"/>
      <c r="K8" s="93"/>
      <c r="L8" s="94"/>
      <c r="M8" s="92"/>
      <c r="N8" s="92"/>
      <c r="O8" s="94"/>
      <c r="P8" s="94"/>
      <c r="Q8" s="95"/>
      <c r="R8" s="92"/>
      <c r="S8" s="92"/>
      <c r="T8" s="92"/>
      <c r="U8" s="96"/>
      <c r="V8" s="96"/>
      <c r="W8" s="26"/>
      <c r="X8" s="26"/>
      <c r="Y8" s="26"/>
      <c r="Z8" s="26"/>
    </row>
    <row r="9" spans="1:26" ht="21.75" thickBot="1">
      <c r="A9" s="133" t="s">
        <v>33</v>
      </c>
      <c r="B9" s="134"/>
      <c r="C9" s="60"/>
      <c r="D9" s="61"/>
      <c r="E9" s="98">
        <f>A10*0.6214</f>
        <v>0</v>
      </c>
      <c r="F9" s="90"/>
      <c r="G9" s="91"/>
      <c r="H9" s="92"/>
      <c r="I9" s="93"/>
      <c r="J9" s="94"/>
      <c r="K9" s="93"/>
      <c r="L9" s="94"/>
      <c r="M9" s="92"/>
      <c r="N9" s="92"/>
      <c r="O9" s="94"/>
      <c r="P9" s="94"/>
      <c r="Q9" s="95"/>
      <c r="R9" s="92"/>
      <c r="S9" s="92"/>
      <c r="T9" s="92"/>
      <c r="U9" s="96"/>
      <c r="V9" s="96"/>
      <c r="W9" s="26"/>
      <c r="X9" s="26"/>
      <c r="Y9" s="26"/>
      <c r="Z9" s="26"/>
    </row>
    <row r="10" spans="1:26" ht="21.75" thickBot="1">
      <c r="A10" s="129">
        <f>MAX($V$3:V286)-MIN($V$3:V286)</f>
        <v>0</v>
      </c>
      <c r="B10" s="130"/>
      <c r="C10" s="28"/>
      <c r="D10" s="27"/>
      <c r="E10" s="99"/>
      <c r="F10" s="90"/>
      <c r="G10" s="91"/>
      <c r="H10" s="92"/>
      <c r="I10" s="93"/>
      <c r="J10" s="94"/>
      <c r="K10" s="93"/>
      <c r="L10" s="94"/>
      <c r="M10" s="92"/>
      <c r="N10" s="92"/>
      <c r="O10" s="94"/>
      <c r="P10" s="94"/>
      <c r="Q10" s="95"/>
      <c r="R10" s="92"/>
      <c r="S10" s="92"/>
      <c r="T10" s="92"/>
      <c r="U10" s="96"/>
      <c r="V10" s="96"/>
      <c r="W10" s="26"/>
      <c r="X10" s="26"/>
      <c r="Y10" s="26"/>
      <c r="Z10" s="26"/>
    </row>
    <row r="11" spans="1:26" ht="21.75" thickBot="1">
      <c r="A11" s="131" t="s">
        <v>6</v>
      </c>
      <c r="B11" s="132"/>
      <c r="C11" s="54"/>
      <c r="D11" s="30"/>
      <c r="E11" s="100">
        <f>SUM($R$3:R283)</f>
        <v>0</v>
      </c>
      <c r="F11" s="90"/>
      <c r="G11" s="91"/>
      <c r="H11" s="92"/>
      <c r="I11" s="93"/>
      <c r="J11" s="94"/>
      <c r="K11" s="93"/>
      <c r="L11" s="94"/>
      <c r="M11" s="92"/>
      <c r="N11" s="92"/>
      <c r="O11" s="94"/>
      <c r="P11" s="94"/>
      <c r="Q11" s="95"/>
      <c r="R11" s="92"/>
      <c r="S11" s="92"/>
      <c r="T11" s="92"/>
      <c r="U11" s="96"/>
      <c r="V11" s="96"/>
      <c r="W11" s="26"/>
      <c r="X11" s="26"/>
      <c r="Y11" s="26"/>
      <c r="Z11" s="26"/>
    </row>
    <row r="12" spans="1:26" ht="21.75" thickBot="1">
      <c r="A12" s="32"/>
      <c r="B12" s="28"/>
      <c r="C12" s="28"/>
      <c r="D12" s="27"/>
      <c r="E12" s="99"/>
      <c r="F12" s="90"/>
      <c r="G12" s="91"/>
      <c r="H12" s="92"/>
      <c r="I12" s="93"/>
      <c r="J12" s="94"/>
      <c r="K12" s="93"/>
      <c r="L12" s="94"/>
      <c r="M12" s="92"/>
      <c r="N12" s="92"/>
      <c r="O12" s="94"/>
      <c r="P12" s="94"/>
      <c r="Q12" s="95"/>
      <c r="R12" s="92"/>
      <c r="S12" s="92"/>
      <c r="T12" s="92"/>
      <c r="U12" s="96"/>
      <c r="V12" s="96"/>
      <c r="W12" s="26"/>
      <c r="X12" s="26"/>
      <c r="Y12" s="26"/>
      <c r="Z12" s="26"/>
    </row>
    <row r="13" spans="1:26" ht="21.75" thickBot="1">
      <c r="A13" s="131" t="s">
        <v>43</v>
      </c>
      <c r="B13" s="132"/>
      <c r="C13" s="54"/>
      <c r="D13" s="55"/>
      <c r="E13" s="100">
        <f>SUM($T$3:$T281)</f>
        <v>0</v>
      </c>
      <c r="F13" s="90"/>
      <c r="G13" s="91"/>
      <c r="H13" s="92"/>
      <c r="I13" s="93"/>
      <c r="J13" s="94"/>
      <c r="K13" s="93"/>
      <c r="L13" s="94"/>
      <c r="M13" s="92"/>
      <c r="N13" s="92"/>
      <c r="O13" s="94"/>
      <c r="P13" s="94"/>
      <c r="Q13" s="95"/>
      <c r="R13" s="92"/>
      <c r="S13" s="92"/>
      <c r="T13" s="92"/>
      <c r="U13" s="96"/>
      <c r="V13" s="96"/>
      <c r="W13" s="26"/>
      <c r="X13" s="26"/>
      <c r="Y13" s="26"/>
      <c r="Z13" s="26"/>
    </row>
    <row r="14" spans="1:26" ht="21.75" thickBot="1">
      <c r="A14" s="38"/>
      <c r="B14" s="38"/>
      <c r="C14" s="54"/>
      <c r="D14" s="55"/>
      <c r="E14" s="101"/>
      <c r="F14" s="90"/>
      <c r="G14" s="91"/>
      <c r="H14" s="92"/>
      <c r="I14" s="93"/>
      <c r="J14" s="94"/>
      <c r="K14" s="93"/>
      <c r="L14" s="94"/>
      <c r="M14" s="92"/>
      <c r="N14" s="92"/>
      <c r="O14" s="94"/>
      <c r="P14" s="94"/>
      <c r="Q14" s="95"/>
      <c r="R14" s="92"/>
      <c r="S14" s="92"/>
      <c r="T14" s="92"/>
      <c r="U14" s="96"/>
      <c r="V14" s="96"/>
      <c r="W14" s="26"/>
      <c r="X14" s="26"/>
      <c r="Y14" s="26"/>
      <c r="Z14" s="26"/>
    </row>
    <row r="15" spans="1:26" ht="21.75" thickBot="1">
      <c r="A15" s="131" t="s">
        <v>42</v>
      </c>
      <c r="B15" s="132"/>
      <c r="C15" s="54"/>
      <c r="D15" s="55"/>
      <c r="E15" s="100">
        <f>SUM($S$3:$S281)</f>
        <v>0</v>
      </c>
      <c r="F15" s="90"/>
      <c r="G15" s="91"/>
      <c r="H15" s="92"/>
      <c r="I15" s="93"/>
      <c r="J15" s="94"/>
      <c r="K15" s="93"/>
      <c r="L15" s="94"/>
      <c r="M15" s="92"/>
      <c r="N15" s="92"/>
      <c r="O15" s="94"/>
      <c r="P15" s="94"/>
      <c r="Q15" s="95"/>
      <c r="R15" s="92"/>
      <c r="S15" s="92"/>
      <c r="T15" s="92"/>
      <c r="U15" s="96"/>
      <c r="V15" s="96"/>
      <c r="W15" s="26"/>
      <c r="X15" s="26"/>
      <c r="Y15" s="26"/>
      <c r="Z15" s="26"/>
    </row>
    <row r="16" spans="1:26" ht="21.75" thickBot="1">
      <c r="A16" s="49"/>
      <c r="B16" s="49"/>
      <c r="C16" s="54"/>
      <c r="D16" s="55"/>
      <c r="E16" s="101"/>
      <c r="F16" s="90"/>
      <c r="G16" s="91"/>
      <c r="H16" s="92"/>
      <c r="I16" s="93"/>
      <c r="J16" s="94"/>
      <c r="K16" s="93"/>
      <c r="L16" s="94"/>
      <c r="M16" s="92"/>
      <c r="N16" s="92"/>
      <c r="O16" s="94"/>
      <c r="P16" s="94"/>
      <c r="Q16" s="95"/>
      <c r="R16" s="92"/>
      <c r="S16" s="92"/>
      <c r="T16" s="92"/>
      <c r="U16" s="96"/>
      <c r="V16" s="96"/>
      <c r="W16" s="26"/>
      <c r="X16" s="26"/>
      <c r="Y16" s="26"/>
      <c r="Z16" s="26"/>
    </row>
    <row r="17" spans="1:26" ht="21.75" thickBot="1">
      <c r="A17" s="141" t="s">
        <v>13</v>
      </c>
      <c r="B17" s="142"/>
      <c r="C17" s="54"/>
      <c r="D17" s="55"/>
      <c r="E17" s="100">
        <f>SUM($U$3:$U281)</f>
        <v>0</v>
      </c>
      <c r="F17" s="90"/>
      <c r="G17" s="91"/>
      <c r="H17" s="92"/>
      <c r="I17" s="93"/>
      <c r="J17" s="94"/>
      <c r="K17" s="93"/>
      <c r="L17" s="94"/>
      <c r="M17" s="92"/>
      <c r="N17" s="92"/>
      <c r="O17" s="94"/>
      <c r="P17" s="94"/>
      <c r="Q17" s="95"/>
      <c r="R17" s="92"/>
      <c r="S17" s="92"/>
      <c r="T17" s="92"/>
      <c r="U17" s="96"/>
      <c r="V17" s="96"/>
      <c r="W17" s="26"/>
      <c r="X17" s="26"/>
      <c r="Y17" s="26"/>
      <c r="Z17" s="26"/>
    </row>
    <row r="18" spans="1:26" ht="21.75" thickBot="1">
      <c r="A18" s="32"/>
      <c r="B18" s="28"/>
      <c r="C18" s="28"/>
      <c r="D18" s="27"/>
      <c r="E18" s="99"/>
      <c r="F18" s="90"/>
      <c r="G18" s="91"/>
      <c r="H18" s="92"/>
      <c r="I18" s="93"/>
      <c r="J18" s="94"/>
      <c r="K18" s="93"/>
      <c r="L18" s="94"/>
      <c r="M18" s="92"/>
      <c r="N18" s="92"/>
      <c r="O18" s="94"/>
      <c r="P18" s="94"/>
      <c r="Q18" s="95"/>
      <c r="R18" s="92"/>
      <c r="S18" s="92"/>
      <c r="T18" s="92"/>
      <c r="U18" s="96"/>
      <c r="V18" s="96"/>
      <c r="W18" s="26"/>
      <c r="X18" s="26"/>
      <c r="Y18" s="26"/>
      <c r="Z18" s="26"/>
    </row>
    <row r="19" spans="1:26" ht="21.75" thickBot="1">
      <c r="A19" s="108" t="s">
        <v>34</v>
      </c>
      <c r="B19" s="29"/>
      <c r="C19" s="54"/>
      <c r="D19" s="55"/>
      <c r="E19" s="100">
        <f>SUM($O$3:O283)</f>
        <v>0</v>
      </c>
      <c r="F19" s="90"/>
      <c r="G19" s="91"/>
      <c r="H19" s="92"/>
      <c r="I19" s="93"/>
      <c r="J19" s="94"/>
      <c r="K19" s="93"/>
      <c r="L19" s="94"/>
      <c r="M19" s="92"/>
      <c r="N19" s="92"/>
      <c r="O19" s="94"/>
      <c r="P19" s="94"/>
      <c r="Q19" s="95"/>
      <c r="R19" s="92"/>
      <c r="S19" s="92"/>
      <c r="T19" s="92"/>
      <c r="U19" s="96"/>
      <c r="V19" s="96"/>
      <c r="W19" s="26"/>
      <c r="X19" s="26"/>
      <c r="Y19" s="26"/>
      <c r="Z19" s="26"/>
    </row>
    <row r="20" spans="1:26" ht="21.75" thickBot="1">
      <c r="A20" s="32"/>
      <c r="B20" s="28"/>
      <c r="C20" s="28"/>
      <c r="D20" s="27"/>
      <c r="E20" s="99"/>
      <c r="F20" s="90"/>
      <c r="G20" s="91"/>
      <c r="H20" s="92"/>
      <c r="I20" s="93"/>
      <c r="J20" s="94"/>
      <c r="K20" s="93"/>
      <c r="L20" s="94"/>
      <c r="M20" s="92"/>
      <c r="N20" s="92"/>
      <c r="O20" s="94"/>
      <c r="P20" s="94"/>
      <c r="Q20" s="95"/>
      <c r="R20" s="92"/>
      <c r="S20" s="92"/>
      <c r="T20" s="92"/>
      <c r="U20" s="96"/>
      <c r="V20" s="96"/>
      <c r="W20" s="26"/>
      <c r="X20" s="26"/>
      <c r="Y20" s="26"/>
      <c r="Z20" s="26"/>
    </row>
    <row r="21" spans="1:26" ht="21.75" thickBot="1">
      <c r="A21" s="108" t="s">
        <v>35</v>
      </c>
      <c r="B21" s="29"/>
      <c r="C21" s="54"/>
      <c r="D21" s="55"/>
      <c r="E21" s="100">
        <f>SUM($P$3:P285)</f>
        <v>0</v>
      </c>
      <c r="F21" s="90"/>
      <c r="G21" s="91"/>
      <c r="H21" s="92"/>
      <c r="I21" s="93"/>
      <c r="J21" s="94"/>
      <c r="K21" s="93"/>
      <c r="L21" s="94"/>
      <c r="M21" s="92"/>
      <c r="N21" s="92"/>
      <c r="O21" s="94"/>
      <c r="P21" s="94"/>
      <c r="Q21" s="95"/>
      <c r="R21" s="92"/>
      <c r="S21" s="92"/>
      <c r="T21" s="92"/>
      <c r="U21" s="96"/>
      <c r="V21" s="96"/>
      <c r="W21" s="26"/>
      <c r="X21" s="26"/>
      <c r="Y21" s="26"/>
      <c r="Z21" s="26"/>
    </row>
    <row r="22" spans="1:26" ht="21.75" thickBot="1">
      <c r="A22" s="32"/>
      <c r="B22" s="28"/>
      <c r="C22" s="28"/>
      <c r="D22" s="27"/>
      <c r="E22" s="99"/>
      <c r="F22" s="90"/>
      <c r="G22" s="91"/>
      <c r="H22" s="92"/>
      <c r="I22" s="93"/>
      <c r="J22" s="94"/>
      <c r="K22" s="93"/>
      <c r="L22" s="94"/>
      <c r="M22" s="92"/>
      <c r="N22" s="92"/>
      <c r="O22" s="94"/>
      <c r="P22" s="94"/>
      <c r="Q22" s="95"/>
      <c r="R22" s="92"/>
      <c r="S22" s="92"/>
      <c r="T22" s="92"/>
      <c r="U22" s="96"/>
      <c r="V22" s="96"/>
      <c r="W22" s="26"/>
      <c r="X22" s="26"/>
      <c r="Y22" s="26"/>
      <c r="Z22" s="26"/>
    </row>
    <row r="23" spans="1:26" ht="21.75" thickBot="1">
      <c r="A23" s="108" t="s">
        <v>2</v>
      </c>
      <c r="B23" s="110"/>
      <c r="C23" s="16"/>
      <c r="D23" s="55"/>
      <c r="E23" s="102">
        <f>SUM($G$3:G283)</f>
        <v>0</v>
      </c>
      <c r="F23" s="90"/>
      <c r="G23" s="91"/>
      <c r="H23" s="92"/>
      <c r="I23" s="93"/>
      <c r="J23" s="94"/>
      <c r="K23" s="93"/>
      <c r="L23" s="94"/>
      <c r="M23" s="92"/>
      <c r="N23" s="92"/>
      <c r="O23" s="94"/>
      <c r="P23" s="94"/>
      <c r="Q23" s="95"/>
      <c r="R23" s="92"/>
      <c r="S23" s="92"/>
      <c r="T23" s="92"/>
      <c r="U23" s="96"/>
      <c r="V23" s="96"/>
      <c r="W23" s="26"/>
      <c r="X23" s="26"/>
      <c r="Y23" s="26"/>
      <c r="Z23" s="26"/>
    </row>
    <row r="24" spans="1:26" ht="21.75" thickBot="1">
      <c r="A24" s="32"/>
      <c r="B24" s="28"/>
      <c r="C24" s="28"/>
      <c r="D24" s="27"/>
      <c r="E24" s="99"/>
      <c r="F24" s="90"/>
      <c r="G24" s="91"/>
      <c r="H24" s="92"/>
      <c r="I24" s="93"/>
      <c r="J24" s="94"/>
      <c r="K24" s="93"/>
      <c r="L24" s="94"/>
      <c r="M24" s="92"/>
      <c r="N24" s="92"/>
      <c r="O24" s="94"/>
      <c r="P24" s="94"/>
      <c r="Q24" s="95"/>
      <c r="R24" s="92"/>
      <c r="S24" s="92"/>
      <c r="T24" s="92"/>
      <c r="U24" s="96"/>
      <c r="V24" s="96"/>
      <c r="W24" s="26"/>
      <c r="X24" s="26"/>
      <c r="Y24" s="26"/>
      <c r="Z24" s="26"/>
    </row>
    <row r="25" spans="1:26" ht="21.75" thickBot="1">
      <c r="A25" s="108" t="s">
        <v>1</v>
      </c>
      <c r="B25" s="110"/>
      <c r="C25" s="16"/>
      <c r="D25" s="36"/>
      <c r="E25" s="100">
        <f>SUM($L$3:L283)</f>
        <v>0</v>
      </c>
      <c r="F25" s="90"/>
      <c r="G25" s="91"/>
      <c r="H25" s="92"/>
      <c r="I25" s="93"/>
      <c r="J25" s="94"/>
      <c r="K25" s="93"/>
      <c r="L25" s="94"/>
      <c r="M25" s="92"/>
      <c r="N25" s="92"/>
      <c r="O25" s="94"/>
      <c r="P25" s="94"/>
      <c r="Q25" s="95"/>
      <c r="R25" s="92"/>
      <c r="S25" s="92"/>
      <c r="T25" s="92"/>
      <c r="U25" s="96"/>
      <c r="V25" s="96"/>
      <c r="W25" s="26"/>
      <c r="X25" s="26"/>
      <c r="Y25" s="26"/>
      <c r="Z25" s="26"/>
    </row>
    <row r="26" spans="1:26" ht="21.75" thickBot="1">
      <c r="A26" s="32"/>
      <c r="B26" s="37"/>
      <c r="C26" s="28"/>
      <c r="D26" s="27"/>
      <c r="E26" s="99"/>
      <c r="F26" s="90"/>
      <c r="G26" s="91"/>
      <c r="H26" s="92"/>
      <c r="I26" s="93"/>
      <c r="J26" s="94"/>
      <c r="K26" s="93"/>
      <c r="L26" s="94"/>
      <c r="M26" s="92"/>
      <c r="N26" s="92"/>
      <c r="O26" s="94"/>
      <c r="P26" s="94"/>
      <c r="Q26" s="95"/>
      <c r="R26" s="92"/>
      <c r="S26" s="92"/>
      <c r="T26" s="92"/>
      <c r="U26" s="96"/>
      <c r="V26" s="96"/>
      <c r="W26" s="26"/>
      <c r="X26" s="26"/>
      <c r="Y26" s="26"/>
      <c r="Z26" s="26"/>
    </row>
    <row r="27" spans="1:26" ht="21.75" thickBot="1">
      <c r="A27" s="139" t="s">
        <v>10</v>
      </c>
      <c r="B27" s="140"/>
      <c r="C27" s="16"/>
      <c r="D27" s="27"/>
      <c r="E27" s="100">
        <f>SUM($I$3:I283)</f>
        <v>0</v>
      </c>
      <c r="F27" s="90"/>
      <c r="G27" s="91"/>
      <c r="H27" s="92"/>
      <c r="I27" s="93"/>
      <c r="J27" s="94"/>
      <c r="K27" s="93"/>
      <c r="L27" s="94"/>
      <c r="M27" s="92"/>
      <c r="N27" s="92"/>
      <c r="O27" s="94"/>
      <c r="P27" s="94"/>
      <c r="Q27" s="95"/>
      <c r="R27" s="92"/>
      <c r="S27" s="92"/>
      <c r="T27" s="92"/>
      <c r="U27" s="96"/>
      <c r="V27" s="96"/>
      <c r="W27" s="26"/>
      <c r="X27" s="26"/>
      <c r="Y27" s="26"/>
      <c r="Z27" s="26"/>
    </row>
    <row r="28" spans="1:26" ht="21.75" thickBot="1">
      <c r="A28" s="38"/>
      <c r="B28" s="35"/>
      <c r="C28" s="16"/>
      <c r="D28" s="27"/>
      <c r="E28" s="101"/>
      <c r="F28" s="90"/>
      <c r="G28" s="91"/>
      <c r="H28" s="92"/>
      <c r="I28" s="93"/>
      <c r="J28" s="94"/>
      <c r="K28" s="93"/>
      <c r="L28" s="94"/>
      <c r="M28" s="92"/>
      <c r="N28" s="92"/>
      <c r="O28" s="94"/>
      <c r="P28" s="94"/>
      <c r="Q28" s="95"/>
      <c r="R28" s="92"/>
      <c r="S28" s="92"/>
      <c r="T28" s="92"/>
      <c r="U28" s="96"/>
      <c r="V28" s="96"/>
      <c r="W28" s="26"/>
      <c r="X28" s="26"/>
      <c r="Y28" s="26"/>
      <c r="Z28" s="26"/>
    </row>
    <row r="29" spans="1:26" ht="21.75" thickBot="1">
      <c r="A29" s="108" t="s">
        <v>0</v>
      </c>
      <c r="B29" s="110"/>
      <c r="C29" s="16"/>
      <c r="D29" s="27"/>
      <c r="E29" s="100">
        <f>SUM($F$3:F283)</f>
        <v>0</v>
      </c>
      <c r="F29" s="90"/>
      <c r="G29" s="91"/>
      <c r="H29" s="92"/>
      <c r="I29" s="93"/>
      <c r="J29" s="94"/>
      <c r="K29" s="93"/>
      <c r="L29" s="94"/>
      <c r="M29" s="92"/>
      <c r="N29" s="92"/>
      <c r="O29" s="94"/>
      <c r="P29" s="94"/>
      <c r="Q29" s="95"/>
      <c r="R29" s="92"/>
      <c r="S29" s="92"/>
      <c r="T29" s="92"/>
      <c r="U29" s="96"/>
      <c r="V29" s="96"/>
      <c r="W29" s="26"/>
      <c r="X29" s="26"/>
      <c r="Y29" s="26"/>
      <c r="Z29" s="26"/>
    </row>
    <row r="30" spans="1:26" ht="26.25">
      <c r="A30" s="38"/>
      <c r="B30" s="35"/>
      <c r="C30" s="16"/>
      <c r="D30" s="85"/>
      <c r="E30" s="33"/>
    </row>
    <row r="34" spans="1:5">
      <c r="A34"/>
      <c r="B34"/>
      <c r="C34"/>
      <c r="D34"/>
      <c r="E34"/>
    </row>
    <row r="35" spans="1:5">
      <c r="A35"/>
      <c r="B35"/>
      <c r="C35"/>
      <c r="D35"/>
      <c r="E35"/>
    </row>
    <row r="36" spans="1:5">
      <c r="A36"/>
      <c r="B36"/>
      <c r="C36"/>
      <c r="D36"/>
      <c r="E36"/>
    </row>
    <row r="37" spans="1:5">
      <c r="A37"/>
      <c r="B37"/>
      <c r="C37"/>
      <c r="D37"/>
      <c r="E37"/>
    </row>
  </sheetData>
  <sheetProtection formatCells="0" formatColumns="0" formatRows="0"/>
  <mergeCells count="11">
    <mergeCell ref="A27:B27"/>
    <mergeCell ref="S1:U1"/>
    <mergeCell ref="M1:Q1"/>
    <mergeCell ref="A8:B8"/>
    <mergeCell ref="A10:B10"/>
    <mergeCell ref="A9:B9"/>
    <mergeCell ref="A5:B5"/>
    <mergeCell ref="A11:B11"/>
    <mergeCell ref="A13:B13"/>
    <mergeCell ref="A15:B15"/>
    <mergeCell ref="A17:B17"/>
  </mergeCells>
  <pageMargins left="0" right="0" top="0" bottom="0" header="0" footer="0"/>
  <pageSetup scale="67" fitToHeight="0" orientation="landscape" horizontalDpi="300" verticalDpi="300" r:id="rId1"/>
  <headerFooter>
    <oddFooter>&amp;R&amp;P</oddFooter>
  </headerFooter>
  <rowBreaks count="1" manualBreakCount="1">
    <brk id="4" max="2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00B050"/>
    <pageSetUpPr fitToPage="1"/>
  </sheetPr>
  <dimension ref="A1:Z36"/>
  <sheetViews>
    <sheetView view="pageBreakPreview" zoomScale="70" zoomScaleNormal="100" zoomScaleSheetLayoutView="70" workbookViewId="0">
      <selection activeCell="I4" sqref="I4"/>
    </sheetView>
  </sheetViews>
  <sheetFormatPr baseColWidth="10" defaultRowHeight="21"/>
  <cols>
    <col min="1" max="1" width="20.140625" style="6" customWidth="1"/>
    <col min="2" max="2" width="20" style="4" customWidth="1"/>
    <col min="3" max="3" width="8.5703125" style="5" customWidth="1"/>
    <col min="4" max="4" width="22.7109375" style="5" customWidth="1"/>
    <col min="5" max="5" width="25.7109375" style="5" customWidth="1"/>
    <col min="6" max="6" width="5.28515625" style="12" customWidth="1"/>
    <col min="7" max="7" width="6.140625" style="48" customWidth="1"/>
    <col min="8" max="8" width="5.28515625" style="52" customWidth="1"/>
    <col min="9" max="9" width="8.28515625" style="3" customWidth="1"/>
    <col min="10" max="10" width="5.28515625" style="12" customWidth="1"/>
    <col min="11" max="11" width="8.28515625" style="3" customWidth="1"/>
    <col min="12" max="12" width="5.28515625" style="12" customWidth="1"/>
    <col min="13" max="13" width="8.7109375" style="52" customWidth="1"/>
    <col min="14" max="14" width="8.140625" style="52" customWidth="1"/>
    <col min="15" max="15" width="6.42578125" style="12" customWidth="1"/>
    <col min="16" max="16" width="6.85546875" style="12" customWidth="1"/>
    <col min="17" max="17" width="5.85546875" style="2" customWidth="1"/>
    <col min="18" max="18" width="8.7109375" style="52" customWidth="1"/>
    <col min="19" max="20" width="6.7109375" style="52" customWidth="1"/>
    <col min="21" max="21" width="7" customWidth="1"/>
    <col min="22" max="22" width="9.7109375" customWidth="1"/>
    <col min="23" max="26" width="11.5703125" style="26"/>
  </cols>
  <sheetData>
    <row r="1" spans="1:26" s="10" customFormat="1" ht="21.75" customHeight="1">
      <c r="B1" s="58" t="s">
        <v>49</v>
      </c>
      <c r="D1" s="14"/>
      <c r="E1" s="14"/>
      <c r="F1" s="10" t="s">
        <v>5</v>
      </c>
      <c r="G1" s="59"/>
      <c r="H1" s="14"/>
      <c r="I1" s="42"/>
      <c r="J1" s="11"/>
      <c r="K1" s="57"/>
      <c r="L1" s="59"/>
      <c r="M1" s="143">
        <f ca="1">Atest!M1</f>
        <v>42603</v>
      </c>
      <c r="N1" s="143"/>
      <c r="O1" s="143" t="e">
        <f>#REF!</f>
        <v>#REF!</v>
      </c>
      <c r="P1" s="143"/>
      <c r="Q1" s="143"/>
      <c r="R1" s="121"/>
      <c r="S1" s="143">
        <f ca="1">Atest!S1</f>
        <v>42609</v>
      </c>
      <c r="T1" s="143" t="s">
        <v>21</v>
      </c>
      <c r="U1" s="143" t="e">
        <f>#REF!</f>
        <v>#REF!</v>
      </c>
      <c r="W1" s="69"/>
      <c r="X1" s="69"/>
      <c r="Y1" s="69"/>
      <c r="Z1" s="69"/>
    </row>
    <row r="2" spans="1:26" ht="170.25" customHeight="1">
      <c r="A2" s="20" t="s">
        <v>4</v>
      </c>
      <c r="B2" s="23" t="s">
        <v>8</v>
      </c>
      <c r="C2" s="24" t="s">
        <v>9</v>
      </c>
      <c r="D2" s="24" t="s">
        <v>22</v>
      </c>
      <c r="E2" s="21" t="s">
        <v>23</v>
      </c>
      <c r="F2" s="46" t="s">
        <v>41</v>
      </c>
      <c r="G2" s="47" t="s">
        <v>40</v>
      </c>
      <c r="H2" s="56" t="s">
        <v>20</v>
      </c>
      <c r="I2" s="43" t="s">
        <v>15</v>
      </c>
      <c r="J2" s="56" t="s">
        <v>12</v>
      </c>
      <c r="K2" s="43" t="s">
        <v>14</v>
      </c>
      <c r="L2" s="56" t="s">
        <v>1</v>
      </c>
      <c r="M2" s="56" t="s">
        <v>37</v>
      </c>
      <c r="N2" s="56" t="s">
        <v>38</v>
      </c>
      <c r="O2" s="56" t="s">
        <v>36</v>
      </c>
      <c r="P2" s="56" t="s">
        <v>50</v>
      </c>
      <c r="Q2" s="44" t="s">
        <v>19</v>
      </c>
      <c r="R2" s="56" t="s">
        <v>16</v>
      </c>
      <c r="S2" s="56" t="s">
        <v>17</v>
      </c>
      <c r="T2" s="56" t="s">
        <v>18</v>
      </c>
      <c r="U2" s="56" t="s">
        <v>13</v>
      </c>
      <c r="V2" s="56" t="s">
        <v>11</v>
      </c>
      <c r="W2" s="70"/>
      <c r="X2" s="70"/>
      <c r="Y2" s="70"/>
      <c r="Z2" s="70"/>
    </row>
    <row r="3" spans="1:26" s="9" customFormat="1" ht="18.75">
      <c r="A3" s="80"/>
      <c r="B3" s="81"/>
      <c r="C3" s="79"/>
      <c r="D3" s="25"/>
      <c r="E3" s="112"/>
      <c r="F3" s="113" t="str">
        <f>IF(ISERROR(SEARCH("ATTENTE",E3)),"",$B3)</f>
        <v/>
      </c>
      <c r="G3" s="114" t="str">
        <f t="shared" ref="G3" si="0">IF(COUNTIF(E3,"*Formation*")+COUNTIF(E3,"*Travail de cours*")+COUNTIF(E3,"*réunion*")+COUNTIF(E3,"*escorte routière*")+COUNTIF(E3,"*courte distance*")&gt;0,B3,"-")</f>
        <v>-</v>
      </c>
      <c r="H3" s="113" t="str">
        <f>IF(ISERROR(SEARCH("superload: True",E3)),"",$B3)</f>
        <v/>
      </c>
      <c r="I3" s="113" t="str">
        <f>IF(ISERROR(SEARCH("Douane",E3)),"",1)</f>
        <v/>
      </c>
      <c r="J3" s="115" t="str">
        <f>IF(ISERROR(SEARCH("transport explosif",E3)),"",1)</f>
        <v/>
      </c>
      <c r="K3" s="113">
        <f t="shared" ref="K3" si="1">IF(COUNTIF(E3,"*toile: true*"),1,0)+IF(COUNTIF(E3,"*charge*"),1,0)+IF(COUNTIF(E3,"*déchargr*"),1,0)</f>
        <v>0</v>
      </c>
      <c r="L3" s="116" t="str">
        <f>IF(ISERROR(SEARCH("TWIC: True",E3)),"",1)</f>
        <v/>
      </c>
      <c r="M3" s="113" t="str">
        <f t="shared" ref="M3" si="2">IFERROR(IF(LEFT(MID($E3,SEARCH("Largeur pi-po",$E3,1)+15,100),2)*1&lt;12,LEFT(MID($E3,SEARCH("Largeur pi-po",$E3,1)+15,100),2)*1,""),"")</f>
        <v/>
      </c>
      <c r="N3" s="113" t="str">
        <f t="shared" ref="N3" si="3">IFERROR(IF(LEFT(MID($E3,SEARCH("Largeur pi-po",$E3,1)+15,100),2)*1&gt;=12,LEFT(MID($E3,SEARCH("Largeur pi-po",$E3,1)+15,100),2)*1,""),"")</f>
        <v/>
      </c>
      <c r="O3" s="83" t="str">
        <f t="shared" ref="O3" si="4">IF(M3&lt;12,1,"")</f>
        <v/>
      </c>
      <c r="P3" s="83" t="str">
        <f t="shared" ref="P3" si="5">IF(N3="","",IF(N3&gt;=12,1,""))</f>
        <v/>
      </c>
      <c r="Q3" s="113" t="str">
        <f>IF(ISERROR(SEARCH("PRIME N.Y:True",E3)),"",1)</f>
        <v/>
      </c>
      <c r="R3" s="113" t="str">
        <f>IF(ISERROR(SEARCH("Journée non complète",E3)),"",1)</f>
        <v/>
      </c>
      <c r="S3" s="113" t="str">
        <f>IF(ISERROR(SEARCH("Fin de semaine",E3)),"",1)</f>
        <v/>
      </c>
      <c r="T3" s="113" t="str">
        <f>IF(ISERROR(SEARCH("1 Journée compète semaine",E3)),"",1)</f>
        <v/>
      </c>
      <c r="U3" s="113" t="str">
        <f>IF(ISERROR(SEARCH("Arrêt obligatoir (36H)",E3)),"",1)</f>
        <v/>
      </c>
      <c r="V3" s="115" t="str">
        <f>IF(ISERR(FIND("Odomètre",E3,1)),"-",MID(E3,FIND("Odomètre",E3,1)+9,LEN(E3)-FIND("Odomètre",E3,1)-8))</f>
        <v>-</v>
      </c>
      <c r="W3" s="71"/>
      <c r="X3" s="71"/>
      <c r="Y3" s="71"/>
      <c r="Z3" s="71"/>
    </row>
    <row r="4" spans="1:26" s="9" customFormat="1" ht="19.5" thickBot="1">
      <c r="A4" s="103"/>
      <c r="B4" s="104"/>
      <c r="C4" s="105"/>
      <c r="D4" s="106"/>
      <c r="E4" s="107"/>
      <c r="F4" s="111"/>
      <c r="G4" s="117"/>
      <c r="H4" s="111"/>
      <c r="I4" s="111"/>
      <c r="J4" s="118"/>
      <c r="K4" s="111"/>
      <c r="L4" s="119"/>
      <c r="M4" s="111"/>
      <c r="N4" s="111"/>
      <c r="O4" s="120"/>
      <c r="P4" s="120"/>
      <c r="Q4" s="111"/>
      <c r="R4" s="111"/>
      <c r="S4" s="111"/>
      <c r="T4" s="111"/>
      <c r="U4" s="111"/>
      <c r="V4" s="118"/>
      <c r="W4" s="71"/>
      <c r="X4" s="71"/>
      <c r="Y4" s="71"/>
      <c r="Z4" s="71"/>
    </row>
    <row r="5" spans="1:26" ht="21.75" thickBot="1">
      <c r="A5" s="137" t="s">
        <v>3</v>
      </c>
      <c r="B5" s="138"/>
      <c r="C5" s="60"/>
      <c r="D5" s="61"/>
      <c r="E5" s="97">
        <f>SUM($K$3:K283)</f>
        <v>0</v>
      </c>
      <c r="F5" s="90"/>
      <c r="G5" s="91"/>
      <c r="H5" s="92"/>
      <c r="I5" s="93"/>
      <c r="J5" s="94"/>
      <c r="K5" s="93"/>
      <c r="L5" s="94"/>
      <c r="M5" s="92"/>
      <c r="N5" s="92"/>
      <c r="O5" s="94"/>
      <c r="P5" s="94"/>
      <c r="Q5" s="95"/>
      <c r="R5" s="92"/>
      <c r="S5" s="92"/>
      <c r="T5" s="92"/>
      <c r="U5" s="96"/>
      <c r="V5" s="96"/>
    </row>
    <row r="6" spans="1:26" ht="21.75" thickBot="1">
      <c r="A6" s="62"/>
      <c r="B6" s="63"/>
      <c r="C6" s="64"/>
      <c r="D6" s="65"/>
      <c r="E6" s="66"/>
      <c r="F6" s="90"/>
      <c r="G6" s="91"/>
      <c r="H6" s="92"/>
      <c r="I6" s="93"/>
      <c r="J6" s="94"/>
      <c r="K6" s="93"/>
      <c r="L6" s="94"/>
      <c r="M6" s="92"/>
      <c r="N6" s="92"/>
      <c r="O6" s="94"/>
      <c r="P6" s="94"/>
      <c r="Q6" s="95"/>
      <c r="R6" s="92"/>
      <c r="S6" s="92"/>
      <c r="T6" s="92"/>
      <c r="U6" s="96"/>
      <c r="V6" s="96"/>
    </row>
    <row r="7" spans="1:26" ht="42.75" thickBot="1">
      <c r="A7" s="109" t="s">
        <v>32</v>
      </c>
      <c r="B7" s="68"/>
      <c r="C7" s="60"/>
      <c r="D7" s="61"/>
      <c r="E7" s="97">
        <f>A8*0.6214</f>
        <v>0</v>
      </c>
      <c r="F7" s="90"/>
      <c r="G7" s="91"/>
      <c r="H7" s="92"/>
      <c r="I7" s="93"/>
      <c r="J7" s="94"/>
      <c r="K7" s="93"/>
      <c r="L7" s="94"/>
      <c r="M7" s="92"/>
      <c r="N7" s="92"/>
      <c r="O7" s="94"/>
      <c r="P7" s="94"/>
      <c r="Q7" s="95"/>
      <c r="R7" s="92"/>
      <c r="S7" s="92"/>
      <c r="T7" s="92"/>
      <c r="U7" s="96"/>
      <c r="V7" s="96"/>
    </row>
    <row r="8" spans="1:26" ht="21.75" thickBot="1">
      <c r="A8" s="135">
        <f>SUM($C$3:C302)</f>
        <v>0</v>
      </c>
      <c r="B8" s="136"/>
      <c r="C8" s="64"/>
      <c r="D8" s="65"/>
      <c r="E8" s="66"/>
      <c r="F8" s="90"/>
      <c r="G8" s="91"/>
      <c r="H8" s="92"/>
      <c r="I8" s="93"/>
      <c r="J8" s="94"/>
      <c r="K8" s="93"/>
      <c r="L8" s="94"/>
      <c r="M8" s="92"/>
      <c r="N8" s="92"/>
      <c r="O8" s="94"/>
      <c r="P8" s="94"/>
      <c r="Q8" s="95"/>
      <c r="R8" s="92"/>
      <c r="S8" s="92"/>
      <c r="T8" s="92"/>
      <c r="U8" s="96"/>
      <c r="V8" s="96"/>
    </row>
    <row r="9" spans="1:26" ht="21.75" thickBot="1">
      <c r="A9" s="133" t="s">
        <v>33</v>
      </c>
      <c r="B9" s="134"/>
      <c r="C9" s="60"/>
      <c r="D9" s="61"/>
      <c r="E9" s="98">
        <f>A10*0.6214</f>
        <v>0</v>
      </c>
      <c r="F9" s="90"/>
      <c r="G9" s="91"/>
      <c r="H9" s="92"/>
      <c r="I9" s="93"/>
      <c r="J9" s="94"/>
      <c r="K9" s="93"/>
      <c r="L9" s="94"/>
      <c r="M9" s="92"/>
      <c r="N9" s="92"/>
      <c r="O9" s="94"/>
      <c r="P9" s="94"/>
      <c r="Q9" s="95"/>
      <c r="R9" s="92"/>
      <c r="S9" s="92"/>
      <c r="T9" s="92"/>
      <c r="U9" s="96"/>
      <c r="V9" s="96"/>
    </row>
    <row r="10" spans="1:26" ht="21.75" thickBot="1">
      <c r="A10" s="129">
        <f>MAX($V$3:V286)-MIN($V$3:V286)</f>
        <v>0</v>
      </c>
      <c r="B10" s="130"/>
      <c r="C10" s="28"/>
      <c r="D10" s="27"/>
      <c r="E10" s="99"/>
      <c r="F10" s="90"/>
      <c r="G10" s="91"/>
      <c r="H10" s="92"/>
      <c r="I10" s="93"/>
      <c r="J10" s="94"/>
      <c r="K10" s="93"/>
      <c r="L10" s="94"/>
      <c r="M10" s="92"/>
      <c r="N10" s="92"/>
      <c r="O10" s="94"/>
      <c r="P10" s="94"/>
      <c r="Q10" s="95"/>
      <c r="R10" s="92"/>
      <c r="S10" s="92"/>
      <c r="T10" s="92"/>
      <c r="U10" s="96"/>
      <c r="V10" s="96"/>
    </row>
    <row r="11" spans="1:26" ht="21.75" thickBot="1">
      <c r="A11" s="131" t="s">
        <v>6</v>
      </c>
      <c r="B11" s="132"/>
      <c r="C11" s="54"/>
      <c r="D11" s="30"/>
      <c r="E11" s="100">
        <f>SUM($R$3:R283)</f>
        <v>0</v>
      </c>
      <c r="F11" s="90"/>
      <c r="G11" s="91"/>
      <c r="H11" s="92"/>
      <c r="I11" s="93"/>
      <c r="J11" s="94"/>
      <c r="K11" s="93"/>
      <c r="L11" s="94"/>
      <c r="M11" s="92"/>
      <c r="N11" s="92"/>
      <c r="O11" s="94"/>
      <c r="P11" s="94"/>
      <c r="Q11" s="95"/>
      <c r="R11" s="92"/>
      <c r="S11" s="92"/>
      <c r="T11" s="92"/>
      <c r="U11" s="96"/>
      <c r="V11" s="96"/>
    </row>
    <row r="12" spans="1:26" ht="21.75" thickBot="1">
      <c r="A12" s="32"/>
      <c r="B12" s="28"/>
      <c r="C12" s="28"/>
      <c r="D12" s="27"/>
      <c r="E12" s="99"/>
      <c r="F12" s="90"/>
      <c r="G12" s="91"/>
      <c r="H12" s="92"/>
      <c r="I12" s="93"/>
      <c r="J12" s="94"/>
      <c r="K12" s="93"/>
      <c r="L12" s="94"/>
      <c r="M12" s="92"/>
      <c r="N12" s="92"/>
      <c r="O12" s="94"/>
      <c r="P12" s="94"/>
      <c r="Q12" s="95"/>
      <c r="R12" s="92"/>
      <c r="S12" s="92"/>
      <c r="T12" s="92"/>
      <c r="U12" s="96"/>
      <c r="V12" s="96"/>
    </row>
    <row r="13" spans="1:26" ht="21.75" thickBot="1">
      <c r="A13" s="131" t="s">
        <v>43</v>
      </c>
      <c r="B13" s="132"/>
      <c r="C13" s="54"/>
      <c r="D13" s="55"/>
      <c r="E13" s="100">
        <f>SUM($T$3:$T281)</f>
        <v>0</v>
      </c>
      <c r="F13" s="90"/>
      <c r="G13" s="91"/>
      <c r="H13" s="92"/>
      <c r="I13" s="93"/>
      <c r="J13" s="94"/>
      <c r="K13" s="93"/>
      <c r="L13" s="94"/>
      <c r="M13" s="92"/>
      <c r="N13" s="92"/>
      <c r="O13" s="94"/>
      <c r="P13" s="94"/>
      <c r="Q13" s="95"/>
      <c r="R13" s="92"/>
      <c r="S13" s="92"/>
      <c r="T13" s="92"/>
      <c r="U13" s="96"/>
      <c r="V13" s="96"/>
    </row>
    <row r="14" spans="1:26" ht="21.75" thickBot="1">
      <c r="A14" s="38"/>
      <c r="B14" s="38"/>
      <c r="C14" s="54"/>
      <c r="D14" s="55"/>
      <c r="E14" s="101"/>
      <c r="F14" s="90"/>
      <c r="G14" s="91"/>
      <c r="H14" s="92"/>
      <c r="I14" s="93"/>
      <c r="J14" s="94"/>
      <c r="K14" s="93"/>
      <c r="L14" s="94"/>
      <c r="M14" s="92"/>
      <c r="N14" s="92"/>
      <c r="O14" s="94"/>
      <c r="P14" s="94"/>
      <c r="Q14" s="95"/>
      <c r="R14" s="92"/>
      <c r="S14" s="92"/>
      <c r="T14" s="92"/>
      <c r="U14" s="96"/>
      <c r="V14" s="96"/>
    </row>
    <row r="15" spans="1:26" ht="21.75" thickBot="1">
      <c r="A15" s="131" t="s">
        <v>42</v>
      </c>
      <c r="B15" s="132"/>
      <c r="C15" s="54"/>
      <c r="D15" s="55"/>
      <c r="E15" s="100">
        <f>SUM($S$3:$S281)</f>
        <v>0</v>
      </c>
      <c r="F15" s="90"/>
      <c r="G15" s="91"/>
      <c r="H15" s="92"/>
      <c r="I15" s="93"/>
      <c r="J15" s="94"/>
      <c r="K15" s="93"/>
      <c r="L15" s="94"/>
      <c r="M15" s="92"/>
      <c r="N15" s="92"/>
      <c r="O15" s="94"/>
      <c r="P15" s="94"/>
      <c r="Q15" s="95"/>
      <c r="R15" s="92"/>
      <c r="S15" s="92"/>
      <c r="T15" s="92"/>
      <c r="U15" s="96"/>
      <c r="V15" s="96"/>
    </row>
    <row r="16" spans="1:26" ht="21.75" thickBot="1">
      <c r="A16" s="49"/>
      <c r="B16" s="49"/>
      <c r="C16" s="54"/>
      <c r="D16" s="55"/>
      <c r="E16" s="101"/>
      <c r="F16" s="90"/>
      <c r="G16" s="91"/>
      <c r="H16" s="92"/>
      <c r="I16" s="93"/>
      <c r="J16" s="94"/>
      <c r="K16" s="93"/>
      <c r="L16" s="94"/>
      <c r="M16" s="92"/>
      <c r="N16" s="92"/>
      <c r="O16" s="94"/>
      <c r="P16" s="94"/>
      <c r="Q16" s="95"/>
      <c r="R16" s="92"/>
      <c r="S16" s="92"/>
      <c r="T16" s="92"/>
      <c r="U16" s="96"/>
      <c r="V16" s="96"/>
    </row>
    <row r="17" spans="1:22" ht="21.75" thickBot="1">
      <c r="A17" s="141" t="s">
        <v>13</v>
      </c>
      <c r="B17" s="142"/>
      <c r="C17" s="54"/>
      <c r="D17" s="55"/>
      <c r="E17" s="100">
        <f>SUM($U$3:$U281)</f>
        <v>0</v>
      </c>
      <c r="F17" s="90"/>
      <c r="G17" s="91"/>
      <c r="H17" s="92"/>
      <c r="I17" s="93"/>
      <c r="J17" s="94"/>
      <c r="K17" s="93"/>
      <c r="L17" s="94"/>
      <c r="M17" s="92"/>
      <c r="N17" s="92"/>
      <c r="O17" s="94"/>
      <c r="P17" s="94"/>
      <c r="Q17" s="95"/>
      <c r="R17" s="92"/>
      <c r="S17" s="92"/>
      <c r="T17" s="92"/>
      <c r="U17" s="96"/>
      <c r="V17" s="96"/>
    </row>
    <row r="18" spans="1:22" ht="21.75" thickBot="1">
      <c r="A18" s="32"/>
      <c r="B18" s="28"/>
      <c r="C18" s="28"/>
      <c r="D18" s="27"/>
      <c r="E18" s="99"/>
      <c r="F18" s="90"/>
      <c r="G18" s="91"/>
      <c r="H18" s="92"/>
      <c r="I18" s="93"/>
      <c r="J18" s="94"/>
      <c r="K18" s="93"/>
      <c r="L18" s="94"/>
      <c r="M18" s="92"/>
      <c r="N18" s="92"/>
      <c r="O18" s="94"/>
      <c r="P18" s="94"/>
      <c r="Q18" s="95"/>
      <c r="R18" s="92"/>
      <c r="S18" s="92"/>
      <c r="T18" s="92"/>
      <c r="U18" s="96"/>
      <c r="V18" s="96"/>
    </row>
    <row r="19" spans="1:22" ht="21.75" thickBot="1">
      <c r="A19" s="108" t="s">
        <v>34</v>
      </c>
      <c r="B19" s="29"/>
      <c r="C19" s="54"/>
      <c r="D19" s="55"/>
      <c r="E19" s="100">
        <f>SUM($O$3:O283)</f>
        <v>0</v>
      </c>
      <c r="F19" s="90"/>
      <c r="G19" s="91"/>
      <c r="H19" s="92"/>
      <c r="I19" s="93"/>
      <c r="J19" s="94"/>
      <c r="K19" s="93"/>
      <c r="L19" s="94"/>
      <c r="M19" s="92"/>
      <c r="N19" s="92"/>
      <c r="O19" s="94"/>
      <c r="P19" s="94"/>
      <c r="Q19" s="95"/>
      <c r="R19" s="92"/>
      <c r="S19" s="92"/>
      <c r="T19" s="92"/>
      <c r="U19" s="96"/>
      <c r="V19" s="96"/>
    </row>
    <row r="20" spans="1:22" ht="21.75" thickBot="1">
      <c r="A20" s="32"/>
      <c r="B20" s="28"/>
      <c r="C20" s="28"/>
      <c r="D20" s="27"/>
      <c r="E20" s="99"/>
      <c r="F20" s="90"/>
      <c r="G20" s="91"/>
      <c r="H20" s="92"/>
      <c r="I20" s="93"/>
      <c r="J20" s="94"/>
      <c r="K20" s="93"/>
      <c r="L20" s="94"/>
      <c r="M20" s="92"/>
      <c r="N20" s="92"/>
      <c r="O20" s="94"/>
      <c r="P20" s="94"/>
      <c r="Q20" s="95"/>
      <c r="R20" s="92"/>
      <c r="S20" s="92"/>
      <c r="T20" s="92"/>
      <c r="U20" s="96"/>
      <c r="V20" s="96"/>
    </row>
    <row r="21" spans="1:22" ht="21.75" thickBot="1">
      <c r="A21" s="108" t="s">
        <v>35</v>
      </c>
      <c r="B21" s="29"/>
      <c r="C21" s="54"/>
      <c r="D21" s="55"/>
      <c r="E21" s="100">
        <f>SUM($P$3:P285)</f>
        <v>0</v>
      </c>
      <c r="F21" s="90"/>
      <c r="G21" s="91"/>
      <c r="H21" s="92"/>
      <c r="I21" s="93"/>
      <c r="J21" s="94"/>
      <c r="K21" s="93"/>
      <c r="L21" s="94"/>
      <c r="M21" s="92"/>
      <c r="N21" s="92"/>
      <c r="O21" s="94"/>
      <c r="P21" s="94"/>
      <c r="Q21" s="95"/>
      <c r="R21" s="92"/>
      <c r="S21" s="92"/>
      <c r="T21" s="92"/>
      <c r="U21" s="96"/>
      <c r="V21" s="96"/>
    </row>
    <row r="22" spans="1:22" ht="21.75" thickBot="1">
      <c r="A22" s="32"/>
      <c r="B22" s="28"/>
      <c r="C22" s="28"/>
      <c r="D22" s="27"/>
      <c r="E22" s="99"/>
      <c r="F22" s="90"/>
      <c r="G22" s="91"/>
      <c r="H22" s="92"/>
      <c r="I22" s="93"/>
      <c r="J22" s="94"/>
      <c r="K22" s="93"/>
      <c r="L22" s="94"/>
      <c r="M22" s="92"/>
      <c r="N22" s="92"/>
      <c r="O22" s="94"/>
      <c r="P22" s="94"/>
      <c r="Q22" s="95"/>
      <c r="R22" s="92"/>
      <c r="S22" s="92"/>
      <c r="T22" s="92"/>
      <c r="U22" s="96"/>
      <c r="V22" s="96"/>
    </row>
    <row r="23" spans="1:22" ht="21.75" thickBot="1">
      <c r="A23" s="108" t="s">
        <v>2</v>
      </c>
      <c r="B23" s="110"/>
      <c r="C23" s="16"/>
      <c r="D23" s="55"/>
      <c r="E23" s="102">
        <f>SUM($G$3:G283)</f>
        <v>0</v>
      </c>
      <c r="F23" s="90"/>
      <c r="G23" s="91"/>
      <c r="H23" s="92"/>
      <c r="I23" s="93"/>
      <c r="J23" s="94"/>
      <c r="K23" s="93"/>
      <c r="L23" s="94"/>
      <c r="M23" s="92"/>
      <c r="N23" s="92"/>
      <c r="O23" s="94"/>
      <c r="P23" s="94"/>
      <c r="Q23" s="95"/>
      <c r="R23" s="92"/>
      <c r="S23" s="92"/>
      <c r="T23" s="92"/>
      <c r="U23" s="96"/>
      <c r="V23" s="96"/>
    </row>
    <row r="24" spans="1:22" ht="21.75" thickBot="1">
      <c r="A24" s="32"/>
      <c r="B24" s="28"/>
      <c r="C24" s="28"/>
      <c r="D24" s="27"/>
      <c r="E24" s="99"/>
      <c r="F24" s="90"/>
      <c r="G24" s="91"/>
      <c r="H24" s="92"/>
      <c r="I24" s="93"/>
      <c r="J24" s="94"/>
      <c r="K24" s="93"/>
      <c r="L24" s="94"/>
      <c r="M24" s="92"/>
      <c r="N24" s="92"/>
      <c r="O24" s="94"/>
      <c r="P24" s="94"/>
      <c r="Q24" s="95"/>
      <c r="R24" s="92"/>
      <c r="S24" s="92"/>
      <c r="T24" s="92"/>
      <c r="U24" s="96"/>
      <c r="V24" s="96"/>
    </row>
    <row r="25" spans="1:22" ht="21.75" thickBot="1">
      <c r="A25" s="108" t="s">
        <v>1</v>
      </c>
      <c r="B25" s="110"/>
      <c r="C25" s="16"/>
      <c r="D25" s="36"/>
      <c r="E25" s="100">
        <f>SUM($L$3:L283)</f>
        <v>0</v>
      </c>
      <c r="F25" s="90"/>
      <c r="G25" s="91"/>
      <c r="H25" s="92"/>
      <c r="I25" s="93"/>
      <c r="J25" s="94"/>
      <c r="K25" s="93"/>
      <c r="L25" s="94"/>
      <c r="M25" s="92"/>
      <c r="N25" s="92"/>
      <c r="O25" s="94"/>
      <c r="P25" s="94"/>
      <c r="Q25" s="95"/>
      <c r="R25" s="92"/>
      <c r="S25" s="92"/>
      <c r="T25" s="92"/>
      <c r="U25" s="96"/>
      <c r="V25" s="96"/>
    </row>
    <row r="26" spans="1:22" ht="21.75" thickBot="1">
      <c r="A26" s="32"/>
      <c r="B26" s="37"/>
      <c r="C26" s="28"/>
      <c r="D26" s="27"/>
      <c r="E26" s="99"/>
      <c r="F26" s="90"/>
      <c r="G26" s="91"/>
      <c r="H26" s="92"/>
      <c r="I26" s="93"/>
      <c r="J26" s="94"/>
      <c r="K26" s="93"/>
      <c r="L26" s="94"/>
      <c r="M26" s="92"/>
      <c r="N26" s="92"/>
      <c r="O26" s="94"/>
      <c r="P26" s="94"/>
      <c r="Q26" s="95"/>
      <c r="R26" s="92"/>
      <c r="S26" s="92"/>
      <c r="T26" s="92"/>
      <c r="U26" s="96"/>
      <c r="V26" s="96"/>
    </row>
    <row r="27" spans="1:22" ht="21.75" thickBot="1">
      <c r="A27" s="139" t="s">
        <v>10</v>
      </c>
      <c r="B27" s="140"/>
      <c r="C27" s="16"/>
      <c r="D27" s="27"/>
      <c r="E27" s="100">
        <f>SUM($I$3:I283)</f>
        <v>0</v>
      </c>
      <c r="F27" s="90"/>
      <c r="G27" s="91"/>
      <c r="H27" s="92"/>
      <c r="I27" s="93"/>
      <c r="J27" s="94"/>
      <c r="K27" s="93"/>
      <c r="L27" s="94"/>
      <c r="M27" s="92"/>
      <c r="N27" s="92"/>
      <c r="O27" s="94"/>
      <c r="P27" s="94"/>
      <c r="Q27" s="95"/>
      <c r="R27" s="92"/>
      <c r="S27" s="92"/>
      <c r="T27" s="92"/>
      <c r="U27" s="96"/>
      <c r="V27" s="96"/>
    </row>
    <row r="28" spans="1:22" ht="21.75" thickBot="1">
      <c r="A28" s="38"/>
      <c r="B28" s="35"/>
      <c r="C28" s="16"/>
      <c r="D28" s="27"/>
      <c r="E28" s="101"/>
      <c r="F28" s="90"/>
      <c r="G28" s="91"/>
      <c r="H28" s="92"/>
      <c r="I28" s="93"/>
      <c r="J28" s="94"/>
      <c r="K28" s="93"/>
      <c r="L28" s="94"/>
      <c r="M28" s="92"/>
      <c r="N28" s="92"/>
      <c r="O28" s="94"/>
      <c r="P28" s="94"/>
      <c r="Q28" s="95"/>
      <c r="R28" s="92"/>
      <c r="S28" s="92"/>
      <c r="T28" s="92"/>
      <c r="U28" s="96"/>
      <c r="V28" s="96"/>
    </row>
    <row r="29" spans="1:22" ht="21.75" thickBot="1">
      <c r="A29" s="108" t="s">
        <v>0</v>
      </c>
      <c r="B29" s="110"/>
      <c r="C29" s="16"/>
      <c r="D29" s="27"/>
      <c r="E29" s="100">
        <f>SUM($F$3:F283)</f>
        <v>0</v>
      </c>
      <c r="F29" s="90"/>
      <c r="G29" s="91"/>
      <c r="H29" s="92"/>
      <c r="I29" s="93"/>
      <c r="J29" s="94"/>
      <c r="K29" s="93"/>
      <c r="L29" s="94"/>
      <c r="M29" s="92"/>
      <c r="N29" s="92"/>
      <c r="O29" s="94"/>
      <c r="P29" s="94"/>
      <c r="Q29" s="95"/>
      <c r="R29" s="92"/>
      <c r="S29" s="92"/>
      <c r="T29" s="92"/>
      <c r="U29" s="96"/>
      <c r="V29" s="96"/>
    </row>
    <row r="30" spans="1:22" ht="26.25">
      <c r="A30" s="38"/>
      <c r="B30" s="35"/>
      <c r="C30" s="16"/>
      <c r="D30" s="27"/>
      <c r="E30" s="33"/>
    </row>
    <row r="31" spans="1:22">
      <c r="A31" s="41"/>
      <c r="B31" s="18"/>
      <c r="C31" s="19"/>
      <c r="D31" s="27"/>
      <c r="E31" s="26"/>
    </row>
    <row r="32" spans="1:22">
      <c r="A32" s="41"/>
      <c r="B32" s="18"/>
      <c r="C32" s="19"/>
      <c r="D32" s="27"/>
      <c r="E32" s="128"/>
    </row>
    <row r="33" spans="1:5">
      <c r="A33" s="41"/>
      <c r="B33" s="18"/>
      <c r="C33" s="19"/>
      <c r="D33" s="27"/>
      <c r="E33" s="128"/>
    </row>
    <row r="34" spans="1:5">
      <c r="A34" s="53"/>
      <c r="B34" s="53"/>
      <c r="C34" s="15"/>
      <c r="D34" s="16"/>
    </row>
    <row r="36" spans="1:5">
      <c r="E36" s="17"/>
    </row>
  </sheetData>
  <sheetProtection formatCells="0" formatColumns="0" formatRows="0"/>
  <mergeCells count="12">
    <mergeCell ref="E32:E33"/>
    <mergeCell ref="M1:Q1"/>
    <mergeCell ref="S1:U1"/>
    <mergeCell ref="A5:B5"/>
    <mergeCell ref="A8:B8"/>
    <mergeCell ref="A9:B9"/>
    <mergeCell ref="A10:B10"/>
    <mergeCell ref="A11:B11"/>
    <mergeCell ref="A13:B13"/>
    <mergeCell ref="A15:B15"/>
    <mergeCell ref="A17:B17"/>
    <mergeCell ref="A27:B27"/>
  </mergeCells>
  <pageMargins left="0" right="0" top="0" bottom="0" header="0" footer="0"/>
  <pageSetup scale="63" fitToHeight="0" orientation="landscape" r:id="rId1"/>
  <headerFooter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>
    <pageSetUpPr fitToPage="1"/>
  </sheetPr>
  <dimension ref="A1:Z34"/>
  <sheetViews>
    <sheetView view="pageBreakPreview" zoomScale="70" zoomScaleNormal="100" zoomScaleSheetLayoutView="70" workbookViewId="0">
      <pane ySplit="2" topLeftCell="A3" activePane="bottomLeft" state="frozen"/>
      <selection activeCell="I4" sqref="I4"/>
      <selection pane="bottomLeft" activeCell="AA24" sqref="AA24"/>
    </sheetView>
  </sheetViews>
  <sheetFormatPr baseColWidth="10" defaultRowHeight="21"/>
  <cols>
    <col min="1" max="1" width="20.140625" style="6" customWidth="1"/>
    <col min="2" max="2" width="12.7109375" style="4" customWidth="1"/>
    <col min="3" max="3" width="8.5703125" style="5" customWidth="1"/>
    <col min="4" max="4" width="28.7109375" style="86" customWidth="1"/>
    <col min="5" max="5" width="32.7109375" style="5" customWidth="1"/>
    <col min="6" max="6" width="6.7109375" style="12" customWidth="1"/>
    <col min="7" max="7" width="6.7109375" style="48" customWidth="1"/>
    <col min="8" max="8" width="6.7109375" style="52" customWidth="1"/>
    <col min="9" max="9" width="5.7109375" style="3" customWidth="1"/>
    <col min="10" max="10" width="5.7109375" style="12" customWidth="1"/>
    <col min="11" max="11" width="5.7109375" style="3" customWidth="1"/>
    <col min="12" max="12" width="5.7109375" style="12" customWidth="1"/>
    <col min="13" max="14" width="5.7109375" style="52" customWidth="1"/>
    <col min="15" max="16" width="5.7109375" style="12" customWidth="1"/>
    <col min="17" max="17" width="5.7109375" style="2" customWidth="1"/>
    <col min="18" max="20" width="5.7109375" style="52" customWidth="1"/>
    <col min="21" max="21" width="5.7109375" customWidth="1"/>
    <col min="22" max="22" width="7" customWidth="1"/>
  </cols>
  <sheetData>
    <row r="1" spans="1:26" s="10" customFormat="1" ht="26.25">
      <c r="B1" s="58" t="s">
        <v>30</v>
      </c>
      <c r="D1" s="84"/>
      <c r="E1" s="58"/>
      <c r="F1" s="10" t="s">
        <v>5</v>
      </c>
      <c r="G1" s="59"/>
      <c r="H1" s="14"/>
      <c r="I1" s="42"/>
      <c r="J1" s="11"/>
      <c r="K1" s="57"/>
      <c r="L1" s="59"/>
      <c r="M1" s="143">
        <f ca="1">Atest!M1</f>
        <v>42603</v>
      </c>
      <c r="N1" s="143"/>
      <c r="O1" s="143" t="e">
        <f>#REF!</f>
        <v>#REF!</v>
      </c>
      <c r="P1" s="143"/>
      <c r="Q1" s="143"/>
      <c r="R1" s="121"/>
      <c r="S1" s="143">
        <f ca="1">Atest!S1</f>
        <v>42609</v>
      </c>
      <c r="T1" s="143" t="s">
        <v>21</v>
      </c>
      <c r="U1" s="143" t="e">
        <f>#REF!</f>
        <v>#REF!</v>
      </c>
    </row>
    <row r="2" spans="1:26" ht="170.25" customHeight="1">
      <c r="A2" s="20" t="s">
        <v>4</v>
      </c>
      <c r="B2" s="23" t="s">
        <v>8</v>
      </c>
      <c r="C2" s="24" t="s">
        <v>9</v>
      </c>
      <c r="D2" s="24" t="s">
        <v>22</v>
      </c>
      <c r="E2" s="21" t="s">
        <v>23</v>
      </c>
      <c r="F2" s="46" t="s">
        <v>41</v>
      </c>
      <c r="G2" s="47" t="s">
        <v>40</v>
      </c>
      <c r="H2" s="56" t="s">
        <v>20</v>
      </c>
      <c r="I2" s="43" t="s">
        <v>15</v>
      </c>
      <c r="J2" s="56" t="s">
        <v>12</v>
      </c>
      <c r="K2" s="43" t="s">
        <v>14</v>
      </c>
      <c r="L2" s="56" t="s">
        <v>1</v>
      </c>
      <c r="M2" s="56" t="s">
        <v>37</v>
      </c>
      <c r="N2" s="56" t="s">
        <v>38</v>
      </c>
      <c r="O2" s="56" t="s">
        <v>36</v>
      </c>
      <c r="P2" s="56" t="s">
        <v>50</v>
      </c>
      <c r="Q2" s="44" t="s">
        <v>19</v>
      </c>
      <c r="R2" s="56" t="s">
        <v>16</v>
      </c>
      <c r="S2" s="56" t="s">
        <v>17</v>
      </c>
      <c r="T2" s="56" t="s">
        <v>18</v>
      </c>
      <c r="U2" s="56" t="s">
        <v>13</v>
      </c>
      <c r="V2" s="56" t="s">
        <v>11</v>
      </c>
      <c r="W2" s="70"/>
      <c r="X2" s="70"/>
      <c r="Y2" s="70"/>
      <c r="Z2" s="70"/>
    </row>
    <row r="3" spans="1:26" s="9" customFormat="1" ht="18.75">
      <c r="A3" s="80"/>
      <c r="B3" s="81"/>
      <c r="C3" s="79"/>
      <c r="D3" s="25"/>
      <c r="E3" s="112"/>
      <c r="F3" s="113" t="str">
        <f>IF(ISERROR(SEARCH("ATTENTE",E3)),"",$B3)</f>
        <v/>
      </c>
      <c r="G3" s="114" t="str">
        <f t="shared" ref="G3" si="0">IF(COUNTIF(E3,"*Formation*")+COUNTIF(E3,"*Travail de cours*")+COUNTIF(E3,"*réunion*")+COUNTIF(E3,"*escorte routière*")+COUNTIF(E3,"*courte distance*")&gt;0,B3,"-")</f>
        <v>-</v>
      </c>
      <c r="H3" s="113" t="str">
        <f>IF(ISERROR(SEARCH("superload: True",E3)),"",$B3)</f>
        <v/>
      </c>
      <c r="I3" s="113" t="str">
        <f>IF(ISERROR(SEARCH("Douane",E3)),"",1)</f>
        <v/>
      </c>
      <c r="J3" s="115" t="str">
        <f>IF(ISERROR(SEARCH("transport explosif",E3)),"",1)</f>
        <v/>
      </c>
      <c r="K3" s="113">
        <f t="shared" ref="K3" si="1">IF(COUNTIF(E3,"*toile: true*"),1,0)+IF(COUNTIF(E3,"*charge*"),1,0)+IF(COUNTIF(E3,"*déchargr*"),1,0)</f>
        <v>0</v>
      </c>
      <c r="L3" s="116" t="str">
        <f>IF(ISERROR(SEARCH("TWIC: True",E3)),"",1)</f>
        <v/>
      </c>
      <c r="M3" s="113" t="str">
        <f t="shared" ref="M3" si="2">IFERROR(IF(LEFT(MID($E3,SEARCH("Largeur pi-po",$E3,1)+15,100),2)*1&lt;12,LEFT(MID($E3,SEARCH("Largeur pi-po",$E3,1)+15,100),2)*1,""),"")</f>
        <v/>
      </c>
      <c r="N3" s="113" t="str">
        <f t="shared" ref="N3" si="3">IFERROR(IF(LEFT(MID($E3,SEARCH("Largeur pi-po",$E3,1)+15,100),2)*1&gt;=12,LEFT(MID($E3,SEARCH("Largeur pi-po",$E3,1)+15,100),2)*1,""),"")</f>
        <v/>
      </c>
      <c r="O3" s="83" t="str">
        <f t="shared" ref="O3" si="4">IF(M3&lt;12,1,"")</f>
        <v/>
      </c>
      <c r="P3" s="83" t="str">
        <f t="shared" ref="P3" si="5">IF(N3="","",IF(N3&gt;=12,1,""))</f>
        <v/>
      </c>
      <c r="Q3" s="113" t="str">
        <f>IF(ISERROR(SEARCH("PRIME N.Y:True",E3)),"",1)</f>
        <v/>
      </c>
      <c r="R3" s="113" t="str">
        <f>IF(ISERROR(SEARCH("Journée non complète",E3)),"",1)</f>
        <v/>
      </c>
      <c r="S3" s="113" t="str">
        <f>IF(ISERROR(SEARCH("Fin de semaine",E3)),"",1)</f>
        <v/>
      </c>
      <c r="T3" s="113" t="str">
        <f>IF(ISERROR(SEARCH("1 Journée compète semaine",E3)),"",1)</f>
        <v/>
      </c>
      <c r="U3" s="113" t="str">
        <f>IF(ISERROR(SEARCH("Arrêt obligatoir (36H)",E3)),"",1)</f>
        <v/>
      </c>
      <c r="V3" s="115" t="str">
        <f>IF(ISERR(FIND("Odomètre",E3,1)),"-",MID(E3,FIND("Odomètre",E3,1)+9,LEN(E3)-FIND("Odomètre",E3,1)-8))</f>
        <v>-</v>
      </c>
      <c r="W3" s="71"/>
      <c r="X3" s="71"/>
      <c r="Y3" s="71"/>
      <c r="Z3" s="71"/>
    </row>
    <row r="4" spans="1:26" s="9" customFormat="1" ht="19.5" thickBot="1">
      <c r="A4" s="103"/>
      <c r="B4" s="104"/>
      <c r="C4" s="105"/>
      <c r="D4" s="106"/>
      <c r="E4" s="107"/>
      <c r="F4" s="111"/>
      <c r="G4" s="117"/>
      <c r="H4" s="111"/>
      <c r="I4" s="111"/>
      <c r="J4" s="118"/>
      <c r="K4" s="111"/>
      <c r="L4" s="119"/>
      <c r="M4" s="111"/>
      <c r="N4" s="111"/>
      <c r="O4" s="120"/>
      <c r="P4" s="120"/>
      <c r="Q4" s="111"/>
      <c r="R4" s="111"/>
      <c r="S4" s="111"/>
      <c r="T4" s="111"/>
      <c r="U4" s="111"/>
      <c r="V4" s="118"/>
      <c r="W4" s="71"/>
      <c r="X4" s="71"/>
      <c r="Y4" s="71"/>
      <c r="Z4" s="71"/>
    </row>
    <row r="5" spans="1:26" ht="21.75" thickBot="1">
      <c r="A5" s="137" t="s">
        <v>3</v>
      </c>
      <c r="B5" s="138"/>
      <c r="C5" s="60"/>
      <c r="D5" s="61"/>
      <c r="E5" s="97">
        <f>SUM($K$3:K283)</f>
        <v>0</v>
      </c>
      <c r="F5" s="90"/>
      <c r="G5" s="91"/>
      <c r="H5" s="92"/>
      <c r="I5" s="93"/>
      <c r="J5" s="94"/>
      <c r="K5" s="93"/>
      <c r="L5" s="94"/>
      <c r="M5" s="92"/>
      <c r="N5" s="92"/>
      <c r="O5" s="94"/>
      <c r="P5" s="94"/>
      <c r="Q5" s="95"/>
      <c r="R5" s="92"/>
      <c r="S5" s="92"/>
      <c r="T5" s="92"/>
      <c r="U5" s="96"/>
      <c r="V5" s="96"/>
      <c r="W5" s="26"/>
      <c r="X5" s="26"/>
      <c r="Y5" s="26"/>
      <c r="Z5" s="26"/>
    </row>
    <row r="6" spans="1:26" ht="21.75" thickBot="1">
      <c r="A6" s="62"/>
      <c r="B6" s="63"/>
      <c r="C6" s="64"/>
      <c r="D6" s="65"/>
      <c r="E6" s="66"/>
      <c r="F6" s="90"/>
      <c r="G6" s="91"/>
      <c r="H6" s="92"/>
      <c r="I6" s="93"/>
      <c r="J6" s="94"/>
      <c r="K6" s="93"/>
      <c r="L6" s="94"/>
      <c r="M6" s="92"/>
      <c r="N6" s="92"/>
      <c r="O6" s="94"/>
      <c r="P6" s="94"/>
      <c r="Q6" s="95"/>
      <c r="R6" s="92"/>
      <c r="S6" s="92"/>
      <c r="T6" s="92"/>
      <c r="U6" s="96"/>
      <c r="V6" s="96"/>
      <c r="W6" s="26"/>
      <c r="X6" s="26"/>
      <c r="Y6" s="26"/>
      <c r="Z6" s="26"/>
    </row>
    <row r="7" spans="1:26" ht="42.75" thickBot="1">
      <c r="A7" s="109" t="s">
        <v>32</v>
      </c>
      <c r="B7" s="68"/>
      <c r="C7" s="60"/>
      <c r="D7" s="61"/>
      <c r="E7" s="97">
        <f>A8*0.6214</f>
        <v>0</v>
      </c>
      <c r="F7" s="90"/>
      <c r="G7" s="91"/>
      <c r="H7" s="92"/>
      <c r="I7" s="93"/>
      <c r="J7" s="94"/>
      <c r="K7" s="93"/>
      <c r="L7" s="94"/>
      <c r="M7" s="92"/>
      <c r="N7" s="92"/>
      <c r="O7" s="94"/>
      <c r="P7" s="94"/>
      <c r="Q7" s="95"/>
      <c r="R7" s="92"/>
      <c r="S7" s="92"/>
      <c r="T7" s="92"/>
      <c r="U7" s="96"/>
      <c r="V7" s="96"/>
      <c r="W7" s="26"/>
      <c r="X7" s="26"/>
      <c r="Y7" s="26"/>
      <c r="Z7" s="26"/>
    </row>
    <row r="8" spans="1:26" ht="21.75" thickBot="1">
      <c r="A8" s="135">
        <f>SUM($C$3:C302)</f>
        <v>0</v>
      </c>
      <c r="B8" s="136"/>
      <c r="C8" s="64"/>
      <c r="D8" s="65"/>
      <c r="E8" s="66"/>
      <c r="F8" s="90"/>
      <c r="G8" s="91"/>
      <c r="H8" s="92"/>
      <c r="I8" s="93"/>
      <c r="J8" s="94"/>
      <c r="K8" s="93"/>
      <c r="L8" s="94"/>
      <c r="M8" s="92"/>
      <c r="N8" s="92"/>
      <c r="O8" s="94"/>
      <c r="P8" s="94"/>
      <c r="Q8" s="95"/>
      <c r="R8" s="92"/>
      <c r="S8" s="92"/>
      <c r="T8" s="92"/>
      <c r="U8" s="96"/>
      <c r="V8" s="96"/>
      <c r="W8" s="26"/>
      <c r="X8" s="26"/>
      <c r="Y8" s="26"/>
      <c r="Z8" s="26"/>
    </row>
    <row r="9" spans="1:26" ht="21.75" thickBot="1">
      <c r="A9" s="133" t="s">
        <v>33</v>
      </c>
      <c r="B9" s="134"/>
      <c r="C9" s="60"/>
      <c r="D9" s="61"/>
      <c r="E9" s="98">
        <f>A10*0.6214</f>
        <v>0</v>
      </c>
      <c r="F9" s="90"/>
      <c r="G9" s="91"/>
      <c r="H9" s="92"/>
      <c r="I9" s="93"/>
      <c r="J9" s="94"/>
      <c r="K9" s="93"/>
      <c r="L9" s="94"/>
      <c r="M9" s="92"/>
      <c r="N9" s="92"/>
      <c r="O9" s="94"/>
      <c r="P9" s="94"/>
      <c r="Q9" s="95"/>
      <c r="R9" s="92"/>
      <c r="S9" s="92"/>
      <c r="T9" s="92"/>
      <c r="U9" s="96"/>
      <c r="V9" s="96"/>
      <c r="W9" s="26"/>
      <c r="X9" s="26"/>
      <c r="Y9" s="26"/>
      <c r="Z9" s="26"/>
    </row>
    <row r="10" spans="1:26" ht="21.75" thickBot="1">
      <c r="A10" s="129">
        <f>MAX($V$3:V286)-MIN($V$3:V286)</f>
        <v>0</v>
      </c>
      <c r="B10" s="130"/>
      <c r="C10" s="28"/>
      <c r="D10" s="27"/>
      <c r="E10" s="99"/>
      <c r="F10" s="90"/>
      <c r="G10" s="91"/>
      <c r="H10" s="92"/>
      <c r="I10" s="93"/>
      <c r="J10" s="94"/>
      <c r="K10" s="93"/>
      <c r="L10" s="94"/>
      <c r="M10" s="92"/>
      <c r="N10" s="92"/>
      <c r="O10" s="94"/>
      <c r="P10" s="94"/>
      <c r="Q10" s="95"/>
      <c r="R10" s="92"/>
      <c r="S10" s="92"/>
      <c r="T10" s="92"/>
      <c r="U10" s="96"/>
      <c r="V10" s="96"/>
      <c r="W10" s="26"/>
      <c r="X10" s="26"/>
      <c r="Y10" s="26"/>
      <c r="Z10" s="26"/>
    </row>
    <row r="11" spans="1:26" ht="21.75" thickBot="1">
      <c r="A11" s="131" t="s">
        <v>6</v>
      </c>
      <c r="B11" s="132"/>
      <c r="C11" s="54"/>
      <c r="D11" s="30"/>
      <c r="E11" s="100">
        <f>SUM($R$3:R283)</f>
        <v>0</v>
      </c>
      <c r="F11" s="90"/>
      <c r="G11" s="91"/>
      <c r="H11" s="92"/>
      <c r="I11" s="93"/>
      <c r="J11" s="94"/>
      <c r="K11" s="93"/>
      <c r="L11" s="94"/>
      <c r="M11" s="92"/>
      <c r="N11" s="92"/>
      <c r="O11" s="94"/>
      <c r="P11" s="94"/>
      <c r="Q11" s="95"/>
      <c r="R11" s="92"/>
      <c r="S11" s="92"/>
      <c r="T11" s="92"/>
      <c r="U11" s="96"/>
      <c r="V11" s="96"/>
      <c r="W11" s="26"/>
      <c r="X11" s="26"/>
      <c r="Y11" s="26"/>
      <c r="Z11" s="26"/>
    </row>
    <row r="12" spans="1:26" ht="21.75" thickBot="1">
      <c r="A12" s="32"/>
      <c r="B12" s="28"/>
      <c r="C12" s="28"/>
      <c r="D12" s="27"/>
      <c r="E12" s="99"/>
      <c r="F12" s="90"/>
      <c r="G12" s="91"/>
      <c r="H12" s="92"/>
      <c r="I12" s="93"/>
      <c r="J12" s="94"/>
      <c r="K12" s="93"/>
      <c r="L12" s="94"/>
      <c r="M12" s="92"/>
      <c r="N12" s="92"/>
      <c r="O12" s="94"/>
      <c r="P12" s="94"/>
      <c r="Q12" s="95"/>
      <c r="R12" s="92"/>
      <c r="S12" s="92"/>
      <c r="T12" s="92"/>
      <c r="U12" s="96"/>
      <c r="V12" s="96"/>
      <c r="W12" s="26"/>
      <c r="X12" s="26"/>
      <c r="Y12" s="26"/>
      <c r="Z12" s="26"/>
    </row>
    <row r="13" spans="1:26" ht="21.75" thickBot="1">
      <c r="A13" s="131" t="s">
        <v>43</v>
      </c>
      <c r="B13" s="132"/>
      <c r="C13" s="54"/>
      <c r="D13" s="55"/>
      <c r="E13" s="100">
        <f>SUM($T$3:$T281)</f>
        <v>0</v>
      </c>
      <c r="F13" s="90"/>
      <c r="G13" s="91"/>
      <c r="H13" s="92"/>
      <c r="I13" s="93"/>
      <c r="J13" s="94"/>
      <c r="K13" s="93"/>
      <c r="L13" s="94"/>
      <c r="M13" s="92"/>
      <c r="N13" s="92"/>
      <c r="O13" s="94"/>
      <c r="P13" s="94"/>
      <c r="Q13" s="95"/>
      <c r="R13" s="92"/>
      <c r="S13" s="92"/>
      <c r="T13" s="92"/>
      <c r="U13" s="96"/>
      <c r="V13" s="96"/>
      <c r="W13" s="26"/>
      <c r="X13" s="26"/>
      <c r="Y13" s="26"/>
      <c r="Z13" s="26"/>
    </row>
    <row r="14" spans="1:26" ht="21.75" thickBot="1">
      <c r="A14" s="38"/>
      <c r="B14" s="38"/>
      <c r="C14" s="54"/>
      <c r="D14" s="55"/>
      <c r="E14" s="101"/>
      <c r="F14" s="90"/>
      <c r="G14" s="91"/>
      <c r="H14" s="92"/>
      <c r="I14" s="93"/>
      <c r="J14" s="94"/>
      <c r="K14" s="93"/>
      <c r="L14" s="94"/>
      <c r="M14" s="92"/>
      <c r="N14" s="92"/>
      <c r="O14" s="94"/>
      <c r="P14" s="94"/>
      <c r="Q14" s="95"/>
      <c r="R14" s="92"/>
      <c r="S14" s="92"/>
      <c r="T14" s="92"/>
      <c r="U14" s="96"/>
      <c r="V14" s="96"/>
      <c r="W14" s="26"/>
      <c r="X14" s="26"/>
      <c r="Y14" s="26"/>
      <c r="Z14" s="26"/>
    </row>
    <row r="15" spans="1:26" ht="21.75" thickBot="1">
      <c r="A15" s="131" t="s">
        <v>42</v>
      </c>
      <c r="B15" s="132"/>
      <c r="C15" s="54"/>
      <c r="D15" s="55"/>
      <c r="E15" s="100">
        <f>SUM($S$3:$S281)</f>
        <v>0</v>
      </c>
      <c r="F15" s="90"/>
      <c r="G15" s="91"/>
      <c r="H15" s="92"/>
      <c r="I15" s="93"/>
      <c r="J15" s="94"/>
      <c r="K15" s="93"/>
      <c r="L15" s="94"/>
      <c r="M15" s="92"/>
      <c r="N15" s="92"/>
      <c r="O15" s="94"/>
      <c r="P15" s="94"/>
      <c r="Q15" s="95"/>
      <c r="R15" s="92"/>
      <c r="S15" s="92"/>
      <c r="T15" s="92"/>
      <c r="U15" s="96"/>
      <c r="V15" s="96"/>
      <c r="W15" s="26"/>
      <c r="X15" s="26"/>
      <c r="Y15" s="26"/>
      <c r="Z15" s="26"/>
    </row>
    <row r="16" spans="1:26" ht="21.75" thickBot="1">
      <c r="A16" s="49"/>
      <c r="B16" s="49"/>
      <c r="C16" s="54"/>
      <c r="D16" s="55"/>
      <c r="E16" s="101"/>
      <c r="F16" s="90"/>
      <c r="G16" s="91"/>
      <c r="H16" s="92"/>
      <c r="I16" s="93"/>
      <c r="J16" s="94"/>
      <c r="K16" s="93"/>
      <c r="L16" s="94"/>
      <c r="M16" s="92"/>
      <c r="N16" s="92"/>
      <c r="O16" s="94"/>
      <c r="P16" s="94"/>
      <c r="Q16" s="95"/>
      <c r="R16" s="92"/>
      <c r="S16" s="92"/>
      <c r="T16" s="92"/>
      <c r="U16" s="96"/>
      <c r="V16" s="96"/>
      <c r="W16" s="26"/>
      <c r="X16" s="26"/>
      <c r="Y16" s="26"/>
      <c r="Z16" s="26"/>
    </row>
    <row r="17" spans="1:26" ht="21.75" thickBot="1">
      <c r="A17" s="141" t="s">
        <v>13</v>
      </c>
      <c r="B17" s="142"/>
      <c r="C17" s="54"/>
      <c r="D17" s="55"/>
      <c r="E17" s="100">
        <f>SUM($U$3:$U281)</f>
        <v>0</v>
      </c>
      <c r="F17" s="90"/>
      <c r="G17" s="91"/>
      <c r="H17" s="92"/>
      <c r="I17" s="93"/>
      <c r="J17" s="94"/>
      <c r="K17" s="93"/>
      <c r="L17" s="94"/>
      <c r="M17" s="92"/>
      <c r="N17" s="92"/>
      <c r="O17" s="94"/>
      <c r="P17" s="94"/>
      <c r="Q17" s="95"/>
      <c r="R17" s="92"/>
      <c r="S17" s="92"/>
      <c r="T17" s="92"/>
      <c r="U17" s="96"/>
      <c r="V17" s="96"/>
      <c r="W17" s="26"/>
      <c r="X17" s="26"/>
      <c r="Y17" s="26"/>
      <c r="Z17" s="26"/>
    </row>
    <row r="18" spans="1:26" ht="21.75" thickBot="1">
      <c r="A18" s="32"/>
      <c r="B18" s="28"/>
      <c r="C18" s="28"/>
      <c r="D18" s="27"/>
      <c r="E18" s="99"/>
      <c r="F18" s="90"/>
      <c r="G18" s="91"/>
      <c r="H18" s="92"/>
      <c r="I18" s="93"/>
      <c r="J18" s="94"/>
      <c r="K18" s="93"/>
      <c r="L18" s="94"/>
      <c r="M18" s="92"/>
      <c r="N18" s="92"/>
      <c r="O18" s="94"/>
      <c r="P18" s="94"/>
      <c r="Q18" s="95"/>
      <c r="R18" s="92"/>
      <c r="S18" s="92"/>
      <c r="T18" s="92"/>
      <c r="U18" s="96"/>
      <c r="V18" s="96"/>
      <c r="W18" s="26"/>
      <c r="X18" s="26"/>
      <c r="Y18" s="26"/>
      <c r="Z18" s="26"/>
    </row>
    <row r="19" spans="1:26" ht="21.75" thickBot="1">
      <c r="A19" s="108" t="s">
        <v>34</v>
      </c>
      <c r="B19" s="29"/>
      <c r="C19" s="54"/>
      <c r="D19" s="55"/>
      <c r="E19" s="100">
        <f>SUM($O$3:O283)</f>
        <v>0</v>
      </c>
      <c r="F19" s="90"/>
      <c r="G19" s="91"/>
      <c r="H19" s="92"/>
      <c r="I19" s="93"/>
      <c r="J19" s="94"/>
      <c r="K19" s="93"/>
      <c r="L19" s="94"/>
      <c r="M19" s="92"/>
      <c r="N19" s="92"/>
      <c r="O19" s="94"/>
      <c r="P19" s="94"/>
      <c r="Q19" s="95"/>
      <c r="R19" s="92"/>
      <c r="S19" s="92"/>
      <c r="T19" s="92"/>
      <c r="U19" s="96"/>
      <c r="V19" s="96"/>
      <c r="W19" s="26"/>
      <c r="X19" s="26"/>
      <c r="Y19" s="26"/>
      <c r="Z19" s="26"/>
    </row>
    <row r="20" spans="1:26" ht="21.75" thickBot="1">
      <c r="A20" s="32"/>
      <c r="B20" s="28"/>
      <c r="C20" s="28"/>
      <c r="D20" s="27"/>
      <c r="E20" s="99"/>
      <c r="F20" s="90"/>
      <c r="G20" s="91"/>
      <c r="H20" s="92"/>
      <c r="I20" s="93"/>
      <c r="J20" s="94"/>
      <c r="K20" s="93"/>
      <c r="L20" s="94"/>
      <c r="M20" s="92"/>
      <c r="N20" s="92"/>
      <c r="O20" s="94"/>
      <c r="P20" s="94"/>
      <c r="Q20" s="95"/>
      <c r="R20" s="92"/>
      <c r="S20" s="92"/>
      <c r="T20" s="92"/>
      <c r="U20" s="96"/>
      <c r="V20" s="96"/>
      <c r="W20" s="26"/>
      <c r="X20" s="26"/>
      <c r="Y20" s="26"/>
      <c r="Z20" s="26"/>
    </row>
    <row r="21" spans="1:26" ht="21.75" thickBot="1">
      <c r="A21" s="108" t="s">
        <v>35</v>
      </c>
      <c r="B21" s="29"/>
      <c r="C21" s="54"/>
      <c r="D21" s="55"/>
      <c r="E21" s="100">
        <f>SUM($P$3:P285)</f>
        <v>0</v>
      </c>
      <c r="F21" s="90"/>
      <c r="G21" s="91"/>
      <c r="H21" s="92"/>
      <c r="I21" s="93"/>
      <c r="J21" s="94"/>
      <c r="K21" s="93"/>
      <c r="L21" s="94"/>
      <c r="M21" s="92"/>
      <c r="N21" s="92"/>
      <c r="O21" s="94"/>
      <c r="P21" s="94"/>
      <c r="Q21" s="95"/>
      <c r="R21" s="92"/>
      <c r="S21" s="92"/>
      <c r="T21" s="92"/>
      <c r="U21" s="96"/>
      <c r="V21" s="96"/>
      <c r="W21" s="26"/>
      <c r="X21" s="26"/>
      <c r="Y21" s="26"/>
      <c r="Z21" s="26"/>
    </row>
    <row r="22" spans="1:26" ht="21.75" thickBot="1">
      <c r="A22" s="32"/>
      <c r="B22" s="28"/>
      <c r="C22" s="28"/>
      <c r="D22" s="27"/>
      <c r="E22" s="99"/>
      <c r="F22" s="90"/>
      <c r="G22" s="91"/>
      <c r="H22" s="92"/>
      <c r="I22" s="93"/>
      <c r="J22" s="94"/>
      <c r="K22" s="93"/>
      <c r="L22" s="94"/>
      <c r="M22" s="92"/>
      <c r="N22" s="92"/>
      <c r="O22" s="94"/>
      <c r="P22" s="94"/>
      <c r="Q22" s="95"/>
      <c r="R22" s="92"/>
      <c r="S22" s="92"/>
      <c r="T22" s="92"/>
      <c r="U22" s="96"/>
      <c r="V22" s="96"/>
      <c r="W22" s="26"/>
      <c r="X22" s="26"/>
      <c r="Y22" s="26"/>
      <c r="Z22" s="26"/>
    </row>
    <row r="23" spans="1:26" ht="21.75" thickBot="1">
      <c r="A23" s="108" t="s">
        <v>2</v>
      </c>
      <c r="B23" s="110"/>
      <c r="C23" s="16"/>
      <c r="D23" s="55"/>
      <c r="E23" s="102">
        <f>SUM($G$3:G283)</f>
        <v>0</v>
      </c>
      <c r="F23" s="90"/>
      <c r="G23" s="91"/>
      <c r="H23" s="92"/>
      <c r="I23" s="93"/>
      <c r="J23" s="94"/>
      <c r="K23" s="93"/>
      <c r="L23" s="94"/>
      <c r="M23" s="92"/>
      <c r="N23" s="92"/>
      <c r="O23" s="94"/>
      <c r="P23" s="94"/>
      <c r="Q23" s="95"/>
      <c r="R23" s="92"/>
      <c r="S23" s="92"/>
      <c r="T23" s="92"/>
      <c r="U23" s="96"/>
      <c r="V23" s="96"/>
      <c r="W23" s="26"/>
      <c r="X23" s="26"/>
      <c r="Y23" s="26"/>
      <c r="Z23" s="26"/>
    </row>
    <row r="24" spans="1:26" ht="21.75" thickBot="1">
      <c r="A24" s="32"/>
      <c r="B24" s="28"/>
      <c r="C24" s="28"/>
      <c r="D24" s="27"/>
      <c r="E24" s="99"/>
      <c r="F24" s="90"/>
      <c r="G24" s="91"/>
      <c r="H24" s="92"/>
      <c r="I24" s="93"/>
      <c r="J24" s="94"/>
      <c r="K24" s="93"/>
      <c r="L24" s="94"/>
      <c r="M24" s="92"/>
      <c r="N24" s="92"/>
      <c r="O24" s="94"/>
      <c r="P24" s="94"/>
      <c r="Q24" s="95"/>
      <c r="R24" s="92"/>
      <c r="S24" s="92"/>
      <c r="T24" s="92"/>
      <c r="U24" s="96"/>
      <c r="V24" s="96"/>
      <c r="W24" s="26"/>
      <c r="X24" s="26"/>
      <c r="Y24" s="26"/>
      <c r="Z24" s="26"/>
    </row>
    <row r="25" spans="1:26" ht="21.75" thickBot="1">
      <c r="A25" s="108" t="s">
        <v>1</v>
      </c>
      <c r="B25" s="110"/>
      <c r="C25" s="16"/>
      <c r="D25" s="36"/>
      <c r="E25" s="100">
        <f>SUM($L$3:L283)</f>
        <v>0</v>
      </c>
      <c r="F25" s="90"/>
      <c r="G25" s="91"/>
      <c r="H25" s="92"/>
      <c r="I25" s="93"/>
      <c r="J25" s="94"/>
      <c r="K25" s="93"/>
      <c r="L25" s="94"/>
      <c r="M25" s="92"/>
      <c r="N25" s="92"/>
      <c r="O25" s="94"/>
      <c r="P25" s="94"/>
      <c r="Q25" s="95"/>
      <c r="R25" s="92"/>
      <c r="S25" s="92"/>
      <c r="T25" s="92"/>
      <c r="U25" s="96"/>
      <c r="V25" s="96"/>
      <c r="W25" s="26"/>
      <c r="X25" s="26"/>
      <c r="Y25" s="26"/>
      <c r="Z25" s="26"/>
    </row>
    <row r="26" spans="1:26" ht="21.75" thickBot="1">
      <c r="A26" s="32"/>
      <c r="B26" s="37"/>
      <c r="C26" s="28"/>
      <c r="D26" s="27"/>
      <c r="E26" s="99"/>
      <c r="F26" s="90"/>
      <c r="G26" s="91"/>
      <c r="H26" s="92"/>
      <c r="I26" s="93"/>
      <c r="J26" s="94"/>
      <c r="K26" s="93"/>
      <c r="L26" s="94"/>
      <c r="M26" s="92"/>
      <c r="N26" s="92"/>
      <c r="O26" s="94"/>
      <c r="P26" s="94"/>
      <c r="Q26" s="95"/>
      <c r="R26" s="92"/>
      <c r="S26" s="92"/>
      <c r="T26" s="92"/>
      <c r="U26" s="96"/>
      <c r="V26" s="96"/>
      <c r="W26" s="26"/>
      <c r="X26" s="26"/>
      <c r="Y26" s="26"/>
      <c r="Z26" s="26"/>
    </row>
    <row r="27" spans="1:26" ht="21.75" thickBot="1">
      <c r="A27" s="139" t="s">
        <v>10</v>
      </c>
      <c r="B27" s="140"/>
      <c r="C27" s="16"/>
      <c r="D27" s="27"/>
      <c r="E27" s="100">
        <f>SUM($I$3:I283)</f>
        <v>0</v>
      </c>
      <c r="F27" s="90"/>
      <c r="G27" s="91"/>
      <c r="H27" s="92"/>
      <c r="I27" s="93"/>
      <c r="J27" s="94"/>
      <c r="K27" s="93"/>
      <c r="L27" s="94"/>
      <c r="M27" s="92"/>
      <c r="N27" s="92"/>
      <c r="O27" s="94"/>
      <c r="P27" s="94"/>
      <c r="Q27" s="95"/>
      <c r="R27" s="92"/>
      <c r="S27" s="92"/>
      <c r="T27" s="92"/>
      <c r="U27" s="96"/>
      <c r="V27" s="96"/>
      <c r="W27" s="26"/>
      <c r="X27" s="26"/>
      <c r="Y27" s="26"/>
      <c r="Z27" s="26"/>
    </row>
    <row r="28" spans="1:26" ht="21.75" thickBot="1">
      <c r="A28" s="38"/>
      <c r="B28" s="35"/>
      <c r="C28" s="16"/>
      <c r="D28" s="27"/>
      <c r="E28" s="101"/>
      <c r="F28" s="90"/>
      <c r="G28" s="91"/>
      <c r="H28" s="92"/>
      <c r="I28" s="93"/>
      <c r="J28" s="94"/>
      <c r="K28" s="93"/>
      <c r="L28" s="94"/>
      <c r="M28" s="92"/>
      <c r="N28" s="92"/>
      <c r="O28" s="94"/>
      <c r="P28" s="94"/>
      <c r="Q28" s="95"/>
      <c r="R28" s="92"/>
      <c r="S28" s="92"/>
      <c r="T28" s="92"/>
      <c r="U28" s="96"/>
      <c r="V28" s="96"/>
      <c r="W28" s="26"/>
      <c r="X28" s="26"/>
      <c r="Y28" s="26"/>
      <c r="Z28" s="26"/>
    </row>
    <row r="29" spans="1:26" ht="21.75" thickBot="1">
      <c r="A29" s="108" t="s">
        <v>0</v>
      </c>
      <c r="B29" s="110"/>
      <c r="C29" s="16"/>
      <c r="D29" s="27"/>
      <c r="E29" s="100">
        <f>SUM($F$3:F283)</f>
        <v>0</v>
      </c>
      <c r="F29" s="90"/>
      <c r="G29" s="91"/>
      <c r="H29" s="92"/>
      <c r="I29" s="93"/>
      <c r="J29" s="94"/>
      <c r="K29" s="93"/>
      <c r="L29" s="94"/>
      <c r="M29" s="92"/>
      <c r="N29" s="92"/>
      <c r="O29" s="94"/>
      <c r="P29" s="94"/>
      <c r="Q29" s="95"/>
      <c r="R29" s="92"/>
      <c r="S29" s="92"/>
      <c r="T29" s="92"/>
      <c r="U29" s="96"/>
      <c r="V29" s="96"/>
      <c r="W29" s="26"/>
      <c r="X29" s="26"/>
      <c r="Y29" s="26"/>
      <c r="Z29" s="26"/>
    </row>
    <row r="30" spans="1:26" ht="26.25">
      <c r="A30" s="38"/>
      <c r="B30" s="35"/>
      <c r="C30" s="16"/>
      <c r="D30" s="85"/>
      <c r="E30" s="33"/>
    </row>
    <row r="34" spans="1:5">
      <c r="A34"/>
      <c r="B34"/>
      <c r="C34"/>
      <c r="D34"/>
      <c r="E34"/>
    </row>
  </sheetData>
  <sheetProtection formatCells="0" formatColumns="0" formatRows="0"/>
  <mergeCells count="11">
    <mergeCell ref="A27:B27"/>
    <mergeCell ref="S1:U1"/>
    <mergeCell ref="M1:Q1"/>
    <mergeCell ref="A8:B8"/>
    <mergeCell ref="A9:B9"/>
    <mergeCell ref="A10:B10"/>
    <mergeCell ref="A5:B5"/>
    <mergeCell ref="A11:B11"/>
    <mergeCell ref="A13:B13"/>
    <mergeCell ref="A15:B15"/>
    <mergeCell ref="A17:B17"/>
  </mergeCells>
  <pageMargins left="0" right="0" top="0" bottom="0" header="0" footer="0"/>
  <pageSetup scale="66" fitToHeight="0" orientation="landscape" horizontalDpi="300" verticalDpi="300" r:id="rId1"/>
  <headerFooter>
    <oddFooter>&amp;R&amp;P</oddFooter>
  </headerFooter>
  <rowBreaks count="1" manualBreakCount="1">
    <brk id="4" max="2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rgb="FF00B050"/>
    <pageSetUpPr fitToPage="1"/>
  </sheetPr>
  <dimension ref="A1:Z36"/>
  <sheetViews>
    <sheetView view="pageBreakPreview" zoomScale="70" zoomScaleNormal="100" zoomScaleSheetLayoutView="70" workbookViewId="0">
      <pane ySplit="2" topLeftCell="A3" activePane="bottomLeft" state="frozen"/>
      <selection activeCell="V8" sqref="V8"/>
      <selection pane="bottomLeft" activeCell="I4" sqref="I4"/>
    </sheetView>
  </sheetViews>
  <sheetFormatPr baseColWidth="10" defaultRowHeight="21"/>
  <cols>
    <col min="1" max="1" width="20.140625" style="6" customWidth="1"/>
    <col min="2" max="2" width="20" style="4" customWidth="1"/>
    <col min="3" max="3" width="8.5703125" style="5" customWidth="1"/>
    <col min="4" max="4" width="22.7109375" style="5" customWidth="1"/>
    <col min="5" max="5" width="25.7109375" style="5" customWidth="1"/>
    <col min="6" max="6" width="5.28515625" style="12" customWidth="1"/>
    <col min="7" max="7" width="6.140625" style="48" customWidth="1"/>
    <col min="8" max="8" width="5.28515625" style="52" customWidth="1"/>
    <col min="9" max="9" width="8.28515625" style="3" customWidth="1"/>
    <col min="10" max="10" width="5.28515625" style="12" customWidth="1"/>
    <col min="11" max="11" width="8.28515625" style="3" customWidth="1"/>
    <col min="12" max="12" width="5.28515625" style="12" customWidth="1"/>
    <col min="13" max="13" width="8.7109375" style="52" customWidth="1"/>
    <col min="14" max="14" width="8.140625" style="52" customWidth="1"/>
    <col min="15" max="15" width="6.42578125" style="12" customWidth="1"/>
    <col min="16" max="16" width="6.85546875" style="12" customWidth="1"/>
    <col min="17" max="17" width="5.85546875" style="2" customWidth="1"/>
    <col min="18" max="18" width="8.7109375" style="52" customWidth="1"/>
    <col min="19" max="20" width="6.7109375" style="52" customWidth="1"/>
    <col min="21" max="21" width="7" customWidth="1"/>
    <col min="22" max="22" width="9.7109375" customWidth="1"/>
    <col min="23" max="26" width="11.5703125" style="26"/>
  </cols>
  <sheetData>
    <row r="1" spans="1:26" s="10" customFormat="1" ht="21.75" customHeight="1">
      <c r="B1" s="58" t="s">
        <v>44</v>
      </c>
      <c r="D1" s="14"/>
      <c r="E1" s="14"/>
      <c r="F1" s="10" t="s">
        <v>5</v>
      </c>
      <c r="G1" s="59"/>
      <c r="H1" s="14"/>
      <c r="I1" s="42"/>
      <c r="J1" s="11"/>
      <c r="K1" s="57"/>
      <c r="L1" s="59"/>
      <c r="M1" s="143">
        <f ca="1">Atest!M1</f>
        <v>42603</v>
      </c>
      <c r="N1" s="143"/>
      <c r="O1" s="143" t="e">
        <f>#REF!</f>
        <v>#REF!</v>
      </c>
      <c r="P1" s="143"/>
      <c r="Q1" s="143"/>
      <c r="R1" s="121"/>
      <c r="S1" s="143">
        <f ca="1">Atest!S1</f>
        <v>42609</v>
      </c>
      <c r="T1" s="143" t="s">
        <v>21</v>
      </c>
      <c r="U1" s="143" t="e">
        <f>#REF!</f>
        <v>#REF!</v>
      </c>
      <c r="W1" s="69"/>
      <c r="X1" s="69"/>
      <c r="Y1" s="69"/>
      <c r="Z1" s="69"/>
    </row>
    <row r="2" spans="1:26" ht="170.25" customHeight="1">
      <c r="A2" s="20" t="s">
        <v>4</v>
      </c>
      <c r="B2" s="23" t="s">
        <v>8</v>
      </c>
      <c r="C2" s="24" t="s">
        <v>9</v>
      </c>
      <c r="D2" s="24" t="s">
        <v>22</v>
      </c>
      <c r="E2" s="21" t="s">
        <v>23</v>
      </c>
      <c r="F2" s="46" t="s">
        <v>41</v>
      </c>
      <c r="G2" s="47" t="s">
        <v>40</v>
      </c>
      <c r="H2" s="56" t="s">
        <v>20</v>
      </c>
      <c r="I2" s="43" t="s">
        <v>15</v>
      </c>
      <c r="J2" s="56" t="s">
        <v>12</v>
      </c>
      <c r="K2" s="43" t="s">
        <v>14</v>
      </c>
      <c r="L2" s="56" t="s">
        <v>1</v>
      </c>
      <c r="M2" s="56" t="s">
        <v>37</v>
      </c>
      <c r="N2" s="56" t="s">
        <v>38</v>
      </c>
      <c r="O2" s="56" t="s">
        <v>36</v>
      </c>
      <c r="P2" s="56" t="s">
        <v>50</v>
      </c>
      <c r="Q2" s="44" t="s">
        <v>19</v>
      </c>
      <c r="R2" s="56" t="s">
        <v>16</v>
      </c>
      <c r="S2" s="56" t="s">
        <v>17</v>
      </c>
      <c r="T2" s="56" t="s">
        <v>18</v>
      </c>
      <c r="U2" s="56" t="s">
        <v>13</v>
      </c>
      <c r="V2" s="56" t="s">
        <v>11</v>
      </c>
      <c r="W2" s="70"/>
      <c r="X2" s="70"/>
      <c r="Y2" s="70"/>
      <c r="Z2" s="70"/>
    </row>
    <row r="3" spans="1:26" s="9" customFormat="1" ht="18.75">
      <c r="A3" s="80"/>
      <c r="B3" s="81"/>
      <c r="C3" s="79"/>
      <c r="D3" s="25"/>
      <c r="E3" s="112"/>
      <c r="F3" s="113" t="str">
        <f>IF(ISERROR(SEARCH("ATTENTE",E3)),"",$B3)</f>
        <v/>
      </c>
      <c r="G3" s="114" t="str">
        <f t="shared" ref="G3" si="0">IF(COUNTIF(E3,"*Formation*")+COUNTIF(E3,"*Travail de cours*")+COUNTIF(E3,"*réunion*")+COUNTIF(E3,"*escorte routière*")+COUNTIF(E3,"*courte distance*")&gt;0,B3,"-")</f>
        <v>-</v>
      </c>
      <c r="H3" s="113" t="str">
        <f>IF(ISERROR(SEARCH("superload: True",E3)),"",$B3)</f>
        <v/>
      </c>
      <c r="I3" s="113" t="str">
        <f>IF(ISERROR(SEARCH("Douane",E3)),"",1)</f>
        <v/>
      </c>
      <c r="J3" s="115" t="str">
        <f>IF(ISERROR(SEARCH("transport explosif",E3)),"",1)</f>
        <v/>
      </c>
      <c r="K3" s="113">
        <f t="shared" ref="K3" si="1">IF(COUNTIF(E3,"*toile: true*"),1,0)+IF(COUNTIF(E3,"*charge*"),1,0)+IF(COUNTIF(E3,"*déchargr*"),1,0)</f>
        <v>0</v>
      </c>
      <c r="L3" s="116" t="str">
        <f>IF(ISERROR(SEARCH("TWIC: True",E3)),"",1)</f>
        <v/>
      </c>
      <c r="M3" s="113" t="str">
        <f t="shared" ref="M3" si="2">IFERROR(IF(LEFT(MID($E3,SEARCH("Largeur pi-po",$E3,1)+15,100),2)*1&lt;12,LEFT(MID($E3,SEARCH("Largeur pi-po",$E3,1)+15,100),2)*1,""),"")</f>
        <v/>
      </c>
      <c r="N3" s="113" t="str">
        <f t="shared" ref="N3" si="3">IFERROR(IF(LEFT(MID($E3,SEARCH("Largeur pi-po",$E3,1)+15,100),2)*1&gt;=12,LEFT(MID($E3,SEARCH("Largeur pi-po",$E3,1)+15,100),2)*1,""),"")</f>
        <v/>
      </c>
      <c r="O3" s="83" t="str">
        <f t="shared" ref="O3" si="4">IF(M3&lt;12,1,"")</f>
        <v/>
      </c>
      <c r="P3" s="83" t="str">
        <f t="shared" ref="P3" si="5">IF(N3="","",IF(N3&gt;=12,1,""))</f>
        <v/>
      </c>
      <c r="Q3" s="113" t="str">
        <f>IF(ISERROR(SEARCH("PRIME N.Y:True",E3)),"",1)</f>
        <v/>
      </c>
      <c r="R3" s="113" t="str">
        <f>IF(ISERROR(SEARCH("Journée non complète",E3)),"",1)</f>
        <v/>
      </c>
      <c r="S3" s="113" t="str">
        <f>IF(ISERROR(SEARCH("Fin de semaine",E3)),"",1)</f>
        <v/>
      </c>
      <c r="T3" s="113" t="str">
        <f>IF(ISERROR(SEARCH("1 Journée compète semaine",E3)),"",1)</f>
        <v/>
      </c>
      <c r="U3" s="113" t="str">
        <f>IF(ISERROR(SEARCH("Arrêt obligatoir (36H)",E3)),"",1)</f>
        <v/>
      </c>
      <c r="V3" s="115" t="str">
        <f>IF(ISERR(FIND("Odomètre",E3,1)),"-",MID(E3,FIND("Odomètre",E3,1)+9,LEN(E3)-FIND("Odomètre",E3,1)-8))</f>
        <v>-</v>
      </c>
      <c r="W3" s="71"/>
      <c r="X3" s="71"/>
      <c r="Y3" s="71"/>
      <c r="Z3" s="71"/>
    </row>
    <row r="4" spans="1:26" s="9" customFormat="1" ht="19.5" thickBot="1">
      <c r="A4" s="103"/>
      <c r="B4" s="104"/>
      <c r="C4" s="105"/>
      <c r="D4" s="106"/>
      <c r="E4" s="107"/>
      <c r="F4" s="111"/>
      <c r="G4" s="117"/>
      <c r="H4" s="111"/>
      <c r="I4" s="111"/>
      <c r="J4" s="118"/>
      <c r="K4" s="111"/>
      <c r="L4" s="119"/>
      <c r="M4" s="111"/>
      <c r="N4" s="111"/>
      <c r="O4" s="120"/>
      <c r="P4" s="120"/>
      <c r="Q4" s="111"/>
      <c r="R4" s="111"/>
      <c r="S4" s="111"/>
      <c r="T4" s="111"/>
      <c r="U4" s="111"/>
      <c r="V4" s="118"/>
      <c r="W4" s="71"/>
      <c r="X4" s="71"/>
      <c r="Y4" s="71"/>
      <c r="Z4" s="71"/>
    </row>
    <row r="5" spans="1:26" ht="21.75" thickBot="1">
      <c r="A5" s="137" t="s">
        <v>3</v>
      </c>
      <c r="B5" s="138"/>
      <c r="C5" s="60"/>
      <c r="D5" s="61"/>
      <c r="E5" s="97">
        <f>SUM($K$3:K283)</f>
        <v>0</v>
      </c>
      <c r="F5" s="90"/>
      <c r="G5" s="91"/>
      <c r="H5" s="92"/>
      <c r="I5" s="93"/>
      <c r="J5" s="94"/>
      <c r="K5" s="93"/>
      <c r="L5" s="94"/>
      <c r="M5" s="92"/>
      <c r="N5" s="92"/>
      <c r="O5" s="94"/>
      <c r="P5" s="94"/>
      <c r="Q5" s="95"/>
      <c r="R5" s="92"/>
      <c r="S5" s="92"/>
      <c r="T5" s="92"/>
      <c r="U5" s="96"/>
      <c r="V5" s="96"/>
    </row>
    <row r="6" spans="1:26" ht="21.75" thickBot="1">
      <c r="A6" s="62"/>
      <c r="B6" s="63"/>
      <c r="C6" s="64"/>
      <c r="D6" s="65"/>
      <c r="E6" s="66"/>
      <c r="F6" s="90"/>
      <c r="G6" s="91"/>
      <c r="H6" s="92"/>
      <c r="I6" s="93"/>
      <c r="J6" s="94"/>
      <c r="K6" s="93"/>
      <c r="L6" s="94"/>
      <c r="M6" s="92"/>
      <c r="N6" s="92"/>
      <c r="O6" s="94"/>
      <c r="P6" s="94"/>
      <c r="Q6" s="95"/>
      <c r="R6" s="92"/>
      <c r="S6" s="92"/>
      <c r="T6" s="92"/>
      <c r="U6" s="96"/>
      <c r="V6" s="96"/>
    </row>
    <row r="7" spans="1:26" ht="42.75" thickBot="1">
      <c r="A7" s="109" t="s">
        <v>32</v>
      </c>
      <c r="B7" s="68"/>
      <c r="C7" s="60"/>
      <c r="D7" s="61"/>
      <c r="E7" s="97">
        <f>A8*0.6214</f>
        <v>0</v>
      </c>
      <c r="F7" s="90"/>
      <c r="G7" s="91"/>
      <c r="H7" s="92"/>
      <c r="I7" s="93"/>
      <c r="J7" s="94"/>
      <c r="K7" s="93"/>
      <c r="L7" s="94"/>
      <c r="M7" s="92"/>
      <c r="N7" s="92"/>
      <c r="O7" s="94"/>
      <c r="P7" s="94"/>
      <c r="Q7" s="95"/>
      <c r="R7" s="92"/>
      <c r="S7" s="92"/>
      <c r="T7" s="92"/>
      <c r="U7" s="96"/>
      <c r="V7" s="96"/>
    </row>
    <row r="8" spans="1:26" ht="21.75" thickBot="1">
      <c r="A8" s="135">
        <f>SUM($C$3:C302)</f>
        <v>0</v>
      </c>
      <c r="B8" s="136"/>
      <c r="C8" s="64"/>
      <c r="D8" s="65"/>
      <c r="E8" s="66"/>
      <c r="F8" s="90"/>
      <c r="G8" s="91"/>
      <c r="H8" s="92"/>
      <c r="I8" s="93"/>
      <c r="J8" s="94"/>
      <c r="K8" s="93"/>
      <c r="L8" s="94"/>
      <c r="M8" s="92"/>
      <c r="N8" s="92"/>
      <c r="O8" s="94"/>
      <c r="P8" s="94"/>
      <c r="Q8" s="95"/>
      <c r="R8" s="92"/>
      <c r="S8" s="92"/>
      <c r="T8" s="92"/>
      <c r="U8" s="96"/>
      <c r="V8" s="96"/>
    </row>
    <row r="9" spans="1:26" ht="21.75" thickBot="1">
      <c r="A9" s="133" t="s">
        <v>33</v>
      </c>
      <c r="B9" s="134"/>
      <c r="C9" s="60"/>
      <c r="D9" s="61"/>
      <c r="E9" s="98">
        <f>A10*0.6214</f>
        <v>0</v>
      </c>
      <c r="F9" s="90"/>
      <c r="G9" s="91"/>
      <c r="H9" s="92"/>
      <c r="I9" s="93"/>
      <c r="J9" s="94"/>
      <c r="K9" s="93"/>
      <c r="L9" s="94"/>
      <c r="M9" s="92"/>
      <c r="N9" s="92"/>
      <c r="O9" s="94"/>
      <c r="P9" s="94"/>
      <c r="Q9" s="95"/>
      <c r="R9" s="92"/>
      <c r="S9" s="92"/>
      <c r="T9" s="92"/>
      <c r="U9" s="96"/>
      <c r="V9" s="96"/>
    </row>
    <row r="10" spans="1:26" ht="21.75" thickBot="1">
      <c r="A10" s="129">
        <f>MAX($V$3:V286)-MIN($V$3:V286)</f>
        <v>0</v>
      </c>
      <c r="B10" s="130"/>
      <c r="C10" s="28"/>
      <c r="D10" s="27"/>
      <c r="E10" s="99"/>
      <c r="F10" s="90"/>
      <c r="G10" s="91"/>
      <c r="H10" s="92"/>
      <c r="I10" s="93"/>
      <c r="J10" s="94"/>
      <c r="K10" s="93"/>
      <c r="L10" s="94"/>
      <c r="M10" s="92"/>
      <c r="N10" s="92"/>
      <c r="O10" s="94"/>
      <c r="P10" s="94"/>
      <c r="Q10" s="95"/>
      <c r="R10" s="92"/>
      <c r="S10" s="92"/>
      <c r="T10" s="92"/>
      <c r="U10" s="96"/>
      <c r="V10" s="96"/>
    </row>
    <row r="11" spans="1:26" ht="21.75" thickBot="1">
      <c r="A11" s="131" t="s">
        <v>6</v>
      </c>
      <c r="B11" s="132"/>
      <c r="C11" s="54"/>
      <c r="D11" s="30"/>
      <c r="E11" s="100">
        <f>SUM($R$3:R283)</f>
        <v>0</v>
      </c>
      <c r="F11" s="90"/>
      <c r="G11" s="91"/>
      <c r="H11" s="92"/>
      <c r="I11" s="93"/>
      <c r="J11" s="94"/>
      <c r="K11" s="93"/>
      <c r="L11" s="94"/>
      <c r="M11" s="92"/>
      <c r="N11" s="92"/>
      <c r="O11" s="94"/>
      <c r="P11" s="94"/>
      <c r="Q11" s="95"/>
      <c r="R11" s="92"/>
      <c r="S11" s="92"/>
      <c r="T11" s="92"/>
      <c r="U11" s="96"/>
      <c r="V11" s="96"/>
    </row>
    <row r="12" spans="1:26" ht="21.75" thickBot="1">
      <c r="A12" s="32"/>
      <c r="B12" s="28"/>
      <c r="C12" s="28"/>
      <c r="D12" s="27"/>
      <c r="E12" s="99"/>
      <c r="F12" s="90"/>
      <c r="G12" s="91"/>
      <c r="H12" s="92"/>
      <c r="I12" s="93"/>
      <c r="J12" s="94"/>
      <c r="K12" s="93"/>
      <c r="L12" s="94"/>
      <c r="M12" s="92"/>
      <c r="N12" s="92"/>
      <c r="O12" s="94"/>
      <c r="P12" s="94"/>
      <c r="Q12" s="95"/>
      <c r="R12" s="92"/>
      <c r="S12" s="92"/>
      <c r="T12" s="92"/>
      <c r="U12" s="96"/>
      <c r="V12" s="96"/>
    </row>
    <row r="13" spans="1:26" ht="21.75" thickBot="1">
      <c r="A13" s="131" t="s">
        <v>43</v>
      </c>
      <c r="B13" s="132"/>
      <c r="C13" s="54"/>
      <c r="D13" s="55"/>
      <c r="E13" s="100">
        <f>SUM($T$3:$T281)</f>
        <v>0</v>
      </c>
      <c r="F13" s="90"/>
      <c r="G13" s="91"/>
      <c r="H13" s="92"/>
      <c r="I13" s="93"/>
      <c r="J13" s="94"/>
      <c r="K13" s="93"/>
      <c r="L13" s="94"/>
      <c r="M13" s="92"/>
      <c r="N13" s="92"/>
      <c r="O13" s="94"/>
      <c r="P13" s="94"/>
      <c r="Q13" s="95"/>
      <c r="R13" s="92"/>
      <c r="S13" s="92"/>
      <c r="T13" s="92"/>
      <c r="U13" s="96"/>
      <c r="V13" s="96"/>
    </row>
    <row r="14" spans="1:26" ht="21.75" thickBot="1">
      <c r="A14" s="38"/>
      <c r="B14" s="38"/>
      <c r="C14" s="54"/>
      <c r="D14" s="55"/>
      <c r="E14" s="101"/>
      <c r="F14" s="90"/>
      <c r="G14" s="91"/>
      <c r="H14" s="92"/>
      <c r="I14" s="93"/>
      <c r="J14" s="94"/>
      <c r="K14" s="93"/>
      <c r="L14" s="94"/>
      <c r="M14" s="92"/>
      <c r="N14" s="92"/>
      <c r="O14" s="94"/>
      <c r="P14" s="94"/>
      <c r="Q14" s="95"/>
      <c r="R14" s="92"/>
      <c r="S14" s="92"/>
      <c r="T14" s="92"/>
      <c r="U14" s="96"/>
      <c r="V14" s="96"/>
    </row>
    <row r="15" spans="1:26" ht="21.75" thickBot="1">
      <c r="A15" s="131" t="s">
        <v>42</v>
      </c>
      <c r="B15" s="132"/>
      <c r="C15" s="54"/>
      <c r="D15" s="55"/>
      <c r="E15" s="100">
        <f>SUM($S$3:$S281)</f>
        <v>0</v>
      </c>
      <c r="F15" s="90"/>
      <c r="G15" s="91"/>
      <c r="H15" s="92"/>
      <c r="I15" s="93"/>
      <c r="J15" s="94"/>
      <c r="K15" s="93"/>
      <c r="L15" s="94"/>
      <c r="M15" s="92"/>
      <c r="N15" s="92"/>
      <c r="O15" s="94"/>
      <c r="P15" s="94"/>
      <c r="Q15" s="95"/>
      <c r="R15" s="92"/>
      <c r="S15" s="92"/>
      <c r="T15" s="92"/>
      <c r="U15" s="96"/>
      <c r="V15" s="96"/>
    </row>
    <row r="16" spans="1:26" ht="21.75" thickBot="1">
      <c r="A16" s="49"/>
      <c r="B16" s="49"/>
      <c r="C16" s="54"/>
      <c r="D16" s="55"/>
      <c r="E16" s="101"/>
      <c r="F16" s="90"/>
      <c r="G16" s="91"/>
      <c r="H16" s="92"/>
      <c r="I16" s="93"/>
      <c r="J16" s="94"/>
      <c r="K16" s="93"/>
      <c r="L16" s="94"/>
      <c r="M16" s="92"/>
      <c r="N16" s="92"/>
      <c r="O16" s="94"/>
      <c r="P16" s="94"/>
      <c r="Q16" s="95"/>
      <c r="R16" s="92"/>
      <c r="S16" s="92"/>
      <c r="T16" s="92"/>
      <c r="U16" s="96"/>
      <c r="V16" s="96"/>
    </row>
    <row r="17" spans="1:22" ht="21.75" thickBot="1">
      <c r="A17" s="141" t="s">
        <v>13</v>
      </c>
      <c r="B17" s="142"/>
      <c r="C17" s="54"/>
      <c r="D17" s="55"/>
      <c r="E17" s="100">
        <f>SUM($U$3:$U281)</f>
        <v>0</v>
      </c>
      <c r="F17" s="90"/>
      <c r="G17" s="91"/>
      <c r="H17" s="92"/>
      <c r="I17" s="93"/>
      <c r="J17" s="94"/>
      <c r="K17" s="93"/>
      <c r="L17" s="94"/>
      <c r="M17" s="92"/>
      <c r="N17" s="92"/>
      <c r="O17" s="94"/>
      <c r="P17" s="94"/>
      <c r="Q17" s="95"/>
      <c r="R17" s="92"/>
      <c r="S17" s="92"/>
      <c r="T17" s="92"/>
      <c r="U17" s="96"/>
      <c r="V17" s="96"/>
    </row>
    <row r="18" spans="1:22" ht="21.75" thickBot="1">
      <c r="A18" s="32"/>
      <c r="B18" s="28"/>
      <c r="C18" s="28"/>
      <c r="D18" s="27"/>
      <c r="E18" s="99"/>
      <c r="F18" s="90"/>
      <c r="G18" s="91"/>
      <c r="H18" s="92"/>
      <c r="I18" s="93"/>
      <c r="J18" s="94"/>
      <c r="K18" s="93"/>
      <c r="L18" s="94"/>
      <c r="M18" s="92"/>
      <c r="N18" s="92"/>
      <c r="O18" s="94"/>
      <c r="P18" s="94"/>
      <c r="Q18" s="95"/>
      <c r="R18" s="92"/>
      <c r="S18" s="92"/>
      <c r="T18" s="92"/>
      <c r="U18" s="96"/>
      <c r="V18" s="96"/>
    </row>
    <row r="19" spans="1:22" ht="21.75" thickBot="1">
      <c r="A19" s="108" t="s">
        <v>34</v>
      </c>
      <c r="B19" s="29"/>
      <c r="C19" s="54"/>
      <c r="D19" s="55"/>
      <c r="E19" s="100">
        <f>SUM($O$3:O283)</f>
        <v>0</v>
      </c>
      <c r="F19" s="90"/>
      <c r="G19" s="91"/>
      <c r="H19" s="92"/>
      <c r="I19" s="93"/>
      <c r="J19" s="94"/>
      <c r="K19" s="93"/>
      <c r="L19" s="94"/>
      <c r="M19" s="92"/>
      <c r="N19" s="92"/>
      <c r="O19" s="94"/>
      <c r="P19" s="94"/>
      <c r="Q19" s="95"/>
      <c r="R19" s="92"/>
      <c r="S19" s="92"/>
      <c r="T19" s="92"/>
      <c r="U19" s="96"/>
      <c r="V19" s="96"/>
    </row>
    <row r="20" spans="1:22" ht="21.75" thickBot="1">
      <c r="A20" s="32"/>
      <c r="B20" s="28"/>
      <c r="C20" s="28"/>
      <c r="D20" s="27"/>
      <c r="E20" s="99"/>
      <c r="F20" s="90"/>
      <c r="G20" s="91"/>
      <c r="H20" s="92"/>
      <c r="I20" s="93"/>
      <c r="J20" s="94"/>
      <c r="K20" s="93"/>
      <c r="L20" s="94"/>
      <c r="M20" s="92"/>
      <c r="N20" s="92"/>
      <c r="O20" s="94"/>
      <c r="P20" s="94"/>
      <c r="Q20" s="95"/>
      <c r="R20" s="92"/>
      <c r="S20" s="92"/>
      <c r="T20" s="92"/>
      <c r="U20" s="96"/>
      <c r="V20" s="96"/>
    </row>
    <row r="21" spans="1:22" ht="21.75" thickBot="1">
      <c r="A21" s="108" t="s">
        <v>35</v>
      </c>
      <c r="B21" s="29"/>
      <c r="C21" s="54"/>
      <c r="D21" s="55"/>
      <c r="E21" s="100">
        <f>SUM($P$3:P285)</f>
        <v>0</v>
      </c>
      <c r="F21" s="90"/>
      <c r="G21" s="91"/>
      <c r="H21" s="92"/>
      <c r="I21" s="93"/>
      <c r="J21" s="94"/>
      <c r="K21" s="93"/>
      <c r="L21" s="94"/>
      <c r="M21" s="92"/>
      <c r="N21" s="92"/>
      <c r="O21" s="94"/>
      <c r="P21" s="94"/>
      <c r="Q21" s="95"/>
      <c r="R21" s="92"/>
      <c r="S21" s="92"/>
      <c r="T21" s="92"/>
      <c r="U21" s="96"/>
      <c r="V21" s="96"/>
    </row>
    <row r="22" spans="1:22" ht="21.75" thickBot="1">
      <c r="A22" s="32"/>
      <c r="B22" s="28"/>
      <c r="C22" s="28"/>
      <c r="D22" s="27"/>
      <c r="E22" s="99"/>
      <c r="F22" s="90"/>
      <c r="G22" s="91"/>
      <c r="H22" s="92"/>
      <c r="I22" s="93"/>
      <c r="J22" s="94"/>
      <c r="K22" s="93"/>
      <c r="L22" s="94"/>
      <c r="M22" s="92"/>
      <c r="N22" s="92"/>
      <c r="O22" s="94"/>
      <c r="P22" s="94"/>
      <c r="Q22" s="95"/>
      <c r="R22" s="92"/>
      <c r="S22" s="92"/>
      <c r="T22" s="92"/>
      <c r="U22" s="96"/>
      <c r="V22" s="96"/>
    </row>
    <row r="23" spans="1:22" ht="21.75" thickBot="1">
      <c r="A23" s="108" t="s">
        <v>2</v>
      </c>
      <c r="B23" s="110"/>
      <c r="C23" s="16"/>
      <c r="D23" s="55"/>
      <c r="E23" s="102">
        <f>SUM($G$3:G283)</f>
        <v>0</v>
      </c>
      <c r="F23" s="90"/>
      <c r="G23" s="91"/>
      <c r="H23" s="92"/>
      <c r="I23" s="93"/>
      <c r="J23" s="94"/>
      <c r="K23" s="93"/>
      <c r="L23" s="94"/>
      <c r="M23" s="92"/>
      <c r="N23" s="92"/>
      <c r="O23" s="94"/>
      <c r="P23" s="94"/>
      <c r="Q23" s="95"/>
      <c r="R23" s="92"/>
      <c r="S23" s="92"/>
      <c r="T23" s="92"/>
      <c r="U23" s="96"/>
      <c r="V23" s="96"/>
    </row>
    <row r="24" spans="1:22" ht="21.75" thickBot="1">
      <c r="A24" s="32"/>
      <c r="B24" s="28"/>
      <c r="C24" s="28"/>
      <c r="D24" s="27"/>
      <c r="E24" s="99"/>
      <c r="F24" s="90"/>
      <c r="G24" s="91"/>
      <c r="H24" s="92"/>
      <c r="I24" s="93"/>
      <c r="J24" s="94"/>
      <c r="K24" s="93"/>
      <c r="L24" s="94"/>
      <c r="M24" s="92"/>
      <c r="N24" s="92"/>
      <c r="O24" s="94"/>
      <c r="P24" s="94"/>
      <c r="Q24" s="95"/>
      <c r="R24" s="92"/>
      <c r="S24" s="92"/>
      <c r="T24" s="92"/>
      <c r="U24" s="96"/>
      <c r="V24" s="96"/>
    </row>
    <row r="25" spans="1:22" ht="21.75" thickBot="1">
      <c r="A25" s="108" t="s">
        <v>1</v>
      </c>
      <c r="B25" s="110"/>
      <c r="C25" s="16"/>
      <c r="D25" s="36"/>
      <c r="E25" s="100">
        <f>SUM($L$3:L283)</f>
        <v>0</v>
      </c>
      <c r="F25" s="90"/>
      <c r="G25" s="91"/>
      <c r="H25" s="92"/>
      <c r="I25" s="93"/>
      <c r="J25" s="94"/>
      <c r="K25" s="93"/>
      <c r="L25" s="94"/>
      <c r="M25" s="92"/>
      <c r="N25" s="92"/>
      <c r="O25" s="94"/>
      <c r="P25" s="94"/>
      <c r="Q25" s="95"/>
      <c r="R25" s="92"/>
      <c r="S25" s="92"/>
      <c r="T25" s="92"/>
      <c r="U25" s="96"/>
      <c r="V25" s="96"/>
    </row>
    <row r="26" spans="1:22" ht="21.75" thickBot="1">
      <c r="A26" s="32"/>
      <c r="B26" s="37"/>
      <c r="C26" s="28"/>
      <c r="D26" s="27"/>
      <c r="E26" s="99"/>
      <c r="F26" s="90"/>
      <c r="G26" s="91"/>
      <c r="H26" s="92"/>
      <c r="I26" s="93"/>
      <c r="J26" s="94"/>
      <c r="K26" s="93"/>
      <c r="L26" s="94"/>
      <c r="M26" s="92"/>
      <c r="N26" s="92"/>
      <c r="O26" s="94"/>
      <c r="P26" s="94"/>
      <c r="Q26" s="95"/>
      <c r="R26" s="92"/>
      <c r="S26" s="92"/>
      <c r="T26" s="92"/>
      <c r="U26" s="96"/>
      <c r="V26" s="96"/>
    </row>
    <row r="27" spans="1:22" ht="21.75" thickBot="1">
      <c r="A27" s="139" t="s">
        <v>10</v>
      </c>
      <c r="B27" s="140"/>
      <c r="C27" s="16"/>
      <c r="D27" s="27"/>
      <c r="E27" s="100">
        <f>SUM($I$3:I283)</f>
        <v>0</v>
      </c>
      <c r="F27" s="90"/>
      <c r="G27" s="91"/>
      <c r="H27" s="92"/>
      <c r="I27" s="93"/>
      <c r="J27" s="94"/>
      <c r="K27" s="93"/>
      <c r="L27" s="94"/>
      <c r="M27" s="92"/>
      <c r="N27" s="92"/>
      <c r="O27" s="94"/>
      <c r="P27" s="94"/>
      <c r="Q27" s="95"/>
      <c r="R27" s="92"/>
      <c r="S27" s="92"/>
      <c r="T27" s="92"/>
      <c r="U27" s="96"/>
      <c r="V27" s="96"/>
    </row>
    <row r="28" spans="1:22" ht="21.75" thickBot="1">
      <c r="A28" s="38"/>
      <c r="B28" s="35"/>
      <c r="C28" s="16"/>
      <c r="D28" s="27"/>
      <c r="E28" s="101"/>
      <c r="F28" s="90"/>
      <c r="G28" s="91"/>
      <c r="H28" s="92"/>
      <c r="I28" s="93"/>
      <c r="J28" s="94"/>
      <c r="K28" s="93"/>
      <c r="L28" s="94"/>
      <c r="M28" s="92"/>
      <c r="N28" s="92"/>
      <c r="O28" s="94"/>
      <c r="P28" s="94"/>
      <c r="Q28" s="95"/>
      <c r="R28" s="92"/>
      <c r="S28" s="92"/>
      <c r="T28" s="92"/>
      <c r="U28" s="96"/>
      <c r="V28" s="96"/>
    </row>
    <row r="29" spans="1:22" ht="21.75" thickBot="1">
      <c r="A29" s="108" t="s">
        <v>0</v>
      </c>
      <c r="B29" s="110"/>
      <c r="C29" s="16"/>
      <c r="D29" s="27"/>
      <c r="E29" s="100">
        <f>SUM($F$3:F283)</f>
        <v>0</v>
      </c>
      <c r="F29" s="90"/>
      <c r="G29" s="91"/>
      <c r="H29" s="92"/>
      <c r="I29" s="93"/>
      <c r="J29" s="94"/>
      <c r="K29" s="93"/>
      <c r="L29" s="94"/>
      <c r="M29" s="92"/>
      <c r="N29" s="92"/>
      <c r="O29" s="94"/>
      <c r="P29" s="94"/>
      <c r="Q29" s="95"/>
      <c r="R29" s="92"/>
      <c r="S29" s="92"/>
      <c r="T29" s="92"/>
      <c r="U29" s="96"/>
      <c r="V29" s="96"/>
    </row>
    <row r="30" spans="1:22" ht="26.25">
      <c r="A30" s="38"/>
      <c r="B30" s="35"/>
      <c r="C30" s="16"/>
      <c r="D30" s="27"/>
      <c r="E30" s="33"/>
    </row>
    <row r="31" spans="1:22">
      <c r="A31" s="41"/>
      <c r="B31" s="18"/>
      <c r="C31" s="19"/>
      <c r="D31" s="27"/>
      <c r="E31" s="26"/>
    </row>
    <row r="32" spans="1:22">
      <c r="A32" s="41"/>
      <c r="B32" s="18"/>
      <c r="C32" s="19"/>
      <c r="D32" s="27"/>
      <c r="E32" s="128"/>
    </row>
    <row r="33" spans="1:5">
      <c r="A33" s="41"/>
      <c r="B33" s="18"/>
      <c r="C33" s="19"/>
      <c r="D33" s="27"/>
      <c r="E33" s="128"/>
    </row>
    <row r="34" spans="1:5">
      <c r="A34" s="53"/>
      <c r="B34" s="53"/>
      <c r="C34" s="15"/>
      <c r="D34" s="16"/>
    </row>
    <row r="36" spans="1:5">
      <c r="E36" s="17"/>
    </row>
  </sheetData>
  <sheetProtection formatCells="0" formatColumns="0" formatRows="0"/>
  <mergeCells count="12">
    <mergeCell ref="E32:E33"/>
    <mergeCell ref="M1:Q1"/>
    <mergeCell ref="S1:U1"/>
    <mergeCell ref="A5:B5"/>
    <mergeCell ref="A8:B8"/>
    <mergeCell ref="A9:B9"/>
    <mergeCell ref="A10:B10"/>
    <mergeCell ref="A11:B11"/>
    <mergeCell ref="A13:B13"/>
    <mergeCell ref="A15:B15"/>
    <mergeCell ref="A17:B17"/>
    <mergeCell ref="A27:B27"/>
  </mergeCells>
  <pageMargins left="0" right="0" top="0" bottom="0" header="0" footer="0"/>
  <pageSetup scale="63" fitToHeight="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00B050"/>
    <pageSetUpPr fitToPage="1"/>
  </sheetPr>
  <dimension ref="A1:Z36"/>
  <sheetViews>
    <sheetView view="pageBreakPreview" zoomScale="70" zoomScaleNormal="100" zoomScaleSheetLayoutView="70" workbookViewId="0">
      <selection activeCell="I4" sqref="I4"/>
    </sheetView>
  </sheetViews>
  <sheetFormatPr baseColWidth="10" defaultRowHeight="21"/>
  <cols>
    <col min="1" max="1" width="20.140625" style="6" customWidth="1"/>
    <col min="2" max="2" width="20" style="4" customWidth="1"/>
    <col min="3" max="3" width="8.5703125" style="5" customWidth="1"/>
    <col min="4" max="4" width="22.7109375" style="5" customWidth="1"/>
    <col min="5" max="5" width="25.7109375" style="5" customWidth="1"/>
    <col min="6" max="6" width="5.28515625" style="12" customWidth="1"/>
    <col min="7" max="7" width="6.140625" style="48" customWidth="1"/>
    <col min="8" max="8" width="5.28515625" style="52" customWidth="1"/>
    <col min="9" max="9" width="8.28515625" style="3" customWidth="1"/>
    <col min="10" max="10" width="5.28515625" style="12" customWidth="1"/>
    <col min="11" max="11" width="8.28515625" style="3" customWidth="1"/>
    <col min="12" max="12" width="5.28515625" style="12" customWidth="1"/>
    <col min="13" max="13" width="8.7109375" style="52" customWidth="1"/>
    <col min="14" max="14" width="8.140625" style="52" customWidth="1"/>
    <col min="15" max="15" width="6.42578125" style="12" customWidth="1"/>
    <col min="16" max="16" width="6.85546875" style="12" customWidth="1"/>
    <col min="17" max="17" width="5.85546875" style="2" customWidth="1"/>
    <col min="18" max="18" width="8.7109375" style="52" customWidth="1"/>
    <col min="19" max="20" width="6.7109375" style="52" customWidth="1"/>
    <col min="21" max="21" width="7" customWidth="1"/>
    <col min="22" max="22" width="9.7109375" customWidth="1"/>
    <col min="23" max="26" width="11.5703125" style="26"/>
  </cols>
  <sheetData>
    <row r="1" spans="1:26" s="10" customFormat="1" ht="21.75" customHeight="1">
      <c r="B1" s="58" t="s">
        <v>47</v>
      </c>
      <c r="D1" s="14"/>
      <c r="E1" s="14"/>
      <c r="F1" s="10" t="s">
        <v>5</v>
      </c>
      <c r="G1" s="59"/>
      <c r="H1" s="14"/>
      <c r="I1" s="42"/>
      <c r="J1" s="11"/>
      <c r="K1" s="57"/>
      <c r="L1" s="59"/>
      <c r="M1" s="143">
        <f ca="1">Atest!M1</f>
        <v>42603</v>
      </c>
      <c r="N1" s="143"/>
      <c r="O1" s="143" t="e">
        <f>#REF!</f>
        <v>#REF!</v>
      </c>
      <c r="P1" s="143"/>
      <c r="Q1" s="143"/>
      <c r="R1" s="121"/>
      <c r="S1" s="143">
        <f ca="1">Atest!S1</f>
        <v>42609</v>
      </c>
      <c r="T1" s="143" t="s">
        <v>21</v>
      </c>
      <c r="U1" s="143" t="e">
        <f>#REF!</f>
        <v>#REF!</v>
      </c>
      <c r="W1" s="69"/>
      <c r="X1" s="69"/>
      <c r="Y1" s="69"/>
      <c r="Z1" s="69"/>
    </row>
    <row r="2" spans="1:26" ht="170.25" customHeight="1">
      <c r="A2" s="20" t="s">
        <v>4</v>
      </c>
      <c r="B2" s="23" t="s">
        <v>8</v>
      </c>
      <c r="C2" s="24" t="s">
        <v>9</v>
      </c>
      <c r="D2" s="24" t="s">
        <v>22</v>
      </c>
      <c r="E2" s="21" t="s">
        <v>23</v>
      </c>
      <c r="F2" s="46" t="s">
        <v>41</v>
      </c>
      <c r="G2" s="47" t="s">
        <v>40</v>
      </c>
      <c r="H2" s="56" t="s">
        <v>20</v>
      </c>
      <c r="I2" s="43" t="s">
        <v>15</v>
      </c>
      <c r="J2" s="56" t="s">
        <v>12</v>
      </c>
      <c r="K2" s="43" t="s">
        <v>14</v>
      </c>
      <c r="L2" s="56" t="s">
        <v>1</v>
      </c>
      <c r="M2" s="56" t="s">
        <v>37</v>
      </c>
      <c r="N2" s="56" t="s">
        <v>38</v>
      </c>
      <c r="O2" s="56" t="s">
        <v>36</v>
      </c>
      <c r="P2" s="56" t="s">
        <v>50</v>
      </c>
      <c r="Q2" s="44" t="s">
        <v>19</v>
      </c>
      <c r="R2" s="56" t="s">
        <v>16</v>
      </c>
      <c r="S2" s="56" t="s">
        <v>17</v>
      </c>
      <c r="T2" s="56" t="s">
        <v>18</v>
      </c>
      <c r="U2" s="56" t="s">
        <v>13</v>
      </c>
      <c r="V2" s="56" t="s">
        <v>11</v>
      </c>
      <c r="W2" s="70"/>
      <c r="X2" s="70"/>
      <c r="Y2" s="70"/>
      <c r="Z2" s="70"/>
    </row>
    <row r="3" spans="1:26" s="9" customFormat="1" ht="18.75">
      <c r="A3" s="80"/>
      <c r="B3" s="81"/>
      <c r="C3" s="79"/>
      <c r="D3" s="25"/>
      <c r="E3" s="112"/>
      <c r="F3" s="113" t="str">
        <f>IF(ISERROR(SEARCH("ATTENTE",E3)),"",$B3)</f>
        <v/>
      </c>
      <c r="G3" s="114" t="str">
        <f t="shared" ref="G3" si="0">IF(COUNTIF(E3,"*Formation*")+COUNTIF(E3,"*Travail de cours*")+COUNTIF(E3,"*réunion*")+COUNTIF(E3,"*escorte routière*")+COUNTIF(E3,"*courte distance*")&gt;0,B3,"-")</f>
        <v>-</v>
      </c>
      <c r="H3" s="113" t="str">
        <f>IF(ISERROR(SEARCH("superload: True",E3)),"",$B3)</f>
        <v/>
      </c>
      <c r="I3" s="113" t="str">
        <f>IF(ISERROR(SEARCH("Douane",E3)),"",1)</f>
        <v/>
      </c>
      <c r="J3" s="115" t="str">
        <f>IF(ISERROR(SEARCH("transport explosif",E3)),"",1)</f>
        <v/>
      </c>
      <c r="K3" s="113">
        <f t="shared" ref="K3" si="1">IF(COUNTIF(E3,"*toile: true*"),1,0)+IF(COUNTIF(E3,"*charge*"),1,0)+IF(COUNTIF(E3,"*déchargr*"),1,0)</f>
        <v>0</v>
      </c>
      <c r="L3" s="116" t="str">
        <f>IF(ISERROR(SEARCH("TWIC: True",E3)),"",1)</f>
        <v/>
      </c>
      <c r="M3" s="113" t="str">
        <f t="shared" ref="M3" si="2">IFERROR(IF(LEFT(MID($E3,SEARCH("Largeur pi-po",$E3,1)+15,100),2)*1&lt;12,LEFT(MID($E3,SEARCH("Largeur pi-po",$E3,1)+15,100),2)*1,""),"")</f>
        <v/>
      </c>
      <c r="N3" s="113" t="str">
        <f t="shared" ref="N3" si="3">IFERROR(IF(LEFT(MID($E3,SEARCH("Largeur pi-po",$E3,1)+15,100),2)*1&gt;=12,LEFT(MID($E3,SEARCH("Largeur pi-po",$E3,1)+15,100),2)*1,""),"")</f>
        <v/>
      </c>
      <c r="O3" s="83" t="str">
        <f t="shared" ref="O3" si="4">IF(M3&lt;12,1,"")</f>
        <v/>
      </c>
      <c r="P3" s="83" t="str">
        <f t="shared" ref="P3" si="5">IF(N3="","",IF(N3&gt;=12,1,""))</f>
        <v/>
      </c>
      <c r="Q3" s="113" t="str">
        <f>IF(ISERROR(SEARCH("PRIME N.Y:True",E3)),"",1)</f>
        <v/>
      </c>
      <c r="R3" s="113" t="str">
        <f>IF(ISERROR(SEARCH("Journée non complète",E3)),"",1)</f>
        <v/>
      </c>
      <c r="S3" s="113" t="str">
        <f>IF(ISERROR(SEARCH("Fin de semaine",E3)),"",1)</f>
        <v/>
      </c>
      <c r="T3" s="113" t="str">
        <f>IF(ISERROR(SEARCH("1 Journée compète semaine",E3)),"",1)</f>
        <v/>
      </c>
      <c r="U3" s="113" t="str">
        <f>IF(ISERROR(SEARCH("Arrêt obligatoir (36H)",E3)),"",1)</f>
        <v/>
      </c>
      <c r="V3" s="115" t="str">
        <f>IF(ISERR(FIND("Odomètre",E3,1)),"-",MID(E3,FIND("Odomètre",E3,1)+9,LEN(E3)-FIND("Odomètre",E3,1)-8))</f>
        <v>-</v>
      </c>
      <c r="W3" s="71"/>
      <c r="X3" s="71"/>
      <c r="Y3" s="71"/>
      <c r="Z3" s="71"/>
    </row>
    <row r="4" spans="1:26" s="9" customFormat="1" ht="19.5" thickBot="1">
      <c r="A4" s="103"/>
      <c r="B4" s="104"/>
      <c r="C4" s="105"/>
      <c r="D4" s="106"/>
      <c r="E4" s="107"/>
      <c r="F4" s="111"/>
      <c r="G4" s="117"/>
      <c r="H4" s="111"/>
      <c r="I4" s="111"/>
      <c r="J4" s="118"/>
      <c r="K4" s="111"/>
      <c r="L4" s="119"/>
      <c r="M4" s="111"/>
      <c r="N4" s="111"/>
      <c r="O4" s="120"/>
      <c r="P4" s="120"/>
      <c r="Q4" s="111"/>
      <c r="R4" s="111"/>
      <c r="S4" s="111"/>
      <c r="T4" s="111"/>
      <c r="U4" s="111"/>
      <c r="V4" s="118"/>
      <c r="W4" s="71"/>
      <c r="X4" s="71"/>
      <c r="Y4" s="71"/>
      <c r="Z4" s="71"/>
    </row>
    <row r="5" spans="1:26" ht="21.75" thickBot="1">
      <c r="A5" s="137" t="s">
        <v>3</v>
      </c>
      <c r="B5" s="138"/>
      <c r="C5" s="60"/>
      <c r="D5" s="61"/>
      <c r="E5" s="97">
        <f>SUM($K$3:K283)</f>
        <v>0</v>
      </c>
      <c r="F5" s="90"/>
      <c r="G5" s="91"/>
      <c r="H5" s="92"/>
      <c r="I5" s="93"/>
      <c r="J5" s="94"/>
      <c r="K5" s="93"/>
      <c r="L5" s="94"/>
      <c r="M5" s="92"/>
      <c r="N5" s="92"/>
      <c r="O5" s="94"/>
      <c r="P5" s="94"/>
      <c r="Q5" s="95"/>
      <c r="R5" s="92"/>
      <c r="S5" s="92"/>
      <c r="T5" s="92"/>
      <c r="U5" s="96"/>
      <c r="V5" s="96"/>
    </row>
    <row r="6" spans="1:26" ht="21.75" thickBot="1">
      <c r="A6" s="62"/>
      <c r="B6" s="63"/>
      <c r="C6" s="64"/>
      <c r="D6" s="65"/>
      <c r="E6" s="66"/>
      <c r="F6" s="90"/>
      <c r="G6" s="91"/>
      <c r="H6" s="92"/>
      <c r="I6" s="93"/>
      <c r="J6" s="94"/>
      <c r="K6" s="93"/>
      <c r="L6" s="94"/>
      <c r="M6" s="92"/>
      <c r="N6" s="92"/>
      <c r="O6" s="94"/>
      <c r="P6" s="94"/>
      <c r="Q6" s="95"/>
      <c r="R6" s="92"/>
      <c r="S6" s="92"/>
      <c r="T6" s="92"/>
      <c r="U6" s="96"/>
      <c r="V6" s="96"/>
    </row>
    <row r="7" spans="1:26" ht="42.75" thickBot="1">
      <c r="A7" s="109" t="s">
        <v>32</v>
      </c>
      <c r="B7" s="68"/>
      <c r="C7" s="60"/>
      <c r="D7" s="61"/>
      <c r="E7" s="97">
        <f>A8*0.6214</f>
        <v>0</v>
      </c>
      <c r="F7" s="90"/>
      <c r="G7" s="91"/>
      <c r="H7" s="92"/>
      <c r="I7" s="93"/>
      <c r="J7" s="94"/>
      <c r="K7" s="93"/>
      <c r="L7" s="94"/>
      <c r="M7" s="92"/>
      <c r="N7" s="92"/>
      <c r="O7" s="94"/>
      <c r="P7" s="94"/>
      <c r="Q7" s="95"/>
      <c r="R7" s="92"/>
      <c r="S7" s="92"/>
      <c r="T7" s="92"/>
      <c r="U7" s="96"/>
      <c r="V7" s="96"/>
    </row>
    <row r="8" spans="1:26" ht="21.75" thickBot="1">
      <c r="A8" s="135">
        <f>SUM($C$3:C302)</f>
        <v>0</v>
      </c>
      <c r="B8" s="136"/>
      <c r="C8" s="64"/>
      <c r="D8" s="65"/>
      <c r="E8" s="66"/>
      <c r="F8" s="90"/>
      <c r="G8" s="91"/>
      <c r="H8" s="92"/>
      <c r="I8" s="93"/>
      <c r="J8" s="94"/>
      <c r="K8" s="93"/>
      <c r="L8" s="94"/>
      <c r="M8" s="92"/>
      <c r="N8" s="92"/>
      <c r="O8" s="94"/>
      <c r="P8" s="94"/>
      <c r="Q8" s="95"/>
      <c r="R8" s="92"/>
      <c r="S8" s="92"/>
      <c r="T8" s="92"/>
      <c r="U8" s="96"/>
      <c r="V8" s="96"/>
    </row>
    <row r="9" spans="1:26" ht="21.75" thickBot="1">
      <c r="A9" s="133" t="s">
        <v>33</v>
      </c>
      <c r="B9" s="134"/>
      <c r="C9" s="60"/>
      <c r="D9" s="61"/>
      <c r="E9" s="98">
        <f>A10*0.6214</f>
        <v>0</v>
      </c>
      <c r="F9" s="90"/>
      <c r="G9" s="91"/>
      <c r="H9" s="92"/>
      <c r="I9" s="93"/>
      <c r="J9" s="94"/>
      <c r="K9" s="93"/>
      <c r="L9" s="94"/>
      <c r="M9" s="92"/>
      <c r="N9" s="92"/>
      <c r="O9" s="94"/>
      <c r="P9" s="94"/>
      <c r="Q9" s="95"/>
      <c r="R9" s="92"/>
      <c r="S9" s="92"/>
      <c r="T9" s="92"/>
      <c r="U9" s="96"/>
      <c r="V9" s="96"/>
    </row>
    <row r="10" spans="1:26" ht="21.75" thickBot="1">
      <c r="A10" s="129">
        <f>MAX($V$3:V286)-MIN($V$3:V286)</f>
        <v>0</v>
      </c>
      <c r="B10" s="130"/>
      <c r="C10" s="28"/>
      <c r="D10" s="27"/>
      <c r="E10" s="99"/>
      <c r="F10" s="90"/>
      <c r="G10" s="91"/>
      <c r="H10" s="92"/>
      <c r="I10" s="93"/>
      <c r="J10" s="94"/>
      <c r="K10" s="93"/>
      <c r="L10" s="94"/>
      <c r="M10" s="92"/>
      <c r="N10" s="92"/>
      <c r="O10" s="94"/>
      <c r="P10" s="94"/>
      <c r="Q10" s="95"/>
      <c r="R10" s="92"/>
      <c r="S10" s="92"/>
      <c r="T10" s="92"/>
      <c r="U10" s="96"/>
      <c r="V10" s="96"/>
    </row>
    <row r="11" spans="1:26" ht="21.75" thickBot="1">
      <c r="A11" s="131" t="s">
        <v>6</v>
      </c>
      <c r="B11" s="132"/>
      <c r="C11" s="54"/>
      <c r="D11" s="30"/>
      <c r="E11" s="100">
        <f>SUM($R$3:R283)</f>
        <v>0</v>
      </c>
      <c r="F11" s="90"/>
      <c r="G11" s="91"/>
      <c r="H11" s="92"/>
      <c r="I11" s="93"/>
      <c r="J11" s="94"/>
      <c r="K11" s="93"/>
      <c r="L11" s="94"/>
      <c r="M11" s="92"/>
      <c r="N11" s="92"/>
      <c r="O11" s="94"/>
      <c r="P11" s="94"/>
      <c r="Q11" s="95"/>
      <c r="R11" s="92"/>
      <c r="S11" s="92"/>
      <c r="T11" s="92"/>
      <c r="U11" s="96"/>
      <c r="V11" s="96"/>
    </row>
    <row r="12" spans="1:26" ht="21.75" thickBot="1">
      <c r="A12" s="32"/>
      <c r="B12" s="28"/>
      <c r="C12" s="28"/>
      <c r="D12" s="27"/>
      <c r="E12" s="99"/>
      <c r="F12" s="90"/>
      <c r="G12" s="91"/>
      <c r="H12" s="92"/>
      <c r="I12" s="93"/>
      <c r="J12" s="94"/>
      <c r="K12" s="93"/>
      <c r="L12" s="94"/>
      <c r="M12" s="92"/>
      <c r="N12" s="92"/>
      <c r="O12" s="94"/>
      <c r="P12" s="94"/>
      <c r="Q12" s="95"/>
      <c r="R12" s="92"/>
      <c r="S12" s="92"/>
      <c r="T12" s="92"/>
      <c r="U12" s="96"/>
      <c r="V12" s="96"/>
    </row>
    <row r="13" spans="1:26" ht="21.75" thickBot="1">
      <c r="A13" s="131" t="s">
        <v>43</v>
      </c>
      <c r="B13" s="132"/>
      <c r="C13" s="54"/>
      <c r="D13" s="55"/>
      <c r="E13" s="100">
        <f>SUM($T$3:$T281)</f>
        <v>0</v>
      </c>
      <c r="F13" s="90"/>
      <c r="G13" s="91"/>
      <c r="H13" s="92"/>
      <c r="I13" s="93"/>
      <c r="J13" s="94"/>
      <c r="K13" s="93"/>
      <c r="L13" s="94"/>
      <c r="M13" s="92"/>
      <c r="N13" s="92"/>
      <c r="O13" s="94"/>
      <c r="P13" s="94"/>
      <c r="Q13" s="95"/>
      <c r="R13" s="92"/>
      <c r="S13" s="92"/>
      <c r="T13" s="92"/>
      <c r="U13" s="96"/>
      <c r="V13" s="96"/>
    </row>
    <row r="14" spans="1:26" ht="21.75" thickBot="1">
      <c r="A14" s="38"/>
      <c r="B14" s="38"/>
      <c r="C14" s="54"/>
      <c r="D14" s="55"/>
      <c r="E14" s="101"/>
      <c r="F14" s="90"/>
      <c r="G14" s="91"/>
      <c r="H14" s="92"/>
      <c r="I14" s="93"/>
      <c r="J14" s="94"/>
      <c r="K14" s="93"/>
      <c r="L14" s="94"/>
      <c r="M14" s="92"/>
      <c r="N14" s="92"/>
      <c r="O14" s="94"/>
      <c r="P14" s="94"/>
      <c r="Q14" s="95"/>
      <c r="R14" s="92"/>
      <c r="S14" s="92"/>
      <c r="T14" s="92"/>
      <c r="U14" s="96"/>
      <c r="V14" s="96"/>
    </row>
    <row r="15" spans="1:26" ht="21.75" thickBot="1">
      <c r="A15" s="131" t="s">
        <v>42</v>
      </c>
      <c r="B15" s="132"/>
      <c r="C15" s="54"/>
      <c r="D15" s="55"/>
      <c r="E15" s="100">
        <f>SUM($S$3:$S281)</f>
        <v>0</v>
      </c>
      <c r="F15" s="90"/>
      <c r="G15" s="91"/>
      <c r="H15" s="92"/>
      <c r="I15" s="93"/>
      <c r="J15" s="94"/>
      <c r="K15" s="93"/>
      <c r="L15" s="94"/>
      <c r="M15" s="92"/>
      <c r="N15" s="92"/>
      <c r="O15" s="94"/>
      <c r="P15" s="94"/>
      <c r="Q15" s="95"/>
      <c r="R15" s="92"/>
      <c r="S15" s="92"/>
      <c r="T15" s="92"/>
      <c r="U15" s="96"/>
      <c r="V15" s="96"/>
    </row>
    <row r="16" spans="1:26" ht="21.75" thickBot="1">
      <c r="A16" s="49"/>
      <c r="B16" s="49"/>
      <c r="C16" s="54"/>
      <c r="D16" s="55"/>
      <c r="E16" s="101"/>
      <c r="F16" s="90"/>
      <c r="G16" s="91"/>
      <c r="H16" s="92"/>
      <c r="I16" s="93"/>
      <c r="J16" s="94"/>
      <c r="K16" s="93"/>
      <c r="L16" s="94"/>
      <c r="M16" s="92"/>
      <c r="N16" s="92"/>
      <c r="O16" s="94"/>
      <c r="P16" s="94"/>
      <c r="Q16" s="95"/>
      <c r="R16" s="92"/>
      <c r="S16" s="92"/>
      <c r="T16" s="92"/>
      <c r="U16" s="96"/>
      <c r="V16" s="96"/>
    </row>
    <row r="17" spans="1:22" ht="21.75" thickBot="1">
      <c r="A17" s="141" t="s">
        <v>13</v>
      </c>
      <c r="B17" s="142"/>
      <c r="C17" s="54"/>
      <c r="D17" s="55"/>
      <c r="E17" s="100">
        <f>SUM($U$3:$U281)</f>
        <v>0</v>
      </c>
      <c r="F17" s="90"/>
      <c r="G17" s="91"/>
      <c r="H17" s="92"/>
      <c r="I17" s="93"/>
      <c r="J17" s="94"/>
      <c r="K17" s="93"/>
      <c r="L17" s="94"/>
      <c r="M17" s="92"/>
      <c r="N17" s="92"/>
      <c r="O17" s="94"/>
      <c r="P17" s="94"/>
      <c r="Q17" s="95"/>
      <c r="R17" s="92"/>
      <c r="S17" s="92"/>
      <c r="T17" s="92"/>
      <c r="U17" s="96"/>
      <c r="V17" s="96"/>
    </row>
    <row r="18" spans="1:22" ht="21.75" thickBot="1">
      <c r="A18" s="32"/>
      <c r="B18" s="28"/>
      <c r="C18" s="28"/>
      <c r="D18" s="27"/>
      <c r="E18" s="99"/>
      <c r="F18" s="90"/>
      <c r="G18" s="91"/>
      <c r="H18" s="92"/>
      <c r="I18" s="93"/>
      <c r="J18" s="94"/>
      <c r="K18" s="93"/>
      <c r="L18" s="94"/>
      <c r="M18" s="92"/>
      <c r="N18" s="92"/>
      <c r="O18" s="94"/>
      <c r="P18" s="94"/>
      <c r="Q18" s="95"/>
      <c r="R18" s="92"/>
      <c r="S18" s="92"/>
      <c r="T18" s="92"/>
      <c r="U18" s="96"/>
      <c r="V18" s="96"/>
    </row>
    <row r="19" spans="1:22" ht="21.75" thickBot="1">
      <c r="A19" s="108" t="s">
        <v>34</v>
      </c>
      <c r="B19" s="29"/>
      <c r="C19" s="54"/>
      <c r="D19" s="55"/>
      <c r="E19" s="100">
        <f>SUM($O$3:O283)</f>
        <v>0</v>
      </c>
      <c r="F19" s="90"/>
      <c r="G19" s="91"/>
      <c r="H19" s="92"/>
      <c r="I19" s="93"/>
      <c r="J19" s="94"/>
      <c r="K19" s="93"/>
      <c r="L19" s="94"/>
      <c r="M19" s="92"/>
      <c r="N19" s="92"/>
      <c r="O19" s="94"/>
      <c r="P19" s="94"/>
      <c r="Q19" s="95"/>
      <c r="R19" s="92"/>
      <c r="S19" s="92"/>
      <c r="T19" s="92"/>
      <c r="U19" s="96"/>
      <c r="V19" s="96"/>
    </row>
    <row r="20" spans="1:22" ht="21.75" thickBot="1">
      <c r="A20" s="32"/>
      <c r="B20" s="28"/>
      <c r="C20" s="28"/>
      <c r="D20" s="27"/>
      <c r="E20" s="99"/>
      <c r="F20" s="90"/>
      <c r="G20" s="91"/>
      <c r="H20" s="92"/>
      <c r="I20" s="93"/>
      <c r="J20" s="94"/>
      <c r="K20" s="93"/>
      <c r="L20" s="94"/>
      <c r="M20" s="92"/>
      <c r="N20" s="92"/>
      <c r="O20" s="94"/>
      <c r="P20" s="94"/>
      <c r="Q20" s="95"/>
      <c r="R20" s="92"/>
      <c r="S20" s="92"/>
      <c r="T20" s="92"/>
      <c r="U20" s="96"/>
      <c r="V20" s="96"/>
    </row>
    <row r="21" spans="1:22" ht="21.75" thickBot="1">
      <c r="A21" s="108" t="s">
        <v>35</v>
      </c>
      <c r="B21" s="29"/>
      <c r="C21" s="54"/>
      <c r="D21" s="55"/>
      <c r="E21" s="100">
        <f>SUM($P$3:P285)</f>
        <v>0</v>
      </c>
      <c r="F21" s="90"/>
      <c r="G21" s="91"/>
      <c r="H21" s="92"/>
      <c r="I21" s="93"/>
      <c r="J21" s="94"/>
      <c r="K21" s="93"/>
      <c r="L21" s="94"/>
      <c r="M21" s="92"/>
      <c r="N21" s="92"/>
      <c r="O21" s="94"/>
      <c r="P21" s="94"/>
      <c r="Q21" s="95"/>
      <c r="R21" s="92"/>
      <c r="S21" s="92"/>
      <c r="T21" s="92"/>
      <c r="U21" s="96"/>
      <c r="V21" s="96"/>
    </row>
    <row r="22" spans="1:22" ht="21.75" thickBot="1">
      <c r="A22" s="32"/>
      <c r="B22" s="28"/>
      <c r="C22" s="28"/>
      <c r="D22" s="27"/>
      <c r="E22" s="99"/>
      <c r="F22" s="90"/>
      <c r="G22" s="91"/>
      <c r="H22" s="92"/>
      <c r="I22" s="93"/>
      <c r="J22" s="94"/>
      <c r="K22" s="93"/>
      <c r="L22" s="94"/>
      <c r="M22" s="92"/>
      <c r="N22" s="92"/>
      <c r="O22" s="94"/>
      <c r="P22" s="94"/>
      <c r="Q22" s="95"/>
      <c r="R22" s="92"/>
      <c r="S22" s="92"/>
      <c r="T22" s="92"/>
      <c r="U22" s="96"/>
      <c r="V22" s="96"/>
    </row>
    <row r="23" spans="1:22" ht="21.75" thickBot="1">
      <c r="A23" s="108" t="s">
        <v>2</v>
      </c>
      <c r="B23" s="110"/>
      <c r="C23" s="16"/>
      <c r="D23" s="55"/>
      <c r="E23" s="102">
        <f>SUM($G$3:G283)</f>
        <v>0</v>
      </c>
      <c r="F23" s="90"/>
      <c r="G23" s="91"/>
      <c r="H23" s="92"/>
      <c r="I23" s="93"/>
      <c r="J23" s="94"/>
      <c r="K23" s="93"/>
      <c r="L23" s="94"/>
      <c r="M23" s="92"/>
      <c r="N23" s="92"/>
      <c r="O23" s="94"/>
      <c r="P23" s="94"/>
      <c r="Q23" s="95"/>
      <c r="R23" s="92"/>
      <c r="S23" s="92"/>
      <c r="T23" s="92"/>
      <c r="U23" s="96"/>
      <c r="V23" s="96"/>
    </row>
    <row r="24" spans="1:22" ht="21.75" thickBot="1">
      <c r="A24" s="32"/>
      <c r="B24" s="28"/>
      <c r="C24" s="28"/>
      <c r="D24" s="27"/>
      <c r="E24" s="99"/>
      <c r="F24" s="90"/>
      <c r="G24" s="91"/>
      <c r="H24" s="92"/>
      <c r="I24" s="93"/>
      <c r="J24" s="94"/>
      <c r="K24" s="93"/>
      <c r="L24" s="94"/>
      <c r="M24" s="92"/>
      <c r="N24" s="92"/>
      <c r="O24" s="94"/>
      <c r="P24" s="94"/>
      <c r="Q24" s="95"/>
      <c r="R24" s="92"/>
      <c r="S24" s="92"/>
      <c r="T24" s="92"/>
      <c r="U24" s="96"/>
      <c r="V24" s="96"/>
    </row>
    <row r="25" spans="1:22" ht="21.75" thickBot="1">
      <c r="A25" s="108" t="s">
        <v>1</v>
      </c>
      <c r="B25" s="110"/>
      <c r="C25" s="16"/>
      <c r="D25" s="36"/>
      <c r="E25" s="100">
        <f>SUM($L$3:L283)</f>
        <v>0</v>
      </c>
      <c r="F25" s="90"/>
      <c r="G25" s="91"/>
      <c r="H25" s="92"/>
      <c r="I25" s="93"/>
      <c r="J25" s="94"/>
      <c r="K25" s="93"/>
      <c r="L25" s="94"/>
      <c r="M25" s="92"/>
      <c r="N25" s="92"/>
      <c r="O25" s="94"/>
      <c r="P25" s="94"/>
      <c r="Q25" s="95"/>
      <c r="R25" s="92"/>
      <c r="S25" s="92"/>
      <c r="T25" s="92"/>
      <c r="U25" s="96"/>
      <c r="V25" s="96"/>
    </row>
    <row r="26" spans="1:22" ht="21.75" thickBot="1">
      <c r="A26" s="32"/>
      <c r="B26" s="37"/>
      <c r="C26" s="28"/>
      <c r="D26" s="27"/>
      <c r="E26" s="99"/>
      <c r="F26" s="90"/>
      <c r="G26" s="91"/>
      <c r="H26" s="92"/>
      <c r="I26" s="93"/>
      <c r="J26" s="94"/>
      <c r="K26" s="93"/>
      <c r="L26" s="94"/>
      <c r="M26" s="92"/>
      <c r="N26" s="92"/>
      <c r="O26" s="94"/>
      <c r="P26" s="94"/>
      <c r="Q26" s="95"/>
      <c r="R26" s="92"/>
      <c r="S26" s="92"/>
      <c r="T26" s="92"/>
      <c r="U26" s="96"/>
      <c r="V26" s="96"/>
    </row>
    <row r="27" spans="1:22" ht="21.75" thickBot="1">
      <c r="A27" s="139" t="s">
        <v>10</v>
      </c>
      <c r="B27" s="140"/>
      <c r="C27" s="16"/>
      <c r="D27" s="27"/>
      <c r="E27" s="100">
        <f>SUM($I$3:I283)</f>
        <v>0</v>
      </c>
      <c r="F27" s="90"/>
      <c r="G27" s="91"/>
      <c r="H27" s="92"/>
      <c r="I27" s="93"/>
      <c r="J27" s="94"/>
      <c r="K27" s="93"/>
      <c r="L27" s="94"/>
      <c r="M27" s="92"/>
      <c r="N27" s="92"/>
      <c r="O27" s="94"/>
      <c r="P27" s="94"/>
      <c r="Q27" s="95"/>
      <c r="R27" s="92"/>
      <c r="S27" s="92"/>
      <c r="T27" s="92"/>
      <c r="U27" s="96"/>
      <c r="V27" s="96"/>
    </row>
    <row r="28" spans="1:22" ht="21.75" thickBot="1">
      <c r="A28" s="38"/>
      <c r="B28" s="35"/>
      <c r="C28" s="16"/>
      <c r="D28" s="27"/>
      <c r="E28" s="101"/>
      <c r="F28" s="90"/>
      <c r="G28" s="91"/>
      <c r="H28" s="92"/>
      <c r="I28" s="93"/>
      <c r="J28" s="94"/>
      <c r="K28" s="93"/>
      <c r="L28" s="94"/>
      <c r="M28" s="92"/>
      <c r="N28" s="92"/>
      <c r="O28" s="94"/>
      <c r="P28" s="94"/>
      <c r="Q28" s="95"/>
      <c r="R28" s="92"/>
      <c r="S28" s="92"/>
      <c r="T28" s="92"/>
      <c r="U28" s="96"/>
      <c r="V28" s="96"/>
    </row>
    <row r="29" spans="1:22" ht="21.75" thickBot="1">
      <c r="A29" s="108" t="s">
        <v>0</v>
      </c>
      <c r="B29" s="110"/>
      <c r="C29" s="16"/>
      <c r="D29" s="27"/>
      <c r="E29" s="100">
        <f>SUM($F$3:F283)</f>
        <v>0</v>
      </c>
      <c r="F29" s="90"/>
      <c r="G29" s="91"/>
      <c r="H29" s="92"/>
      <c r="I29" s="93"/>
      <c r="J29" s="94"/>
      <c r="K29" s="93"/>
      <c r="L29" s="94"/>
      <c r="M29" s="92"/>
      <c r="N29" s="92"/>
      <c r="O29" s="94"/>
      <c r="P29" s="94"/>
      <c r="Q29" s="95"/>
      <c r="R29" s="92"/>
      <c r="S29" s="92"/>
      <c r="T29" s="92"/>
      <c r="U29" s="96"/>
      <c r="V29" s="96"/>
    </row>
    <row r="30" spans="1:22" ht="26.25">
      <c r="A30" s="38"/>
      <c r="B30" s="35"/>
      <c r="C30" s="16"/>
      <c r="D30" s="27"/>
      <c r="E30" s="33"/>
    </row>
    <row r="31" spans="1:22">
      <c r="A31" s="41"/>
      <c r="B31" s="18"/>
      <c r="C31" s="19"/>
      <c r="D31" s="27"/>
      <c r="E31" s="26"/>
    </row>
    <row r="32" spans="1:22">
      <c r="A32" s="41"/>
      <c r="B32" s="18"/>
      <c r="C32" s="19"/>
      <c r="D32" s="27"/>
      <c r="E32" s="128"/>
    </row>
    <row r="33" spans="1:5">
      <c r="A33" s="41"/>
      <c r="B33" s="18"/>
      <c r="C33" s="19"/>
      <c r="D33" s="27"/>
      <c r="E33" s="128"/>
    </row>
    <row r="34" spans="1:5">
      <c r="A34" s="53"/>
      <c r="B34" s="53"/>
      <c r="C34" s="15"/>
      <c r="D34" s="16"/>
    </row>
    <row r="36" spans="1:5">
      <c r="E36" s="17"/>
    </row>
  </sheetData>
  <sheetProtection formatCells="0" formatColumns="0" formatRows="0"/>
  <mergeCells count="12">
    <mergeCell ref="E32:E33"/>
    <mergeCell ref="M1:Q1"/>
    <mergeCell ref="S1:U1"/>
    <mergeCell ref="A5:B5"/>
    <mergeCell ref="A8:B8"/>
    <mergeCell ref="A9:B9"/>
    <mergeCell ref="A10:B10"/>
    <mergeCell ref="A11:B11"/>
    <mergeCell ref="A13:B13"/>
    <mergeCell ref="A15:B15"/>
    <mergeCell ref="A17:B17"/>
    <mergeCell ref="A27:B27"/>
  </mergeCells>
  <pageMargins left="0" right="0" top="0" bottom="0" header="0" footer="0"/>
  <pageSetup scale="63" fitToHeight="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Z29"/>
  <sheetViews>
    <sheetView view="pageBreakPreview" zoomScale="70" zoomScaleNormal="100" zoomScaleSheetLayoutView="70" workbookViewId="0">
      <selection activeCell="I4" sqref="I4"/>
    </sheetView>
  </sheetViews>
  <sheetFormatPr baseColWidth="10" defaultRowHeight="21"/>
  <cols>
    <col min="1" max="1" width="20.140625" style="6" customWidth="1"/>
    <col min="2" max="2" width="12.7109375" style="4" customWidth="1"/>
    <col min="3" max="3" width="8.5703125" style="5" customWidth="1"/>
    <col min="4" max="4" width="27.28515625" style="86" customWidth="1"/>
    <col min="5" max="5" width="42.28515625" style="5" customWidth="1"/>
    <col min="6" max="6" width="6.7109375" style="12" customWidth="1"/>
    <col min="7" max="7" width="6.7109375" style="48" customWidth="1"/>
    <col min="8" max="8" width="6.7109375" style="52" customWidth="1"/>
    <col min="9" max="9" width="5.7109375" style="3" customWidth="1"/>
    <col min="10" max="10" width="5.7109375" style="12" customWidth="1"/>
    <col min="11" max="11" width="5.7109375" style="3" customWidth="1"/>
    <col min="12" max="12" width="5.7109375" style="12" customWidth="1"/>
    <col min="13" max="14" width="5.7109375" style="52" customWidth="1"/>
    <col min="15" max="16" width="5.7109375" style="12" customWidth="1"/>
    <col min="17" max="17" width="5.7109375" style="2" customWidth="1"/>
    <col min="18" max="20" width="5.7109375" style="52" customWidth="1"/>
    <col min="21" max="21" width="5.7109375" customWidth="1"/>
    <col min="22" max="22" width="9.7109375" customWidth="1"/>
  </cols>
  <sheetData>
    <row r="1" spans="1:26" s="10" customFormat="1" ht="26.25">
      <c r="B1" s="58" t="s">
        <v>24</v>
      </c>
      <c r="D1" s="84"/>
      <c r="E1" s="58"/>
      <c r="F1" s="10" t="s">
        <v>5</v>
      </c>
      <c r="G1" s="59"/>
      <c r="H1" s="14"/>
      <c r="I1" s="42"/>
      <c r="J1" s="11"/>
      <c r="K1" s="57"/>
      <c r="L1" s="59"/>
      <c r="M1" s="143">
        <f ca="1">Atest!M1</f>
        <v>42603</v>
      </c>
      <c r="N1" s="143"/>
      <c r="O1" s="143" t="e">
        <f>#REF!</f>
        <v>#REF!</v>
      </c>
      <c r="P1" s="143"/>
      <c r="Q1" s="143"/>
      <c r="R1" s="121"/>
      <c r="S1" s="143">
        <f ca="1">Atest!S1</f>
        <v>42609</v>
      </c>
      <c r="T1" s="143" t="s">
        <v>21</v>
      </c>
      <c r="U1" s="143" t="e">
        <f>#REF!</f>
        <v>#REF!</v>
      </c>
    </row>
    <row r="2" spans="1:26" ht="170.25" customHeight="1">
      <c r="A2" s="20" t="s">
        <v>4</v>
      </c>
      <c r="B2" s="23" t="s">
        <v>8</v>
      </c>
      <c r="C2" s="24" t="s">
        <v>9</v>
      </c>
      <c r="D2" s="24" t="s">
        <v>22</v>
      </c>
      <c r="E2" s="21" t="s">
        <v>23</v>
      </c>
      <c r="F2" s="46" t="s">
        <v>41</v>
      </c>
      <c r="G2" s="47" t="s">
        <v>40</v>
      </c>
      <c r="H2" s="56" t="s">
        <v>20</v>
      </c>
      <c r="I2" s="43" t="s">
        <v>15</v>
      </c>
      <c r="J2" s="56" t="s">
        <v>12</v>
      </c>
      <c r="K2" s="43" t="s">
        <v>14</v>
      </c>
      <c r="L2" s="56" t="s">
        <v>1</v>
      </c>
      <c r="M2" s="56" t="s">
        <v>37</v>
      </c>
      <c r="N2" s="56" t="s">
        <v>38</v>
      </c>
      <c r="O2" s="56" t="s">
        <v>36</v>
      </c>
      <c r="P2" s="56" t="s">
        <v>50</v>
      </c>
      <c r="Q2" s="44" t="s">
        <v>19</v>
      </c>
      <c r="R2" s="56" t="s">
        <v>16</v>
      </c>
      <c r="S2" s="56" t="s">
        <v>17</v>
      </c>
      <c r="T2" s="56" t="s">
        <v>18</v>
      </c>
      <c r="U2" s="56" t="s">
        <v>13</v>
      </c>
      <c r="V2" s="56" t="s">
        <v>11</v>
      </c>
      <c r="W2" s="70"/>
      <c r="X2" s="70"/>
      <c r="Y2" s="70"/>
      <c r="Z2" s="70"/>
    </row>
    <row r="3" spans="1:26" s="9" customFormat="1" ht="18.75">
      <c r="A3" s="80"/>
      <c r="B3" s="81"/>
      <c r="C3" s="79"/>
      <c r="D3" s="25"/>
      <c r="E3" s="112"/>
      <c r="F3" s="113" t="str">
        <f>IF(ISERROR(SEARCH("ATTENTE",E3)),"",$B3)</f>
        <v/>
      </c>
      <c r="G3" s="114" t="str">
        <f t="shared" ref="G3" si="0">IF(COUNTIF(E3,"*Formation*")+COUNTIF(E3,"*Travail de cours*")+COUNTIF(E3,"*réunion*")+COUNTIF(E3,"*escorte routière*")+COUNTIF(E3,"*courte distance*")&gt;0,B3,"-")</f>
        <v>-</v>
      </c>
      <c r="H3" s="113" t="str">
        <f>IF(ISERROR(SEARCH("superload: True",E3)),"",$B3)</f>
        <v/>
      </c>
      <c r="I3" s="113" t="str">
        <f>IF(ISERROR(SEARCH("Douane",E3)),"",1)</f>
        <v/>
      </c>
      <c r="J3" s="115" t="str">
        <f>IF(ISERROR(SEARCH("transport explosif",E3)),"",1)</f>
        <v/>
      </c>
      <c r="K3" s="113">
        <f t="shared" ref="K3" si="1">IF(COUNTIF(E3,"*toile: true*"),1,0)+IF(COUNTIF(E3,"*charge*"),1,0)+IF(COUNTIF(E3,"*déchargr*"),1,0)</f>
        <v>0</v>
      </c>
      <c r="L3" s="116" t="str">
        <f>IF(ISERROR(SEARCH("TWIC: True",E3)),"",1)</f>
        <v/>
      </c>
      <c r="M3" s="113" t="str">
        <f t="shared" ref="M3" si="2">IFERROR(IF(LEFT(MID($E3,SEARCH("Largeur pi-po",$E3,1)+15,100),2)*1&lt;12,LEFT(MID($E3,SEARCH("Largeur pi-po",$E3,1)+15,100),2)*1,""),"")</f>
        <v/>
      </c>
      <c r="N3" s="113" t="str">
        <f t="shared" ref="N3" si="3">IFERROR(IF(LEFT(MID($E3,SEARCH("Largeur pi-po",$E3,1)+15,100),2)*1&gt;=12,LEFT(MID($E3,SEARCH("Largeur pi-po",$E3,1)+15,100),2)*1,""),"")</f>
        <v/>
      </c>
      <c r="O3" s="83" t="str">
        <f t="shared" ref="O3" si="4">IF(M3&lt;12,1,"")</f>
        <v/>
      </c>
      <c r="P3" s="83" t="str">
        <f t="shared" ref="P3" si="5">IF(N3="","",IF(N3&gt;=12,1,""))</f>
        <v/>
      </c>
      <c r="Q3" s="113" t="str">
        <f>IF(ISERROR(SEARCH("PRIME N.Y:True",E3)),"",1)</f>
        <v/>
      </c>
      <c r="R3" s="113" t="str">
        <f>IF(ISERROR(SEARCH("Journée non complète",E3)),"",1)</f>
        <v/>
      </c>
      <c r="S3" s="113" t="str">
        <f>IF(ISERROR(SEARCH("Fin de semaine",E3)),"",1)</f>
        <v/>
      </c>
      <c r="T3" s="113" t="str">
        <f>IF(ISERROR(SEARCH("1 Journée compète semaine",E3)),"",1)</f>
        <v/>
      </c>
      <c r="U3" s="113" t="str">
        <f>IF(ISERROR(SEARCH("Arrêt obligatoir (36H)",E3)),"",1)</f>
        <v/>
      </c>
      <c r="V3" s="115" t="str">
        <f>IF(ISERR(FIND("Odomètre",E3,1)),"-",MID(E3,FIND("Odomètre",E3,1)+9,LEN(E3)-FIND("Odomètre",E3,1)-8))</f>
        <v>-</v>
      </c>
      <c r="W3" s="71"/>
      <c r="X3" s="71"/>
      <c r="Y3" s="71"/>
      <c r="Z3" s="71"/>
    </row>
    <row r="4" spans="1:26" s="9" customFormat="1" ht="19.5" thickBot="1">
      <c r="A4" s="103"/>
      <c r="B4" s="104"/>
      <c r="C4" s="105"/>
      <c r="D4" s="106"/>
      <c r="E4" s="107"/>
      <c r="F4" s="111"/>
      <c r="G4" s="117"/>
      <c r="H4" s="111"/>
      <c r="I4" s="111"/>
      <c r="J4" s="118"/>
      <c r="K4" s="111"/>
      <c r="L4" s="119"/>
      <c r="M4" s="111"/>
      <c r="N4" s="111"/>
      <c r="O4" s="120"/>
      <c r="P4" s="120"/>
      <c r="Q4" s="111"/>
      <c r="R4" s="111"/>
      <c r="S4" s="111"/>
      <c r="T4" s="111"/>
      <c r="U4" s="111"/>
      <c r="V4" s="118"/>
      <c r="W4" s="71"/>
      <c r="X4" s="71"/>
      <c r="Y4" s="71"/>
      <c r="Z4" s="71"/>
    </row>
    <row r="5" spans="1:26" ht="21.75" thickBot="1">
      <c r="A5" s="137" t="s">
        <v>3</v>
      </c>
      <c r="B5" s="138"/>
      <c r="C5" s="60"/>
      <c r="D5" s="61"/>
      <c r="E5" s="97">
        <f>SUM($K$3:K283)</f>
        <v>0</v>
      </c>
      <c r="F5" s="90"/>
      <c r="G5" s="91"/>
      <c r="H5" s="92"/>
      <c r="I5" s="93"/>
      <c r="J5" s="94"/>
      <c r="K5" s="93"/>
      <c r="L5" s="94"/>
      <c r="M5" s="92"/>
      <c r="N5" s="92"/>
      <c r="O5" s="94"/>
      <c r="P5" s="94"/>
      <c r="Q5" s="95"/>
      <c r="R5" s="92"/>
      <c r="S5" s="92"/>
      <c r="T5" s="92"/>
      <c r="U5" s="96"/>
      <c r="V5" s="96"/>
      <c r="W5" s="26"/>
      <c r="X5" s="26"/>
      <c r="Y5" s="26"/>
      <c r="Z5" s="26"/>
    </row>
    <row r="6" spans="1:26" ht="21.75" thickBot="1">
      <c r="A6" s="62"/>
      <c r="B6" s="63"/>
      <c r="C6" s="64"/>
      <c r="D6" s="65"/>
      <c r="E6" s="66"/>
      <c r="F6" s="90"/>
      <c r="G6" s="91"/>
      <c r="H6" s="92"/>
      <c r="I6" s="93"/>
      <c r="J6" s="94"/>
      <c r="K6" s="93"/>
      <c r="L6" s="94"/>
      <c r="M6" s="92"/>
      <c r="N6" s="92"/>
      <c r="O6" s="94"/>
      <c r="P6" s="94"/>
      <c r="Q6" s="95"/>
      <c r="R6" s="92"/>
      <c r="S6" s="92"/>
      <c r="T6" s="92"/>
      <c r="U6" s="96"/>
      <c r="V6" s="96"/>
      <c r="W6" s="26"/>
      <c r="X6" s="26"/>
      <c r="Y6" s="26"/>
      <c r="Z6" s="26"/>
    </row>
    <row r="7" spans="1:26" ht="42.75" thickBot="1">
      <c r="A7" s="109" t="s">
        <v>32</v>
      </c>
      <c r="B7" s="68"/>
      <c r="C7" s="60"/>
      <c r="D7" s="61"/>
      <c r="E7" s="97">
        <f>A8*0.6214</f>
        <v>0</v>
      </c>
      <c r="F7" s="90"/>
      <c r="G7" s="91"/>
      <c r="H7" s="92"/>
      <c r="I7" s="93"/>
      <c r="J7" s="94"/>
      <c r="K7" s="93"/>
      <c r="L7" s="94"/>
      <c r="M7" s="92"/>
      <c r="N7" s="92"/>
      <c r="O7" s="94"/>
      <c r="P7" s="94"/>
      <c r="Q7" s="95"/>
      <c r="R7" s="92"/>
      <c r="S7" s="92"/>
      <c r="T7" s="92"/>
      <c r="U7" s="96"/>
      <c r="V7" s="96"/>
      <c r="W7" s="26"/>
      <c r="X7" s="26"/>
      <c r="Y7" s="26"/>
      <c r="Z7" s="26"/>
    </row>
    <row r="8" spans="1:26" ht="21.75" thickBot="1">
      <c r="A8" s="135">
        <f>SUM($C$3:C302)</f>
        <v>0</v>
      </c>
      <c r="B8" s="136"/>
      <c r="C8" s="64"/>
      <c r="D8" s="65"/>
      <c r="E8" s="66"/>
      <c r="F8" s="90"/>
      <c r="G8" s="91"/>
      <c r="H8" s="92"/>
      <c r="I8" s="93"/>
      <c r="J8" s="94"/>
      <c r="K8" s="93"/>
      <c r="L8" s="94"/>
      <c r="M8" s="92"/>
      <c r="N8" s="92"/>
      <c r="O8" s="94"/>
      <c r="P8" s="94"/>
      <c r="Q8" s="95"/>
      <c r="R8" s="92"/>
      <c r="S8" s="92"/>
      <c r="T8" s="92"/>
      <c r="U8" s="96"/>
      <c r="V8" s="96"/>
      <c r="W8" s="26"/>
      <c r="X8" s="26"/>
      <c r="Y8" s="26"/>
      <c r="Z8" s="26"/>
    </row>
    <row r="9" spans="1:26" ht="21.75" thickBot="1">
      <c r="A9" s="133" t="s">
        <v>33</v>
      </c>
      <c r="B9" s="134"/>
      <c r="C9" s="60"/>
      <c r="D9" s="61"/>
      <c r="E9" s="98">
        <f>A10*0.6214</f>
        <v>0</v>
      </c>
      <c r="F9" s="90"/>
      <c r="G9" s="91"/>
      <c r="H9" s="92"/>
      <c r="I9" s="93"/>
      <c r="J9" s="94"/>
      <c r="K9" s="93"/>
      <c r="L9" s="94"/>
      <c r="M9" s="92"/>
      <c r="N9" s="92"/>
      <c r="O9" s="94"/>
      <c r="P9" s="94"/>
      <c r="Q9" s="95"/>
      <c r="R9" s="92"/>
      <c r="S9" s="92"/>
      <c r="T9" s="92"/>
      <c r="U9" s="96"/>
      <c r="V9" s="96"/>
      <c r="W9" s="26"/>
      <c r="X9" s="26"/>
      <c r="Y9" s="26"/>
      <c r="Z9" s="26"/>
    </row>
    <row r="10" spans="1:26" ht="21.75" thickBot="1">
      <c r="A10" s="129">
        <f>MAX($V$3:V286)-MIN($V$3:V286)</f>
        <v>0</v>
      </c>
      <c r="B10" s="130"/>
      <c r="C10" s="28"/>
      <c r="D10" s="27"/>
      <c r="E10" s="99"/>
      <c r="F10" s="90"/>
      <c r="G10" s="91"/>
      <c r="H10" s="92"/>
      <c r="I10" s="93"/>
      <c r="J10" s="94"/>
      <c r="K10" s="93"/>
      <c r="L10" s="94"/>
      <c r="M10" s="92"/>
      <c r="N10" s="92"/>
      <c r="O10" s="94"/>
      <c r="P10" s="94"/>
      <c r="Q10" s="95"/>
      <c r="R10" s="92"/>
      <c r="S10" s="92"/>
      <c r="T10" s="92"/>
      <c r="U10" s="96"/>
      <c r="V10" s="96"/>
      <c r="W10" s="26"/>
      <c r="X10" s="26"/>
      <c r="Y10" s="26"/>
      <c r="Z10" s="26"/>
    </row>
    <row r="11" spans="1:26" ht="21.75" thickBot="1">
      <c r="A11" s="131" t="s">
        <v>6</v>
      </c>
      <c r="B11" s="132"/>
      <c r="C11" s="54"/>
      <c r="D11" s="30"/>
      <c r="E11" s="100">
        <f>SUM($R$3:R283)</f>
        <v>0</v>
      </c>
      <c r="F11" s="90"/>
      <c r="G11" s="91"/>
      <c r="H11" s="92"/>
      <c r="I11" s="93"/>
      <c r="J11" s="94"/>
      <c r="K11" s="93"/>
      <c r="L11" s="94"/>
      <c r="M11" s="92"/>
      <c r="N11" s="92"/>
      <c r="O11" s="94"/>
      <c r="P11" s="94"/>
      <c r="Q11" s="95"/>
      <c r="R11" s="92"/>
      <c r="S11" s="92"/>
      <c r="T11" s="92"/>
      <c r="U11" s="96"/>
      <c r="V11" s="96"/>
      <c r="W11" s="26"/>
      <c r="X11" s="26"/>
      <c r="Y11" s="26"/>
      <c r="Z11" s="26"/>
    </row>
    <row r="12" spans="1:26" ht="21.75" thickBot="1">
      <c r="A12" s="32"/>
      <c r="B12" s="28"/>
      <c r="C12" s="28"/>
      <c r="D12" s="27"/>
      <c r="E12" s="99"/>
      <c r="F12" s="90"/>
      <c r="G12" s="91"/>
      <c r="H12" s="92"/>
      <c r="I12" s="93"/>
      <c r="J12" s="94"/>
      <c r="K12" s="93"/>
      <c r="L12" s="94"/>
      <c r="M12" s="92"/>
      <c r="N12" s="92"/>
      <c r="O12" s="94"/>
      <c r="P12" s="94"/>
      <c r="Q12" s="95"/>
      <c r="R12" s="92"/>
      <c r="S12" s="92"/>
      <c r="T12" s="92"/>
      <c r="U12" s="96"/>
      <c r="V12" s="96"/>
      <c r="W12" s="26"/>
      <c r="X12" s="26"/>
      <c r="Y12" s="26"/>
      <c r="Z12" s="26"/>
    </row>
    <row r="13" spans="1:26" ht="21.75" thickBot="1">
      <c r="A13" s="131" t="s">
        <v>43</v>
      </c>
      <c r="B13" s="132"/>
      <c r="C13" s="54"/>
      <c r="D13" s="55"/>
      <c r="E13" s="100">
        <f>SUM($T$3:$T281)</f>
        <v>0</v>
      </c>
      <c r="F13" s="90"/>
      <c r="G13" s="91"/>
      <c r="H13" s="92"/>
      <c r="I13" s="93"/>
      <c r="J13" s="94"/>
      <c r="K13" s="93"/>
      <c r="L13" s="94"/>
      <c r="M13" s="92"/>
      <c r="N13" s="92"/>
      <c r="O13" s="94"/>
      <c r="P13" s="94"/>
      <c r="Q13" s="95"/>
      <c r="R13" s="92"/>
      <c r="S13" s="92"/>
      <c r="T13" s="92"/>
      <c r="U13" s="96"/>
      <c r="V13" s="96"/>
      <c r="W13" s="26"/>
      <c r="X13" s="26"/>
      <c r="Y13" s="26"/>
      <c r="Z13" s="26"/>
    </row>
    <row r="14" spans="1:26" ht="21.75" thickBot="1">
      <c r="A14" s="38"/>
      <c r="B14" s="38"/>
      <c r="C14" s="54"/>
      <c r="D14" s="55"/>
      <c r="E14" s="101"/>
      <c r="F14" s="90"/>
      <c r="G14" s="91"/>
      <c r="H14" s="92"/>
      <c r="I14" s="93"/>
      <c r="J14" s="94"/>
      <c r="K14" s="93"/>
      <c r="L14" s="94"/>
      <c r="M14" s="92"/>
      <c r="N14" s="92"/>
      <c r="O14" s="94"/>
      <c r="P14" s="94"/>
      <c r="Q14" s="95"/>
      <c r="R14" s="92"/>
      <c r="S14" s="92"/>
      <c r="T14" s="92"/>
      <c r="U14" s="96"/>
      <c r="V14" s="96"/>
      <c r="W14" s="26"/>
      <c r="X14" s="26"/>
      <c r="Y14" s="26"/>
      <c r="Z14" s="26"/>
    </row>
    <row r="15" spans="1:26" ht="21.75" thickBot="1">
      <c r="A15" s="131" t="s">
        <v>42</v>
      </c>
      <c r="B15" s="132"/>
      <c r="C15" s="54"/>
      <c r="D15" s="55"/>
      <c r="E15" s="100">
        <f>SUM($S$3:$S281)</f>
        <v>0</v>
      </c>
      <c r="F15" s="90"/>
      <c r="G15" s="91"/>
      <c r="H15" s="92"/>
      <c r="I15" s="93"/>
      <c r="J15" s="94"/>
      <c r="K15" s="93"/>
      <c r="L15" s="94"/>
      <c r="M15" s="92"/>
      <c r="N15" s="92"/>
      <c r="O15" s="94"/>
      <c r="P15" s="94"/>
      <c r="Q15" s="95"/>
      <c r="R15" s="92"/>
      <c r="S15" s="92"/>
      <c r="T15" s="92"/>
      <c r="U15" s="96"/>
      <c r="V15" s="96"/>
      <c r="W15" s="26"/>
      <c r="X15" s="26"/>
      <c r="Y15" s="26"/>
      <c r="Z15" s="26"/>
    </row>
    <row r="16" spans="1:26" ht="21.75" thickBot="1">
      <c r="A16" s="49"/>
      <c r="B16" s="49"/>
      <c r="C16" s="54"/>
      <c r="D16" s="55"/>
      <c r="E16" s="101"/>
      <c r="F16" s="90"/>
      <c r="G16" s="91"/>
      <c r="H16" s="92"/>
      <c r="I16" s="93"/>
      <c r="J16" s="94"/>
      <c r="K16" s="93"/>
      <c r="L16" s="94"/>
      <c r="M16" s="92"/>
      <c r="N16" s="92"/>
      <c r="O16" s="94"/>
      <c r="P16" s="94"/>
      <c r="Q16" s="95"/>
      <c r="R16" s="92"/>
      <c r="S16" s="92"/>
      <c r="T16" s="92"/>
      <c r="U16" s="96"/>
      <c r="V16" s="96"/>
      <c r="W16" s="26"/>
      <c r="X16" s="26"/>
      <c r="Y16" s="26"/>
      <c r="Z16" s="26"/>
    </row>
    <row r="17" spans="1:26" ht="21.75" thickBot="1">
      <c r="A17" s="141" t="s">
        <v>13</v>
      </c>
      <c r="B17" s="142"/>
      <c r="C17" s="54"/>
      <c r="D17" s="55"/>
      <c r="E17" s="100">
        <f>SUM($U$3:$U281)</f>
        <v>0</v>
      </c>
      <c r="F17" s="90"/>
      <c r="G17" s="91"/>
      <c r="H17" s="92"/>
      <c r="I17" s="93"/>
      <c r="J17" s="94"/>
      <c r="K17" s="93"/>
      <c r="L17" s="94"/>
      <c r="M17" s="92"/>
      <c r="N17" s="92"/>
      <c r="O17" s="94"/>
      <c r="P17" s="94"/>
      <c r="Q17" s="95"/>
      <c r="R17" s="92"/>
      <c r="S17" s="92"/>
      <c r="T17" s="92"/>
      <c r="U17" s="96"/>
      <c r="V17" s="96"/>
      <c r="W17" s="26"/>
      <c r="X17" s="26"/>
      <c r="Y17" s="26"/>
      <c r="Z17" s="26"/>
    </row>
    <row r="18" spans="1:26" ht="21.75" thickBot="1">
      <c r="A18" s="32"/>
      <c r="B18" s="28"/>
      <c r="C18" s="28"/>
      <c r="D18" s="27"/>
      <c r="E18" s="99"/>
      <c r="F18" s="90"/>
      <c r="G18" s="91"/>
      <c r="H18" s="92"/>
      <c r="I18" s="93"/>
      <c r="J18" s="94"/>
      <c r="K18" s="93"/>
      <c r="L18" s="94"/>
      <c r="M18" s="92"/>
      <c r="N18" s="92"/>
      <c r="O18" s="94"/>
      <c r="P18" s="94"/>
      <c r="Q18" s="95"/>
      <c r="R18" s="92"/>
      <c r="S18" s="92"/>
      <c r="T18" s="92"/>
      <c r="U18" s="96"/>
      <c r="V18" s="96"/>
      <c r="W18" s="26"/>
      <c r="X18" s="26"/>
      <c r="Y18" s="26"/>
      <c r="Z18" s="26"/>
    </row>
    <row r="19" spans="1:26" ht="21.75" thickBot="1">
      <c r="A19" s="108" t="s">
        <v>34</v>
      </c>
      <c r="B19" s="29"/>
      <c r="C19" s="54"/>
      <c r="D19" s="55"/>
      <c r="E19" s="100">
        <f>SUM($O$3:O283)</f>
        <v>0</v>
      </c>
      <c r="F19" s="90"/>
      <c r="G19" s="91"/>
      <c r="H19" s="92"/>
      <c r="I19" s="93"/>
      <c r="J19" s="94"/>
      <c r="K19" s="93"/>
      <c r="L19" s="94"/>
      <c r="M19" s="92"/>
      <c r="N19" s="92"/>
      <c r="O19" s="94"/>
      <c r="P19" s="94"/>
      <c r="Q19" s="95"/>
      <c r="R19" s="92"/>
      <c r="S19" s="92"/>
      <c r="T19" s="92"/>
      <c r="U19" s="96"/>
      <c r="V19" s="96"/>
      <c r="W19" s="26"/>
      <c r="X19" s="26"/>
      <c r="Y19" s="26"/>
      <c r="Z19" s="26"/>
    </row>
    <row r="20" spans="1:26" ht="21.75" thickBot="1">
      <c r="A20" s="32"/>
      <c r="B20" s="28"/>
      <c r="C20" s="28"/>
      <c r="D20" s="27"/>
      <c r="E20" s="99"/>
      <c r="F20" s="90"/>
      <c r="G20" s="91"/>
      <c r="H20" s="92"/>
      <c r="I20" s="93"/>
      <c r="J20" s="94"/>
      <c r="K20" s="93"/>
      <c r="L20" s="94"/>
      <c r="M20" s="92"/>
      <c r="N20" s="92"/>
      <c r="O20" s="94"/>
      <c r="P20" s="94"/>
      <c r="Q20" s="95"/>
      <c r="R20" s="92"/>
      <c r="S20" s="92"/>
      <c r="T20" s="92"/>
      <c r="U20" s="96"/>
      <c r="V20" s="96"/>
      <c r="W20" s="26"/>
      <c r="X20" s="26"/>
      <c r="Y20" s="26"/>
      <c r="Z20" s="26"/>
    </row>
    <row r="21" spans="1:26" ht="21.75" thickBot="1">
      <c r="A21" s="108" t="s">
        <v>35</v>
      </c>
      <c r="B21" s="29"/>
      <c r="C21" s="54"/>
      <c r="D21" s="55"/>
      <c r="E21" s="100">
        <f>SUM($P$3:P285)</f>
        <v>0</v>
      </c>
      <c r="F21" s="90"/>
      <c r="G21" s="91"/>
      <c r="H21" s="92"/>
      <c r="I21" s="93"/>
      <c r="J21" s="94"/>
      <c r="K21" s="93"/>
      <c r="L21" s="94"/>
      <c r="M21" s="92"/>
      <c r="N21" s="92"/>
      <c r="O21" s="94"/>
      <c r="P21" s="94"/>
      <c r="Q21" s="95"/>
      <c r="R21" s="92"/>
      <c r="S21" s="92"/>
      <c r="T21" s="92"/>
      <c r="U21" s="96"/>
      <c r="V21" s="96"/>
      <c r="W21" s="26"/>
      <c r="X21" s="26"/>
      <c r="Y21" s="26"/>
      <c r="Z21" s="26"/>
    </row>
    <row r="22" spans="1:26" ht="21.75" thickBot="1">
      <c r="A22" s="32"/>
      <c r="B22" s="28"/>
      <c r="C22" s="28"/>
      <c r="D22" s="27"/>
      <c r="E22" s="99"/>
      <c r="F22" s="90"/>
      <c r="G22" s="91"/>
      <c r="H22" s="92"/>
      <c r="I22" s="93"/>
      <c r="J22" s="94"/>
      <c r="K22" s="93"/>
      <c r="L22" s="94"/>
      <c r="M22" s="92"/>
      <c r="N22" s="92"/>
      <c r="O22" s="94"/>
      <c r="P22" s="94"/>
      <c r="Q22" s="95"/>
      <c r="R22" s="92"/>
      <c r="S22" s="92"/>
      <c r="T22" s="92"/>
      <c r="U22" s="96"/>
      <c r="V22" s="96"/>
      <c r="W22" s="26"/>
      <c r="X22" s="26"/>
      <c r="Y22" s="26"/>
      <c r="Z22" s="26"/>
    </row>
    <row r="23" spans="1:26" ht="21.75" thickBot="1">
      <c r="A23" s="108" t="s">
        <v>2</v>
      </c>
      <c r="B23" s="110"/>
      <c r="C23" s="16"/>
      <c r="D23" s="55"/>
      <c r="E23" s="102">
        <f>SUM($G$3:G283)</f>
        <v>0</v>
      </c>
      <c r="F23" s="90"/>
      <c r="G23" s="91"/>
      <c r="H23" s="92"/>
      <c r="I23" s="93"/>
      <c r="J23" s="94"/>
      <c r="K23" s="93"/>
      <c r="L23" s="94"/>
      <c r="M23" s="92"/>
      <c r="N23" s="92"/>
      <c r="O23" s="94"/>
      <c r="P23" s="94"/>
      <c r="Q23" s="95"/>
      <c r="R23" s="92"/>
      <c r="S23" s="92"/>
      <c r="T23" s="92"/>
      <c r="U23" s="96"/>
      <c r="V23" s="96"/>
      <c r="W23" s="26"/>
      <c r="X23" s="26"/>
      <c r="Y23" s="26"/>
      <c r="Z23" s="26"/>
    </row>
    <row r="24" spans="1:26" ht="21.75" thickBot="1">
      <c r="A24" s="32"/>
      <c r="B24" s="28"/>
      <c r="C24" s="28"/>
      <c r="D24" s="27"/>
      <c r="E24" s="99"/>
      <c r="F24" s="90"/>
      <c r="G24" s="91"/>
      <c r="H24" s="92"/>
      <c r="I24" s="93"/>
      <c r="J24" s="94"/>
      <c r="K24" s="93"/>
      <c r="L24" s="94"/>
      <c r="M24" s="92"/>
      <c r="N24" s="92"/>
      <c r="O24" s="94"/>
      <c r="P24" s="94"/>
      <c r="Q24" s="95"/>
      <c r="R24" s="92"/>
      <c r="S24" s="92"/>
      <c r="T24" s="92"/>
      <c r="U24" s="96"/>
      <c r="V24" s="96"/>
      <c r="W24" s="26"/>
      <c r="X24" s="26"/>
      <c r="Y24" s="26"/>
      <c r="Z24" s="26"/>
    </row>
    <row r="25" spans="1:26" ht="21.75" thickBot="1">
      <c r="A25" s="108" t="s">
        <v>1</v>
      </c>
      <c r="B25" s="110"/>
      <c r="C25" s="16"/>
      <c r="D25" s="36"/>
      <c r="E25" s="100">
        <f>SUM($L$3:L283)</f>
        <v>0</v>
      </c>
      <c r="F25" s="90"/>
      <c r="G25" s="91"/>
      <c r="H25" s="92"/>
      <c r="I25" s="93"/>
      <c r="J25" s="94"/>
      <c r="K25" s="93"/>
      <c r="L25" s="94"/>
      <c r="M25" s="92"/>
      <c r="N25" s="92"/>
      <c r="O25" s="94"/>
      <c r="P25" s="94"/>
      <c r="Q25" s="95"/>
      <c r="R25" s="92"/>
      <c r="S25" s="92"/>
      <c r="T25" s="92"/>
      <c r="U25" s="96"/>
      <c r="V25" s="96"/>
      <c r="W25" s="26"/>
      <c r="X25" s="26"/>
      <c r="Y25" s="26"/>
      <c r="Z25" s="26"/>
    </row>
    <row r="26" spans="1:26" ht="21.75" thickBot="1">
      <c r="A26" s="32"/>
      <c r="B26" s="37"/>
      <c r="C26" s="28"/>
      <c r="D26" s="27"/>
      <c r="E26" s="99"/>
      <c r="F26" s="90"/>
      <c r="G26" s="91"/>
      <c r="H26" s="92"/>
      <c r="I26" s="93"/>
      <c r="J26" s="94"/>
      <c r="K26" s="93"/>
      <c r="L26" s="94"/>
      <c r="M26" s="92"/>
      <c r="N26" s="92"/>
      <c r="O26" s="94"/>
      <c r="P26" s="94"/>
      <c r="Q26" s="95"/>
      <c r="R26" s="92"/>
      <c r="S26" s="92"/>
      <c r="T26" s="92"/>
      <c r="U26" s="96"/>
      <c r="V26" s="96"/>
      <c r="W26" s="26"/>
      <c r="X26" s="26"/>
      <c r="Y26" s="26"/>
      <c r="Z26" s="26"/>
    </row>
    <row r="27" spans="1:26" ht="21.75" thickBot="1">
      <c r="A27" s="139" t="s">
        <v>10</v>
      </c>
      <c r="B27" s="140"/>
      <c r="C27" s="16"/>
      <c r="D27" s="27"/>
      <c r="E27" s="100">
        <f>SUM($I$3:I283)</f>
        <v>0</v>
      </c>
      <c r="F27" s="90"/>
      <c r="G27" s="91"/>
      <c r="H27" s="92"/>
      <c r="I27" s="93"/>
      <c r="J27" s="94"/>
      <c r="K27" s="93"/>
      <c r="L27" s="94"/>
      <c r="M27" s="92"/>
      <c r="N27" s="92"/>
      <c r="O27" s="94"/>
      <c r="P27" s="94"/>
      <c r="Q27" s="95"/>
      <c r="R27" s="92"/>
      <c r="S27" s="92"/>
      <c r="T27" s="92"/>
      <c r="U27" s="96"/>
      <c r="V27" s="96"/>
      <c r="W27" s="26"/>
      <c r="X27" s="26"/>
      <c r="Y27" s="26"/>
      <c r="Z27" s="26"/>
    </row>
    <row r="28" spans="1:26" ht="21.75" thickBot="1">
      <c r="A28" s="38"/>
      <c r="B28" s="35"/>
      <c r="C28" s="16"/>
      <c r="D28" s="27"/>
      <c r="E28" s="101"/>
      <c r="F28" s="90"/>
      <c r="G28" s="91"/>
      <c r="H28" s="92"/>
      <c r="I28" s="93"/>
      <c r="J28" s="94"/>
      <c r="K28" s="93"/>
      <c r="L28" s="94"/>
      <c r="M28" s="92"/>
      <c r="N28" s="92"/>
      <c r="O28" s="94"/>
      <c r="P28" s="94"/>
      <c r="Q28" s="95"/>
      <c r="R28" s="92"/>
      <c r="S28" s="92"/>
      <c r="T28" s="92"/>
      <c r="U28" s="96"/>
      <c r="V28" s="96"/>
      <c r="W28" s="26"/>
      <c r="X28" s="26"/>
      <c r="Y28" s="26"/>
      <c r="Z28" s="26"/>
    </row>
    <row r="29" spans="1:26" ht="21.75" thickBot="1">
      <c r="A29" s="108" t="s">
        <v>0</v>
      </c>
      <c r="B29" s="110"/>
      <c r="C29" s="16"/>
      <c r="D29" s="27"/>
      <c r="E29" s="100">
        <f>SUM($F$3:F283)</f>
        <v>0</v>
      </c>
      <c r="F29" s="90"/>
      <c r="G29" s="91"/>
      <c r="H29" s="92"/>
      <c r="I29" s="93"/>
      <c r="J29" s="94"/>
      <c r="K29" s="93"/>
      <c r="L29" s="94"/>
      <c r="M29" s="92"/>
      <c r="N29" s="92"/>
      <c r="O29" s="94"/>
      <c r="P29" s="94"/>
      <c r="Q29" s="95"/>
      <c r="R29" s="92"/>
      <c r="S29" s="92"/>
      <c r="T29" s="92"/>
      <c r="U29" s="96"/>
      <c r="V29" s="96"/>
      <c r="W29" s="26"/>
      <c r="X29" s="26"/>
      <c r="Y29" s="26"/>
      <c r="Z29" s="26"/>
    </row>
  </sheetData>
  <sheetProtection formatCells="0" formatColumns="0" formatRows="0"/>
  <mergeCells count="11">
    <mergeCell ref="A27:B27"/>
    <mergeCell ref="S1:U1"/>
    <mergeCell ref="M1:Q1"/>
    <mergeCell ref="A8:B8"/>
    <mergeCell ref="A9:B9"/>
    <mergeCell ref="A10:B10"/>
    <mergeCell ref="A5:B5"/>
    <mergeCell ref="A11:B11"/>
    <mergeCell ref="A13:B13"/>
    <mergeCell ref="A15:B15"/>
    <mergeCell ref="A17:B17"/>
  </mergeCells>
  <pageMargins left="0" right="0" top="0" bottom="0" header="0" footer="0"/>
  <pageSetup scale="63" fitToHeight="0" orientation="landscape" horizontalDpi="300" verticalDpi="300" r:id="rId1"/>
  <headerFooter>
    <oddFooter>&amp;R&amp;P</oddFooter>
  </headerFooter>
  <rowBreaks count="1" manualBreakCount="1">
    <brk id="3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1:Z30"/>
  <sheetViews>
    <sheetView view="pageBreakPreview" zoomScale="70" zoomScaleNormal="100" zoomScaleSheetLayoutView="70" workbookViewId="0">
      <pane ySplit="2" topLeftCell="A3" activePane="bottomLeft" state="frozen"/>
      <selection activeCell="I4" sqref="I4"/>
      <selection pane="bottomLeft" activeCell="I4" sqref="I4"/>
    </sheetView>
  </sheetViews>
  <sheetFormatPr baseColWidth="10" defaultRowHeight="21"/>
  <cols>
    <col min="1" max="1" width="20.140625" style="6" customWidth="1"/>
    <col min="2" max="2" width="12.7109375" style="4" customWidth="1"/>
    <col min="3" max="3" width="8.5703125" style="5" customWidth="1"/>
    <col min="4" max="4" width="28.7109375" style="5" customWidth="1"/>
    <col min="5" max="5" width="29" style="5" customWidth="1"/>
    <col min="6" max="6" width="6.7109375" style="12" customWidth="1"/>
    <col min="7" max="7" width="6.7109375" style="48" customWidth="1"/>
    <col min="8" max="8" width="6.7109375" style="52" customWidth="1"/>
    <col min="9" max="9" width="5.7109375" style="3" customWidth="1"/>
    <col min="10" max="10" width="5.7109375" style="12" customWidth="1"/>
    <col min="11" max="11" width="5.7109375" style="3" customWidth="1"/>
    <col min="12" max="12" width="5.7109375" style="12" customWidth="1"/>
    <col min="13" max="14" width="5.7109375" style="52" customWidth="1"/>
    <col min="15" max="16" width="5.7109375" style="12" customWidth="1"/>
    <col min="17" max="17" width="5.7109375" style="2" customWidth="1"/>
    <col min="18" max="20" width="5.7109375" style="52" customWidth="1"/>
    <col min="21" max="21" width="5.7109375" customWidth="1"/>
    <col min="22" max="22" width="7" customWidth="1"/>
  </cols>
  <sheetData>
    <row r="1" spans="1:26" s="10" customFormat="1" ht="26.25">
      <c r="B1" s="58" t="s">
        <v>25</v>
      </c>
      <c r="D1" s="58"/>
      <c r="E1" s="58"/>
      <c r="F1" s="10" t="s">
        <v>5</v>
      </c>
      <c r="G1" s="59"/>
      <c r="H1" s="14"/>
      <c r="I1" s="42"/>
      <c r="J1" s="11"/>
      <c r="K1" s="57"/>
      <c r="L1" s="59"/>
      <c r="M1" s="143">
        <f ca="1">Atest!M1</f>
        <v>42603</v>
      </c>
      <c r="N1" s="143"/>
      <c r="O1" s="143" t="e">
        <f>#REF!</f>
        <v>#REF!</v>
      </c>
      <c r="P1" s="143"/>
      <c r="Q1" s="143"/>
      <c r="R1" s="121"/>
      <c r="S1" s="143">
        <f ca="1">Atest!S1</f>
        <v>42609</v>
      </c>
      <c r="T1" s="143" t="s">
        <v>21</v>
      </c>
      <c r="U1" s="143" t="e">
        <f>#REF!</f>
        <v>#REF!</v>
      </c>
    </row>
    <row r="2" spans="1:26" ht="170.25" customHeight="1">
      <c r="A2" s="20" t="s">
        <v>4</v>
      </c>
      <c r="B2" s="23" t="s">
        <v>8</v>
      </c>
      <c r="C2" s="24" t="s">
        <v>9</v>
      </c>
      <c r="D2" s="24" t="s">
        <v>22</v>
      </c>
      <c r="E2" s="21" t="s">
        <v>23</v>
      </c>
      <c r="F2" s="46" t="s">
        <v>41</v>
      </c>
      <c r="G2" s="47" t="s">
        <v>40</v>
      </c>
      <c r="H2" s="56" t="s">
        <v>20</v>
      </c>
      <c r="I2" s="43" t="s">
        <v>15</v>
      </c>
      <c r="J2" s="56" t="s">
        <v>12</v>
      </c>
      <c r="K2" s="43" t="s">
        <v>14</v>
      </c>
      <c r="L2" s="56" t="s">
        <v>1</v>
      </c>
      <c r="M2" s="56" t="s">
        <v>37</v>
      </c>
      <c r="N2" s="56" t="s">
        <v>38</v>
      </c>
      <c r="O2" s="56" t="s">
        <v>36</v>
      </c>
      <c r="P2" s="56" t="s">
        <v>50</v>
      </c>
      <c r="Q2" s="44" t="s">
        <v>19</v>
      </c>
      <c r="R2" s="56" t="s">
        <v>16</v>
      </c>
      <c r="S2" s="56" t="s">
        <v>17</v>
      </c>
      <c r="T2" s="56" t="s">
        <v>18</v>
      </c>
      <c r="U2" s="56" t="s">
        <v>13</v>
      </c>
      <c r="V2" s="56" t="s">
        <v>11</v>
      </c>
      <c r="W2" s="70"/>
      <c r="X2" s="70"/>
      <c r="Y2" s="70"/>
      <c r="Z2" s="70"/>
    </row>
    <row r="3" spans="1:26" s="9" customFormat="1" ht="18.75">
      <c r="A3" s="80"/>
      <c r="B3" s="81"/>
      <c r="C3" s="79"/>
      <c r="D3" s="25"/>
      <c r="E3" s="112"/>
      <c r="F3" s="113" t="str">
        <f>IF(ISERROR(SEARCH("ATTENTE",E3)),"",$B3)</f>
        <v/>
      </c>
      <c r="G3" s="114" t="str">
        <f t="shared" ref="G3" si="0">IF(COUNTIF(E3,"*Formation*")+COUNTIF(E3,"*Travail de cours*")+COUNTIF(E3,"*réunion*")+COUNTIF(E3,"*escorte routière*")+COUNTIF(E3,"*courte distance*")&gt;0,B3,"-")</f>
        <v>-</v>
      </c>
      <c r="H3" s="113" t="str">
        <f>IF(ISERROR(SEARCH("superload: True",E3)),"",$B3)</f>
        <v/>
      </c>
      <c r="I3" s="113" t="str">
        <f>IF(ISERROR(SEARCH("Douane",E3)),"",1)</f>
        <v/>
      </c>
      <c r="J3" s="115" t="str">
        <f>IF(ISERROR(SEARCH("transport explosif",E3)),"",1)</f>
        <v/>
      </c>
      <c r="K3" s="113">
        <f t="shared" ref="K3" si="1">IF(COUNTIF(E3,"*toile: true*"),1,0)+IF(COUNTIF(E3,"*charge*"),1,0)+IF(COUNTIF(E3,"*déchargr*"),1,0)</f>
        <v>0</v>
      </c>
      <c r="L3" s="116" t="str">
        <f>IF(ISERROR(SEARCH("TWIC: True",E3)),"",1)</f>
        <v/>
      </c>
      <c r="M3" s="113" t="str">
        <f t="shared" ref="M3" si="2">IFERROR(IF(LEFT(MID($E3,SEARCH("Largeur pi-po",$E3,1)+15,100),2)*1&lt;12,LEFT(MID($E3,SEARCH("Largeur pi-po",$E3,1)+15,100),2)*1,""),"")</f>
        <v/>
      </c>
      <c r="N3" s="113" t="str">
        <f t="shared" ref="N3" si="3">IFERROR(IF(LEFT(MID($E3,SEARCH("Largeur pi-po",$E3,1)+15,100),2)*1&gt;=12,LEFT(MID($E3,SEARCH("Largeur pi-po",$E3,1)+15,100),2)*1,""),"")</f>
        <v/>
      </c>
      <c r="O3" s="83" t="str">
        <f t="shared" ref="O3" si="4">IF(M3&lt;12,1,"")</f>
        <v/>
      </c>
      <c r="P3" s="83" t="str">
        <f t="shared" ref="P3" si="5">IF(N3="","",IF(N3&gt;=12,1,""))</f>
        <v/>
      </c>
      <c r="Q3" s="113" t="str">
        <f>IF(ISERROR(SEARCH("PRIME N.Y:True",E3)),"",1)</f>
        <v/>
      </c>
      <c r="R3" s="113" t="str">
        <f>IF(ISERROR(SEARCH("Journée non complète",E3)),"",1)</f>
        <v/>
      </c>
      <c r="S3" s="113" t="str">
        <f>IF(ISERROR(SEARCH("Fin de semaine",E3)),"",1)</f>
        <v/>
      </c>
      <c r="T3" s="113" t="str">
        <f>IF(ISERROR(SEARCH("1 Journée compète semaine",E3)),"",1)</f>
        <v/>
      </c>
      <c r="U3" s="113" t="str">
        <f>IF(ISERROR(SEARCH("Arrêt obligatoir (36H)",E3)),"",1)</f>
        <v/>
      </c>
      <c r="V3" s="115" t="str">
        <f>IF(ISERR(FIND("Odomètre",E3,1)),"-",MID(E3,FIND("Odomètre",E3,1)+9,LEN(E3)-FIND("Odomètre",E3,1)-8))</f>
        <v>-</v>
      </c>
      <c r="W3" s="71"/>
      <c r="X3" s="71"/>
      <c r="Y3" s="71"/>
      <c r="Z3" s="71"/>
    </row>
    <row r="4" spans="1:26" s="9" customFormat="1" ht="19.5" thickBot="1">
      <c r="A4" s="103"/>
      <c r="B4" s="104"/>
      <c r="C4" s="105"/>
      <c r="D4" s="106"/>
      <c r="E4" s="107"/>
      <c r="F4" s="111"/>
      <c r="G4" s="117"/>
      <c r="H4" s="111"/>
      <c r="I4" s="111"/>
      <c r="J4" s="118"/>
      <c r="K4" s="111"/>
      <c r="L4" s="119"/>
      <c r="M4" s="111"/>
      <c r="N4" s="111"/>
      <c r="O4" s="120"/>
      <c r="P4" s="120"/>
      <c r="Q4" s="111"/>
      <c r="R4" s="111"/>
      <c r="S4" s="111"/>
      <c r="T4" s="111"/>
      <c r="U4" s="111"/>
      <c r="V4" s="118"/>
      <c r="W4" s="71"/>
      <c r="X4" s="71"/>
      <c r="Y4" s="71"/>
      <c r="Z4" s="71"/>
    </row>
    <row r="5" spans="1:26" ht="21.75" thickBot="1">
      <c r="A5" s="137" t="s">
        <v>3</v>
      </c>
      <c r="B5" s="138"/>
      <c r="C5" s="60"/>
      <c r="D5" s="61"/>
      <c r="E5" s="97">
        <f>SUM($K$3:K283)</f>
        <v>0</v>
      </c>
      <c r="F5" s="90"/>
      <c r="G5" s="91"/>
      <c r="H5" s="92"/>
      <c r="I5" s="93"/>
      <c r="J5" s="94"/>
      <c r="K5" s="93"/>
      <c r="L5" s="94"/>
      <c r="M5" s="92"/>
      <c r="N5" s="92"/>
      <c r="O5" s="94"/>
      <c r="P5" s="94"/>
      <c r="Q5" s="95"/>
      <c r="R5" s="92"/>
      <c r="S5" s="92"/>
      <c r="T5" s="92"/>
      <c r="U5" s="96"/>
      <c r="V5" s="96"/>
      <c r="W5" s="26"/>
      <c r="X5" s="26"/>
      <c r="Y5" s="26"/>
      <c r="Z5" s="26"/>
    </row>
    <row r="6" spans="1:26" ht="21.75" thickBot="1">
      <c r="A6" s="62"/>
      <c r="B6" s="63"/>
      <c r="C6" s="64"/>
      <c r="D6" s="65"/>
      <c r="E6" s="66"/>
      <c r="F6" s="90"/>
      <c r="G6" s="91"/>
      <c r="H6" s="92"/>
      <c r="I6" s="93"/>
      <c r="J6" s="94"/>
      <c r="K6" s="93"/>
      <c r="L6" s="94"/>
      <c r="M6" s="92"/>
      <c r="N6" s="92"/>
      <c r="O6" s="94"/>
      <c r="P6" s="94"/>
      <c r="Q6" s="95"/>
      <c r="R6" s="92"/>
      <c r="S6" s="92"/>
      <c r="T6" s="92"/>
      <c r="U6" s="96"/>
      <c r="V6" s="96"/>
      <c r="W6" s="26"/>
      <c r="X6" s="26"/>
      <c r="Y6" s="26"/>
      <c r="Z6" s="26"/>
    </row>
    <row r="7" spans="1:26" ht="42.75" thickBot="1">
      <c r="A7" s="109" t="s">
        <v>32</v>
      </c>
      <c r="B7" s="68"/>
      <c r="C7" s="60"/>
      <c r="D7" s="61"/>
      <c r="E7" s="97">
        <f>A8*0.6214</f>
        <v>0</v>
      </c>
      <c r="F7" s="90"/>
      <c r="G7" s="91"/>
      <c r="H7" s="92"/>
      <c r="I7" s="93"/>
      <c r="J7" s="94"/>
      <c r="K7" s="93"/>
      <c r="L7" s="94"/>
      <c r="M7" s="92"/>
      <c r="N7" s="92"/>
      <c r="O7" s="94"/>
      <c r="P7" s="94"/>
      <c r="Q7" s="95"/>
      <c r="R7" s="92"/>
      <c r="S7" s="92"/>
      <c r="T7" s="92"/>
      <c r="U7" s="96"/>
      <c r="V7" s="96"/>
      <c r="W7" s="26"/>
      <c r="X7" s="26"/>
      <c r="Y7" s="26"/>
      <c r="Z7" s="26"/>
    </row>
    <row r="8" spans="1:26" ht="21.75" thickBot="1">
      <c r="A8" s="135">
        <f>SUM($C$3:C302)</f>
        <v>0</v>
      </c>
      <c r="B8" s="136"/>
      <c r="C8" s="64"/>
      <c r="D8" s="65"/>
      <c r="E8" s="66"/>
      <c r="F8" s="90"/>
      <c r="G8" s="91"/>
      <c r="H8" s="92"/>
      <c r="I8" s="93"/>
      <c r="J8" s="94"/>
      <c r="K8" s="93"/>
      <c r="L8" s="94"/>
      <c r="M8" s="92"/>
      <c r="N8" s="92"/>
      <c r="O8" s="94"/>
      <c r="P8" s="94"/>
      <c r="Q8" s="95"/>
      <c r="R8" s="92"/>
      <c r="S8" s="92"/>
      <c r="T8" s="92"/>
      <c r="U8" s="96"/>
      <c r="V8" s="96"/>
      <c r="W8" s="26"/>
      <c r="X8" s="26"/>
      <c r="Y8" s="26"/>
      <c r="Z8" s="26"/>
    </row>
    <row r="9" spans="1:26" ht="21.75" thickBot="1">
      <c r="A9" s="133" t="s">
        <v>33</v>
      </c>
      <c r="B9" s="134"/>
      <c r="C9" s="60"/>
      <c r="D9" s="61"/>
      <c r="E9" s="98">
        <f>A10*0.6214</f>
        <v>0</v>
      </c>
      <c r="F9" s="90"/>
      <c r="G9" s="91"/>
      <c r="H9" s="92"/>
      <c r="I9" s="93"/>
      <c r="J9" s="94"/>
      <c r="K9" s="93"/>
      <c r="L9" s="94"/>
      <c r="M9" s="92"/>
      <c r="N9" s="92"/>
      <c r="O9" s="94"/>
      <c r="P9" s="94"/>
      <c r="Q9" s="95"/>
      <c r="R9" s="92"/>
      <c r="S9" s="92"/>
      <c r="T9" s="92"/>
      <c r="U9" s="96"/>
      <c r="V9" s="96"/>
      <c r="W9" s="26"/>
      <c r="X9" s="26"/>
      <c r="Y9" s="26"/>
      <c r="Z9" s="26"/>
    </row>
    <row r="10" spans="1:26" ht="21.75" thickBot="1">
      <c r="A10" s="129">
        <f>MAX($V$3:V286)-MIN($V$3:V286)</f>
        <v>0</v>
      </c>
      <c r="B10" s="130"/>
      <c r="C10" s="28"/>
      <c r="D10" s="27"/>
      <c r="E10" s="99"/>
      <c r="F10" s="90"/>
      <c r="G10" s="91"/>
      <c r="H10" s="92"/>
      <c r="I10" s="93"/>
      <c r="J10" s="94"/>
      <c r="K10" s="93"/>
      <c r="L10" s="94"/>
      <c r="M10" s="92"/>
      <c r="N10" s="92"/>
      <c r="O10" s="94"/>
      <c r="P10" s="94"/>
      <c r="Q10" s="95"/>
      <c r="R10" s="92"/>
      <c r="S10" s="92"/>
      <c r="T10" s="92"/>
      <c r="U10" s="96"/>
      <c r="V10" s="96"/>
      <c r="W10" s="26"/>
      <c r="X10" s="26"/>
      <c r="Y10" s="26"/>
      <c r="Z10" s="26"/>
    </row>
    <row r="11" spans="1:26" ht="21.75" thickBot="1">
      <c r="A11" s="131" t="s">
        <v>6</v>
      </c>
      <c r="B11" s="132"/>
      <c r="C11" s="54"/>
      <c r="D11" s="30"/>
      <c r="E11" s="100">
        <f>SUM($R$3:R283)</f>
        <v>0</v>
      </c>
      <c r="F11" s="90"/>
      <c r="G11" s="91"/>
      <c r="H11" s="92"/>
      <c r="I11" s="93"/>
      <c r="J11" s="94"/>
      <c r="K11" s="93"/>
      <c r="L11" s="94"/>
      <c r="M11" s="92"/>
      <c r="N11" s="92"/>
      <c r="O11" s="94"/>
      <c r="P11" s="94"/>
      <c r="Q11" s="95"/>
      <c r="R11" s="92"/>
      <c r="S11" s="92"/>
      <c r="T11" s="92"/>
      <c r="U11" s="96"/>
      <c r="V11" s="96"/>
      <c r="W11" s="26"/>
      <c r="X11" s="26"/>
      <c r="Y11" s="26"/>
      <c r="Z11" s="26"/>
    </row>
    <row r="12" spans="1:26" ht="21.75" thickBot="1">
      <c r="A12" s="32"/>
      <c r="B12" s="28"/>
      <c r="C12" s="28"/>
      <c r="D12" s="27"/>
      <c r="E12" s="99"/>
      <c r="F12" s="90"/>
      <c r="G12" s="91"/>
      <c r="H12" s="92"/>
      <c r="I12" s="93"/>
      <c r="J12" s="94"/>
      <c r="K12" s="93"/>
      <c r="L12" s="94"/>
      <c r="M12" s="92"/>
      <c r="N12" s="92"/>
      <c r="O12" s="94"/>
      <c r="P12" s="94"/>
      <c r="Q12" s="95"/>
      <c r="R12" s="92"/>
      <c r="S12" s="92"/>
      <c r="T12" s="92"/>
      <c r="U12" s="96"/>
      <c r="V12" s="96"/>
      <c r="W12" s="26"/>
      <c r="X12" s="26"/>
      <c r="Y12" s="26"/>
      <c r="Z12" s="26"/>
    </row>
    <row r="13" spans="1:26" ht="21.75" thickBot="1">
      <c r="A13" s="131" t="s">
        <v>43</v>
      </c>
      <c r="B13" s="132"/>
      <c r="C13" s="54"/>
      <c r="D13" s="55"/>
      <c r="E13" s="100">
        <f>SUM($T$3:$T281)</f>
        <v>0</v>
      </c>
      <c r="F13" s="90"/>
      <c r="G13" s="91"/>
      <c r="H13" s="92"/>
      <c r="I13" s="93"/>
      <c r="J13" s="94"/>
      <c r="K13" s="93"/>
      <c r="L13" s="94"/>
      <c r="M13" s="92"/>
      <c r="N13" s="92"/>
      <c r="O13" s="94"/>
      <c r="P13" s="94"/>
      <c r="Q13" s="95"/>
      <c r="R13" s="92"/>
      <c r="S13" s="92"/>
      <c r="T13" s="92"/>
      <c r="U13" s="96"/>
      <c r="V13" s="96"/>
      <c r="W13" s="26"/>
      <c r="X13" s="26"/>
      <c r="Y13" s="26"/>
      <c r="Z13" s="26"/>
    </row>
    <row r="14" spans="1:26" ht="21.75" thickBot="1">
      <c r="A14" s="38"/>
      <c r="B14" s="38"/>
      <c r="C14" s="54"/>
      <c r="D14" s="55"/>
      <c r="E14" s="101"/>
      <c r="F14" s="90"/>
      <c r="G14" s="91"/>
      <c r="H14" s="92"/>
      <c r="I14" s="93"/>
      <c r="J14" s="94"/>
      <c r="K14" s="93"/>
      <c r="L14" s="94"/>
      <c r="M14" s="92"/>
      <c r="N14" s="92"/>
      <c r="O14" s="94"/>
      <c r="P14" s="94"/>
      <c r="Q14" s="95"/>
      <c r="R14" s="92"/>
      <c r="S14" s="92"/>
      <c r="T14" s="92"/>
      <c r="U14" s="96"/>
      <c r="V14" s="96"/>
      <c r="W14" s="26"/>
      <c r="X14" s="26"/>
      <c r="Y14" s="26"/>
      <c r="Z14" s="26"/>
    </row>
    <row r="15" spans="1:26" ht="21.75" thickBot="1">
      <c r="A15" s="131" t="s">
        <v>42</v>
      </c>
      <c r="B15" s="132"/>
      <c r="C15" s="54"/>
      <c r="D15" s="55"/>
      <c r="E15" s="100">
        <f>SUM($S$3:$S281)</f>
        <v>0</v>
      </c>
      <c r="F15" s="90"/>
      <c r="G15" s="91"/>
      <c r="H15" s="92"/>
      <c r="I15" s="93"/>
      <c r="J15" s="94"/>
      <c r="K15" s="93"/>
      <c r="L15" s="94"/>
      <c r="M15" s="92"/>
      <c r="N15" s="92"/>
      <c r="O15" s="94"/>
      <c r="P15" s="94"/>
      <c r="Q15" s="95"/>
      <c r="R15" s="92"/>
      <c r="S15" s="92"/>
      <c r="T15" s="92"/>
      <c r="U15" s="96"/>
      <c r="V15" s="96"/>
      <c r="W15" s="26"/>
      <c r="X15" s="26"/>
      <c r="Y15" s="26"/>
      <c r="Z15" s="26"/>
    </row>
    <row r="16" spans="1:26" ht="21.75" thickBot="1">
      <c r="A16" s="49"/>
      <c r="B16" s="49"/>
      <c r="C16" s="54"/>
      <c r="D16" s="55"/>
      <c r="E16" s="101"/>
      <c r="F16" s="90"/>
      <c r="G16" s="91"/>
      <c r="H16" s="92"/>
      <c r="I16" s="93"/>
      <c r="J16" s="94"/>
      <c r="K16" s="93"/>
      <c r="L16" s="94"/>
      <c r="M16" s="92"/>
      <c r="N16" s="92"/>
      <c r="O16" s="94"/>
      <c r="P16" s="94"/>
      <c r="Q16" s="95"/>
      <c r="R16" s="92"/>
      <c r="S16" s="92"/>
      <c r="T16" s="92"/>
      <c r="U16" s="96"/>
      <c r="V16" s="96"/>
      <c r="W16" s="26"/>
      <c r="X16" s="26"/>
      <c r="Y16" s="26"/>
      <c r="Z16" s="26"/>
    </row>
    <row r="17" spans="1:26" ht="21.75" thickBot="1">
      <c r="A17" s="141" t="s">
        <v>13</v>
      </c>
      <c r="B17" s="142"/>
      <c r="C17" s="54"/>
      <c r="D17" s="55"/>
      <c r="E17" s="100">
        <f>SUM($U$3:$U281)</f>
        <v>0</v>
      </c>
      <c r="F17" s="90"/>
      <c r="G17" s="91"/>
      <c r="H17" s="92"/>
      <c r="I17" s="93"/>
      <c r="J17" s="94"/>
      <c r="K17" s="93"/>
      <c r="L17" s="94"/>
      <c r="M17" s="92"/>
      <c r="N17" s="92"/>
      <c r="O17" s="94"/>
      <c r="P17" s="94"/>
      <c r="Q17" s="95"/>
      <c r="R17" s="92"/>
      <c r="S17" s="92"/>
      <c r="T17" s="92"/>
      <c r="U17" s="96"/>
      <c r="V17" s="96"/>
      <c r="W17" s="26"/>
      <c r="X17" s="26"/>
      <c r="Y17" s="26"/>
      <c r="Z17" s="26"/>
    </row>
    <row r="18" spans="1:26" ht="21.75" thickBot="1">
      <c r="A18" s="32"/>
      <c r="B18" s="28"/>
      <c r="C18" s="28"/>
      <c r="D18" s="27"/>
      <c r="E18" s="99"/>
      <c r="F18" s="90"/>
      <c r="G18" s="91"/>
      <c r="H18" s="92"/>
      <c r="I18" s="93"/>
      <c r="J18" s="94"/>
      <c r="K18" s="93"/>
      <c r="L18" s="94"/>
      <c r="M18" s="92"/>
      <c r="N18" s="92"/>
      <c r="O18" s="94"/>
      <c r="P18" s="94"/>
      <c r="Q18" s="95"/>
      <c r="R18" s="92"/>
      <c r="S18" s="92"/>
      <c r="T18" s="92"/>
      <c r="U18" s="96"/>
      <c r="V18" s="96"/>
      <c r="W18" s="26"/>
      <c r="X18" s="26"/>
      <c r="Y18" s="26"/>
      <c r="Z18" s="26"/>
    </row>
    <row r="19" spans="1:26" ht="21.75" thickBot="1">
      <c r="A19" s="108" t="s">
        <v>34</v>
      </c>
      <c r="B19" s="29"/>
      <c r="C19" s="54"/>
      <c r="D19" s="55"/>
      <c r="E19" s="100">
        <f>SUM($O$3:O283)</f>
        <v>0</v>
      </c>
      <c r="F19" s="90"/>
      <c r="G19" s="91"/>
      <c r="H19" s="92"/>
      <c r="I19" s="93"/>
      <c r="J19" s="94"/>
      <c r="K19" s="93"/>
      <c r="L19" s="94"/>
      <c r="M19" s="92"/>
      <c r="N19" s="92"/>
      <c r="O19" s="94"/>
      <c r="P19" s="94"/>
      <c r="Q19" s="95"/>
      <c r="R19" s="92"/>
      <c r="S19" s="92"/>
      <c r="T19" s="92"/>
      <c r="U19" s="96"/>
      <c r="V19" s="96"/>
      <c r="W19" s="26"/>
      <c r="X19" s="26"/>
      <c r="Y19" s="26"/>
      <c r="Z19" s="26"/>
    </row>
    <row r="20" spans="1:26" ht="21.75" thickBot="1">
      <c r="A20" s="32"/>
      <c r="B20" s="28"/>
      <c r="C20" s="28"/>
      <c r="D20" s="27"/>
      <c r="E20" s="99"/>
      <c r="F20" s="90"/>
      <c r="G20" s="91"/>
      <c r="H20" s="92"/>
      <c r="I20" s="93"/>
      <c r="J20" s="94"/>
      <c r="K20" s="93"/>
      <c r="L20" s="94"/>
      <c r="M20" s="92"/>
      <c r="N20" s="92"/>
      <c r="O20" s="94"/>
      <c r="P20" s="94"/>
      <c r="Q20" s="95"/>
      <c r="R20" s="92"/>
      <c r="S20" s="92"/>
      <c r="T20" s="92"/>
      <c r="U20" s="96"/>
      <c r="V20" s="96"/>
      <c r="W20" s="26"/>
      <c r="X20" s="26"/>
      <c r="Y20" s="26"/>
      <c r="Z20" s="26"/>
    </row>
    <row r="21" spans="1:26" ht="21.75" thickBot="1">
      <c r="A21" s="108" t="s">
        <v>35</v>
      </c>
      <c r="B21" s="29"/>
      <c r="C21" s="54"/>
      <c r="D21" s="55"/>
      <c r="E21" s="100">
        <f>SUM($P$3:P285)</f>
        <v>0</v>
      </c>
      <c r="F21" s="90"/>
      <c r="G21" s="91"/>
      <c r="H21" s="92"/>
      <c r="I21" s="93"/>
      <c r="J21" s="94"/>
      <c r="K21" s="93"/>
      <c r="L21" s="94"/>
      <c r="M21" s="92"/>
      <c r="N21" s="92"/>
      <c r="O21" s="94"/>
      <c r="P21" s="94"/>
      <c r="Q21" s="95"/>
      <c r="R21" s="92"/>
      <c r="S21" s="92"/>
      <c r="T21" s="92"/>
      <c r="U21" s="96"/>
      <c r="V21" s="96"/>
      <c r="W21" s="26"/>
      <c r="X21" s="26"/>
      <c r="Y21" s="26"/>
      <c r="Z21" s="26"/>
    </row>
    <row r="22" spans="1:26" ht="21.75" thickBot="1">
      <c r="A22" s="32"/>
      <c r="B22" s="28"/>
      <c r="C22" s="28"/>
      <c r="D22" s="27"/>
      <c r="E22" s="99"/>
      <c r="F22" s="90"/>
      <c r="G22" s="91"/>
      <c r="H22" s="92"/>
      <c r="I22" s="93"/>
      <c r="J22" s="94"/>
      <c r="K22" s="93"/>
      <c r="L22" s="94"/>
      <c r="M22" s="92"/>
      <c r="N22" s="92"/>
      <c r="O22" s="94"/>
      <c r="P22" s="94"/>
      <c r="Q22" s="95"/>
      <c r="R22" s="92"/>
      <c r="S22" s="92"/>
      <c r="T22" s="92"/>
      <c r="U22" s="96"/>
      <c r="V22" s="96"/>
      <c r="W22" s="26"/>
      <c r="X22" s="26"/>
      <c r="Y22" s="26"/>
      <c r="Z22" s="26"/>
    </row>
    <row r="23" spans="1:26" ht="21.75" thickBot="1">
      <c r="A23" s="108" t="s">
        <v>2</v>
      </c>
      <c r="B23" s="110"/>
      <c r="C23" s="16"/>
      <c r="D23" s="55"/>
      <c r="E23" s="102">
        <f>SUM($G$3:G283)</f>
        <v>0</v>
      </c>
      <c r="F23" s="90"/>
      <c r="G23" s="91"/>
      <c r="H23" s="92"/>
      <c r="I23" s="93"/>
      <c r="J23" s="94"/>
      <c r="K23" s="93"/>
      <c r="L23" s="94"/>
      <c r="M23" s="92"/>
      <c r="N23" s="92"/>
      <c r="O23" s="94"/>
      <c r="P23" s="94"/>
      <c r="Q23" s="95"/>
      <c r="R23" s="92"/>
      <c r="S23" s="92"/>
      <c r="T23" s="92"/>
      <c r="U23" s="96"/>
      <c r="V23" s="96"/>
      <c r="W23" s="26"/>
      <c r="X23" s="26"/>
      <c r="Y23" s="26"/>
      <c r="Z23" s="26"/>
    </row>
    <row r="24" spans="1:26" ht="21.75" thickBot="1">
      <c r="A24" s="32"/>
      <c r="B24" s="28"/>
      <c r="C24" s="28"/>
      <c r="D24" s="27"/>
      <c r="E24" s="99"/>
      <c r="F24" s="90"/>
      <c r="G24" s="91"/>
      <c r="H24" s="92"/>
      <c r="I24" s="93"/>
      <c r="J24" s="94"/>
      <c r="K24" s="93"/>
      <c r="L24" s="94"/>
      <c r="M24" s="92"/>
      <c r="N24" s="92"/>
      <c r="O24" s="94"/>
      <c r="P24" s="94"/>
      <c r="Q24" s="95"/>
      <c r="R24" s="92"/>
      <c r="S24" s="92"/>
      <c r="T24" s="92"/>
      <c r="U24" s="96"/>
      <c r="V24" s="96"/>
      <c r="W24" s="26"/>
      <c r="X24" s="26"/>
      <c r="Y24" s="26"/>
      <c r="Z24" s="26"/>
    </row>
    <row r="25" spans="1:26" ht="21.75" thickBot="1">
      <c r="A25" s="108" t="s">
        <v>1</v>
      </c>
      <c r="B25" s="110"/>
      <c r="C25" s="16"/>
      <c r="D25" s="36"/>
      <c r="E25" s="100">
        <f>SUM($L$3:L283)</f>
        <v>0</v>
      </c>
      <c r="F25" s="90"/>
      <c r="G25" s="91"/>
      <c r="H25" s="92"/>
      <c r="I25" s="93"/>
      <c r="J25" s="94"/>
      <c r="K25" s="93"/>
      <c r="L25" s="94"/>
      <c r="M25" s="92"/>
      <c r="N25" s="92"/>
      <c r="O25" s="94"/>
      <c r="P25" s="94"/>
      <c r="Q25" s="95"/>
      <c r="R25" s="92"/>
      <c r="S25" s="92"/>
      <c r="T25" s="92"/>
      <c r="U25" s="96"/>
      <c r="V25" s="96"/>
      <c r="W25" s="26"/>
      <c r="X25" s="26"/>
      <c r="Y25" s="26"/>
      <c r="Z25" s="26"/>
    </row>
    <row r="26" spans="1:26" ht="21.75" thickBot="1">
      <c r="A26" s="32"/>
      <c r="B26" s="37"/>
      <c r="C26" s="28"/>
      <c r="D26" s="27"/>
      <c r="E26" s="99"/>
      <c r="F26" s="90"/>
      <c r="G26" s="91"/>
      <c r="H26" s="92"/>
      <c r="I26" s="93"/>
      <c r="J26" s="94"/>
      <c r="K26" s="93"/>
      <c r="L26" s="94"/>
      <c r="M26" s="92"/>
      <c r="N26" s="92"/>
      <c r="O26" s="94"/>
      <c r="P26" s="94"/>
      <c r="Q26" s="95"/>
      <c r="R26" s="92"/>
      <c r="S26" s="92"/>
      <c r="T26" s="92"/>
      <c r="U26" s="96"/>
      <c r="V26" s="96"/>
      <c r="W26" s="26"/>
      <c r="X26" s="26"/>
      <c r="Y26" s="26"/>
      <c r="Z26" s="26"/>
    </row>
    <row r="27" spans="1:26" ht="21.75" thickBot="1">
      <c r="A27" s="139" t="s">
        <v>10</v>
      </c>
      <c r="B27" s="140"/>
      <c r="C27" s="16"/>
      <c r="D27" s="27"/>
      <c r="E27" s="100">
        <f>SUM($I$3:I283)</f>
        <v>0</v>
      </c>
      <c r="F27" s="90"/>
      <c r="G27" s="91"/>
      <c r="H27" s="92"/>
      <c r="I27" s="93"/>
      <c r="J27" s="94"/>
      <c r="K27" s="93"/>
      <c r="L27" s="94"/>
      <c r="M27" s="92"/>
      <c r="N27" s="92"/>
      <c r="O27" s="94"/>
      <c r="P27" s="94"/>
      <c r="Q27" s="95"/>
      <c r="R27" s="92"/>
      <c r="S27" s="92"/>
      <c r="T27" s="92"/>
      <c r="U27" s="96"/>
      <c r="V27" s="96"/>
      <c r="W27" s="26"/>
      <c r="X27" s="26"/>
      <c r="Y27" s="26"/>
      <c r="Z27" s="26"/>
    </row>
    <row r="28" spans="1:26" ht="21.75" thickBot="1">
      <c r="A28" s="38"/>
      <c r="B28" s="35"/>
      <c r="C28" s="16"/>
      <c r="D28" s="27"/>
      <c r="E28" s="101"/>
      <c r="F28" s="90"/>
      <c r="G28" s="91"/>
      <c r="H28" s="92"/>
      <c r="I28" s="93"/>
      <c r="J28" s="94"/>
      <c r="K28" s="93"/>
      <c r="L28" s="94"/>
      <c r="M28" s="92"/>
      <c r="N28" s="92"/>
      <c r="O28" s="94"/>
      <c r="P28" s="94"/>
      <c r="Q28" s="95"/>
      <c r="R28" s="92"/>
      <c r="S28" s="92"/>
      <c r="T28" s="92"/>
      <c r="U28" s="96"/>
      <c r="V28" s="96"/>
      <c r="W28" s="26"/>
      <c r="X28" s="26"/>
      <c r="Y28" s="26"/>
      <c r="Z28" s="26"/>
    </row>
    <row r="29" spans="1:26" ht="21.75" thickBot="1">
      <c r="A29" s="108" t="s">
        <v>0</v>
      </c>
      <c r="B29" s="110"/>
      <c r="C29" s="16"/>
      <c r="D29" s="27"/>
      <c r="E29" s="100">
        <f>SUM($F$3:F283)</f>
        <v>0</v>
      </c>
      <c r="F29" s="90"/>
      <c r="G29" s="91"/>
      <c r="H29" s="92"/>
      <c r="I29" s="93"/>
      <c r="J29" s="94"/>
      <c r="K29" s="93"/>
      <c r="L29" s="94"/>
      <c r="M29" s="92"/>
      <c r="N29" s="92"/>
      <c r="O29" s="94"/>
      <c r="P29" s="94"/>
      <c r="Q29" s="95"/>
      <c r="R29" s="92"/>
      <c r="S29" s="92"/>
      <c r="T29" s="92"/>
      <c r="U29" s="96"/>
      <c r="V29" s="96"/>
      <c r="W29" s="26"/>
      <c r="X29" s="26"/>
      <c r="Y29" s="26"/>
      <c r="Z29" s="26"/>
    </row>
    <row r="30" spans="1:26" ht="26.25">
      <c r="A30" s="38"/>
      <c r="B30" s="35"/>
      <c r="C30" s="16"/>
      <c r="D30" s="27"/>
      <c r="E30" s="33"/>
    </row>
  </sheetData>
  <sheetProtection formatCells="0" formatColumns="0" formatRows="0"/>
  <mergeCells count="11">
    <mergeCell ref="A27:B27"/>
    <mergeCell ref="S1:U1"/>
    <mergeCell ref="M1:Q1"/>
    <mergeCell ref="A8:B8"/>
    <mergeCell ref="A9:B9"/>
    <mergeCell ref="A10:B10"/>
    <mergeCell ref="A5:B5"/>
    <mergeCell ref="A11:B11"/>
    <mergeCell ref="A13:B13"/>
    <mergeCell ref="A15:B15"/>
    <mergeCell ref="A17:B17"/>
  </mergeCells>
  <pageMargins left="0" right="0" top="0" bottom="0" header="0" footer="0"/>
  <pageSetup scale="68" fitToHeight="0" orientation="landscape" horizontalDpi="300" verticalDpi="300" r:id="rId1"/>
  <headerFooter>
    <oddFooter>&amp;R&amp;P</oddFooter>
  </headerFooter>
  <rowBreaks count="1" manualBreakCount="1">
    <brk id="4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1:Z30"/>
  <sheetViews>
    <sheetView view="pageBreakPreview" zoomScale="70" zoomScaleNormal="100" zoomScaleSheetLayoutView="70" workbookViewId="0">
      <pane ySplit="2" topLeftCell="A3" activePane="bottomLeft" state="frozen"/>
      <selection activeCell="I4" sqref="I4"/>
      <selection pane="bottomLeft" activeCell="I4" sqref="I4"/>
    </sheetView>
  </sheetViews>
  <sheetFormatPr baseColWidth="10" defaultRowHeight="21"/>
  <cols>
    <col min="1" max="1" width="20.140625" style="89" customWidth="1"/>
    <col min="2" max="2" width="12.7109375" style="4" customWidth="1"/>
    <col min="3" max="3" width="8.5703125" style="5" customWidth="1"/>
    <col min="4" max="4" width="28.7109375" style="86" customWidth="1"/>
    <col min="5" max="5" width="32.42578125" style="5" customWidth="1"/>
    <col min="6" max="6" width="6.7109375" style="12" customWidth="1"/>
    <col min="7" max="7" width="6.7109375" style="48" customWidth="1"/>
    <col min="8" max="8" width="6.7109375" style="52" customWidth="1"/>
    <col min="9" max="9" width="5.7109375" style="3" customWidth="1"/>
    <col min="10" max="10" width="5.7109375" style="12" customWidth="1"/>
    <col min="11" max="11" width="5.7109375" style="3" customWidth="1"/>
    <col min="12" max="12" width="5.7109375" style="12" customWidth="1"/>
    <col min="13" max="14" width="5.7109375" style="52" customWidth="1"/>
    <col min="15" max="16" width="5.7109375" style="12" customWidth="1"/>
    <col min="17" max="17" width="5.7109375" style="2" customWidth="1"/>
    <col min="18" max="20" width="5.7109375" style="52" customWidth="1"/>
    <col min="21" max="21" width="5.7109375" customWidth="1"/>
    <col min="22" max="22" width="15.140625" customWidth="1"/>
  </cols>
  <sheetData>
    <row r="1" spans="1:26" s="10" customFormat="1" ht="26.25">
      <c r="A1" s="87"/>
      <c r="B1" s="58" t="s">
        <v>7</v>
      </c>
      <c r="D1" s="84"/>
      <c r="E1" s="58"/>
      <c r="F1" s="10" t="s">
        <v>5</v>
      </c>
      <c r="G1" s="59"/>
      <c r="H1" s="14"/>
      <c r="I1" s="42"/>
      <c r="J1" s="11"/>
      <c r="K1" s="57"/>
      <c r="L1" s="59"/>
      <c r="M1" s="143">
        <f ca="1">Atest!M1</f>
        <v>42603</v>
      </c>
      <c r="N1" s="143"/>
      <c r="O1" s="143" t="e">
        <f>#REF!</f>
        <v>#REF!</v>
      </c>
      <c r="P1" s="143"/>
      <c r="Q1" s="143"/>
      <c r="R1" s="121"/>
      <c r="S1" s="143">
        <f ca="1">Atest!S1</f>
        <v>42609</v>
      </c>
      <c r="T1" s="143" t="s">
        <v>21</v>
      </c>
      <c r="U1" s="143" t="e">
        <f>#REF!</f>
        <v>#REF!</v>
      </c>
    </row>
    <row r="2" spans="1:26" ht="170.25" customHeight="1">
      <c r="A2" s="20" t="s">
        <v>4</v>
      </c>
      <c r="B2" s="23" t="s">
        <v>8</v>
      </c>
      <c r="C2" s="24" t="s">
        <v>9</v>
      </c>
      <c r="D2" s="24" t="s">
        <v>22</v>
      </c>
      <c r="E2" s="21" t="s">
        <v>23</v>
      </c>
      <c r="F2" s="46" t="s">
        <v>41</v>
      </c>
      <c r="G2" s="47" t="s">
        <v>40</v>
      </c>
      <c r="H2" s="56" t="s">
        <v>20</v>
      </c>
      <c r="I2" s="43" t="s">
        <v>15</v>
      </c>
      <c r="J2" s="56" t="s">
        <v>12</v>
      </c>
      <c r="K2" s="43" t="s">
        <v>14</v>
      </c>
      <c r="L2" s="56" t="s">
        <v>1</v>
      </c>
      <c r="M2" s="56" t="s">
        <v>37</v>
      </c>
      <c r="N2" s="56" t="s">
        <v>38</v>
      </c>
      <c r="O2" s="56" t="s">
        <v>36</v>
      </c>
      <c r="P2" s="56" t="s">
        <v>50</v>
      </c>
      <c r="Q2" s="44" t="s">
        <v>19</v>
      </c>
      <c r="R2" s="56" t="s">
        <v>16</v>
      </c>
      <c r="S2" s="56" t="s">
        <v>17</v>
      </c>
      <c r="T2" s="56" t="s">
        <v>18</v>
      </c>
      <c r="U2" s="56" t="s">
        <v>13</v>
      </c>
      <c r="V2" s="56" t="s">
        <v>11</v>
      </c>
      <c r="W2" s="70"/>
      <c r="X2" s="70"/>
      <c r="Y2" s="70"/>
      <c r="Z2" s="70"/>
    </row>
    <row r="3" spans="1:26" s="9" customFormat="1" ht="18.75">
      <c r="A3" s="80"/>
      <c r="B3" s="81"/>
      <c r="C3" s="79"/>
      <c r="D3" s="25"/>
      <c r="E3" s="112"/>
      <c r="F3" s="113" t="str">
        <f>IF(ISERROR(SEARCH("ATTENTE",E3)),"",$B3)</f>
        <v/>
      </c>
      <c r="G3" s="114" t="str">
        <f t="shared" ref="G3" si="0">IF(COUNTIF(E3,"*Formation*")+COUNTIF(E3,"*Travail de cours*")+COUNTIF(E3,"*réunion*")+COUNTIF(E3,"*escorte routière*")+COUNTIF(E3,"*courte distance*")&gt;0,B3,"-")</f>
        <v>-</v>
      </c>
      <c r="H3" s="113" t="str">
        <f>IF(ISERROR(SEARCH("superload: True",E3)),"",$B3)</f>
        <v/>
      </c>
      <c r="I3" s="113" t="str">
        <f>IF(ISERROR(SEARCH("Douane",E3)),"",1)</f>
        <v/>
      </c>
      <c r="J3" s="115" t="str">
        <f>IF(ISERROR(SEARCH("transport explosif",E3)),"",1)</f>
        <v/>
      </c>
      <c r="K3" s="113">
        <f t="shared" ref="K3" si="1">IF(COUNTIF(E3,"*toile: true*"),1,0)+IF(COUNTIF(E3,"*charge*"),1,0)+IF(COUNTIF(E3,"*déchargr*"),1,0)</f>
        <v>0</v>
      </c>
      <c r="L3" s="116" t="str">
        <f>IF(ISERROR(SEARCH("TWIC: True",E3)),"",1)</f>
        <v/>
      </c>
      <c r="M3" s="113" t="str">
        <f t="shared" ref="M3" si="2">IFERROR(IF(LEFT(MID($E3,SEARCH("Largeur pi-po",$E3,1)+15,100),2)*1&lt;12,LEFT(MID($E3,SEARCH("Largeur pi-po",$E3,1)+15,100),2)*1,""),"")</f>
        <v/>
      </c>
      <c r="N3" s="113" t="str">
        <f t="shared" ref="N3" si="3">IFERROR(IF(LEFT(MID($E3,SEARCH("Largeur pi-po",$E3,1)+15,100),2)*1&gt;=12,LEFT(MID($E3,SEARCH("Largeur pi-po",$E3,1)+15,100),2)*1,""),"")</f>
        <v/>
      </c>
      <c r="O3" s="83" t="str">
        <f t="shared" ref="O3" si="4">IF(M3&lt;12,1,"")</f>
        <v/>
      </c>
      <c r="P3" s="83" t="str">
        <f t="shared" ref="P3" si="5">IF(N3="","",IF(N3&gt;=12,1,""))</f>
        <v/>
      </c>
      <c r="Q3" s="113" t="str">
        <f>IF(ISERROR(SEARCH("PRIME N.Y:True",E3)),"",1)</f>
        <v/>
      </c>
      <c r="R3" s="113" t="str">
        <f>IF(ISERROR(SEARCH("Journée non complète",E3)),"",1)</f>
        <v/>
      </c>
      <c r="S3" s="113" t="str">
        <f>IF(ISERROR(SEARCH("Fin de semaine",E3)),"",1)</f>
        <v/>
      </c>
      <c r="T3" s="113" t="str">
        <f>IF(ISERROR(SEARCH("1 Journée compète semaine",E3)),"",1)</f>
        <v/>
      </c>
      <c r="U3" s="113" t="str">
        <f>IF(ISERROR(SEARCH("Arrêt obligatoir (36H)",E3)),"",1)</f>
        <v/>
      </c>
      <c r="V3" s="115" t="str">
        <f>IF(ISERR(FIND("Odomètre",E3,1)),"-",MID(E3,FIND("Odomètre",E3,1)+9,LEN(E3)-FIND("Odomètre",E3,1)-8))</f>
        <v>-</v>
      </c>
      <c r="W3" s="71"/>
      <c r="X3" s="71"/>
      <c r="Y3" s="71"/>
      <c r="Z3" s="71"/>
    </row>
    <row r="4" spans="1:26" s="9" customFormat="1" ht="19.5" thickBot="1">
      <c r="A4" s="103"/>
      <c r="B4" s="104"/>
      <c r="C4" s="105"/>
      <c r="D4" s="106"/>
      <c r="E4" s="107"/>
      <c r="F4" s="111"/>
      <c r="G4" s="117"/>
      <c r="H4" s="111"/>
      <c r="I4" s="111"/>
      <c r="J4" s="118"/>
      <c r="K4" s="111"/>
      <c r="L4" s="119"/>
      <c r="M4" s="111"/>
      <c r="N4" s="111"/>
      <c r="O4" s="120"/>
      <c r="P4" s="120"/>
      <c r="Q4" s="111"/>
      <c r="R4" s="111"/>
      <c r="S4" s="111"/>
      <c r="T4" s="111"/>
      <c r="U4" s="111"/>
      <c r="V4" s="118"/>
      <c r="W4" s="71"/>
      <c r="X4" s="71"/>
      <c r="Y4" s="71"/>
      <c r="Z4" s="71"/>
    </row>
    <row r="5" spans="1:26" ht="21.75" thickBot="1">
      <c r="A5" s="137" t="s">
        <v>3</v>
      </c>
      <c r="B5" s="138"/>
      <c r="C5" s="60"/>
      <c r="D5" s="61"/>
      <c r="E5" s="97">
        <f>SUM($K$3:K283)</f>
        <v>0</v>
      </c>
      <c r="F5" s="90"/>
      <c r="G5" s="91"/>
      <c r="H5" s="92"/>
      <c r="I5" s="93"/>
      <c r="J5" s="94"/>
      <c r="K5" s="93"/>
      <c r="L5" s="94"/>
      <c r="M5" s="92"/>
      <c r="N5" s="92"/>
      <c r="O5" s="94"/>
      <c r="P5" s="94"/>
      <c r="Q5" s="95"/>
      <c r="R5" s="92"/>
      <c r="S5" s="92"/>
      <c r="T5" s="92"/>
      <c r="U5" s="96"/>
      <c r="V5" s="96"/>
      <c r="W5" s="26"/>
      <c r="X5" s="26"/>
      <c r="Y5" s="26"/>
      <c r="Z5" s="26"/>
    </row>
    <row r="6" spans="1:26" ht="21.75" thickBot="1">
      <c r="A6" s="62"/>
      <c r="B6" s="63"/>
      <c r="C6" s="64"/>
      <c r="D6" s="65"/>
      <c r="E6" s="66"/>
      <c r="F6" s="90"/>
      <c r="G6" s="91"/>
      <c r="H6" s="92"/>
      <c r="I6" s="93"/>
      <c r="J6" s="94"/>
      <c r="K6" s="93"/>
      <c r="L6" s="94"/>
      <c r="M6" s="92"/>
      <c r="N6" s="92"/>
      <c r="O6" s="94"/>
      <c r="P6" s="94"/>
      <c r="Q6" s="95"/>
      <c r="R6" s="92"/>
      <c r="S6" s="92"/>
      <c r="T6" s="92"/>
      <c r="U6" s="96"/>
      <c r="V6" s="96"/>
      <c r="W6" s="26"/>
      <c r="X6" s="26"/>
      <c r="Y6" s="26"/>
      <c r="Z6" s="26"/>
    </row>
    <row r="7" spans="1:26" ht="42.75" thickBot="1">
      <c r="A7" s="109" t="s">
        <v>32</v>
      </c>
      <c r="B7" s="68"/>
      <c r="C7" s="60"/>
      <c r="D7" s="61"/>
      <c r="E7" s="97">
        <f>A8*0.6214</f>
        <v>0</v>
      </c>
      <c r="F7" s="90"/>
      <c r="G7" s="91"/>
      <c r="H7" s="92"/>
      <c r="I7" s="93"/>
      <c r="J7" s="94"/>
      <c r="K7" s="93"/>
      <c r="L7" s="94"/>
      <c r="M7" s="92"/>
      <c r="N7" s="92"/>
      <c r="O7" s="94"/>
      <c r="P7" s="94"/>
      <c r="Q7" s="95"/>
      <c r="R7" s="92"/>
      <c r="S7" s="92"/>
      <c r="T7" s="92"/>
      <c r="U7" s="96"/>
      <c r="V7" s="96"/>
      <c r="W7" s="26"/>
      <c r="X7" s="26"/>
      <c r="Y7" s="26"/>
      <c r="Z7" s="26"/>
    </row>
    <row r="8" spans="1:26" ht="21.75" thickBot="1">
      <c r="A8" s="135">
        <f>SUM($C$3:C302)</f>
        <v>0</v>
      </c>
      <c r="B8" s="136"/>
      <c r="C8" s="64"/>
      <c r="D8" s="65"/>
      <c r="E8" s="66"/>
      <c r="F8" s="90"/>
      <c r="G8" s="91"/>
      <c r="H8" s="92"/>
      <c r="I8" s="93"/>
      <c r="J8" s="94"/>
      <c r="K8" s="93"/>
      <c r="L8" s="94"/>
      <c r="M8" s="92"/>
      <c r="N8" s="92"/>
      <c r="O8" s="94"/>
      <c r="P8" s="94"/>
      <c r="Q8" s="95"/>
      <c r="R8" s="92"/>
      <c r="S8" s="92"/>
      <c r="T8" s="92"/>
      <c r="U8" s="96"/>
      <c r="V8" s="96"/>
      <c r="W8" s="26"/>
      <c r="X8" s="26"/>
      <c r="Y8" s="26"/>
      <c r="Z8" s="26"/>
    </row>
    <row r="9" spans="1:26" ht="21.75" thickBot="1">
      <c r="A9" s="133" t="s">
        <v>33</v>
      </c>
      <c r="B9" s="134"/>
      <c r="C9" s="60"/>
      <c r="D9" s="61"/>
      <c r="E9" s="98">
        <f>A10*0.6214</f>
        <v>0</v>
      </c>
      <c r="F9" s="90"/>
      <c r="G9" s="91"/>
      <c r="H9" s="92"/>
      <c r="I9" s="93"/>
      <c r="J9" s="94"/>
      <c r="K9" s="93"/>
      <c r="L9" s="94"/>
      <c r="M9" s="92"/>
      <c r="N9" s="92"/>
      <c r="O9" s="94"/>
      <c r="P9" s="94"/>
      <c r="Q9" s="95"/>
      <c r="R9" s="92"/>
      <c r="S9" s="92"/>
      <c r="T9" s="92"/>
      <c r="U9" s="96"/>
      <c r="V9" s="96"/>
      <c r="W9" s="26"/>
      <c r="X9" s="26"/>
      <c r="Y9" s="26"/>
      <c r="Z9" s="26"/>
    </row>
    <row r="10" spans="1:26" ht="21.75" thickBot="1">
      <c r="A10" s="129">
        <f>MAX($V$3:V286)-MIN($V$3:V286)</f>
        <v>0</v>
      </c>
      <c r="B10" s="130"/>
      <c r="C10" s="28"/>
      <c r="D10" s="27"/>
      <c r="E10" s="99"/>
      <c r="F10" s="90"/>
      <c r="G10" s="91"/>
      <c r="H10" s="92"/>
      <c r="I10" s="93"/>
      <c r="J10" s="94"/>
      <c r="K10" s="93"/>
      <c r="L10" s="94"/>
      <c r="M10" s="92"/>
      <c r="N10" s="92"/>
      <c r="O10" s="94"/>
      <c r="P10" s="94"/>
      <c r="Q10" s="95"/>
      <c r="R10" s="92"/>
      <c r="S10" s="92"/>
      <c r="T10" s="92"/>
      <c r="U10" s="96"/>
      <c r="V10" s="96"/>
      <c r="W10" s="26"/>
      <c r="X10" s="26"/>
      <c r="Y10" s="26"/>
      <c r="Z10" s="26"/>
    </row>
    <row r="11" spans="1:26" ht="21.75" thickBot="1">
      <c r="A11" s="131" t="s">
        <v>6</v>
      </c>
      <c r="B11" s="132"/>
      <c r="C11" s="54"/>
      <c r="D11" s="30"/>
      <c r="E11" s="100">
        <f>SUM($R$3:R283)</f>
        <v>0</v>
      </c>
      <c r="F11" s="90"/>
      <c r="G11" s="91"/>
      <c r="H11" s="92"/>
      <c r="I11" s="93"/>
      <c r="J11" s="94"/>
      <c r="K11" s="93"/>
      <c r="L11" s="94"/>
      <c r="M11" s="92"/>
      <c r="N11" s="92"/>
      <c r="O11" s="94"/>
      <c r="P11" s="94"/>
      <c r="Q11" s="95"/>
      <c r="R11" s="92"/>
      <c r="S11" s="92"/>
      <c r="T11" s="92"/>
      <c r="U11" s="96"/>
      <c r="V11" s="96"/>
      <c r="W11" s="26"/>
      <c r="X11" s="26"/>
      <c r="Y11" s="26"/>
      <c r="Z11" s="26"/>
    </row>
    <row r="12" spans="1:26" ht="21.75" thickBot="1">
      <c r="A12" s="32"/>
      <c r="B12" s="28"/>
      <c r="C12" s="28"/>
      <c r="D12" s="27"/>
      <c r="E12" s="99"/>
      <c r="F12" s="90"/>
      <c r="G12" s="91"/>
      <c r="H12" s="92"/>
      <c r="I12" s="93"/>
      <c r="J12" s="94"/>
      <c r="K12" s="93"/>
      <c r="L12" s="94"/>
      <c r="M12" s="92"/>
      <c r="N12" s="92"/>
      <c r="O12" s="94"/>
      <c r="P12" s="94"/>
      <c r="Q12" s="95"/>
      <c r="R12" s="92"/>
      <c r="S12" s="92"/>
      <c r="T12" s="92"/>
      <c r="U12" s="96"/>
      <c r="V12" s="96"/>
      <c r="W12" s="26"/>
      <c r="X12" s="26"/>
      <c r="Y12" s="26"/>
      <c r="Z12" s="26"/>
    </row>
    <row r="13" spans="1:26" ht="21.75" thickBot="1">
      <c r="A13" s="131" t="s">
        <v>43</v>
      </c>
      <c r="B13" s="132"/>
      <c r="C13" s="54"/>
      <c r="D13" s="55"/>
      <c r="E13" s="100">
        <f>SUM($T$3:$T281)</f>
        <v>0</v>
      </c>
      <c r="F13" s="90"/>
      <c r="G13" s="91"/>
      <c r="H13" s="92"/>
      <c r="I13" s="93"/>
      <c r="J13" s="94"/>
      <c r="K13" s="93"/>
      <c r="L13" s="94"/>
      <c r="M13" s="92"/>
      <c r="N13" s="92"/>
      <c r="O13" s="94"/>
      <c r="P13" s="94"/>
      <c r="Q13" s="95"/>
      <c r="R13" s="92"/>
      <c r="S13" s="92"/>
      <c r="T13" s="92"/>
      <c r="U13" s="96"/>
      <c r="V13" s="96"/>
      <c r="W13" s="26"/>
      <c r="X13" s="26"/>
      <c r="Y13" s="26"/>
      <c r="Z13" s="26"/>
    </row>
    <row r="14" spans="1:26" ht="21.75" thickBot="1">
      <c r="A14" s="38"/>
      <c r="B14" s="38"/>
      <c r="C14" s="54"/>
      <c r="D14" s="55"/>
      <c r="E14" s="101"/>
      <c r="F14" s="90"/>
      <c r="G14" s="91"/>
      <c r="H14" s="92"/>
      <c r="I14" s="93"/>
      <c r="J14" s="94"/>
      <c r="K14" s="93"/>
      <c r="L14" s="94"/>
      <c r="M14" s="92"/>
      <c r="N14" s="92"/>
      <c r="O14" s="94"/>
      <c r="P14" s="94"/>
      <c r="Q14" s="95"/>
      <c r="R14" s="92"/>
      <c r="S14" s="92"/>
      <c r="T14" s="92"/>
      <c r="U14" s="96"/>
      <c r="V14" s="96"/>
      <c r="W14" s="26"/>
      <c r="X14" s="26"/>
      <c r="Y14" s="26"/>
      <c r="Z14" s="26"/>
    </row>
    <row r="15" spans="1:26" ht="21.75" thickBot="1">
      <c r="A15" s="131" t="s">
        <v>42</v>
      </c>
      <c r="B15" s="132"/>
      <c r="C15" s="54"/>
      <c r="D15" s="55"/>
      <c r="E15" s="100">
        <f>SUM($S$3:$S281)</f>
        <v>0</v>
      </c>
      <c r="F15" s="90"/>
      <c r="G15" s="91"/>
      <c r="H15" s="92"/>
      <c r="I15" s="93"/>
      <c r="J15" s="94"/>
      <c r="K15" s="93"/>
      <c r="L15" s="94"/>
      <c r="M15" s="92"/>
      <c r="N15" s="92"/>
      <c r="O15" s="94"/>
      <c r="P15" s="94"/>
      <c r="Q15" s="95"/>
      <c r="R15" s="92"/>
      <c r="S15" s="92"/>
      <c r="T15" s="92"/>
      <c r="U15" s="96"/>
      <c r="V15" s="96"/>
      <c r="W15" s="26"/>
      <c r="X15" s="26"/>
      <c r="Y15" s="26"/>
      <c r="Z15" s="26"/>
    </row>
    <row r="16" spans="1:26" ht="21.75" thickBot="1">
      <c r="A16" s="49"/>
      <c r="B16" s="49"/>
      <c r="C16" s="54"/>
      <c r="D16" s="55"/>
      <c r="E16" s="101"/>
      <c r="F16" s="90"/>
      <c r="G16" s="91"/>
      <c r="H16" s="92"/>
      <c r="I16" s="93"/>
      <c r="J16" s="94"/>
      <c r="K16" s="93"/>
      <c r="L16" s="94"/>
      <c r="M16" s="92"/>
      <c r="N16" s="92"/>
      <c r="O16" s="94"/>
      <c r="P16" s="94"/>
      <c r="Q16" s="95"/>
      <c r="R16" s="92"/>
      <c r="S16" s="92"/>
      <c r="T16" s="92"/>
      <c r="U16" s="96"/>
      <c r="V16" s="96"/>
      <c r="W16" s="26"/>
      <c r="X16" s="26"/>
      <c r="Y16" s="26"/>
      <c r="Z16" s="26"/>
    </row>
    <row r="17" spans="1:26" ht="21.75" thickBot="1">
      <c r="A17" s="141" t="s">
        <v>13</v>
      </c>
      <c r="B17" s="142"/>
      <c r="C17" s="54"/>
      <c r="D17" s="55"/>
      <c r="E17" s="100">
        <f>SUM($U$3:$U281)</f>
        <v>0</v>
      </c>
      <c r="F17" s="90"/>
      <c r="G17" s="91"/>
      <c r="H17" s="92"/>
      <c r="I17" s="93"/>
      <c r="J17" s="94"/>
      <c r="K17" s="93"/>
      <c r="L17" s="94"/>
      <c r="M17" s="92"/>
      <c r="N17" s="92"/>
      <c r="O17" s="94"/>
      <c r="P17" s="94"/>
      <c r="Q17" s="95"/>
      <c r="R17" s="92"/>
      <c r="S17" s="92"/>
      <c r="T17" s="92"/>
      <c r="U17" s="96"/>
      <c r="V17" s="96"/>
      <c r="W17" s="26"/>
      <c r="X17" s="26"/>
      <c r="Y17" s="26"/>
      <c r="Z17" s="26"/>
    </row>
    <row r="18" spans="1:26" ht="21.75" thickBot="1">
      <c r="A18" s="32"/>
      <c r="B18" s="28"/>
      <c r="C18" s="28"/>
      <c r="D18" s="27"/>
      <c r="E18" s="99"/>
      <c r="F18" s="90"/>
      <c r="G18" s="91"/>
      <c r="H18" s="92"/>
      <c r="I18" s="93"/>
      <c r="J18" s="94"/>
      <c r="K18" s="93"/>
      <c r="L18" s="94"/>
      <c r="M18" s="92"/>
      <c r="N18" s="92"/>
      <c r="O18" s="94"/>
      <c r="P18" s="94"/>
      <c r="Q18" s="95"/>
      <c r="R18" s="92"/>
      <c r="S18" s="92"/>
      <c r="T18" s="92"/>
      <c r="U18" s="96"/>
      <c r="V18" s="96"/>
      <c r="W18" s="26"/>
      <c r="X18" s="26"/>
      <c r="Y18" s="26"/>
      <c r="Z18" s="26"/>
    </row>
    <row r="19" spans="1:26" ht="21.75" thickBot="1">
      <c r="A19" s="108" t="s">
        <v>34</v>
      </c>
      <c r="B19" s="29"/>
      <c r="C19" s="54"/>
      <c r="D19" s="55"/>
      <c r="E19" s="100">
        <f>SUM($O$3:O283)</f>
        <v>0</v>
      </c>
      <c r="F19" s="90"/>
      <c r="G19" s="91"/>
      <c r="H19" s="92"/>
      <c r="I19" s="93"/>
      <c r="J19" s="94"/>
      <c r="K19" s="93"/>
      <c r="L19" s="94"/>
      <c r="M19" s="92"/>
      <c r="N19" s="92"/>
      <c r="O19" s="94"/>
      <c r="P19" s="94"/>
      <c r="Q19" s="95"/>
      <c r="R19" s="92"/>
      <c r="S19" s="92"/>
      <c r="T19" s="92"/>
      <c r="U19" s="96"/>
      <c r="V19" s="96"/>
      <c r="W19" s="26"/>
      <c r="X19" s="26"/>
      <c r="Y19" s="26"/>
      <c r="Z19" s="26"/>
    </row>
    <row r="20" spans="1:26" ht="21.75" thickBot="1">
      <c r="A20" s="32"/>
      <c r="B20" s="28"/>
      <c r="C20" s="28"/>
      <c r="D20" s="27"/>
      <c r="E20" s="99"/>
      <c r="F20" s="90"/>
      <c r="G20" s="91"/>
      <c r="H20" s="92"/>
      <c r="I20" s="93"/>
      <c r="J20" s="94"/>
      <c r="K20" s="93"/>
      <c r="L20" s="94"/>
      <c r="M20" s="92"/>
      <c r="N20" s="92"/>
      <c r="O20" s="94"/>
      <c r="P20" s="94"/>
      <c r="Q20" s="95"/>
      <c r="R20" s="92"/>
      <c r="S20" s="92"/>
      <c r="T20" s="92"/>
      <c r="U20" s="96"/>
      <c r="V20" s="96"/>
      <c r="W20" s="26"/>
      <c r="X20" s="26"/>
      <c r="Y20" s="26"/>
      <c r="Z20" s="26"/>
    </row>
    <row r="21" spans="1:26" ht="21.75" thickBot="1">
      <c r="A21" s="108" t="s">
        <v>35</v>
      </c>
      <c r="B21" s="29"/>
      <c r="C21" s="54"/>
      <c r="D21" s="55"/>
      <c r="E21" s="100">
        <f>SUM($P$3:P285)</f>
        <v>0</v>
      </c>
      <c r="F21" s="90"/>
      <c r="G21" s="91"/>
      <c r="H21" s="92"/>
      <c r="I21" s="93"/>
      <c r="J21" s="94"/>
      <c r="K21" s="93"/>
      <c r="L21" s="94"/>
      <c r="M21" s="92"/>
      <c r="N21" s="92"/>
      <c r="O21" s="94"/>
      <c r="P21" s="94"/>
      <c r="Q21" s="95"/>
      <c r="R21" s="92"/>
      <c r="S21" s="92"/>
      <c r="T21" s="92"/>
      <c r="U21" s="96"/>
      <c r="V21" s="96"/>
      <c r="W21" s="26"/>
      <c r="X21" s="26"/>
      <c r="Y21" s="26"/>
      <c r="Z21" s="26"/>
    </row>
    <row r="22" spans="1:26" ht="21.75" thickBot="1">
      <c r="A22" s="32"/>
      <c r="B22" s="28"/>
      <c r="C22" s="28"/>
      <c r="D22" s="27"/>
      <c r="E22" s="99"/>
      <c r="F22" s="90"/>
      <c r="G22" s="91"/>
      <c r="H22" s="92"/>
      <c r="I22" s="93"/>
      <c r="J22" s="94"/>
      <c r="K22" s="93"/>
      <c r="L22" s="94"/>
      <c r="M22" s="92"/>
      <c r="N22" s="92"/>
      <c r="O22" s="94"/>
      <c r="P22" s="94"/>
      <c r="Q22" s="95"/>
      <c r="R22" s="92"/>
      <c r="S22" s="92"/>
      <c r="T22" s="92"/>
      <c r="U22" s="96"/>
      <c r="V22" s="96"/>
      <c r="W22" s="26"/>
      <c r="X22" s="26"/>
      <c r="Y22" s="26"/>
      <c r="Z22" s="26"/>
    </row>
    <row r="23" spans="1:26" ht="21.75" thickBot="1">
      <c r="A23" s="108" t="s">
        <v>2</v>
      </c>
      <c r="B23" s="110"/>
      <c r="C23" s="16"/>
      <c r="D23" s="55"/>
      <c r="E23" s="102">
        <f>SUM($G$3:G283)</f>
        <v>0</v>
      </c>
      <c r="F23" s="90"/>
      <c r="G23" s="91"/>
      <c r="H23" s="92"/>
      <c r="I23" s="93"/>
      <c r="J23" s="94"/>
      <c r="K23" s="93"/>
      <c r="L23" s="94"/>
      <c r="M23" s="92"/>
      <c r="N23" s="92"/>
      <c r="O23" s="94"/>
      <c r="P23" s="94"/>
      <c r="Q23" s="95"/>
      <c r="R23" s="92"/>
      <c r="S23" s="92"/>
      <c r="T23" s="92"/>
      <c r="U23" s="96"/>
      <c r="V23" s="96"/>
      <c r="W23" s="26"/>
      <c r="X23" s="26"/>
      <c r="Y23" s="26"/>
      <c r="Z23" s="26"/>
    </row>
    <row r="24" spans="1:26" ht="21.75" thickBot="1">
      <c r="A24" s="32"/>
      <c r="B24" s="28"/>
      <c r="C24" s="28"/>
      <c r="D24" s="27"/>
      <c r="E24" s="99"/>
      <c r="F24" s="90"/>
      <c r="G24" s="91"/>
      <c r="H24" s="92"/>
      <c r="I24" s="93"/>
      <c r="J24" s="94"/>
      <c r="K24" s="93"/>
      <c r="L24" s="94"/>
      <c r="M24" s="92"/>
      <c r="N24" s="92"/>
      <c r="O24" s="94"/>
      <c r="P24" s="94"/>
      <c r="Q24" s="95"/>
      <c r="R24" s="92"/>
      <c r="S24" s="92"/>
      <c r="T24" s="92"/>
      <c r="U24" s="96"/>
      <c r="V24" s="96"/>
      <c r="W24" s="26"/>
      <c r="X24" s="26"/>
      <c r="Y24" s="26"/>
      <c r="Z24" s="26"/>
    </row>
    <row r="25" spans="1:26" ht="21.75" thickBot="1">
      <c r="A25" s="108" t="s">
        <v>1</v>
      </c>
      <c r="B25" s="110"/>
      <c r="C25" s="16"/>
      <c r="D25" s="36"/>
      <c r="E25" s="100">
        <f>SUM($L$3:L283)</f>
        <v>0</v>
      </c>
      <c r="F25" s="90"/>
      <c r="G25" s="91"/>
      <c r="H25" s="92"/>
      <c r="I25" s="93"/>
      <c r="J25" s="94"/>
      <c r="K25" s="93"/>
      <c r="L25" s="94"/>
      <c r="M25" s="92"/>
      <c r="N25" s="92"/>
      <c r="O25" s="94"/>
      <c r="P25" s="94"/>
      <c r="Q25" s="95"/>
      <c r="R25" s="92"/>
      <c r="S25" s="92"/>
      <c r="T25" s="92"/>
      <c r="U25" s="96"/>
      <c r="V25" s="96"/>
      <c r="W25" s="26"/>
      <c r="X25" s="26"/>
      <c r="Y25" s="26"/>
      <c r="Z25" s="26"/>
    </row>
    <row r="26" spans="1:26" ht="21.75" thickBot="1">
      <c r="A26" s="32"/>
      <c r="B26" s="37"/>
      <c r="C26" s="28"/>
      <c r="D26" s="27"/>
      <c r="E26" s="99"/>
      <c r="F26" s="90"/>
      <c r="G26" s="91"/>
      <c r="H26" s="92"/>
      <c r="I26" s="93"/>
      <c r="J26" s="94"/>
      <c r="K26" s="93"/>
      <c r="L26" s="94"/>
      <c r="M26" s="92"/>
      <c r="N26" s="92"/>
      <c r="O26" s="94"/>
      <c r="P26" s="94"/>
      <c r="Q26" s="95"/>
      <c r="R26" s="92"/>
      <c r="S26" s="92"/>
      <c r="T26" s="92"/>
      <c r="U26" s="96"/>
      <c r="V26" s="96"/>
      <c r="W26" s="26"/>
      <c r="X26" s="26"/>
      <c r="Y26" s="26"/>
      <c r="Z26" s="26"/>
    </row>
    <row r="27" spans="1:26" ht="21.75" thickBot="1">
      <c r="A27" s="139" t="s">
        <v>10</v>
      </c>
      <c r="B27" s="140"/>
      <c r="C27" s="16"/>
      <c r="D27" s="27"/>
      <c r="E27" s="100">
        <f>SUM($I$3:I283)</f>
        <v>0</v>
      </c>
      <c r="F27" s="90"/>
      <c r="G27" s="91"/>
      <c r="H27" s="92"/>
      <c r="I27" s="93"/>
      <c r="J27" s="94"/>
      <c r="K27" s="93"/>
      <c r="L27" s="94"/>
      <c r="M27" s="92"/>
      <c r="N27" s="92"/>
      <c r="O27" s="94"/>
      <c r="P27" s="94"/>
      <c r="Q27" s="95"/>
      <c r="R27" s="92"/>
      <c r="S27" s="92"/>
      <c r="T27" s="92"/>
      <c r="U27" s="96"/>
      <c r="V27" s="96"/>
      <c r="W27" s="26"/>
      <c r="X27" s="26"/>
      <c r="Y27" s="26"/>
      <c r="Z27" s="26"/>
    </row>
    <row r="28" spans="1:26" ht="21.75" thickBot="1">
      <c r="A28" s="38"/>
      <c r="B28" s="35"/>
      <c r="C28" s="16"/>
      <c r="D28" s="27"/>
      <c r="E28" s="101"/>
      <c r="F28" s="90"/>
      <c r="G28" s="91"/>
      <c r="H28" s="92"/>
      <c r="I28" s="93"/>
      <c r="J28" s="94"/>
      <c r="K28" s="93"/>
      <c r="L28" s="94"/>
      <c r="M28" s="92"/>
      <c r="N28" s="92"/>
      <c r="O28" s="94"/>
      <c r="P28" s="94"/>
      <c r="Q28" s="95"/>
      <c r="R28" s="92"/>
      <c r="S28" s="92"/>
      <c r="T28" s="92"/>
      <c r="U28" s="96"/>
      <c r="V28" s="96"/>
      <c r="W28" s="26"/>
      <c r="X28" s="26"/>
      <c r="Y28" s="26"/>
      <c r="Z28" s="26"/>
    </row>
    <row r="29" spans="1:26" ht="21.75" thickBot="1">
      <c r="A29" s="108" t="s">
        <v>0</v>
      </c>
      <c r="B29" s="110"/>
      <c r="C29" s="16"/>
      <c r="D29" s="27"/>
      <c r="E29" s="100">
        <f>SUM($F$3:F283)</f>
        <v>0</v>
      </c>
      <c r="F29" s="90"/>
      <c r="G29" s="91"/>
      <c r="H29" s="92"/>
      <c r="I29" s="93"/>
      <c r="J29" s="94"/>
      <c r="K29" s="93"/>
      <c r="L29" s="94"/>
      <c r="M29" s="92"/>
      <c r="N29" s="92"/>
      <c r="O29" s="94"/>
      <c r="P29" s="94"/>
      <c r="Q29" s="95"/>
      <c r="R29" s="92"/>
      <c r="S29" s="92"/>
      <c r="T29" s="92"/>
      <c r="U29" s="96"/>
      <c r="V29" s="96"/>
      <c r="W29" s="26"/>
      <c r="X29" s="26"/>
      <c r="Y29" s="26"/>
      <c r="Z29" s="26"/>
    </row>
    <row r="30" spans="1:26" ht="26.25">
      <c r="A30" s="88"/>
      <c r="B30" s="35"/>
      <c r="C30" s="16"/>
      <c r="D30" s="85"/>
      <c r="E30" s="33"/>
    </row>
  </sheetData>
  <sheetProtection formatCells="0" formatColumns="0" formatRows="0"/>
  <mergeCells count="11">
    <mergeCell ref="A17:B17"/>
    <mergeCell ref="A27:B27"/>
    <mergeCell ref="S1:U1"/>
    <mergeCell ref="M1:Q1"/>
    <mergeCell ref="A8:B8"/>
    <mergeCell ref="A9:B9"/>
    <mergeCell ref="A10:B10"/>
    <mergeCell ref="A5:B5"/>
    <mergeCell ref="A11:B11"/>
    <mergeCell ref="A13:B13"/>
    <mergeCell ref="A15:B15"/>
  </mergeCells>
  <pageMargins left="0" right="0" top="0" bottom="0" header="0" footer="0"/>
  <pageSetup scale="64" fitToHeight="0" orientation="landscape" r:id="rId1"/>
  <headerFooter>
    <oddFooter>&amp;R&amp;P</oddFooter>
  </headerFooter>
  <rowBreaks count="1" manualBreakCount="1">
    <brk id="4" max="2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Z30"/>
  <sheetViews>
    <sheetView view="pageBreakPreview" zoomScale="70" zoomScaleNormal="100" zoomScaleSheetLayoutView="70" workbookViewId="0">
      <selection activeCell="I4" sqref="I4"/>
    </sheetView>
  </sheetViews>
  <sheetFormatPr baseColWidth="10" defaultRowHeight="21"/>
  <cols>
    <col min="1" max="1" width="20.140625" style="6" customWidth="1"/>
    <col min="2" max="2" width="12.7109375" style="4" customWidth="1"/>
    <col min="3" max="3" width="8.5703125" style="5" customWidth="1"/>
    <col min="4" max="4" width="22.7109375" style="5" customWidth="1"/>
    <col min="5" max="5" width="25.7109375" style="5" customWidth="1"/>
    <col min="6" max="6" width="6.7109375" style="12" customWidth="1"/>
    <col min="7" max="7" width="6.7109375" style="48" customWidth="1"/>
    <col min="8" max="8" width="6.7109375" style="52" customWidth="1"/>
    <col min="9" max="9" width="5.7109375" style="3" customWidth="1"/>
    <col min="10" max="10" width="5.7109375" style="12" customWidth="1"/>
    <col min="11" max="11" width="5.7109375" style="3" customWidth="1"/>
    <col min="12" max="12" width="5.7109375" style="12" customWidth="1"/>
    <col min="13" max="14" width="5.7109375" style="52" customWidth="1"/>
    <col min="15" max="16" width="5.7109375" style="12" customWidth="1"/>
    <col min="17" max="17" width="5.7109375" style="2" customWidth="1"/>
    <col min="18" max="20" width="5.7109375" style="52" customWidth="1"/>
    <col min="21" max="21" width="5.7109375" customWidth="1"/>
    <col min="22" max="22" width="8.42578125" customWidth="1"/>
  </cols>
  <sheetData>
    <row r="1" spans="1:26" s="10" customFormat="1" ht="26.25">
      <c r="B1" s="58" t="s">
        <v>26</v>
      </c>
      <c r="D1" s="58"/>
      <c r="E1" s="58"/>
      <c r="F1" s="10" t="s">
        <v>5</v>
      </c>
      <c r="G1" s="59"/>
      <c r="H1" s="14"/>
      <c r="I1" s="42"/>
      <c r="J1" s="11"/>
      <c r="K1" s="57"/>
      <c r="L1" s="59"/>
      <c r="M1" s="143">
        <f ca="1">Atest!M1</f>
        <v>42603</v>
      </c>
      <c r="N1" s="143"/>
      <c r="O1" s="143" t="e">
        <f>#REF!</f>
        <v>#REF!</v>
      </c>
      <c r="P1" s="143"/>
      <c r="Q1" s="143"/>
      <c r="R1" s="121"/>
      <c r="S1" s="143">
        <f ca="1">Atest!S1</f>
        <v>42609</v>
      </c>
      <c r="T1" s="143" t="s">
        <v>21</v>
      </c>
      <c r="U1" s="143" t="e">
        <f>#REF!</f>
        <v>#REF!</v>
      </c>
    </row>
    <row r="2" spans="1:26" ht="170.25" customHeight="1">
      <c r="A2" s="20" t="s">
        <v>4</v>
      </c>
      <c r="B2" s="23" t="s">
        <v>8</v>
      </c>
      <c r="C2" s="24" t="s">
        <v>9</v>
      </c>
      <c r="D2" s="24" t="s">
        <v>22</v>
      </c>
      <c r="E2" s="21" t="s">
        <v>23</v>
      </c>
      <c r="F2" s="46" t="s">
        <v>41</v>
      </c>
      <c r="G2" s="47" t="s">
        <v>40</v>
      </c>
      <c r="H2" s="56" t="s">
        <v>20</v>
      </c>
      <c r="I2" s="43" t="s">
        <v>15</v>
      </c>
      <c r="J2" s="56" t="s">
        <v>12</v>
      </c>
      <c r="K2" s="43" t="s">
        <v>14</v>
      </c>
      <c r="L2" s="56" t="s">
        <v>1</v>
      </c>
      <c r="M2" s="56" t="s">
        <v>37</v>
      </c>
      <c r="N2" s="56" t="s">
        <v>38</v>
      </c>
      <c r="O2" s="56" t="s">
        <v>36</v>
      </c>
      <c r="P2" s="56" t="s">
        <v>50</v>
      </c>
      <c r="Q2" s="44" t="s">
        <v>19</v>
      </c>
      <c r="R2" s="56" t="s">
        <v>16</v>
      </c>
      <c r="S2" s="56" t="s">
        <v>17</v>
      </c>
      <c r="T2" s="56" t="s">
        <v>18</v>
      </c>
      <c r="U2" s="56" t="s">
        <v>13</v>
      </c>
      <c r="V2" s="56" t="s">
        <v>11</v>
      </c>
      <c r="W2" s="70"/>
      <c r="X2" s="70"/>
      <c r="Y2" s="70"/>
      <c r="Z2" s="70"/>
    </row>
    <row r="3" spans="1:26" s="9" customFormat="1" ht="18.75">
      <c r="A3" s="80"/>
      <c r="B3" s="81"/>
      <c r="C3" s="79"/>
      <c r="D3" s="25"/>
      <c r="E3" s="112"/>
      <c r="F3" s="113" t="str">
        <f>IF(ISERROR(SEARCH("ATTENTE",E3)),"",$B3)</f>
        <v/>
      </c>
      <c r="G3" s="114" t="str">
        <f t="shared" ref="G3" si="0">IF(COUNTIF(E3,"*Formation*")+COUNTIF(E3,"*Travail de cours*")+COUNTIF(E3,"*réunion*")+COUNTIF(E3,"*escorte routière*")+COUNTIF(E3,"*courte distance*")&gt;0,B3,"-")</f>
        <v>-</v>
      </c>
      <c r="H3" s="113" t="str">
        <f>IF(ISERROR(SEARCH("superload: True",E3)),"",$B3)</f>
        <v/>
      </c>
      <c r="I3" s="113" t="str">
        <f>IF(ISERROR(SEARCH("Douane",E3)),"",1)</f>
        <v/>
      </c>
      <c r="J3" s="115" t="str">
        <f>IF(ISERROR(SEARCH("transport explosif",E3)),"",1)</f>
        <v/>
      </c>
      <c r="K3" s="113">
        <f t="shared" ref="K3" si="1">IF(COUNTIF(E3,"*toile: true*"),1,0)+IF(COUNTIF(E3,"*charge*"),1,0)+IF(COUNTIF(E3,"*déchargr*"),1,0)</f>
        <v>0</v>
      </c>
      <c r="L3" s="116" t="str">
        <f>IF(ISERROR(SEARCH("TWIC: True",E3)),"",1)</f>
        <v/>
      </c>
      <c r="M3" s="113" t="str">
        <f t="shared" ref="M3" si="2">IFERROR(IF(LEFT(MID($E3,SEARCH("Largeur pi-po",$E3,1)+15,100),2)*1&lt;12,LEFT(MID($E3,SEARCH("Largeur pi-po",$E3,1)+15,100),2)*1,""),"")</f>
        <v/>
      </c>
      <c r="N3" s="113" t="str">
        <f t="shared" ref="N3" si="3">IFERROR(IF(LEFT(MID($E3,SEARCH("Largeur pi-po",$E3,1)+15,100),2)*1&gt;=12,LEFT(MID($E3,SEARCH("Largeur pi-po",$E3,1)+15,100),2)*1,""),"")</f>
        <v/>
      </c>
      <c r="O3" s="83" t="str">
        <f t="shared" ref="O3" si="4">IF(M3&lt;12,1,"")</f>
        <v/>
      </c>
      <c r="P3" s="83" t="str">
        <f t="shared" ref="P3" si="5">IF(N3="","",IF(N3&gt;=12,1,""))</f>
        <v/>
      </c>
      <c r="Q3" s="113" t="str">
        <f>IF(ISERROR(SEARCH("PRIME N.Y:True",E3)),"",1)</f>
        <v/>
      </c>
      <c r="R3" s="113" t="str">
        <f>IF(ISERROR(SEARCH("Journée non complète",E3)),"",1)</f>
        <v/>
      </c>
      <c r="S3" s="113" t="str">
        <f>IF(ISERROR(SEARCH("Fin de semaine",E3)),"",1)</f>
        <v/>
      </c>
      <c r="T3" s="113" t="str">
        <f>IF(ISERROR(SEARCH("1 Journée compète semaine",E3)),"",1)</f>
        <v/>
      </c>
      <c r="U3" s="113" t="str">
        <f>IF(ISERROR(SEARCH("Arrêt obligatoir (36H)",E3)),"",1)</f>
        <v/>
      </c>
      <c r="V3" s="115" t="str">
        <f>IF(ISERR(FIND("Odomètre",E3,1)),"-",MID(E3,FIND("Odomètre",E3,1)+9,LEN(E3)-FIND("Odomètre",E3,1)-8))</f>
        <v>-</v>
      </c>
      <c r="W3" s="71"/>
      <c r="X3" s="71"/>
      <c r="Y3" s="71"/>
      <c r="Z3" s="71"/>
    </row>
    <row r="4" spans="1:26" s="9" customFormat="1" ht="19.5" thickBot="1">
      <c r="A4" s="103"/>
      <c r="B4" s="104"/>
      <c r="C4" s="105"/>
      <c r="D4" s="106"/>
      <c r="E4" s="107"/>
      <c r="F4" s="111"/>
      <c r="G4" s="117"/>
      <c r="H4" s="111"/>
      <c r="I4" s="111"/>
      <c r="J4" s="118"/>
      <c r="K4" s="111"/>
      <c r="L4" s="119"/>
      <c r="M4" s="111"/>
      <c r="N4" s="111"/>
      <c r="O4" s="120"/>
      <c r="P4" s="120"/>
      <c r="Q4" s="111"/>
      <c r="R4" s="111"/>
      <c r="S4" s="111"/>
      <c r="T4" s="111"/>
      <c r="U4" s="111"/>
      <c r="V4" s="118"/>
      <c r="W4" s="71"/>
      <c r="X4" s="71"/>
      <c r="Y4" s="71"/>
      <c r="Z4" s="71"/>
    </row>
    <row r="5" spans="1:26" ht="21.75" thickBot="1">
      <c r="A5" s="137" t="s">
        <v>3</v>
      </c>
      <c r="B5" s="138"/>
      <c r="C5" s="60"/>
      <c r="D5" s="61"/>
      <c r="E5" s="97">
        <f>SUM($K$3:K283)</f>
        <v>0</v>
      </c>
      <c r="F5" s="90"/>
      <c r="G5" s="91"/>
      <c r="H5" s="92"/>
      <c r="I5" s="93"/>
      <c r="J5" s="94"/>
      <c r="K5" s="93"/>
      <c r="L5" s="94"/>
      <c r="M5" s="92"/>
      <c r="N5" s="92"/>
      <c r="O5" s="94"/>
      <c r="P5" s="94"/>
      <c r="Q5" s="95"/>
      <c r="R5" s="92"/>
      <c r="S5" s="92"/>
      <c r="T5" s="92"/>
      <c r="U5" s="96"/>
      <c r="V5" s="96"/>
      <c r="W5" s="26"/>
      <c r="X5" s="26"/>
      <c r="Y5" s="26"/>
      <c r="Z5" s="26"/>
    </row>
    <row r="6" spans="1:26" ht="21.75" thickBot="1">
      <c r="A6" s="62"/>
      <c r="B6" s="63"/>
      <c r="C6" s="64"/>
      <c r="D6" s="65"/>
      <c r="E6" s="66"/>
      <c r="F6" s="90"/>
      <c r="G6" s="91"/>
      <c r="H6" s="92"/>
      <c r="I6" s="93"/>
      <c r="J6" s="94"/>
      <c r="K6" s="93"/>
      <c r="L6" s="94"/>
      <c r="M6" s="92"/>
      <c r="N6" s="92"/>
      <c r="O6" s="94"/>
      <c r="P6" s="94"/>
      <c r="Q6" s="95"/>
      <c r="R6" s="92"/>
      <c r="S6" s="92"/>
      <c r="T6" s="92"/>
      <c r="U6" s="96"/>
      <c r="V6" s="96"/>
      <c r="W6" s="26"/>
      <c r="X6" s="26"/>
      <c r="Y6" s="26"/>
      <c r="Z6" s="26"/>
    </row>
    <row r="7" spans="1:26" ht="42.75" thickBot="1">
      <c r="A7" s="109" t="s">
        <v>32</v>
      </c>
      <c r="B7" s="68"/>
      <c r="C7" s="60"/>
      <c r="D7" s="61"/>
      <c r="E7" s="97">
        <f>A8*0.6214</f>
        <v>0</v>
      </c>
      <c r="F7" s="90"/>
      <c r="G7" s="91"/>
      <c r="H7" s="92"/>
      <c r="I7" s="93"/>
      <c r="J7" s="94"/>
      <c r="K7" s="93"/>
      <c r="L7" s="94"/>
      <c r="M7" s="92"/>
      <c r="N7" s="92"/>
      <c r="O7" s="94"/>
      <c r="P7" s="94"/>
      <c r="Q7" s="95"/>
      <c r="R7" s="92"/>
      <c r="S7" s="92"/>
      <c r="T7" s="92"/>
      <c r="U7" s="96"/>
      <c r="V7" s="96"/>
      <c r="W7" s="26"/>
      <c r="X7" s="26"/>
      <c r="Y7" s="26"/>
      <c r="Z7" s="26"/>
    </row>
    <row r="8" spans="1:26" ht="21.75" thickBot="1">
      <c r="A8" s="135">
        <f>SUM($C$3:C302)</f>
        <v>0</v>
      </c>
      <c r="B8" s="136"/>
      <c r="C8" s="64"/>
      <c r="D8" s="65"/>
      <c r="E8" s="66"/>
      <c r="F8" s="90"/>
      <c r="G8" s="91"/>
      <c r="H8" s="92"/>
      <c r="I8" s="93"/>
      <c r="J8" s="94"/>
      <c r="K8" s="93"/>
      <c r="L8" s="94"/>
      <c r="M8" s="92"/>
      <c r="N8" s="92"/>
      <c r="O8" s="94"/>
      <c r="P8" s="94"/>
      <c r="Q8" s="95"/>
      <c r="R8" s="92"/>
      <c r="S8" s="92"/>
      <c r="T8" s="92"/>
      <c r="U8" s="96"/>
      <c r="V8" s="96"/>
      <c r="W8" s="26"/>
      <c r="X8" s="26"/>
      <c r="Y8" s="26"/>
      <c r="Z8" s="26"/>
    </row>
    <row r="9" spans="1:26" ht="21.75" thickBot="1">
      <c r="A9" s="133" t="s">
        <v>33</v>
      </c>
      <c r="B9" s="134"/>
      <c r="C9" s="60"/>
      <c r="D9" s="61"/>
      <c r="E9" s="98">
        <f>A10*0.6214</f>
        <v>0</v>
      </c>
      <c r="F9" s="90"/>
      <c r="G9" s="91"/>
      <c r="H9" s="92"/>
      <c r="I9" s="93"/>
      <c r="J9" s="94"/>
      <c r="K9" s="93"/>
      <c r="L9" s="94"/>
      <c r="M9" s="92"/>
      <c r="N9" s="92"/>
      <c r="O9" s="94"/>
      <c r="P9" s="94"/>
      <c r="Q9" s="95"/>
      <c r="R9" s="92"/>
      <c r="S9" s="92"/>
      <c r="T9" s="92"/>
      <c r="U9" s="96"/>
      <c r="V9" s="96"/>
      <c r="W9" s="26"/>
      <c r="X9" s="26"/>
      <c r="Y9" s="26"/>
      <c r="Z9" s="26"/>
    </row>
    <row r="10" spans="1:26" ht="21.75" thickBot="1">
      <c r="A10" s="129">
        <f>MAX($V$3:V286)-MIN($V$3:V286)</f>
        <v>0</v>
      </c>
      <c r="B10" s="130"/>
      <c r="C10" s="28"/>
      <c r="D10" s="27"/>
      <c r="E10" s="99"/>
      <c r="F10" s="90"/>
      <c r="G10" s="91"/>
      <c r="H10" s="92"/>
      <c r="I10" s="93"/>
      <c r="J10" s="94"/>
      <c r="K10" s="93"/>
      <c r="L10" s="94"/>
      <c r="M10" s="92"/>
      <c r="N10" s="92"/>
      <c r="O10" s="94"/>
      <c r="P10" s="94"/>
      <c r="Q10" s="95"/>
      <c r="R10" s="92"/>
      <c r="S10" s="92"/>
      <c r="T10" s="92"/>
      <c r="U10" s="96"/>
      <c r="V10" s="96"/>
      <c r="W10" s="26"/>
      <c r="X10" s="26"/>
      <c r="Y10" s="26"/>
      <c r="Z10" s="26"/>
    </row>
    <row r="11" spans="1:26" ht="21.75" thickBot="1">
      <c r="A11" s="131" t="s">
        <v>6</v>
      </c>
      <c r="B11" s="132"/>
      <c r="C11" s="54"/>
      <c r="D11" s="30"/>
      <c r="E11" s="100">
        <f>SUM($R$3:R283)</f>
        <v>0</v>
      </c>
      <c r="F11" s="90"/>
      <c r="G11" s="91"/>
      <c r="H11" s="92"/>
      <c r="I11" s="93"/>
      <c r="J11" s="94"/>
      <c r="K11" s="93"/>
      <c r="L11" s="94"/>
      <c r="M11" s="92"/>
      <c r="N11" s="92"/>
      <c r="O11" s="94"/>
      <c r="P11" s="94"/>
      <c r="Q11" s="95"/>
      <c r="R11" s="92"/>
      <c r="S11" s="92"/>
      <c r="T11" s="92"/>
      <c r="U11" s="96"/>
      <c r="V11" s="96"/>
      <c r="W11" s="26"/>
      <c r="X11" s="26"/>
      <c r="Y11" s="26"/>
      <c r="Z11" s="26"/>
    </row>
    <row r="12" spans="1:26" ht="21.75" thickBot="1">
      <c r="A12" s="32"/>
      <c r="B12" s="28"/>
      <c r="C12" s="28"/>
      <c r="D12" s="27"/>
      <c r="E12" s="99"/>
      <c r="F12" s="90"/>
      <c r="G12" s="91"/>
      <c r="H12" s="92"/>
      <c r="I12" s="93"/>
      <c r="J12" s="94"/>
      <c r="K12" s="93"/>
      <c r="L12" s="94"/>
      <c r="M12" s="92"/>
      <c r="N12" s="92"/>
      <c r="O12" s="94"/>
      <c r="P12" s="94"/>
      <c r="Q12" s="95"/>
      <c r="R12" s="92"/>
      <c r="S12" s="92"/>
      <c r="T12" s="92"/>
      <c r="U12" s="96"/>
      <c r="V12" s="96"/>
      <c r="W12" s="26"/>
      <c r="X12" s="26"/>
      <c r="Y12" s="26"/>
      <c r="Z12" s="26"/>
    </row>
    <row r="13" spans="1:26" ht="21.75" thickBot="1">
      <c r="A13" s="131" t="s">
        <v>43</v>
      </c>
      <c r="B13" s="132"/>
      <c r="C13" s="54"/>
      <c r="D13" s="55"/>
      <c r="E13" s="100">
        <f>SUM($T$3:$T281)</f>
        <v>0</v>
      </c>
      <c r="F13" s="90"/>
      <c r="G13" s="91"/>
      <c r="H13" s="92"/>
      <c r="I13" s="93"/>
      <c r="J13" s="94"/>
      <c r="K13" s="93"/>
      <c r="L13" s="94"/>
      <c r="M13" s="92"/>
      <c r="N13" s="92"/>
      <c r="O13" s="94"/>
      <c r="P13" s="94"/>
      <c r="Q13" s="95"/>
      <c r="R13" s="92"/>
      <c r="S13" s="92"/>
      <c r="T13" s="92"/>
      <c r="U13" s="96"/>
      <c r="V13" s="96"/>
      <c r="W13" s="26"/>
      <c r="X13" s="26"/>
      <c r="Y13" s="26"/>
      <c r="Z13" s="26"/>
    </row>
    <row r="14" spans="1:26" ht="21.75" thickBot="1">
      <c r="A14" s="38"/>
      <c r="B14" s="38"/>
      <c r="C14" s="54"/>
      <c r="D14" s="55"/>
      <c r="E14" s="101"/>
      <c r="F14" s="90"/>
      <c r="G14" s="91"/>
      <c r="H14" s="92"/>
      <c r="I14" s="93"/>
      <c r="J14" s="94"/>
      <c r="K14" s="93"/>
      <c r="L14" s="94"/>
      <c r="M14" s="92"/>
      <c r="N14" s="92"/>
      <c r="O14" s="94"/>
      <c r="P14" s="94"/>
      <c r="Q14" s="95"/>
      <c r="R14" s="92"/>
      <c r="S14" s="92"/>
      <c r="T14" s="92"/>
      <c r="U14" s="96"/>
      <c r="V14" s="96"/>
      <c r="W14" s="26"/>
      <c r="X14" s="26"/>
      <c r="Y14" s="26"/>
      <c r="Z14" s="26"/>
    </row>
    <row r="15" spans="1:26" ht="21.75" thickBot="1">
      <c r="A15" s="131" t="s">
        <v>42</v>
      </c>
      <c r="B15" s="132"/>
      <c r="C15" s="54"/>
      <c r="D15" s="55"/>
      <c r="E15" s="100">
        <f>SUM($S$3:$S281)</f>
        <v>0</v>
      </c>
      <c r="F15" s="90"/>
      <c r="G15" s="91"/>
      <c r="H15" s="92"/>
      <c r="I15" s="93"/>
      <c r="J15" s="94"/>
      <c r="K15" s="93"/>
      <c r="L15" s="94"/>
      <c r="M15" s="92"/>
      <c r="N15" s="92"/>
      <c r="O15" s="94"/>
      <c r="P15" s="94"/>
      <c r="Q15" s="95"/>
      <c r="R15" s="92"/>
      <c r="S15" s="92"/>
      <c r="T15" s="92"/>
      <c r="U15" s="96"/>
      <c r="V15" s="96"/>
      <c r="W15" s="26"/>
      <c r="X15" s="26"/>
      <c r="Y15" s="26"/>
      <c r="Z15" s="26"/>
    </row>
    <row r="16" spans="1:26" ht="21.75" thickBot="1">
      <c r="A16" s="49"/>
      <c r="B16" s="49"/>
      <c r="C16" s="54"/>
      <c r="D16" s="55"/>
      <c r="E16" s="101"/>
      <c r="F16" s="90"/>
      <c r="G16" s="91"/>
      <c r="H16" s="92"/>
      <c r="I16" s="93"/>
      <c r="J16" s="94"/>
      <c r="K16" s="93"/>
      <c r="L16" s="94"/>
      <c r="M16" s="92"/>
      <c r="N16" s="92"/>
      <c r="O16" s="94"/>
      <c r="P16" s="94"/>
      <c r="Q16" s="95"/>
      <c r="R16" s="92"/>
      <c r="S16" s="92"/>
      <c r="T16" s="92"/>
      <c r="U16" s="96"/>
      <c r="V16" s="96"/>
      <c r="W16" s="26"/>
      <c r="X16" s="26"/>
      <c r="Y16" s="26"/>
      <c r="Z16" s="26"/>
    </row>
    <row r="17" spans="1:26" ht="21.75" thickBot="1">
      <c r="A17" s="141" t="s">
        <v>13</v>
      </c>
      <c r="B17" s="142"/>
      <c r="C17" s="54"/>
      <c r="D17" s="55"/>
      <c r="E17" s="100">
        <f>SUM($U$3:$U281)</f>
        <v>0</v>
      </c>
      <c r="F17" s="90"/>
      <c r="G17" s="91"/>
      <c r="H17" s="92"/>
      <c r="I17" s="93"/>
      <c r="J17" s="94"/>
      <c r="K17" s="93"/>
      <c r="L17" s="94"/>
      <c r="M17" s="92"/>
      <c r="N17" s="92"/>
      <c r="O17" s="94"/>
      <c r="P17" s="94"/>
      <c r="Q17" s="95"/>
      <c r="R17" s="92"/>
      <c r="S17" s="92"/>
      <c r="T17" s="92"/>
      <c r="U17" s="96"/>
      <c r="V17" s="96"/>
      <c r="W17" s="26"/>
      <c r="X17" s="26"/>
      <c r="Y17" s="26"/>
      <c r="Z17" s="26"/>
    </row>
    <row r="18" spans="1:26" ht="21.75" thickBot="1">
      <c r="A18" s="32"/>
      <c r="B18" s="28"/>
      <c r="C18" s="28"/>
      <c r="D18" s="27"/>
      <c r="E18" s="99"/>
      <c r="F18" s="90"/>
      <c r="G18" s="91"/>
      <c r="H18" s="92"/>
      <c r="I18" s="93"/>
      <c r="J18" s="94"/>
      <c r="K18" s="93"/>
      <c r="L18" s="94"/>
      <c r="M18" s="92"/>
      <c r="N18" s="92"/>
      <c r="O18" s="94"/>
      <c r="P18" s="94"/>
      <c r="Q18" s="95"/>
      <c r="R18" s="92"/>
      <c r="S18" s="92"/>
      <c r="T18" s="92"/>
      <c r="U18" s="96"/>
      <c r="V18" s="96"/>
      <c r="W18" s="26"/>
      <c r="X18" s="26"/>
      <c r="Y18" s="26"/>
      <c r="Z18" s="26"/>
    </row>
    <row r="19" spans="1:26" ht="21.75" thickBot="1">
      <c r="A19" s="108" t="s">
        <v>34</v>
      </c>
      <c r="B19" s="29"/>
      <c r="C19" s="54"/>
      <c r="D19" s="55"/>
      <c r="E19" s="100">
        <f>SUM($O$3:O283)</f>
        <v>0</v>
      </c>
      <c r="F19" s="90"/>
      <c r="G19" s="91"/>
      <c r="H19" s="92"/>
      <c r="I19" s="93"/>
      <c r="J19" s="94"/>
      <c r="K19" s="93"/>
      <c r="L19" s="94"/>
      <c r="M19" s="92"/>
      <c r="N19" s="92"/>
      <c r="O19" s="94"/>
      <c r="P19" s="94"/>
      <c r="Q19" s="95"/>
      <c r="R19" s="92"/>
      <c r="S19" s="92"/>
      <c r="T19" s="92"/>
      <c r="U19" s="96"/>
      <c r="V19" s="96"/>
      <c r="W19" s="26"/>
      <c r="X19" s="26"/>
      <c r="Y19" s="26"/>
      <c r="Z19" s="26"/>
    </row>
    <row r="20" spans="1:26" ht="21.75" thickBot="1">
      <c r="A20" s="32"/>
      <c r="B20" s="28"/>
      <c r="C20" s="28"/>
      <c r="D20" s="27"/>
      <c r="E20" s="99"/>
      <c r="F20" s="90"/>
      <c r="G20" s="91"/>
      <c r="H20" s="92"/>
      <c r="I20" s="93"/>
      <c r="J20" s="94"/>
      <c r="K20" s="93"/>
      <c r="L20" s="94"/>
      <c r="M20" s="92"/>
      <c r="N20" s="92"/>
      <c r="O20" s="94"/>
      <c r="P20" s="94"/>
      <c r="Q20" s="95"/>
      <c r="R20" s="92"/>
      <c r="S20" s="92"/>
      <c r="T20" s="92"/>
      <c r="U20" s="96"/>
      <c r="V20" s="96"/>
      <c r="W20" s="26"/>
      <c r="X20" s="26"/>
      <c r="Y20" s="26"/>
      <c r="Z20" s="26"/>
    </row>
    <row r="21" spans="1:26" ht="21.75" thickBot="1">
      <c r="A21" s="108" t="s">
        <v>35</v>
      </c>
      <c r="B21" s="29"/>
      <c r="C21" s="54"/>
      <c r="D21" s="55"/>
      <c r="E21" s="100">
        <f>SUM($P$3:P285)</f>
        <v>0</v>
      </c>
      <c r="F21" s="90"/>
      <c r="G21" s="91"/>
      <c r="H21" s="92"/>
      <c r="I21" s="93"/>
      <c r="J21" s="94"/>
      <c r="K21" s="93"/>
      <c r="L21" s="94"/>
      <c r="M21" s="92"/>
      <c r="N21" s="92"/>
      <c r="O21" s="94"/>
      <c r="P21" s="94"/>
      <c r="Q21" s="95"/>
      <c r="R21" s="92"/>
      <c r="S21" s="92"/>
      <c r="T21" s="92"/>
      <c r="U21" s="96"/>
      <c r="V21" s="96"/>
      <c r="W21" s="26"/>
      <c r="X21" s="26"/>
      <c r="Y21" s="26"/>
      <c r="Z21" s="26"/>
    </row>
    <row r="22" spans="1:26" ht="21.75" thickBot="1">
      <c r="A22" s="32"/>
      <c r="B22" s="28"/>
      <c r="C22" s="28"/>
      <c r="D22" s="27"/>
      <c r="E22" s="99"/>
      <c r="F22" s="90"/>
      <c r="G22" s="91"/>
      <c r="H22" s="92"/>
      <c r="I22" s="93"/>
      <c r="J22" s="94"/>
      <c r="K22" s="93"/>
      <c r="L22" s="94"/>
      <c r="M22" s="92"/>
      <c r="N22" s="92"/>
      <c r="O22" s="94"/>
      <c r="P22" s="94"/>
      <c r="Q22" s="95"/>
      <c r="R22" s="92"/>
      <c r="S22" s="92"/>
      <c r="T22" s="92"/>
      <c r="U22" s="96"/>
      <c r="V22" s="96"/>
      <c r="W22" s="26"/>
      <c r="X22" s="26"/>
      <c r="Y22" s="26"/>
      <c r="Z22" s="26"/>
    </row>
    <row r="23" spans="1:26" ht="21.75" thickBot="1">
      <c r="A23" s="108" t="s">
        <v>2</v>
      </c>
      <c r="B23" s="110"/>
      <c r="C23" s="16"/>
      <c r="D23" s="55"/>
      <c r="E23" s="102">
        <f>SUM($G$3:G283)</f>
        <v>0</v>
      </c>
      <c r="F23" s="90"/>
      <c r="G23" s="91"/>
      <c r="H23" s="92"/>
      <c r="I23" s="93"/>
      <c r="J23" s="94"/>
      <c r="K23" s="93"/>
      <c r="L23" s="94"/>
      <c r="M23" s="92"/>
      <c r="N23" s="92"/>
      <c r="O23" s="94"/>
      <c r="P23" s="94"/>
      <c r="Q23" s="95"/>
      <c r="R23" s="92"/>
      <c r="S23" s="92"/>
      <c r="T23" s="92"/>
      <c r="U23" s="96"/>
      <c r="V23" s="96"/>
      <c r="W23" s="26"/>
      <c r="X23" s="26"/>
      <c r="Y23" s="26"/>
      <c r="Z23" s="26"/>
    </row>
    <row r="24" spans="1:26" ht="21.75" thickBot="1">
      <c r="A24" s="32"/>
      <c r="B24" s="28"/>
      <c r="C24" s="28"/>
      <c r="D24" s="27"/>
      <c r="E24" s="99"/>
      <c r="F24" s="90"/>
      <c r="G24" s="91"/>
      <c r="H24" s="92"/>
      <c r="I24" s="93"/>
      <c r="J24" s="94"/>
      <c r="K24" s="93"/>
      <c r="L24" s="94"/>
      <c r="M24" s="92"/>
      <c r="N24" s="92"/>
      <c r="O24" s="94"/>
      <c r="P24" s="94"/>
      <c r="Q24" s="95"/>
      <c r="R24" s="92"/>
      <c r="S24" s="92"/>
      <c r="T24" s="92"/>
      <c r="U24" s="96"/>
      <c r="V24" s="96"/>
      <c r="W24" s="26"/>
      <c r="X24" s="26"/>
      <c r="Y24" s="26"/>
      <c r="Z24" s="26"/>
    </row>
    <row r="25" spans="1:26" ht="21.75" thickBot="1">
      <c r="A25" s="108" t="s">
        <v>1</v>
      </c>
      <c r="B25" s="110"/>
      <c r="C25" s="16"/>
      <c r="D25" s="36"/>
      <c r="E25" s="100">
        <f>SUM($L$3:L283)</f>
        <v>0</v>
      </c>
      <c r="F25" s="90"/>
      <c r="G25" s="91"/>
      <c r="H25" s="92"/>
      <c r="I25" s="93"/>
      <c r="J25" s="94"/>
      <c r="K25" s="93"/>
      <c r="L25" s="94"/>
      <c r="M25" s="92"/>
      <c r="N25" s="92"/>
      <c r="O25" s="94"/>
      <c r="P25" s="94"/>
      <c r="Q25" s="95"/>
      <c r="R25" s="92"/>
      <c r="S25" s="92"/>
      <c r="T25" s="92"/>
      <c r="U25" s="96"/>
      <c r="V25" s="96"/>
      <c r="W25" s="26"/>
      <c r="X25" s="26"/>
      <c r="Y25" s="26"/>
      <c r="Z25" s="26"/>
    </row>
    <row r="26" spans="1:26" ht="21.75" thickBot="1">
      <c r="A26" s="32"/>
      <c r="B26" s="37"/>
      <c r="C26" s="28"/>
      <c r="D26" s="27"/>
      <c r="E26" s="99"/>
      <c r="F26" s="90"/>
      <c r="G26" s="91"/>
      <c r="H26" s="92"/>
      <c r="I26" s="93"/>
      <c r="J26" s="94"/>
      <c r="K26" s="93"/>
      <c r="L26" s="94"/>
      <c r="M26" s="92"/>
      <c r="N26" s="92"/>
      <c r="O26" s="94"/>
      <c r="P26" s="94"/>
      <c r="Q26" s="95"/>
      <c r="R26" s="92"/>
      <c r="S26" s="92"/>
      <c r="T26" s="92"/>
      <c r="U26" s="96"/>
      <c r="V26" s="96"/>
      <c r="W26" s="26"/>
      <c r="X26" s="26"/>
      <c r="Y26" s="26"/>
      <c r="Z26" s="26"/>
    </row>
    <row r="27" spans="1:26" ht="21.75" thickBot="1">
      <c r="A27" s="139" t="s">
        <v>10</v>
      </c>
      <c r="B27" s="140"/>
      <c r="C27" s="16"/>
      <c r="D27" s="27"/>
      <c r="E27" s="100">
        <f>SUM($I$3:I283)</f>
        <v>0</v>
      </c>
      <c r="F27" s="90"/>
      <c r="G27" s="91"/>
      <c r="H27" s="92"/>
      <c r="I27" s="93"/>
      <c r="J27" s="94"/>
      <c r="K27" s="93"/>
      <c r="L27" s="94"/>
      <c r="M27" s="92"/>
      <c r="N27" s="92"/>
      <c r="O27" s="94"/>
      <c r="P27" s="94"/>
      <c r="Q27" s="95"/>
      <c r="R27" s="92"/>
      <c r="S27" s="92"/>
      <c r="T27" s="92"/>
      <c r="U27" s="96"/>
      <c r="V27" s="96"/>
      <c r="W27" s="26"/>
      <c r="X27" s="26"/>
      <c r="Y27" s="26"/>
      <c r="Z27" s="26"/>
    </row>
    <row r="28" spans="1:26" ht="21.75" thickBot="1">
      <c r="A28" s="38"/>
      <c r="B28" s="35"/>
      <c r="C28" s="16"/>
      <c r="D28" s="27"/>
      <c r="E28" s="101"/>
      <c r="F28" s="90"/>
      <c r="G28" s="91"/>
      <c r="H28" s="92"/>
      <c r="I28" s="93"/>
      <c r="J28" s="94"/>
      <c r="K28" s="93"/>
      <c r="L28" s="94"/>
      <c r="M28" s="92"/>
      <c r="N28" s="92"/>
      <c r="O28" s="94"/>
      <c r="P28" s="94"/>
      <c r="Q28" s="95"/>
      <c r="R28" s="92"/>
      <c r="S28" s="92"/>
      <c r="T28" s="92"/>
      <c r="U28" s="96"/>
      <c r="V28" s="96"/>
      <c r="W28" s="26"/>
      <c r="X28" s="26"/>
      <c r="Y28" s="26"/>
      <c r="Z28" s="26"/>
    </row>
    <row r="29" spans="1:26" ht="21.75" thickBot="1">
      <c r="A29" s="108" t="s">
        <v>0</v>
      </c>
      <c r="B29" s="110"/>
      <c r="C29" s="16"/>
      <c r="D29" s="27"/>
      <c r="E29" s="100">
        <f>SUM($F$3:F283)</f>
        <v>0</v>
      </c>
      <c r="F29" s="90"/>
      <c r="G29" s="91"/>
      <c r="H29" s="92"/>
      <c r="I29" s="93"/>
      <c r="J29" s="94"/>
      <c r="K29" s="93"/>
      <c r="L29" s="94"/>
      <c r="M29" s="92"/>
      <c r="N29" s="92"/>
      <c r="O29" s="94"/>
      <c r="P29" s="94"/>
      <c r="Q29" s="95"/>
      <c r="R29" s="92"/>
      <c r="S29" s="92"/>
      <c r="T29" s="92"/>
      <c r="U29" s="96"/>
      <c r="V29" s="96"/>
      <c r="W29" s="26"/>
      <c r="X29" s="26"/>
      <c r="Y29" s="26"/>
      <c r="Z29" s="26"/>
    </row>
    <row r="30" spans="1:26" ht="26.25">
      <c r="A30" s="38"/>
      <c r="B30" s="35"/>
      <c r="C30" s="16"/>
      <c r="D30" s="27"/>
      <c r="E30" s="33"/>
    </row>
  </sheetData>
  <sheetProtection formatCells="0" formatColumns="0" formatRows="0"/>
  <mergeCells count="11">
    <mergeCell ref="A27:B27"/>
    <mergeCell ref="S1:U1"/>
    <mergeCell ref="M1:Q1"/>
    <mergeCell ref="A8:B8"/>
    <mergeCell ref="A9:B9"/>
    <mergeCell ref="A10:B10"/>
    <mergeCell ref="A5:B5"/>
    <mergeCell ref="A11:B11"/>
    <mergeCell ref="A13:B13"/>
    <mergeCell ref="A15:B15"/>
    <mergeCell ref="A17:B17"/>
  </mergeCells>
  <pageMargins left="0" right="0" top="0" bottom="0" header="0" footer="0"/>
  <pageSetup scale="70" fitToHeight="0" orientation="landscape" horizontalDpi="300" verticalDpi="300" r:id="rId1"/>
  <headerFooter>
    <oddFooter>&amp;R&amp;P</oddFooter>
  </headerFooter>
  <rowBreaks count="1" manualBreakCount="1">
    <brk id="4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rgb="FF00B050"/>
    <pageSetUpPr fitToPage="1"/>
  </sheetPr>
  <dimension ref="A1:Z36"/>
  <sheetViews>
    <sheetView view="pageBreakPreview" zoomScale="70" zoomScaleNormal="100" zoomScaleSheetLayoutView="70" workbookViewId="0">
      <selection activeCell="I4" sqref="I4"/>
    </sheetView>
  </sheetViews>
  <sheetFormatPr baseColWidth="10" defaultRowHeight="21"/>
  <cols>
    <col min="1" max="1" width="20.140625" style="6" customWidth="1"/>
    <col min="2" max="2" width="20" style="4" customWidth="1"/>
    <col min="3" max="3" width="8.5703125" style="5" customWidth="1"/>
    <col min="4" max="4" width="22.7109375" style="5" customWidth="1"/>
    <col min="5" max="5" width="25.7109375" style="5" customWidth="1"/>
    <col min="6" max="6" width="5.28515625" style="12" customWidth="1"/>
    <col min="7" max="7" width="6.140625" style="48" customWidth="1"/>
    <col min="8" max="8" width="5.28515625" style="52" customWidth="1"/>
    <col min="9" max="9" width="8.28515625" style="3" customWidth="1"/>
    <col min="10" max="10" width="5.28515625" style="12" customWidth="1"/>
    <col min="11" max="11" width="8.28515625" style="3" customWidth="1"/>
    <col min="12" max="12" width="5.28515625" style="12" customWidth="1"/>
    <col min="13" max="13" width="8.7109375" style="52" customWidth="1"/>
    <col min="14" max="14" width="8.140625" style="52" customWidth="1"/>
    <col min="15" max="15" width="6.42578125" style="12" customWidth="1"/>
    <col min="16" max="16" width="6.85546875" style="12" customWidth="1"/>
    <col min="17" max="17" width="5.85546875" style="2" customWidth="1"/>
    <col min="18" max="18" width="8.7109375" style="52" customWidth="1"/>
    <col min="19" max="20" width="6.7109375" style="52" customWidth="1"/>
    <col min="21" max="21" width="7" customWidth="1"/>
    <col min="22" max="22" width="9.7109375" customWidth="1"/>
    <col min="23" max="26" width="11.5703125" style="26"/>
  </cols>
  <sheetData>
    <row r="1" spans="1:26" s="10" customFormat="1" ht="21.75" customHeight="1">
      <c r="B1" s="58" t="s">
        <v>48</v>
      </c>
      <c r="D1" s="14"/>
      <c r="E1" s="14"/>
      <c r="F1" s="10" t="s">
        <v>5</v>
      </c>
      <c r="G1" s="59"/>
      <c r="H1" s="14"/>
      <c r="I1" s="42"/>
      <c r="J1" s="11"/>
      <c r="K1" s="57"/>
      <c r="L1" s="59"/>
      <c r="M1" s="143">
        <f ca="1">Atest!M1</f>
        <v>42603</v>
      </c>
      <c r="N1" s="143"/>
      <c r="O1" s="143" t="e">
        <f>#REF!</f>
        <v>#REF!</v>
      </c>
      <c r="P1" s="143"/>
      <c r="Q1" s="143"/>
      <c r="R1" s="121"/>
      <c r="S1" s="143">
        <f ca="1">Atest!S1</f>
        <v>42609</v>
      </c>
      <c r="T1" s="143" t="s">
        <v>21</v>
      </c>
      <c r="U1" s="143" t="e">
        <f>#REF!</f>
        <v>#REF!</v>
      </c>
      <c r="W1" s="69"/>
      <c r="X1" s="69"/>
      <c r="Y1" s="69"/>
      <c r="Z1" s="69"/>
    </row>
    <row r="2" spans="1:26" ht="170.25" customHeight="1">
      <c r="A2" s="20" t="s">
        <v>4</v>
      </c>
      <c r="B2" s="23" t="s">
        <v>8</v>
      </c>
      <c r="C2" s="24" t="s">
        <v>9</v>
      </c>
      <c r="D2" s="24" t="s">
        <v>22</v>
      </c>
      <c r="E2" s="21" t="s">
        <v>23</v>
      </c>
      <c r="F2" s="46" t="s">
        <v>41</v>
      </c>
      <c r="G2" s="47" t="s">
        <v>40</v>
      </c>
      <c r="H2" s="56" t="s">
        <v>20</v>
      </c>
      <c r="I2" s="43" t="s">
        <v>15</v>
      </c>
      <c r="J2" s="56" t="s">
        <v>12</v>
      </c>
      <c r="K2" s="43" t="s">
        <v>14</v>
      </c>
      <c r="L2" s="56" t="s">
        <v>1</v>
      </c>
      <c r="M2" s="56" t="s">
        <v>37</v>
      </c>
      <c r="N2" s="56" t="s">
        <v>38</v>
      </c>
      <c r="O2" s="56" t="s">
        <v>36</v>
      </c>
      <c r="P2" s="56" t="s">
        <v>50</v>
      </c>
      <c r="Q2" s="44" t="s">
        <v>19</v>
      </c>
      <c r="R2" s="56" t="s">
        <v>16</v>
      </c>
      <c r="S2" s="56" t="s">
        <v>17</v>
      </c>
      <c r="T2" s="56" t="s">
        <v>18</v>
      </c>
      <c r="U2" s="56" t="s">
        <v>13</v>
      </c>
      <c r="V2" s="56" t="s">
        <v>11</v>
      </c>
      <c r="W2" s="70"/>
      <c r="X2" s="70"/>
      <c r="Y2" s="70"/>
      <c r="Z2" s="70"/>
    </row>
    <row r="3" spans="1:26" s="9" customFormat="1" ht="18.75">
      <c r="A3" s="80"/>
      <c r="B3" s="81"/>
      <c r="C3" s="79"/>
      <c r="D3" s="25"/>
      <c r="E3" s="112"/>
      <c r="F3" s="113" t="str">
        <f>IF(ISERROR(SEARCH("ATTENTE",E3)),"",$B3)</f>
        <v/>
      </c>
      <c r="G3" s="114" t="str">
        <f t="shared" ref="G3" si="0">IF(COUNTIF(E3,"*Formation*")+COUNTIF(E3,"*Travail de cours*")+COUNTIF(E3,"*réunion*")+COUNTIF(E3,"*escorte routière*")+COUNTIF(E3,"*courte distance*")&gt;0,B3,"-")</f>
        <v>-</v>
      </c>
      <c r="H3" s="113" t="str">
        <f>IF(ISERROR(SEARCH("superload: True",E3)),"",$B3)</f>
        <v/>
      </c>
      <c r="I3" s="113" t="str">
        <f>IF(ISERROR(SEARCH("Douane",E3)),"",1)</f>
        <v/>
      </c>
      <c r="J3" s="115" t="str">
        <f>IF(ISERROR(SEARCH("transport explosif",E3)),"",1)</f>
        <v/>
      </c>
      <c r="K3" s="113">
        <f t="shared" ref="K3" si="1">IF(COUNTIF(E3,"*toile: true*"),1,0)+IF(COUNTIF(E3,"*charge*"),1,0)+IF(COUNTIF(E3,"*déchargr*"),1,0)</f>
        <v>0</v>
      </c>
      <c r="L3" s="116" t="str">
        <f>IF(ISERROR(SEARCH("TWIC: True",E3)),"",1)</f>
        <v/>
      </c>
      <c r="M3" s="113" t="str">
        <f t="shared" ref="M3" si="2">IFERROR(IF(LEFT(MID($E3,SEARCH("Largeur pi-po",$E3,1)+15,100),2)*1&lt;12,LEFT(MID($E3,SEARCH("Largeur pi-po",$E3,1)+15,100),2)*1,""),"")</f>
        <v/>
      </c>
      <c r="N3" s="113" t="str">
        <f t="shared" ref="N3" si="3">IFERROR(IF(LEFT(MID($E3,SEARCH("Largeur pi-po",$E3,1)+15,100),2)*1&gt;=12,LEFT(MID($E3,SEARCH("Largeur pi-po",$E3,1)+15,100),2)*1,""),"")</f>
        <v/>
      </c>
      <c r="O3" s="83" t="str">
        <f t="shared" ref="O3" si="4">IF(M3&lt;12,1,"")</f>
        <v/>
      </c>
      <c r="P3" s="83" t="str">
        <f t="shared" ref="P3" si="5">IF(N3="","",IF(N3&gt;=12,1,""))</f>
        <v/>
      </c>
      <c r="Q3" s="113" t="str">
        <f>IF(ISERROR(SEARCH("PRIME N.Y:True",E3)),"",1)</f>
        <v/>
      </c>
      <c r="R3" s="113" t="str">
        <f>IF(ISERROR(SEARCH("Journée non complète",E3)),"",1)</f>
        <v/>
      </c>
      <c r="S3" s="113" t="str">
        <f>IF(ISERROR(SEARCH("Fin de semaine",E3)),"",1)</f>
        <v/>
      </c>
      <c r="T3" s="113" t="str">
        <f>IF(ISERROR(SEARCH("1 Journée compète semaine",E3)),"",1)</f>
        <v/>
      </c>
      <c r="U3" s="113" t="str">
        <f>IF(ISERROR(SEARCH("Arrêt obligatoir (36H)",E3)),"",1)</f>
        <v/>
      </c>
      <c r="V3" s="115" t="str">
        <f>IF(ISERR(FIND("Odomètre",E3,1)),"-",MID(E3,FIND("Odomètre",E3,1)+9,LEN(E3)-FIND("Odomètre",E3,1)-8))</f>
        <v>-</v>
      </c>
      <c r="W3" s="71"/>
      <c r="X3" s="71"/>
      <c r="Y3" s="71"/>
      <c r="Z3" s="71"/>
    </row>
    <row r="4" spans="1:26" s="9" customFormat="1" ht="19.5" thickBot="1">
      <c r="A4" s="103"/>
      <c r="B4" s="104"/>
      <c r="C4" s="105"/>
      <c r="D4" s="106"/>
      <c r="E4" s="107"/>
      <c r="F4" s="111"/>
      <c r="G4" s="117"/>
      <c r="H4" s="111"/>
      <c r="I4" s="111"/>
      <c r="J4" s="118"/>
      <c r="K4" s="111"/>
      <c r="L4" s="119"/>
      <c r="M4" s="111"/>
      <c r="N4" s="111"/>
      <c r="O4" s="120"/>
      <c r="P4" s="120"/>
      <c r="Q4" s="111"/>
      <c r="R4" s="111"/>
      <c r="S4" s="111"/>
      <c r="T4" s="111"/>
      <c r="U4" s="111"/>
      <c r="V4" s="118"/>
      <c r="W4" s="71"/>
      <c r="X4" s="71"/>
      <c r="Y4" s="71"/>
      <c r="Z4" s="71"/>
    </row>
    <row r="5" spans="1:26" ht="21.75" thickBot="1">
      <c r="A5" s="137" t="s">
        <v>3</v>
      </c>
      <c r="B5" s="138"/>
      <c r="C5" s="60"/>
      <c r="D5" s="61"/>
      <c r="E5" s="97">
        <f>SUM($K$3:K283)</f>
        <v>0</v>
      </c>
      <c r="F5" s="90"/>
      <c r="G5" s="91"/>
      <c r="H5" s="92"/>
      <c r="I5" s="93"/>
      <c r="J5" s="94"/>
      <c r="K5" s="93"/>
      <c r="L5" s="94"/>
      <c r="M5" s="92"/>
      <c r="N5" s="92"/>
      <c r="O5" s="94"/>
      <c r="P5" s="94"/>
      <c r="Q5" s="95"/>
      <c r="R5" s="92"/>
      <c r="S5" s="92"/>
      <c r="T5" s="92"/>
      <c r="U5" s="96"/>
      <c r="V5" s="96"/>
    </row>
    <row r="6" spans="1:26" ht="21.75" thickBot="1">
      <c r="A6" s="62"/>
      <c r="B6" s="63"/>
      <c r="C6" s="64"/>
      <c r="D6" s="65"/>
      <c r="E6" s="66"/>
      <c r="F6" s="90"/>
      <c r="G6" s="91"/>
      <c r="H6" s="92"/>
      <c r="I6" s="93"/>
      <c r="J6" s="94"/>
      <c r="K6" s="93"/>
      <c r="L6" s="94"/>
      <c r="M6" s="92"/>
      <c r="N6" s="92"/>
      <c r="O6" s="94"/>
      <c r="P6" s="94"/>
      <c r="Q6" s="95"/>
      <c r="R6" s="92"/>
      <c r="S6" s="92"/>
      <c r="T6" s="92"/>
      <c r="U6" s="96"/>
      <c r="V6" s="96"/>
    </row>
    <row r="7" spans="1:26" ht="42.75" thickBot="1">
      <c r="A7" s="109" t="s">
        <v>32</v>
      </c>
      <c r="B7" s="68"/>
      <c r="C7" s="60"/>
      <c r="D7" s="61"/>
      <c r="E7" s="97">
        <f>A8*0.6214</f>
        <v>0</v>
      </c>
      <c r="F7" s="90"/>
      <c r="G7" s="91"/>
      <c r="H7" s="92"/>
      <c r="I7" s="93"/>
      <c r="J7" s="94"/>
      <c r="K7" s="93"/>
      <c r="L7" s="94"/>
      <c r="M7" s="92"/>
      <c r="N7" s="92"/>
      <c r="O7" s="94"/>
      <c r="P7" s="94"/>
      <c r="Q7" s="95"/>
      <c r="R7" s="92"/>
      <c r="S7" s="92"/>
      <c r="T7" s="92"/>
      <c r="U7" s="96"/>
      <c r="V7" s="96"/>
    </row>
    <row r="8" spans="1:26" ht="21.75" thickBot="1">
      <c r="A8" s="135">
        <f>SUM($C$3:C302)</f>
        <v>0</v>
      </c>
      <c r="B8" s="136"/>
      <c r="C8" s="64"/>
      <c r="D8" s="65"/>
      <c r="E8" s="66"/>
      <c r="F8" s="90"/>
      <c r="G8" s="91"/>
      <c r="H8" s="92"/>
      <c r="I8" s="93"/>
      <c r="J8" s="94"/>
      <c r="K8" s="93"/>
      <c r="L8" s="94"/>
      <c r="M8" s="92"/>
      <c r="N8" s="92"/>
      <c r="O8" s="94"/>
      <c r="P8" s="94"/>
      <c r="Q8" s="95"/>
      <c r="R8" s="92"/>
      <c r="S8" s="92"/>
      <c r="T8" s="92"/>
      <c r="U8" s="96"/>
      <c r="V8" s="96"/>
    </row>
    <row r="9" spans="1:26" ht="21.75" thickBot="1">
      <c r="A9" s="133" t="s">
        <v>33</v>
      </c>
      <c r="B9" s="134"/>
      <c r="C9" s="60"/>
      <c r="D9" s="61"/>
      <c r="E9" s="98">
        <f>A10*0.6214</f>
        <v>0</v>
      </c>
      <c r="F9" s="90"/>
      <c r="G9" s="91"/>
      <c r="H9" s="92"/>
      <c r="I9" s="93"/>
      <c r="J9" s="94"/>
      <c r="K9" s="93"/>
      <c r="L9" s="94"/>
      <c r="M9" s="92"/>
      <c r="N9" s="92"/>
      <c r="O9" s="94"/>
      <c r="P9" s="94"/>
      <c r="Q9" s="95"/>
      <c r="R9" s="92"/>
      <c r="S9" s="92"/>
      <c r="T9" s="92"/>
      <c r="U9" s="96"/>
      <c r="V9" s="96"/>
    </row>
    <row r="10" spans="1:26" ht="21.75" thickBot="1">
      <c r="A10" s="129">
        <f>MAX($V$3:V286)-MIN($V$3:V286)</f>
        <v>0</v>
      </c>
      <c r="B10" s="130"/>
      <c r="C10" s="28"/>
      <c r="D10" s="27"/>
      <c r="E10" s="99"/>
      <c r="F10" s="90"/>
      <c r="G10" s="91"/>
      <c r="H10" s="92"/>
      <c r="I10" s="93"/>
      <c r="J10" s="94"/>
      <c r="K10" s="93"/>
      <c r="L10" s="94"/>
      <c r="M10" s="92"/>
      <c r="N10" s="92"/>
      <c r="O10" s="94"/>
      <c r="P10" s="94"/>
      <c r="Q10" s="95"/>
      <c r="R10" s="92"/>
      <c r="S10" s="92"/>
      <c r="T10" s="92"/>
      <c r="U10" s="96"/>
      <c r="V10" s="96"/>
    </row>
    <row r="11" spans="1:26" ht="21.75" thickBot="1">
      <c r="A11" s="131" t="s">
        <v>6</v>
      </c>
      <c r="B11" s="132"/>
      <c r="C11" s="54"/>
      <c r="D11" s="30"/>
      <c r="E11" s="100">
        <f>SUM($R$3:R283)</f>
        <v>0</v>
      </c>
      <c r="F11" s="90"/>
      <c r="G11" s="91"/>
      <c r="H11" s="92"/>
      <c r="I11" s="93"/>
      <c r="J11" s="94"/>
      <c r="K11" s="93"/>
      <c r="L11" s="94"/>
      <c r="M11" s="92"/>
      <c r="N11" s="92"/>
      <c r="O11" s="94"/>
      <c r="P11" s="94"/>
      <c r="Q11" s="95"/>
      <c r="R11" s="92"/>
      <c r="S11" s="92"/>
      <c r="T11" s="92"/>
      <c r="U11" s="96"/>
      <c r="V11" s="96"/>
    </row>
    <row r="12" spans="1:26" ht="21.75" thickBot="1">
      <c r="A12" s="32"/>
      <c r="B12" s="28"/>
      <c r="C12" s="28"/>
      <c r="D12" s="27"/>
      <c r="E12" s="99"/>
      <c r="F12" s="90"/>
      <c r="G12" s="91"/>
      <c r="H12" s="92"/>
      <c r="I12" s="93"/>
      <c r="J12" s="94"/>
      <c r="K12" s="93"/>
      <c r="L12" s="94"/>
      <c r="M12" s="92"/>
      <c r="N12" s="92"/>
      <c r="O12" s="94"/>
      <c r="P12" s="94"/>
      <c r="Q12" s="95"/>
      <c r="R12" s="92"/>
      <c r="S12" s="92"/>
      <c r="T12" s="92"/>
      <c r="U12" s="96"/>
      <c r="V12" s="96"/>
    </row>
    <row r="13" spans="1:26" ht="21.75" thickBot="1">
      <c r="A13" s="131" t="s">
        <v>43</v>
      </c>
      <c r="B13" s="132"/>
      <c r="C13" s="54"/>
      <c r="D13" s="55"/>
      <c r="E13" s="100">
        <f>SUM($T$3:$T281)</f>
        <v>0</v>
      </c>
      <c r="F13" s="90"/>
      <c r="G13" s="91"/>
      <c r="H13" s="92"/>
      <c r="I13" s="93"/>
      <c r="J13" s="94"/>
      <c r="K13" s="93"/>
      <c r="L13" s="94"/>
      <c r="M13" s="92"/>
      <c r="N13" s="92"/>
      <c r="O13" s="94"/>
      <c r="P13" s="94"/>
      <c r="Q13" s="95"/>
      <c r="R13" s="92"/>
      <c r="S13" s="92"/>
      <c r="T13" s="92"/>
      <c r="U13" s="96"/>
      <c r="V13" s="96"/>
    </row>
    <row r="14" spans="1:26" ht="21.75" thickBot="1">
      <c r="A14" s="38"/>
      <c r="B14" s="38"/>
      <c r="C14" s="54"/>
      <c r="D14" s="55"/>
      <c r="E14" s="101"/>
      <c r="F14" s="90"/>
      <c r="G14" s="91"/>
      <c r="H14" s="92"/>
      <c r="I14" s="93"/>
      <c r="J14" s="94"/>
      <c r="K14" s="93"/>
      <c r="L14" s="94"/>
      <c r="M14" s="92"/>
      <c r="N14" s="92"/>
      <c r="O14" s="94"/>
      <c r="P14" s="94"/>
      <c r="Q14" s="95"/>
      <c r="R14" s="92"/>
      <c r="S14" s="92"/>
      <c r="T14" s="92"/>
      <c r="U14" s="96"/>
      <c r="V14" s="96"/>
    </row>
    <row r="15" spans="1:26" ht="21.75" thickBot="1">
      <c r="A15" s="131" t="s">
        <v>42</v>
      </c>
      <c r="B15" s="132"/>
      <c r="C15" s="54"/>
      <c r="D15" s="55"/>
      <c r="E15" s="100">
        <f>SUM($S$3:$S281)</f>
        <v>0</v>
      </c>
      <c r="F15" s="90"/>
      <c r="G15" s="91"/>
      <c r="H15" s="92"/>
      <c r="I15" s="93"/>
      <c r="J15" s="94"/>
      <c r="K15" s="93"/>
      <c r="L15" s="94"/>
      <c r="M15" s="92"/>
      <c r="N15" s="92"/>
      <c r="O15" s="94"/>
      <c r="P15" s="94"/>
      <c r="Q15" s="95"/>
      <c r="R15" s="92"/>
      <c r="S15" s="92"/>
      <c r="T15" s="92"/>
      <c r="U15" s="96"/>
      <c r="V15" s="96"/>
    </row>
    <row r="16" spans="1:26" ht="21.75" thickBot="1">
      <c r="A16" s="49"/>
      <c r="B16" s="49"/>
      <c r="C16" s="54"/>
      <c r="D16" s="55"/>
      <c r="E16" s="101"/>
      <c r="F16" s="90"/>
      <c r="G16" s="91"/>
      <c r="H16" s="92"/>
      <c r="I16" s="93"/>
      <c r="J16" s="94"/>
      <c r="K16" s="93"/>
      <c r="L16" s="94"/>
      <c r="M16" s="92"/>
      <c r="N16" s="92"/>
      <c r="O16" s="94"/>
      <c r="P16" s="94"/>
      <c r="Q16" s="95"/>
      <c r="R16" s="92"/>
      <c r="S16" s="92"/>
      <c r="T16" s="92"/>
      <c r="U16" s="96"/>
      <c r="V16" s="96"/>
    </row>
    <row r="17" spans="1:22" ht="21.75" thickBot="1">
      <c r="A17" s="141" t="s">
        <v>13</v>
      </c>
      <c r="B17" s="142"/>
      <c r="C17" s="54"/>
      <c r="D17" s="55"/>
      <c r="E17" s="100">
        <f>SUM($U$3:$U281)</f>
        <v>0</v>
      </c>
      <c r="F17" s="90"/>
      <c r="G17" s="91"/>
      <c r="H17" s="92"/>
      <c r="I17" s="93"/>
      <c r="J17" s="94"/>
      <c r="K17" s="93"/>
      <c r="L17" s="94"/>
      <c r="M17" s="92"/>
      <c r="N17" s="92"/>
      <c r="O17" s="94"/>
      <c r="P17" s="94"/>
      <c r="Q17" s="95"/>
      <c r="R17" s="92"/>
      <c r="S17" s="92"/>
      <c r="T17" s="92"/>
      <c r="U17" s="96"/>
      <c r="V17" s="96"/>
    </row>
    <row r="18" spans="1:22" ht="21.75" thickBot="1">
      <c r="A18" s="32"/>
      <c r="B18" s="28"/>
      <c r="C18" s="28"/>
      <c r="D18" s="27"/>
      <c r="E18" s="99"/>
      <c r="F18" s="90"/>
      <c r="G18" s="91"/>
      <c r="H18" s="92"/>
      <c r="I18" s="93"/>
      <c r="J18" s="94"/>
      <c r="K18" s="93"/>
      <c r="L18" s="94"/>
      <c r="M18" s="92"/>
      <c r="N18" s="92"/>
      <c r="O18" s="94"/>
      <c r="P18" s="94"/>
      <c r="Q18" s="95"/>
      <c r="R18" s="92"/>
      <c r="S18" s="92"/>
      <c r="T18" s="92"/>
      <c r="U18" s="96"/>
      <c r="V18" s="96"/>
    </row>
    <row r="19" spans="1:22" ht="21.75" thickBot="1">
      <c r="A19" s="108" t="s">
        <v>34</v>
      </c>
      <c r="B19" s="29"/>
      <c r="C19" s="54"/>
      <c r="D19" s="55"/>
      <c r="E19" s="100">
        <f>SUM($O$3:O283)</f>
        <v>0</v>
      </c>
      <c r="F19" s="90"/>
      <c r="G19" s="91"/>
      <c r="H19" s="92"/>
      <c r="I19" s="93"/>
      <c r="J19" s="94"/>
      <c r="K19" s="93"/>
      <c r="L19" s="94"/>
      <c r="M19" s="92"/>
      <c r="N19" s="92"/>
      <c r="O19" s="94"/>
      <c r="P19" s="94"/>
      <c r="Q19" s="95"/>
      <c r="R19" s="92"/>
      <c r="S19" s="92"/>
      <c r="T19" s="92"/>
      <c r="U19" s="96"/>
      <c r="V19" s="96"/>
    </row>
    <row r="20" spans="1:22" ht="21.75" thickBot="1">
      <c r="A20" s="32"/>
      <c r="B20" s="28"/>
      <c r="C20" s="28"/>
      <c r="D20" s="27"/>
      <c r="E20" s="99"/>
      <c r="F20" s="90"/>
      <c r="G20" s="91"/>
      <c r="H20" s="92"/>
      <c r="I20" s="93"/>
      <c r="J20" s="94"/>
      <c r="K20" s="93"/>
      <c r="L20" s="94"/>
      <c r="M20" s="92"/>
      <c r="N20" s="92"/>
      <c r="O20" s="94"/>
      <c r="P20" s="94"/>
      <c r="Q20" s="95"/>
      <c r="R20" s="92"/>
      <c r="S20" s="92"/>
      <c r="T20" s="92"/>
      <c r="U20" s="96"/>
      <c r="V20" s="96"/>
    </row>
    <row r="21" spans="1:22" ht="21.75" thickBot="1">
      <c r="A21" s="108" t="s">
        <v>35</v>
      </c>
      <c r="B21" s="29"/>
      <c r="C21" s="54"/>
      <c r="D21" s="55"/>
      <c r="E21" s="100">
        <f>SUM($P$3:P285)</f>
        <v>0</v>
      </c>
      <c r="F21" s="90"/>
      <c r="G21" s="91"/>
      <c r="H21" s="92"/>
      <c r="I21" s="93"/>
      <c r="J21" s="94"/>
      <c r="K21" s="93"/>
      <c r="L21" s="94"/>
      <c r="M21" s="92"/>
      <c r="N21" s="92"/>
      <c r="O21" s="94"/>
      <c r="P21" s="94"/>
      <c r="Q21" s="95"/>
      <c r="R21" s="92"/>
      <c r="S21" s="92"/>
      <c r="T21" s="92"/>
      <c r="U21" s="96"/>
      <c r="V21" s="96"/>
    </row>
    <row r="22" spans="1:22" ht="21.75" thickBot="1">
      <c r="A22" s="32"/>
      <c r="B22" s="28"/>
      <c r="C22" s="28"/>
      <c r="D22" s="27"/>
      <c r="E22" s="99"/>
      <c r="F22" s="90"/>
      <c r="G22" s="91"/>
      <c r="H22" s="92"/>
      <c r="I22" s="93"/>
      <c r="J22" s="94"/>
      <c r="K22" s="93"/>
      <c r="L22" s="94"/>
      <c r="M22" s="92"/>
      <c r="N22" s="92"/>
      <c r="O22" s="94"/>
      <c r="P22" s="94"/>
      <c r="Q22" s="95"/>
      <c r="R22" s="92"/>
      <c r="S22" s="92"/>
      <c r="T22" s="92"/>
      <c r="U22" s="96"/>
      <c r="V22" s="96"/>
    </row>
    <row r="23" spans="1:22" ht="21.75" thickBot="1">
      <c r="A23" s="108" t="s">
        <v>2</v>
      </c>
      <c r="B23" s="110"/>
      <c r="C23" s="16"/>
      <c r="D23" s="55"/>
      <c r="E23" s="102">
        <f>SUM($G$3:G283)</f>
        <v>0</v>
      </c>
      <c r="F23" s="90"/>
      <c r="G23" s="91"/>
      <c r="H23" s="92"/>
      <c r="I23" s="93"/>
      <c r="J23" s="94"/>
      <c r="K23" s="93"/>
      <c r="L23" s="94"/>
      <c r="M23" s="92"/>
      <c r="N23" s="92"/>
      <c r="O23" s="94"/>
      <c r="P23" s="94"/>
      <c r="Q23" s="95"/>
      <c r="R23" s="92"/>
      <c r="S23" s="92"/>
      <c r="T23" s="92"/>
      <c r="U23" s="96"/>
      <c r="V23" s="96"/>
    </row>
    <row r="24" spans="1:22" ht="21.75" thickBot="1">
      <c r="A24" s="32"/>
      <c r="B24" s="28"/>
      <c r="C24" s="28"/>
      <c r="D24" s="27"/>
      <c r="E24" s="99"/>
      <c r="F24" s="90"/>
      <c r="G24" s="91"/>
      <c r="H24" s="92"/>
      <c r="I24" s="93"/>
      <c r="J24" s="94"/>
      <c r="K24" s="93"/>
      <c r="L24" s="94"/>
      <c r="M24" s="92"/>
      <c r="N24" s="92"/>
      <c r="O24" s="94"/>
      <c r="P24" s="94"/>
      <c r="Q24" s="95"/>
      <c r="R24" s="92"/>
      <c r="S24" s="92"/>
      <c r="T24" s="92"/>
      <c r="U24" s="96"/>
      <c r="V24" s="96"/>
    </row>
    <row r="25" spans="1:22" ht="21.75" thickBot="1">
      <c r="A25" s="108" t="s">
        <v>1</v>
      </c>
      <c r="B25" s="110"/>
      <c r="C25" s="16"/>
      <c r="D25" s="36"/>
      <c r="E25" s="100">
        <f>SUM($L$3:L283)</f>
        <v>0</v>
      </c>
      <c r="F25" s="90"/>
      <c r="G25" s="91"/>
      <c r="H25" s="92"/>
      <c r="I25" s="93"/>
      <c r="J25" s="94"/>
      <c r="K25" s="93"/>
      <c r="L25" s="94"/>
      <c r="M25" s="92"/>
      <c r="N25" s="92"/>
      <c r="O25" s="94"/>
      <c r="P25" s="94"/>
      <c r="Q25" s="95"/>
      <c r="R25" s="92"/>
      <c r="S25" s="92"/>
      <c r="T25" s="92"/>
      <c r="U25" s="96"/>
      <c r="V25" s="96"/>
    </row>
    <row r="26" spans="1:22" ht="21.75" thickBot="1">
      <c r="A26" s="32"/>
      <c r="B26" s="37"/>
      <c r="C26" s="28"/>
      <c r="D26" s="27"/>
      <c r="E26" s="99"/>
      <c r="F26" s="90"/>
      <c r="G26" s="91"/>
      <c r="H26" s="92"/>
      <c r="I26" s="93"/>
      <c r="J26" s="94"/>
      <c r="K26" s="93"/>
      <c r="L26" s="94"/>
      <c r="M26" s="92"/>
      <c r="N26" s="92"/>
      <c r="O26" s="94"/>
      <c r="P26" s="94"/>
      <c r="Q26" s="95"/>
      <c r="R26" s="92"/>
      <c r="S26" s="92"/>
      <c r="T26" s="92"/>
      <c r="U26" s="96"/>
      <c r="V26" s="96"/>
    </row>
    <row r="27" spans="1:22" ht="21.75" thickBot="1">
      <c r="A27" s="139" t="s">
        <v>10</v>
      </c>
      <c r="B27" s="140"/>
      <c r="C27" s="16"/>
      <c r="D27" s="27"/>
      <c r="E27" s="100">
        <f>SUM($I$3:I283)</f>
        <v>0</v>
      </c>
      <c r="F27" s="90"/>
      <c r="G27" s="91"/>
      <c r="H27" s="92"/>
      <c r="I27" s="93"/>
      <c r="J27" s="94"/>
      <c r="K27" s="93"/>
      <c r="L27" s="94"/>
      <c r="M27" s="92"/>
      <c r="N27" s="92"/>
      <c r="O27" s="94"/>
      <c r="P27" s="94"/>
      <c r="Q27" s="95"/>
      <c r="R27" s="92"/>
      <c r="S27" s="92"/>
      <c r="T27" s="92"/>
      <c r="U27" s="96"/>
      <c r="V27" s="96"/>
    </row>
    <row r="28" spans="1:22" ht="21.75" thickBot="1">
      <c r="A28" s="38"/>
      <c r="B28" s="35"/>
      <c r="C28" s="16"/>
      <c r="D28" s="27"/>
      <c r="E28" s="101"/>
      <c r="F28" s="90"/>
      <c r="G28" s="91"/>
      <c r="H28" s="92"/>
      <c r="I28" s="93"/>
      <c r="J28" s="94"/>
      <c r="K28" s="93"/>
      <c r="L28" s="94"/>
      <c r="M28" s="92"/>
      <c r="N28" s="92"/>
      <c r="O28" s="94"/>
      <c r="P28" s="94"/>
      <c r="Q28" s="95"/>
      <c r="R28" s="92"/>
      <c r="S28" s="92"/>
      <c r="T28" s="92"/>
      <c r="U28" s="96"/>
      <c r="V28" s="96"/>
    </row>
    <row r="29" spans="1:22" ht="21.75" thickBot="1">
      <c r="A29" s="108" t="s">
        <v>0</v>
      </c>
      <c r="B29" s="110"/>
      <c r="C29" s="16"/>
      <c r="D29" s="27"/>
      <c r="E29" s="100">
        <f>SUM($F$3:F283)</f>
        <v>0</v>
      </c>
      <c r="F29" s="90"/>
      <c r="G29" s="91"/>
      <c r="H29" s="92"/>
      <c r="I29" s="93"/>
      <c r="J29" s="94"/>
      <c r="K29" s="93"/>
      <c r="L29" s="94"/>
      <c r="M29" s="92"/>
      <c r="N29" s="92"/>
      <c r="O29" s="94"/>
      <c r="P29" s="94"/>
      <c r="Q29" s="95"/>
      <c r="R29" s="92"/>
      <c r="S29" s="92"/>
      <c r="T29" s="92"/>
      <c r="U29" s="96"/>
      <c r="V29" s="96"/>
    </row>
    <row r="30" spans="1:22" ht="26.25">
      <c r="A30" s="38"/>
      <c r="B30" s="35"/>
      <c r="C30" s="16"/>
      <c r="D30" s="27"/>
      <c r="E30" s="33"/>
    </row>
    <row r="31" spans="1:22">
      <c r="A31" s="41"/>
      <c r="B31" s="18"/>
      <c r="C31" s="19"/>
      <c r="D31" s="27"/>
      <c r="E31" s="26"/>
    </row>
    <row r="32" spans="1:22">
      <c r="A32" s="41"/>
      <c r="B32" s="18"/>
      <c r="C32" s="19"/>
      <c r="D32" s="27"/>
      <c r="E32" s="128"/>
    </row>
    <row r="33" spans="1:5">
      <c r="A33" s="41"/>
      <c r="B33" s="18"/>
      <c r="C33" s="19"/>
      <c r="D33" s="27"/>
      <c r="E33" s="128"/>
    </row>
    <row r="34" spans="1:5">
      <c r="A34" s="53"/>
      <c r="B34" s="53"/>
      <c r="C34" s="15"/>
      <c r="D34" s="16"/>
    </row>
    <row r="36" spans="1:5">
      <c r="E36" s="17"/>
    </row>
  </sheetData>
  <sheetProtection formatCells="0" formatColumns="0" formatRows="0"/>
  <mergeCells count="12">
    <mergeCell ref="E32:E33"/>
    <mergeCell ref="M1:Q1"/>
    <mergeCell ref="S1:U1"/>
    <mergeCell ref="A5:B5"/>
    <mergeCell ref="A8:B8"/>
    <mergeCell ref="A9:B9"/>
    <mergeCell ref="A10:B10"/>
    <mergeCell ref="A11:B11"/>
    <mergeCell ref="A13:B13"/>
    <mergeCell ref="A15:B15"/>
    <mergeCell ref="A17:B17"/>
    <mergeCell ref="A27:B27"/>
  </mergeCells>
  <pageMargins left="0" right="0" top="0" bottom="0" header="0" footer="0"/>
  <pageSetup scale="63" fitToHeight="0" orientation="landscape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pageSetUpPr fitToPage="1"/>
  </sheetPr>
  <dimension ref="A1:Z37"/>
  <sheetViews>
    <sheetView view="pageBreakPreview" zoomScale="70" zoomScaleNormal="100" zoomScaleSheetLayoutView="70" workbookViewId="0">
      <pane ySplit="2" topLeftCell="A3" activePane="bottomLeft" state="frozen"/>
      <selection activeCell="I4" sqref="I4"/>
      <selection pane="bottomLeft" activeCell="I4" sqref="I4"/>
    </sheetView>
  </sheetViews>
  <sheetFormatPr baseColWidth="10" defaultRowHeight="21"/>
  <cols>
    <col min="1" max="1" width="20.140625" style="6" customWidth="1"/>
    <col min="2" max="2" width="12.7109375" style="4" customWidth="1"/>
    <col min="3" max="3" width="8.5703125" style="5" customWidth="1"/>
    <col min="4" max="4" width="22.7109375" style="5" customWidth="1"/>
    <col min="5" max="5" width="25.7109375" style="5" customWidth="1"/>
    <col min="6" max="6" width="6.7109375" style="12" customWidth="1"/>
    <col min="7" max="7" width="6.7109375" style="48" customWidth="1"/>
    <col min="8" max="8" width="6.7109375" style="52" customWidth="1"/>
    <col min="9" max="9" width="5.7109375" style="3" customWidth="1"/>
    <col min="10" max="10" width="5.7109375" style="12" customWidth="1"/>
    <col min="11" max="11" width="5.7109375" style="3" customWidth="1"/>
    <col min="12" max="12" width="5.7109375" style="12" customWidth="1"/>
    <col min="13" max="14" width="5.7109375" style="52" customWidth="1"/>
    <col min="15" max="16" width="5.7109375" style="12" customWidth="1"/>
    <col min="17" max="17" width="5.7109375" style="2" customWidth="1"/>
    <col min="18" max="20" width="5.7109375" style="52" customWidth="1"/>
    <col min="21" max="21" width="5.7109375" customWidth="1"/>
    <col min="22" max="22" width="7" customWidth="1"/>
  </cols>
  <sheetData>
    <row r="1" spans="1:26" s="10" customFormat="1" ht="26.25">
      <c r="B1" s="58" t="s">
        <v>39</v>
      </c>
      <c r="D1" s="58"/>
      <c r="E1" s="58"/>
      <c r="F1" s="10" t="s">
        <v>5</v>
      </c>
      <c r="G1" s="59"/>
      <c r="H1" s="14"/>
      <c r="I1" s="42"/>
      <c r="J1" s="11"/>
      <c r="K1" s="57"/>
      <c r="L1" s="59"/>
      <c r="M1" s="143">
        <f ca="1">Atest!M1</f>
        <v>42603</v>
      </c>
      <c r="N1" s="143"/>
      <c r="O1" s="143" t="e">
        <f>#REF!</f>
        <v>#REF!</v>
      </c>
      <c r="P1" s="143"/>
      <c r="Q1" s="143"/>
      <c r="R1" s="121"/>
      <c r="S1" s="143">
        <f ca="1">Atest!S1</f>
        <v>42609</v>
      </c>
      <c r="T1" s="143" t="s">
        <v>21</v>
      </c>
      <c r="U1" s="143" t="e">
        <f>#REF!</f>
        <v>#REF!</v>
      </c>
    </row>
    <row r="2" spans="1:26" ht="170.25" customHeight="1">
      <c r="A2" s="20" t="s">
        <v>4</v>
      </c>
      <c r="B2" s="23" t="s">
        <v>8</v>
      </c>
      <c r="C2" s="24" t="s">
        <v>9</v>
      </c>
      <c r="D2" s="24" t="s">
        <v>22</v>
      </c>
      <c r="E2" s="21" t="s">
        <v>23</v>
      </c>
      <c r="F2" s="46" t="s">
        <v>41</v>
      </c>
      <c r="G2" s="47" t="s">
        <v>40</v>
      </c>
      <c r="H2" s="56" t="s">
        <v>20</v>
      </c>
      <c r="I2" s="43" t="s">
        <v>15</v>
      </c>
      <c r="J2" s="56" t="s">
        <v>12</v>
      </c>
      <c r="K2" s="43" t="s">
        <v>14</v>
      </c>
      <c r="L2" s="56" t="s">
        <v>1</v>
      </c>
      <c r="M2" s="56" t="s">
        <v>37</v>
      </c>
      <c r="N2" s="56" t="s">
        <v>38</v>
      </c>
      <c r="O2" s="56" t="s">
        <v>36</v>
      </c>
      <c r="P2" s="56" t="s">
        <v>50</v>
      </c>
      <c r="Q2" s="44" t="s">
        <v>19</v>
      </c>
      <c r="R2" s="56" t="s">
        <v>16</v>
      </c>
      <c r="S2" s="56" t="s">
        <v>17</v>
      </c>
      <c r="T2" s="56" t="s">
        <v>18</v>
      </c>
      <c r="U2" s="56" t="s">
        <v>13</v>
      </c>
      <c r="V2" s="56" t="s">
        <v>11</v>
      </c>
      <c r="W2" s="70"/>
      <c r="X2" s="70"/>
      <c r="Y2" s="70"/>
      <c r="Z2" s="70"/>
    </row>
    <row r="3" spans="1:26" s="9" customFormat="1" ht="18.75">
      <c r="A3" s="80"/>
      <c r="B3" s="81"/>
      <c r="C3" s="79"/>
      <c r="D3" s="25"/>
      <c r="E3" s="112"/>
      <c r="F3" s="113" t="str">
        <f>IF(ISERROR(SEARCH("ATTENTE",E3)),"",$B3)</f>
        <v/>
      </c>
      <c r="G3" s="114" t="str">
        <f t="shared" ref="G3" si="0">IF(COUNTIF(E3,"*Formation*")+COUNTIF(E3,"*Travail de cours*")+COUNTIF(E3,"*réunion*")+COUNTIF(E3,"*escorte routière*")+COUNTIF(E3,"*courte distance*")&gt;0,B3,"-")</f>
        <v>-</v>
      </c>
      <c r="H3" s="113" t="str">
        <f>IF(ISERROR(SEARCH("superload: True",E3)),"",$B3)</f>
        <v/>
      </c>
      <c r="I3" s="113" t="str">
        <f>IF(ISERROR(SEARCH("Douane",E3)),"",1)</f>
        <v/>
      </c>
      <c r="J3" s="115" t="str">
        <f>IF(ISERROR(SEARCH("transport explosif",E3)),"",1)</f>
        <v/>
      </c>
      <c r="K3" s="113">
        <f t="shared" ref="K3" si="1">IF(COUNTIF(E3,"*toile: true*"),1,0)+IF(COUNTIF(E3,"*charge*"),1,0)+IF(COUNTIF(E3,"*déchargr*"),1,0)</f>
        <v>0</v>
      </c>
      <c r="L3" s="116" t="str">
        <f>IF(ISERROR(SEARCH("TWIC: True",E3)),"",1)</f>
        <v/>
      </c>
      <c r="M3" s="113" t="str">
        <f t="shared" ref="M3" si="2">IFERROR(IF(LEFT(MID($E3,SEARCH("Largeur pi-po",$E3,1)+15,100),2)*1&lt;12,LEFT(MID($E3,SEARCH("Largeur pi-po",$E3,1)+15,100),2)*1,""),"")</f>
        <v/>
      </c>
      <c r="N3" s="113" t="str">
        <f t="shared" ref="N3" si="3">IFERROR(IF(LEFT(MID($E3,SEARCH("Largeur pi-po",$E3,1)+15,100),2)*1&gt;=12,LEFT(MID($E3,SEARCH("Largeur pi-po",$E3,1)+15,100),2)*1,""),"")</f>
        <v/>
      </c>
      <c r="O3" s="83" t="str">
        <f t="shared" ref="O3" si="4">IF(M3&lt;12,1,"")</f>
        <v/>
      </c>
      <c r="P3" s="83" t="str">
        <f t="shared" ref="P3" si="5">IF(N3="","",IF(N3&gt;=12,1,""))</f>
        <v/>
      </c>
      <c r="Q3" s="113" t="str">
        <f>IF(ISERROR(SEARCH("PRIME N.Y:True",E3)),"",1)</f>
        <v/>
      </c>
      <c r="R3" s="113" t="str">
        <f>IF(ISERROR(SEARCH("Journée non complète",E3)),"",1)</f>
        <v/>
      </c>
      <c r="S3" s="113" t="str">
        <f>IF(ISERROR(SEARCH("Fin de semaine",E3)),"",1)</f>
        <v/>
      </c>
      <c r="T3" s="113" t="str">
        <f>IF(ISERROR(SEARCH("1 Journée compète semaine",E3)),"",1)</f>
        <v/>
      </c>
      <c r="U3" s="113" t="str">
        <f>IF(ISERROR(SEARCH("Arrêt obligatoir (36H)",E3)),"",1)</f>
        <v/>
      </c>
      <c r="V3" s="115" t="str">
        <f>IF(ISERR(FIND("Odomètre",E3,1)),"-",MID(E3,FIND("Odomètre",E3,1)+9,LEN(E3)-FIND("Odomètre",E3,1)-8))</f>
        <v>-</v>
      </c>
      <c r="W3" s="71"/>
      <c r="X3" s="71"/>
      <c r="Y3" s="71"/>
      <c r="Z3" s="71"/>
    </row>
    <row r="4" spans="1:26" s="9" customFormat="1" ht="19.5" thickBot="1">
      <c r="A4" s="103"/>
      <c r="B4" s="104"/>
      <c r="C4" s="105"/>
      <c r="D4" s="106"/>
      <c r="E4" s="107"/>
      <c r="F4" s="111"/>
      <c r="G4" s="117"/>
      <c r="H4" s="111"/>
      <c r="I4" s="111"/>
      <c r="J4" s="118"/>
      <c r="K4" s="111"/>
      <c r="L4" s="119"/>
      <c r="M4" s="111"/>
      <c r="N4" s="111"/>
      <c r="O4" s="120"/>
      <c r="P4" s="120"/>
      <c r="Q4" s="111"/>
      <c r="R4" s="111"/>
      <c r="S4" s="111"/>
      <c r="T4" s="111"/>
      <c r="U4" s="111"/>
      <c r="V4" s="118"/>
      <c r="W4" s="71"/>
      <c r="X4" s="71"/>
      <c r="Y4" s="71"/>
      <c r="Z4" s="71"/>
    </row>
    <row r="5" spans="1:26" ht="21.75" thickBot="1">
      <c r="A5" s="137" t="s">
        <v>3</v>
      </c>
      <c r="B5" s="138"/>
      <c r="C5" s="60"/>
      <c r="D5" s="61"/>
      <c r="E5" s="97">
        <f>SUM($K$3:K283)</f>
        <v>0</v>
      </c>
      <c r="F5" s="90"/>
      <c r="G5" s="91"/>
      <c r="H5" s="92"/>
      <c r="I5" s="93"/>
      <c r="J5" s="94"/>
      <c r="K5" s="93"/>
      <c r="L5" s="94"/>
      <c r="M5" s="92"/>
      <c r="N5" s="92"/>
      <c r="O5" s="94"/>
      <c r="P5" s="94"/>
      <c r="Q5" s="95"/>
      <c r="R5" s="92"/>
      <c r="S5" s="92"/>
      <c r="T5" s="92"/>
      <c r="U5" s="96"/>
      <c r="V5" s="96"/>
      <c r="W5" s="26"/>
      <c r="X5" s="26"/>
      <c r="Y5" s="26"/>
      <c r="Z5" s="26"/>
    </row>
    <row r="6" spans="1:26" ht="21.75" thickBot="1">
      <c r="A6" s="62"/>
      <c r="B6" s="63"/>
      <c r="C6" s="64"/>
      <c r="D6" s="65"/>
      <c r="E6" s="66"/>
      <c r="F6" s="90"/>
      <c r="G6" s="91"/>
      <c r="H6" s="92"/>
      <c r="I6" s="93"/>
      <c r="J6" s="94"/>
      <c r="K6" s="93"/>
      <c r="L6" s="94"/>
      <c r="M6" s="92"/>
      <c r="N6" s="92"/>
      <c r="O6" s="94"/>
      <c r="P6" s="94"/>
      <c r="Q6" s="95"/>
      <c r="R6" s="92"/>
      <c r="S6" s="92"/>
      <c r="T6" s="92"/>
      <c r="U6" s="96"/>
      <c r="V6" s="96"/>
      <c r="W6" s="26"/>
      <c r="X6" s="26"/>
      <c r="Y6" s="26"/>
      <c r="Z6" s="26"/>
    </row>
    <row r="7" spans="1:26" ht="42.75" thickBot="1">
      <c r="A7" s="109" t="s">
        <v>32</v>
      </c>
      <c r="B7" s="68"/>
      <c r="C7" s="60"/>
      <c r="D7" s="61"/>
      <c r="E7" s="97">
        <f>A8*0.6214</f>
        <v>0</v>
      </c>
      <c r="F7" s="90"/>
      <c r="G7" s="91"/>
      <c r="H7" s="92"/>
      <c r="I7" s="93"/>
      <c r="J7" s="94"/>
      <c r="K7" s="93"/>
      <c r="L7" s="94"/>
      <c r="M7" s="92"/>
      <c r="N7" s="92"/>
      <c r="O7" s="94"/>
      <c r="P7" s="94"/>
      <c r="Q7" s="95"/>
      <c r="R7" s="92"/>
      <c r="S7" s="92"/>
      <c r="T7" s="92"/>
      <c r="U7" s="96"/>
      <c r="V7" s="96"/>
      <c r="W7" s="26"/>
      <c r="X7" s="26"/>
      <c r="Y7" s="26"/>
      <c r="Z7" s="26"/>
    </row>
    <row r="8" spans="1:26" ht="21.75" thickBot="1">
      <c r="A8" s="135">
        <f>SUM($C$3:C302)</f>
        <v>0</v>
      </c>
      <c r="B8" s="136"/>
      <c r="C8" s="64"/>
      <c r="D8" s="65"/>
      <c r="E8" s="66"/>
      <c r="F8" s="90"/>
      <c r="G8" s="91"/>
      <c r="H8" s="92"/>
      <c r="I8" s="93"/>
      <c r="J8" s="94"/>
      <c r="K8" s="93"/>
      <c r="L8" s="94"/>
      <c r="M8" s="92"/>
      <c r="N8" s="92"/>
      <c r="O8" s="94"/>
      <c r="P8" s="94"/>
      <c r="Q8" s="95"/>
      <c r="R8" s="92"/>
      <c r="S8" s="92"/>
      <c r="T8" s="92"/>
      <c r="U8" s="96"/>
      <c r="V8" s="96"/>
      <c r="W8" s="26"/>
      <c r="X8" s="26"/>
      <c r="Y8" s="26"/>
      <c r="Z8" s="26"/>
    </row>
    <row r="9" spans="1:26" ht="21.75" thickBot="1">
      <c r="A9" s="133" t="s">
        <v>33</v>
      </c>
      <c r="B9" s="134"/>
      <c r="C9" s="60"/>
      <c r="D9" s="61"/>
      <c r="E9" s="98">
        <f>A10*0.6214</f>
        <v>0</v>
      </c>
      <c r="F9" s="90"/>
      <c r="G9" s="91"/>
      <c r="H9" s="92"/>
      <c r="I9" s="93"/>
      <c r="J9" s="94"/>
      <c r="K9" s="93"/>
      <c r="L9" s="94"/>
      <c r="M9" s="92"/>
      <c r="N9" s="92"/>
      <c r="O9" s="94"/>
      <c r="P9" s="94"/>
      <c r="Q9" s="95"/>
      <c r="R9" s="92"/>
      <c r="S9" s="92"/>
      <c r="T9" s="92"/>
      <c r="U9" s="96"/>
      <c r="V9" s="96"/>
      <c r="W9" s="26"/>
      <c r="X9" s="26"/>
      <c r="Y9" s="26"/>
      <c r="Z9" s="26"/>
    </row>
    <row r="10" spans="1:26" ht="21.75" thickBot="1">
      <c r="A10" s="129">
        <f>MAX($V$3:V286)-MIN($V$3:V286)</f>
        <v>0</v>
      </c>
      <c r="B10" s="130"/>
      <c r="C10" s="28"/>
      <c r="D10" s="27"/>
      <c r="E10" s="99"/>
      <c r="F10" s="90"/>
      <c r="G10" s="91"/>
      <c r="H10" s="92"/>
      <c r="I10" s="93"/>
      <c r="J10" s="94"/>
      <c r="K10" s="93"/>
      <c r="L10" s="94"/>
      <c r="M10" s="92"/>
      <c r="N10" s="92"/>
      <c r="O10" s="94"/>
      <c r="P10" s="94"/>
      <c r="Q10" s="95"/>
      <c r="R10" s="92"/>
      <c r="S10" s="92"/>
      <c r="T10" s="92"/>
      <c r="U10" s="96"/>
      <c r="V10" s="96"/>
      <c r="W10" s="26"/>
      <c r="X10" s="26"/>
      <c r="Y10" s="26"/>
      <c r="Z10" s="26"/>
    </row>
    <row r="11" spans="1:26" ht="21.75" thickBot="1">
      <c r="A11" s="131" t="s">
        <v>6</v>
      </c>
      <c r="B11" s="132"/>
      <c r="C11" s="54"/>
      <c r="D11" s="30"/>
      <c r="E11" s="100">
        <f>SUM($R$3:R283)</f>
        <v>0</v>
      </c>
      <c r="F11" s="90"/>
      <c r="G11" s="91"/>
      <c r="H11" s="92"/>
      <c r="I11" s="93"/>
      <c r="J11" s="94"/>
      <c r="K11" s="93"/>
      <c r="L11" s="94"/>
      <c r="M11" s="92"/>
      <c r="N11" s="92"/>
      <c r="O11" s="94"/>
      <c r="P11" s="94"/>
      <c r="Q11" s="95"/>
      <c r="R11" s="92"/>
      <c r="S11" s="92"/>
      <c r="T11" s="92"/>
      <c r="U11" s="96"/>
      <c r="V11" s="96"/>
      <c r="W11" s="26"/>
      <c r="X11" s="26"/>
      <c r="Y11" s="26"/>
      <c r="Z11" s="26"/>
    </row>
    <row r="12" spans="1:26" ht="21.75" thickBot="1">
      <c r="A12" s="32"/>
      <c r="B12" s="28"/>
      <c r="C12" s="28"/>
      <c r="D12" s="27"/>
      <c r="E12" s="99"/>
      <c r="F12" s="90"/>
      <c r="G12" s="91"/>
      <c r="H12" s="92"/>
      <c r="I12" s="93"/>
      <c r="J12" s="94"/>
      <c r="K12" s="93"/>
      <c r="L12" s="94"/>
      <c r="M12" s="92"/>
      <c r="N12" s="92"/>
      <c r="O12" s="94"/>
      <c r="P12" s="94"/>
      <c r="Q12" s="95"/>
      <c r="R12" s="92"/>
      <c r="S12" s="92"/>
      <c r="T12" s="92"/>
      <c r="U12" s="96"/>
      <c r="V12" s="96"/>
      <c r="W12" s="26"/>
      <c r="X12" s="26"/>
      <c r="Y12" s="26"/>
      <c r="Z12" s="26"/>
    </row>
    <row r="13" spans="1:26" ht="21.75" thickBot="1">
      <c r="A13" s="131" t="s">
        <v>43</v>
      </c>
      <c r="B13" s="132"/>
      <c r="C13" s="54"/>
      <c r="D13" s="55"/>
      <c r="E13" s="100">
        <f>SUM($T$3:$T281)</f>
        <v>0</v>
      </c>
      <c r="F13" s="90"/>
      <c r="G13" s="91"/>
      <c r="H13" s="92"/>
      <c r="I13" s="93"/>
      <c r="J13" s="94"/>
      <c r="K13" s="93"/>
      <c r="L13" s="94"/>
      <c r="M13" s="92"/>
      <c r="N13" s="92"/>
      <c r="O13" s="94"/>
      <c r="P13" s="94"/>
      <c r="Q13" s="95"/>
      <c r="R13" s="92"/>
      <c r="S13" s="92"/>
      <c r="T13" s="92"/>
      <c r="U13" s="96"/>
      <c r="V13" s="96"/>
      <c r="W13" s="26"/>
      <c r="X13" s="26"/>
      <c r="Y13" s="26"/>
      <c r="Z13" s="26"/>
    </row>
    <row r="14" spans="1:26" ht="21.75" thickBot="1">
      <c r="A14" s="38"/>
      <c r="B14" s="38"/>
      <c r="C14" s="54"/>
      <c r="D14" s="55"/>
      <c r="E14" s="101"/>
      <c r="F14" s="90"/>
      <c r="G14" s="91"/>
      <c r="H14" s="92"/>
      <c r="I14" s="93"/>
      <c r="J14" s="94"/>
      <c r="K14" s="93"/>
      <c r="L14" s="94"/>
      <c r="M14" s="92"/>
      <c r="N14" s="92"/>
      <c r="O14" s="94"/>
      <c r="P14" s="94"/>
      <c r="Q14" s="95"/>
      <c r="R14" s="92"/>
      <c r="S14" s="92"/>
      <c r="T14" s="92"/>
      <c r="U14" s="96"/>
      <c r="V14" s="96"/>
      <c r="W14" s="26"/>
      <c r="X14" s="26"/>
      <c r="Y14" s="26"/>
      <c r="Z14" s="26"/>
    </row>
    <row r="15" spans="1:26" ht="21.75" thickBot="1">
      <c r="A15" s="131" t="s">
        <v>42</v>
      </c>
      <c r="B15" s="132"/>
      <c r="C15" s="54"/>
      <c r="D15" s="55"/>
      <c r="E15" s="100">
        <f>SUM($S$3:$S281)</f>
        <v>0</v>
      </c>
      <c r="F15" s="90"/>
      <c r="G15" s="91"/>
      <c r="H15" s="92"/>
      <c r="I15" s="93"/>
      <c r="J15" s="94"/>
      <c r="K15" s="93"/>
      <c r="L15" s="94"/>
      <c r="M15" s="92"/>
      <c r="N15" s="92"/>
      <c r="O15" s="94"/>
      <c r="P15" s="94"/>
      <c r="Q15" s="95"/>
      <c r="R15" s="92"/>
      <c r="S15" s="92"/>
      <c r="T15" s="92"/>
      <c r="U15" s="96"/>
      <c r="V15" s="96"/>
      <c r="W15" s="26"/>
      <c r="X15" s="26"/>
      <c r="Y15" s="26"/>
      <c r="Z15" s="26"/>
    </row>
    <row r="16" spans="1:26" ht="21.75" thickBot="1">
      <c r="A16" s="49"/>
      <c r="B16" s="49"/>
      <c r="C16" s="54"/>
      <c r="D16" s="55"/>
      <c r="E16" s="101"/>
      <c r="F16" s="90"/>
      <c r="G16" s="91"/>
      <c r="H16" s="92"/>
      <c r="I16" s="93"/>
      <c r="J16" s="94"/>
      <c r="K16" s="93"/>
      <c r="L16" s="94"/>
      <c r="M16" s="92"/>
      <c r="N16" s="92"/>
      <c r="O16" s="94"/>
      <c r="P16" s="94"/>
      <c r="Q16" s="95"/>
      <c r="R16" s="92"/>
      <c r="S16" s="92"/>
      <c r="T16" s="92"/>
      <c r="U16" s="96"/>
      <c r="V16" s="96"/>
      <c r="W16" s="26"/>
      <c r="X16" s="26"/>
      <c r="Y16" s="26"/>
      <c r="Z16" s="26"/>
    </row>
    <row r="17" spans="1:26" ht="21.75" thickBot="1">
      <c r="A17" s="141" t="s">
        <v>13</v>
      </c>
      <c r="B17" s="142"/>
      <c r="C17" s="54"/>
      <c r="D17" s="55"/>
      <c r="E17" s="100">
        <f>SUM($U$3:$U281)</f>
        <v>0</v>
      </c>
      <c r="F17" s="90"/>
      <c r="G17" s="91"/>
      <c r="H17" s="92"/>
      <c r="I17" s="93"/>
      <c r="J17" s="94"/>
      <c r="K17" s="93"/>
      <c r="L17" s="94"/>
      <c r="M17" s="92"/>
      <c r="N17" s="92"/>
      <c r="O17" s="94"/>
      <c r="P17" s="94"/>
      <c r="Q17" s="95"/>
      <c r="R17" s="92"/>
      <c r="S17" s="92"/>
      <c r="T17" s="92"/>
      <c r="U17" s="96"/>
      <c r="V17" s="96"/>
      <c r="W17" s="26"/>
      <c r="X17" s="26"/>
      <c r="Y17" s="26"/>
      <c r="Z17" s="26"/>
    </row>
    <row r="18" spans="1:26" ht="21.75" thickBot="1">
      <c r="A18" s="32"/>
      <c r="B18" s="28"/>
      <c r="C18" s="28"/>
      <c r="D18" s="27"/>
      <c r="E18" s="99"/>
      <c r="F18" s="90"/>
      <c r="G18" s="91"/>
      <c r="H18" s="92"/>
      <c r="I18" s="93"/>
      <c r="J18" s="94"/>
      <c r="K18" s="93"/>
      <c r="L18" s="94"/>
      <c r="M18" s="92"/>
      <c r="N18" s="92"/>
      <c r="O18" s="94"/>
      <c r="P18" s="94"/>
      <c r="Q18" s="95"/>
      <c r="R18" s="92"/>
      <c r="S18" s="92"/>
      <c r="T18" s="92"/>
      <c r="U18" s="96"/>
      <c r="V18" s="96"/>
      <c r="W18" s="26"/>
      <c r="X18" s="26"/>
      <c r="Y18" s="26"/>
      <c r="Z18" s="26"/>
    </row>
    <row r="19" spans="1:26" ht="21.75" thickBot="1">
      <c r="A19" s="108" t="s">
        <v>34</v>
      </c>
      <c r="B19" s="29"/>
      <c r="C19" s="54"/>
      <c r="D19" s="55"/>
      <c r="E19" s="100">
        <f>SUM($O$3:O283)</f>
        <v>0</v>
      </c>
      <c r="F19" s="90"/>
      <c r="G19" s="91"/>
      <c r="H19" s="92"/>
      <c r="I19" s="93"/>
      <c r="J19" s="94"/>
      <c r="K19" s="93"/>
      <c r="L19" s="94"/>
      <c r="M19" s="92"/>
      <c r="N19" s="92"/>
      <c r="O19" s="94"/>
      <c r="P19" s="94"/>
      <c r="Q19" s="95"/>
      <c r="R19" s="92"/>
      <c r="S19" s="92"/>
      <c r="T19" s="92"/>
      <c r="U19" s="96"/>
      <c r="V19" s="96"/>
      <c r="W19" s="26"/>
      <c r="X19" s="26"/>
      <c r="Y19" s="26"/>
      <c r="Z19" s="26"/>
    </row>
    <row r="20" spans="1:26" ht="21.75" thickBot="1">
      <c r="A20" s="32"/>
      <c r="B20" s="28"/>
      <c r="C20" s="28"/>
      <c r="D20" s="27"/>
      <c r="E20" s="99"/>
      <c r="F20" s="90"/>
      <c r="G20" s="91"/>
      <c r="H20" s="92"/>
      <c r="I20" s="93"/>
      <c r="J20" s="94"/>
      <c r="K20" s="93"/>
      <c r="L20" s="94"/>
      <c r="M20" s="92"/>
      <c r="N20" s="92"/>
      <c r="O20" s="94"/>
      <c r="P20" s="94"/>
      <c r="Q20" s="95"/>
      <c r="R20" s="92"/>
      <c r="S20" s="92"/>
      <c r="T20" s="92"/>
      <c r="U20" s="96"/>
      <c r="V20" s="96"/>
      <c r="W20" s="26"/>
      <c r="X20" s="26"/>
      <c r="Y20" s="26"/>
      <c r="Z20" s="26"/>
    </row>
    <row r="21" spans="1:26" ht="21.75" thickBot="1">
      <c r="A21" s="108" t="s">
        <v>35</v>
      </c>
      <c r="B21" s="29"/>
      <c r="C21" s="54"/>
      <c r="D21" s="55"/>
      <c r="E21" s="100">
        <f>SUM($P$3:P285)</f>
        <v>0</v>
      </c>
      <c r="F21" s="90"/>
      <c r="G21" s="91"/>
      <c r="H21" s="92"/>
      <c r="I21" s="93"/>
      <c r="J21" s="94"/>
      <c r="K21" s="93"/>
      <c r="L21" s="94"/>
      <c r="M21" s="92"/>
      <c r="N21" s="92"/>
      <c r="O21" s="94"/>
      <c r="P21" s="94"/>
      <c r="Q21" s="95"/>
      <c r="R21" s="92"/>
      <c r="S21" s="92"/>
      <c r="T21" s="92"/>
      <c r="U21" s="96"/>
      <c r="V21" s="96"/>
      <c r="W21" s="26"/>
      <c r="X21" s="26"/>
      <c r="Y21" s="26"/>
      <c r="Z21" s="26"/>
    </row>
    <row r="22" spans="1:26" ht="21.75" thickBot="1">
      <c r="A22" s="32"/>
      <c r="B22" s="28"/>
      <c r="C22" s="28"/>
      <c r="D22" s="27"/>
      <c r="E22" s="99"/>
      <c r="F22" s="90"/>
      <c r="G22" s="91"/>
      <c r="H22" s="92"/>
      <c r="I22" s="93"/>
      <c r="J22" s="94"/>
      <c r="K22" s="93"/>
      <c r="L22" s="94"/>
      <c r="M22" s="92"/>
      <c r="N22" s="92"/>
      <c r="O22" s="94"/>
      <c r="P22" s="94"/>
      <c r="Q22" s="95"/>
      <c r="R22" s="92"/>
      <c r="S22" s="92"/>
      <c r="T22" s="92"/>
      <c r="U22" s="96"/>
      <c r="V22" s="96"/>
      <c r="W22" s="26"/>
      <c r="X22" s="26"/>
      <c r="Y22" s="26"/>
      <c r="Z22" s="26"/>
    </row>
    <row r="23" spans="1:26" ht="21.75" thickBot="1">
      <c r="A23" s="108" t="s">
        <v>2</v>
      </c>
      <c r="B23" s="110"/>
      <c r="C23" s="16"/>
      <c r="D23" s="55"/>
      <c r="E23" s="102">
        <f>SUM($G$3:G283)</f>
        <v>0</v>
      </c>
      <c r="F23" s="90"/>
      <c r="G23" s="91"/>
      <c r="H23" s="92"/>
      <c r="I23" s="93"/>
      <c r="J23" s="94"/>
      <c r="K23" s="93"/>
      <c r="L23" s="94"/>
      <c r="M23" s="92"/>
      <c r="N23" s="92"/>
      <c r="O23" s="94"/>
      <c r="P23" s="94"/>
      <c r="Q23" s="95"/>
      <c r="R23" s="92"/>
      <c r="S23" s="92"/>
      <c r="T23" s="92"/>
      <c r="U23" s="96"/>
      <c r="V23" s="96"/>
      <c r="W23" s="26"/>
      <c r="X23" s="26"/>
      <c r="Y23" s="26"/>
      <c r="Z23" s="26"/>
    </row>
    <row r="24" spans="1:26" ht="21.75" thickBot="1">
      <c r="A24" s="32"/>
      <c r="B24" s="28"/>
      <c r="C24" s="28"/>
      <c r="D24" s="27"/>
      <c r="E24" s="99"/>
      <c r="F24" s="90"/>
      <c r="G24" s="91"/>
      <c r="H24" s="92"/>
      <c r="I24" s="93"/>
      <c r="J24" s="94"/>
      <c r="K24" s="93"/>
      <c r="L24" s="94"/>
      <c r="M24" s="92"/>
      <c r="N24" s="92"/>
      <c r="O24" s="94"/>
      <c r="P24" s="94"/>
      <c r="Q24" s="95"/>
      <c r="R24" s="92"/>
      <c r="S24" s="92"/>
      <c r="T24" s="92"/>
      <c r="U24" s="96"/>
      <c r="V24" s="96"/>
      <c r="W24" s="26"/>
      <c r="X24" s="26"/>
      <c r="Y24" s="26"/>
      <c r="Z24" s="26"/>
    </row>
    <row r="25" spans="1:26" ht="21.75" thickBot="1">
      <c r="A25" s="108" t="s">
        <v>1</v>
      </c>
      <c r="B25" s="110"/>
      <c r="C25" s="16"/>
      <c r="D25" s="36"/>
      <c r="E25" s="100">
        <f>SUM($L$3:L283)</f>
        <v>0</v>
      </c>
      <c r="F25" s="90"/>
      <c r="G25" s="91"/>
      <c r="H25" s="92"/>
      <c r="I25" s="93"/>
      <c r="J25" s="94"/>
      <c r="K25" s="93"/>
      <c r="L25" s="94"/>
      <c r="M25" s="92"/>
      <c r="N25" s="92"/>
      <c r="O25" s="94"/>
      <c r="P25" s="94"/>
      <c r="Q25" s="95"/>
      <c r="R25" s="92"/>
      <c r="S25" s="92"/>
      <c r="T25" s="92"/>
      <c r="U25" s="96"/>
      <c r="V25" s="96"/>
      <c r="W25" s="26"/>
      <c r="X25" s="26"/>
      <c r="Y25" s="26"/>
      <c r="Z25" s="26"/>
    </row>
    <row r="26" spans="1:26" ht="21.75" thickBot="1">
      <c r="A26" s="32"/>
      <c r="B26" s="37"/>
      <c r="C26" s="28"/>
      <c r="D26" s="27"/>
      <c r="E26" s="99"/>
      <c r="F26" s="90"/>
      <c r="G26" s="91"/>
      <c r="H26" s="92"/>
      <c r="I26" s="93"/>
      <c r="J26" s="94"/>
      <c r="K26" s="93"/>
      <c r="L26" s="94"/>
      <c r="M26" s="92"/>
      <c r="N26" s="92"/>
      <c r="O26" s="94"/>
      <c r="P26" s="94"/>
      <c r="Q26" s="95"/>
      <c r="R26" s="92"/>
      <c r="S26" s="92"/>
      <c r="T26" s="92"/>
      <c r="U26" s="96"/>
      <c r="V26" s="96"/>
      <c r="W26" s="26"/>
      <c r="X26" s="26"/>
      <c r="Y26" s="26"/>
      <c r="Z26" s="26"/>
    </row>
    <row r="27" spans="1:26" ht="21.75" thickBot="1">
      <c r="A27" s="139" t="s">
        <v>10</v>
      </c>
      <c r="B27" s="140"/>
      <c r="C27" s="16"/>
      <c r="D27" s="27"/>
      <c r="E27" s="100">
        <f>SUM($I$3:I283)</f>
        <v>0</v>
      </c>
      <c r="F27" s="90"/>
      <c r="G27" s="91"/>
      <c r="H27" s="92"/>
      <c r="I27" s="93"/>
      <c r="J27" s="94"/>
      <c r="K27" s="93"/>
      <c r="L27" s="94"/>
      <c r="M27" s="92"/>
      <c r="N27" s="92"/>
      <c r="O27" s="94"/>
      <c r="P27" s="94"/>
      <c r="Q27" s="95"/>
      <c r="R27" s="92"/>
      <c r="S27" s="92"/>
      <c r="T27" s="92"/>
      <c r="U27" s="96"/>
      <c r="V27" s="96"/>
      <c r="W27" s="26"/>
      <c r="X27" s="26"/>
      <c r="Y27" s="26"/>
      <c r="Z27" s="26"/>
    </row>
    <row r="28" spans="1:26" ht="21.75" thickBot="1">
      <c r="A28" s="38"/>
      <c r="B28" s="35"/>
      <c r="C28" s="16"/>
      <c r="D28" s="27"/>
      <c r="E28" s="101"/>
      <c r="F28" s="90"/>
      <c r="G28" s="91"/>
      <c r="H28" s="92"/>
      <c r="I28" s="93"/>
      <c r="J28" s="94"/>
      <c r="K28" s="93"/>
      <c r="L28" s="94"/>
      <c r="M28" s="92"/>
      <c r="N28" s="92"/>
      <c r="O28" s="94"/>
      <c r="P28" s="94"/>
      <c r="Q28" s="95"/>
      <c r="R28" s="92"/>
      <c r="S28" s="92"/>
      <c r="T28" s="92"/>
      <c r="U28" s="96"/>
      <c r="V28" s="96"/>
      <c r="W28" s="26"/>
      <c r="X28" s="26"/>
      <c r="Y28" s="26"/>
      <c r="Z28" s="26"/>
    </row>
    <row r="29" spans="1:26" ht="21.75" thickBot="1">
      <c r="A29" s="108" t="s">
        <v>0</v>
      </c>
      <c r="B29" s="110"/>
      <c r="C29" s="16"/>
      <c r="D29" s="27"/>
      <c r="E29" s="100">
        <f>SUM($F$3:F283)</f>
        <v>0</v>
      </c>
      <c r="F29" s="90"/>
      <c r="G29" s="91"/>
      <c r="H29" s="92"/>
      <c r="I29" s="93"/>
      <c r="J29" s="94"/>
      <c r="K29" s="93"/>
      <c r="L29" s="94"/>
      <c r="M29" s="92"/>
      <c r="N29" s="92"/>
      <c r="O29" s="94"/>
      <c r="P29" s="94"/>
      <c r="Q29" s="95"/>
      <c r="R29" s="92"/>
      <c r="S29" s="92"/>
      <c r="T29" s="92"/>
      <c r="U29" s="96"/>
      <c r="V29" s="96"/>
      <c r="W29" s="26"/>
      <c r="X29" s="26"/>
      <c r="Y29" s="26"/>
      <c r="Z29" s="26"/>
    </row>
    <row r="30" spans="1:26" ht="26.25">
      <c r="A30" s="38"/>
      <c r="B30" s="35"/>
      <c r="C30" s="16"/>
      <c r="D30" s="27"/>
      <c r="E30" s="33"/>
      <c r="F30" s="72"/>
      <c r="G30" s="73"/>
      <c r="H30" s="74"/>
      <c r="I30" s="74"/>
      <c r="J30" s="75"/>
      <c r="K30" s="76"/>
      <c r="L30" s="77"/>
      <c r="M30" s="74"/>
      <c r="N30" s="74"/>
      <c r="O30" s="77"/>
      <c r="P30" s="77"/>
      <c r="Q30" s="74"/>
      <c r="R30" s="74"/>
      <c r="S30" s="74"/>
      <c r="T30" s="74"/>
      <c r="U30" s="75"/>
      <c r="V30" s="78"/>
    </row>
    <row r="31" spans="1:26">
      <c r="F31" s="72"/>
      <c r="G31" s="73"/>
      <c r="H31" s="74"/>
      <c r="I31" s="74"/>
      <c r="J31" s="75"/>
      <c r="K31" s="76"/>
      <c r="L31" s="77"/>
      <c r="M31" s="74"/>
      <c r="N31" s="74"/>
      <c r="O31" s="77"/>
      <c r="P31" s="77"/>
      <c r="Q31" s="74"/>
      <c r="R31" s="74"/>
      <c r="S31" s="74"/>
      <c r="T31" s="74"/>
      <c r="U31" s="75"/>
      <c r="V31" s="78"/>
    </row>
    <row r="32" spans="1:26">
      <c r="F32" s="72"/>
      <c r="G32" s="73"/>
      <c r="H32" s="74"/>
      <c r="I32" s="74"/>
      <c r="J32" s="75"/>
      <c r="K32" s="76"/>
      <c r="L32" s="77"/>
      <c r="M32" s="74"/>
      <c r="N32" s="74"/>
      <c r="O32" s="77"/>
      <c r="P32" s="77"/>
      <c r="Q32" s="74"/>
      <c r="R32" s="74"/>
      <c r="S32" s="74"/>
      <c r="T32" s="74"/>
      <c r="U32" s="75"/>
      <c r="V32" s="78"/>
    </row>
    <row r="33" spans="6:22">
      <c r="F33" s="72"/>
      <c r="G33" s="73"/>
      <c r="H33" s="74"/>
      <c r="I33" s="74"/>
      <c r="J33" s="75"/>
      <c r="K33" s="76"/>
      <c r="L33" s="77"/>
      <c r="M33" s="74"/>
      <c r="N33" s="74"/>
      <c r="O33" s="77"/>
      <c r="P33" s="77"/>
      <c r="Q33" s="74"/>
      <c r="R33" s="74"/>
      <c r="S33" s="74"/>
      <c r="T33" s="74"/>
      <c r="U33" s="75"/>
      <c r="V33" s="78"/>
    </row>
    <row r="34" spans="6:22">
      <c r="F34" s="72"/>
      <c r="G34" s="73"/>
      <c r="H34" s="74"/>
      <c r="I34" s="74"/>
      <c r="J34" s="75"/>
      <c r="K34" s="76"/>
      <c r="L34" s="77"/>
      <c r="M34" s="74"/>
      <c r="N34" s="74"/>
      <c r="O34" s="77"/>
      <c r="P34" s="77"/>
      <c r="Q34" s="74"/>
      <c r="R34" s="74"/>
      <c r="S34" s="74"/>
      <c r="T34" s="74"/>
      <c r="U34" s="75"/>
      <c r="V34" s="78"/>
    </row>
    <row r="35" spans="6:22">
      <c r="F35" s="72"/>
      <c r="G35" s="73"/>
      <c r="H35" s="74"/>
      <c r="I35" s="74"/>
      <c r="J35" s="75"/>
      <c r="K35" s="76"/>
      <c r="L35" s="77"/>
      <c r="M35" s="74"/>
      <c r="N35" s="74"/>
      <c r="O35" s="77"/>
      <c r="P35" s="77"/>
      <c r="Q35" s="74"/>
      <c r="R35" s="74"/>
      <c r="S35" s="74"/>
      <c r="T35" s="74"/>
      <c r="U35" s="75"/>
      <c r="V35" s="78"/>
    </row>
    <row r="36" spans="6:22">
      <c r="F36" s="72"/>
      <c r="G36" s="73"/>
      <c r="H36" s="74"/>
      <c r="I36" s="74"/>
      <c r="J36" s="75"/>
      <c r="K36" s="76"/>
      <c r="L36" s="77"/>
      <c r="M36" s="74"/>
      <c r="N36" s="74"/>
      <c r="O36" s="77"/>
      <c r="P36" s="77"/>
      <c r="Q36" s="74"/>
      <c r="R36" s="74"/>
      <c r="S36" s="74"/>
      <c r="T36" s="74"/>
      <c r="U36" s="75"/>
      <c r="V36" s="78"/>
    </row>
    <row r="37" spans="6:22">
      <c r="F37" s="72"/>
      <c r="G37" s="73"/>
      <c r="H37" s="74"/>
      <c r="I37" s="74"/>
      <c r="J37" s="75"/>
      <c r="K37" s="76"/>
      <c r="L37" s="77"/>
      <c r="M37" s="74"/>
      <c r="N37" s="74"/>
      <c r="O37" s="77"/>
      <c r="P37" s="77"/>
      <c r="Q37" s="74"/>
      <c r="R37" s="74"/>
      <c r="S37" s="74"/>
      <c r="T37" s="74"/>
      <c r="U37" s="75"/>
      <c r="V37" s="78"/>
    </row>
  </sheetData>
  <sheetProtection formatCells="0" formatColumns="0" formatRows="0"/>
  <mergeCells count="11">
    <mergeCell ref="A27:B27"/>
    <mergeCell ref="S1:U1"/>
    <mergeCell ref="M1:Q1"/>
    <mergeCell ref="A8:B8"/>
    <mergeCell ref="A9:B9"/>
    <mergeCell ref="A10:B10"/>
    <mergeCell ref="A5:B5"/>
    <mergeCell ref="A11:B11"/>
    <mergeCell ref="A13:B13"/>
    <mergeCell ref="A15:B15"/>
    <mergeCell ref="A17:B17"/>
  </mergeCells>
  <pageMargins left="0" right="0" top="0" bottom="0" header="0" footer="0"/>
  <pageSetup scale="7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39</vt:i4>
      </vt:variant>
    </vt:vector>
  </HeadingPairs>
  <TitlesOfParts>
    <vt:vector size="56" baseType="lpstr">
      <vt:lpstr>Atest</vt:lpstr>
      <vt:lpstr>Beaudry M.</vt:lpstr>
      <vt:lpstr>Brunet É.</vt:lpstr>
      <vt:lpstr>Charette A.</vt:lpstr>
      <vt:lpstr>Chartrant P</vt:lpstr>
      <vt:lpstr>Cormier L.</vt:lpstr>
      <vt:lpstr>Descoteaux M.</vt:lpstr>
      <vt:lpstr>Gallant P.</vt:lpstr>
      <vt:lpstr>Goumard E.</vt:lpstr>
      <vt:lpstr>Groleau A.</vt:lpstr>
      <vt:lpstr>Gélinas M.</vt:lpstr>
      <vt:lpstr>Lepage F.</vt:lpstr>
      <vt:lpstr>McMurray S.</vt:lpstr>
      <vt:lpstr>Mezerette S.</vt:lpstr>
      <vt:lpstr>Simoneau S.</vt:lpstr>
      <vt:lpstr>Verger Plante S.</vt:lpstr>
      <vt:lpstr>Feuil1</vt:lpstr>
      <vt:lpstr>Atest!_FilterDatabase</vt:lpstr>
      <vt:lpstr>'Beaudry M.'!_FilterDatabase</vt:lpstr>
      <vt:lpstr>'Brunet É.'!_FilterDatabase</vt:lpstr>
      <vt:lpstr>'Gallant P.'!_FilterDatabase</vt:lpstr>
      <vt:lpstr>'Groleau A.'!_FilterDatabase</vt:lpstr>
      <vt:lpstr>'McMurray S.'!_FilterDatabase</vt:lpstr>
      <vt:lpstr>'Simoneau S.'!_FilterDatabase</vt:lpstr>
      <vt:lpstr>Atest!Impression_des_titres</vt:lpstr>
      <vt:lpstr>'Beaudry M.'!Impression_des_titres</vt:lpstr>
      <vt:lpstr>'Brunet É.'!Impression_des_titres</vt:lpstr>
      <vt:lpstr>'Charette A.'!Impression_des_titres</vt:lpstr>
      <vt:lpstr>'Chartrant P'!Impression_des_titres</vt:lpstr>
      <vt:lpstr>'Cormier L.'!Impression_des_titres</vt:lpstr>
      <vt:lpstr>'Descoteaux M.'!Impression_des_titres</vt:lpstr>
      <vt:lpstr>'Gallant P.'!Impression_des_titres</vt:lpstr>
      <vt:lpstr>'Gélinas M.'!Impression_des_titres</vt:lpstr>
      <vt:lpstr>'Goumard E.'!Impression_des_titres</vt:lpstr>
      <vt:lpstr>'Groleau A.'!Impression_des_titres</vt:lpstr>
      <vt:lpstr>'Lepage F.'!Impression_des_titres</vt:lpstr>
      <vt:lpstr>'McMurray S.'!Impression_des_titres</vt:lpstr>
      <vt:lpstr>'Mezerette S.'!Impression_des_titres</vt:lpstr>
      <vt:lpstr>'Simoneau S.'!Impression_des_titres</vt:lpstr>
      <vt:lpstr>'Verger Plante S.'!Impression_des_titres</vt:lpstr>
      <vt:lpstr>Atest!Zone_d_impression</vt:lpstr>
      <vt:lpstr>'Beaudry M.'!Zone_d_impression</vt:lpstr>
      <vt:lpstr>'Brunet É.'!Zone_d_impression</vt:lpstr>
      <vt:lpstr>'Charette A.'!Zone_d_impression</vt:lpstr>
      <vt:lpstr>'Chartrant P'!Zone_d_impression</vt:lpstr>
      <vt:lpstr>'Cormier L.'!Zone_d_impression</vt:lpstr>
      <vt:lpstr>'Descoteaux M.'!Zone_d_impression</vt:lpstr>
      <vt:lpstr>'Gallant P.'!Zone_d_impression</vt:lpstr>
      <vt:lpstr>'Gélinas M.'!Zone_d_impression</vt:lpstr>
      <vt:lpstr>'Goumard E.'!Zone_d_impression</vt:lpstr>
      <vt:lpstr>'Groleau A.'!Zone_d_impression</vt:lpstr>
      <vt:lpstr>'Lepage F.'!Zone_d_impression</vt:lpstr>
      <vt:lpstr>'McMurray S.'!Zone_d_impression</vt:lpstr>
      <vt:lpstr>'Mezerette S.'!Zone_d_impression</vt:lpstr>
      <vt:lpstr>'Simoneau S.'!Zone_d_impression</vt:lpstr>
      <vt:lpstr>'Verger Plante S.'!Zone_d_impression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Logbook</dc:creator>
  <cp:lastModifiedBy>Louise Vezina</cp:lastModifiedBy>
  <cp:lastPrinted>2016-08-15T13:34:30Z</cp:lastPrinted>
  <dcterms:created xsi:type="dcterms:W3CDTF">2016-05-03T19:54:59Z</dcterms:created>
  <dcterms:modified xsi:type="dcterms:W3CDTF">2016-08-31T17:06:50Z</dcterms:modified>
</cp:coreProperties>
</file>