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6270" windowWidth="24240" windowHeight="6330" activeTab="3"/>
  </bookViews>
  <sheets>
    <sheet name="TCD_Suivi_HC" sheetId="17" r:id="rId1"/>
    <sheet name="TCD Facturation" sheetId="14" r:id="rId2"/>
    <sheet name="Factures_Commandes" sheetId="12" r:id="rId3"/>
    <sheet name="Suivi_Hors_Commandes" sheetId="15" r:id="rId4"/>
    <sheet name="Parametres" sheetId="16" r:id="rId5"/>
  </sheets>
  <externalReferences>
    <externalReference r:id="rId6"/>
    <externalReference r:id="rId7"/>
  </externalReferences>
  <definedNames>
    <definedName name="_xlnm._FilterDatabase" localSheetId="2" hidden="1">Factures_Commandes!$A$1:$J$172</definedName>
    <definedName name="Debut_Annee">Parametres!$B$2</definedName>
    <definedName name="Fournisseur">Factures_Commandes!$A$1</definedName>
    <definedName name="_xlnm.Print_Titles" localSheetId="3">Suivi_Hors_Commandes!$1:$1</definedName>
    <definedName name="Mensuelle">Parametres!$B$6</definedName>
    <definedName name="Montant">Factures_Commandes!$G$1</definedName>
    <definedName name="RefAnalytique">[1]PAR!$L$13</definedName>
    <definedName name="RefCompte">[1]PAR!$L$11</definedName>
    <definedName name="RefContrat_Compte_Devis">[1]PAR!$L$15</definedName>
    <definedName name="RefDates">[1]PAR!$L$5</definedName>
    <definedName name="RefFournisseur">[1]PAR!$L$7</definedName>
    <definedName name="RefMontant">[1]PAR!$L$9</definedName>
    <definedName name="Trimestrielle">Parametres!$B$4</definedName>
    <definedName name="Z_4D946C68_9EBB_44F7_9468_BB11E1EAC177_.wvu.PrintTitles" localSheetId="3" hidden="1">Suivi_Hors_Commandes!$1:$1</definedName>
    <definedName name="Z_68120517_E733_4946_B6A6_20AB04C60F43_.wvu.PrintTitles" localSheetId="3" hidden="1">Suivi_Hors_Commandes!$1:$1</definedName>
    <definedName name="Z_7C0F25C2_66D9_49F2_A2B8_B3482861E768_.wvu.PrintTitles" localSheetId="3" hidden="1">Suivi_Hors_Commandes!$1:$1</definedName>
  </definedNames>
  <calcPr calcId="145621"/>
  <customWorkbookViews>
    <customWorkbookView name="Monique - Affichage personnalisé" guid="{952C70BE-1287-41B2-9D4B-AD6C61B88A39}" mergeInterval="0" personalView="1" maximized="1" windowWidth="1596" windowHeight="674" activeSheetId="1"/>
    <customWorkbookView name="CHEVALIER, Monique - Affichage personnalisé" guid="{082347A8-193B-45B9-B508-CA556DE228C1}" mergeInterval="0" personalView="1" maximized="1" windowWidth="1580" windowHeight="831" activeSheetId="1"/>
    <customWorkbookView name="MARTINET, Pascal - Affichage personnalisé" guid="{3D913A91-5BD9-4204-A271-4DDE5DF6C62E}" mergeInterval="0" personalView="1" xWindow="9" yWindow="310" windowWidth="1886" windowHeight="237" activeSheetId="1"/>
  </customWorkbookViews>
  <pivotCaches>
    <pivotCache cacheId="0" r:id="rId8"/>
    <pivotCache cacheId="1" r:id="rId9"/>
  </pivotCaches>
</workbook>
</file>

<file path=xl/calcChain.xml><?xml version="1.0" encoding="utf-8"?>
<calcChain xmlns="http://schemas.openxmlformats.org/spreadsheetml/2006/main">
  <c r="B9" i="16" l="1"/>
  <c r="B10" i="16" l="1"/>
  <c r="B5" i="16" s="1"/>
  <c r="B12" i="16"/>
  <c r="B11" i="16"/>
  <c r="B13" i="16"/>
  <c r="B6" i="16"/>
  <c r="G3" i="15"/>
  <c r="H3" i="15" l="1"/>
  <c r="G2" i="15"/>
  <c r="H2" i="15" s="1"/>
  <c r="G28" i="15"/>
  <c r="G27" i="15" l="1"/>
  <c r="G11" i="15"/>
  <c r="H11" i="15" s="1"/>
  <c r="G8" i="15"/>
  <c r="H8" i="15" s="1"/>
  <c r="G7" i="15"/>
  <c r="H7" i="15" s="1"/>
  <c r="G6" i="15"/>
  <c r="H6" i="15" s="1"/>
  <c r="G4" i="15"/>
  <c r="H4" i="15" s="1"/>
  <c r="J19" i="15"/>
  <c r="J24" i="15"/>
  <c r="J20" i="15"/>
  <c r="J11" i="15"/>
  <c r="J6" i="15"/>
  <c r="J2" i="15"/>
  <c r="J23" i="15"/>
  <c r="J27" i="15"/>
  <c r="J7" i="15"/>
  <c r="J3" i="15"/>
  <c r="J5" i="15"/>
  <c r="J26" i="15"/>
  <c r="J22" i="15"/>
  <c r="J18" i="15"/>
  <c r="J8" i="15"/>
  <c r="J4" i="15"/>
  <c r="J25" i="15"/>
  <c r="J21" i="15"/>
  <c r="J9" i="15"/>
  <c r="K64" i="15" l="1"/>
  <c r="K63" i="15"/>
  <c r="K62" i="15"/>
  <c r="K61" i="15"/>
  <c r="K60" i="15"/>
  <c r="K59" i="15"/>
  <c r="K58" i="15"/>
  <c r="K57" i="15"/>
  <c r="K56" i="15"/>
  <c r="K55" i="15"/>
  <c r="K54" i="15"/>
  <c r="K53" i="15"/>
  <c r="K52" i="15"/>
  <c r="K51" i="15"/>
  <c r="K50" i="15"/>
  <c r="K49" i="15"/>
  <c r="K48" i="15"/>
  <c r="K47" i="15"/>
  <c r="K46" i="15"/>
  <c r="K45" i="15"/>
  <c r="K44" i="15"/>
  <c r="K43" i="15"/>
  <c r="K42" i="15"/>
  <c r="K41" i="15"/>
  <c r="K40" i="15"/>
  <c r="K39" i="15"/>
  <c r="K38" i="15"/>
  <c r="K37" i="15"/>
  <c r="K36" i="15"/>
  <c r="K35" i="15"/>
  <c r="K34" i="15"/>
  <c r="K33" i="15"/>
  <c r="K32" i="15"/>
  <c r="K31" i="15"/>
  <c r="K30" i="15"/>
  <c r="K29" i="15"/>
  <c r="K28" i="15"/>
  <c r="K69" i="15"/>
  <c r="K68" i="15"/>
  <c r="K67" i="15"/>
  <c r="K27" i="15"/>
  <c r="K26" i="15"/>
  <c r="K25" i="15"/>
  <c r="K24" i="15"/>
  <c r="K23" i="15"/>
  <c r="K22" i="15"/>
  <c r="K21" i="15"/>
  <c r="K20" i="15"/>
  <c r="K19" i="15"/>
  <c r="K18" i="15"/>
  <c r="K11" i="15"/>
  <c r="K9" i="15"/>
  <c r="K8" i="15"/>
  <c r="K7" i="15"/>
  <c r="K6" i="15"/>
  <c r="K5" i="15"/>
  <c r="K4" i="15"/>
  <c r="K3" i="15"/>
  <c r="B3" i="16" l="1"/>
  <c r="B2" i="16"/>
  <c r="B4" i="16"/>
  <c r="K2" i="15"/>
  <c r="M55" i="15"/>
  <c r="M11" i="15"/>
  <c r="M3" i="15"/>
  <c r="M6" i="15"/>
  <c r="M50" i="15"/>
  <c r="M35" i="15"/>
  <c r="M40" i="15"/>
  <c r="M41" i="15"/>
  <c r="M32" i="15"/>
  <c r="M2" i="15"/>
  <c r="M60" i="15"/>
  <c r="M61" i="15"/>
  <c r="M4" i="15"/>
  <c r="M64" i="15"/>
  <c r="M33" i="15"/>
  <c r="M38" i="15"/>
  <c r="M26" i="15"/>
  <c r="M49" i="15"/>
  <c r="M34" i="15"/>
  <c r="M36" i="15"/>
  <c r="M63" i="15"/>
  <c r="M62" i="15"/>
  <c r="M56" i="15"/>
  <c r="M39" i="15"/>
  <c r="M20" i="15"/>
  <c r="M37" i="15"/>
  <c r="M7" i="15"/>
  <c r="M57" i="15"/>
  <c r="M43" i="15"/>
  <c r="M18" i="15"/>
  <c r="M8" i="15"/>
  <c r="M48" i="15"/>
  <c r="M46" i="15"/>
  <c r="M24" i="15"/>
  <c r="M42" i="15"/>
  <c r="M5" i="15"/>
  <c r="M21" i="15"/>
  <c r="M25" i="15"/>
  <c r="M59" i="15"/>
  <c r="M45" i="15"/>
  <c r="M52" i="15"/>
  <c r="M51" i="15"/>
  <c r="M29" i="15"/>
  <c r="M28" i="15"/>
  <c r="M54" i="15"/>
  <c r="M44" i="15"/>
  <c r="M67" i="15"/>
  <c r="M47" i="15"/>
  <c r="M58" i="15"/>
  <c r="M27" i="15"/>
  <c r="M23" i="15"/>
  <c r="M9" i="15"/>
  <c r="M68" i="15"/>
  <c r="M30" i="15"/>
  <c r="M53" i="15"/>
  <c r="M19" i="15"/>
  <c r="M31" i="15"/>
  <c r="M69" i="15"/>
  <c r="M22" i="15"/>
  <c r="L40" i="15" l="1"/>
  <c r="L31" i="15"/>
  <c r="L39" i="15"/>
  <c r="L44" i="15"/>
  <c r="L55" i="15"/>
  <c r="L47" i="15"/>
  <c r="L58" i="15"/>
  <c r="L60" i="15"/>
  <c r="L61" i="15"/>
  <c r="L48" i="15"/>
  <c r="L32" i="15"/>
  <c r="L36" i="15"/>
  <c r="L27" i="15"/>
  <c r="L62" i="15"/>
  <c r="L49" i="15"/>
  <c r="L57" i="15"/>
  <c r="L59" i="15"/>
  <c r="L56" i="15"/>
  <c r="L54" i="15"/>
  <c r="L53" i="15"/>
  <c r="L52" i="15"/>
  <c r="L29" i="15"/>
  <c r="L28" i="15"/>
  <c r="L69" i="15"/>
  <c r="L67" i="15"/>
  <c r="L51" i="15"/>
  <c r="L50" i="15"/>
  <c r="L46" i="15"/>
  <c r="L45" i="15"/>
  <c r="L43" i="15"/>
  <c r="L42" i="15"/>
  <c r="L41" i="15"/>
  <c r="L38" i="15"/>
  <c r="L37" i="15"/>
  <c r="L35" i="15"/>
  <c r="L34" i="15"/>
  <c r="L33" i="15"/>
  <c r="L30" i="15"/>
  <c r="L68" i="15"/>
  <c r="L26" i="15"/>
  <c r="L25" i="15"/>
  <c r="L24" i="15"/>
  <c r="L23" i="15"/>
  <c r="L22" i="15"/>
  <c r="L21" i="15"/>
  <c r="L20" i="15"/>
  <c r="L19" i="15"/>
  <c r="L18" i="15"/>
  <c r="L11" i="15"/>
  <c r="L9" i="15"/>
  <c r="L8" i="15"/>
  <c r="L7" i="15"/>
  <c r="L6" i="15"/>
  <c r="L5" i="15"/>
  <c r="L4" i="15"/>
  <c r="L3" i="15"/>
  <c r="L2" i="15"/>
  <c r="L64" i="15"/>
  <c r="L63" i="15"/>
</calcChain>
</file>

<file path=xl/comments1.xml><?xml version="1.0" encoding="utf-8"?>
<comments xmlns="http://schemas.openxmlformats.org/spreadsheetml/2006/main">
  <authors>
    <author>MARTINET, Pascal</author>
  </authors>
  <commentList>
    <comment ref="N1" authorId="0">
      <text>
        <r>
          <rPr>
            <b/>
            <sz val="9"/>
            <color indexed="81"/>
            <rFont val="Tahoma"/>
            <family val="2"/>
          </rPr>
          <t>MARTINET, Pascal:</t>
        </r>
        <r>
          <rPr>
            <sz val="9"/>
            <color indexed="81"/>
            <rFont val="Tahoma"/>
            <family val="2"/>
          </rPr>
          <t xml:space="preserve">
1 pour annuel
6 bimensuel
12 mensuel</t>
        </r>
      </text>
    </comment>
  </commentList>
</comments>
</file>

<file path=xl/sharedStrings.xml><?xml version="1.0" encoding="utf-8"?>
<sst xmlns="http://schemas.openxmlformats.org/spreadsheetml/2006/main" count="1659" uniqueCount="529">
  <si>
    <t>FOURNISSEUR</t>
  </si>
  <si>
    <t>OBJET</t>
  </si>
  <si>
    <t>ENGAGEMENT</t>
  </si>
  <si>
    <t>COMMENTAIRE</t>
  </si>
  <si>
    <t>TIERS</t>
  </si>
  <si>
    <t>ANALYTIQUE</t>
  </si>
  <si>
    <t>UGAP</t>
  </si>
  <si>
    <t>CONVENTION</t>
  </si>
  <si>
    <t>Modalités de recours, par les opérateurs de l'Etat,
aux offres constituées en partenariat
avec un ou plusieurs ministères</t>
  </si>
  <si>
    <t>ARS-IF</t>
  </si>
  <si>
    <t>-</t>
  </si>
  <si>
    <t>MINISTERES</t>
  </si>
  <si>
    <t>Adhésion à la
CONVENTION CONSTITUTIVE
Accord-Cadre Helen Keller</t>
  </si>
  <si>
    <t>Groupement pour l'acquisition de matériels informatiques et de fournitures de services de télécommunication pour personnes en situation de handicap</t>
  </si>
  <si>
    <t>AXIS INFORMATIQUE</t>
  </si>
  <si>
    <t>Prestation de recyclage
matériel informatique</t>
  </si>
  <si>
    <t>Enlèvement à titre gracieux</t>
  </si>
  <si>
    <t>MICROPOLE</t>
  </si>
  <si>
    <t>MARCHÉ 2012-095-DSTRAT</t>
  </si>
  <si>
    <t>Prestation d'hébergement
et d'évolution d'applications WEB</t>
  </si>
  <si>
    <t>Bons de commande ad-hoc</t>
  </si>
  <si>
    <t>NEURONES IT</t>
  </si>
  <si>
    <t>NEURONES S.A.</t>
  </si>
  <si>
    <t>MARCHÉ 2013-132-DSTRAT</t>
  </si>
  <si>
    <t>Prestation d'assistance à la maîtrise d'ouvrage
et au déploiement et à l'animation
du projet Agence Numérique</t>
  </si>
  <si>
    <t>C.G.I. France</t>
  </si>
  <si>
    <t>Acte d'engagement du
MARCHÉ subséquent n°2014-27-01
passé sur le fondement
de l'Accord-Cadre n°2014-27 RESAH</t>
  </si>
  <si>
    <t>Acquisition d'un outil décisionnel transverse_x000D_
de pilotage des effectifs de la masse salariale_x000D_
pour les ARS et Services associés  -  PEMS</t>
  </si>
  <si>
    <t>ESRI</t>
  </si>
  <si>
    <t>Maintenance Licences ArcGIS</t>
  </si>
  <si>
    <t>Compagnie IBM France</t>
  </si>
  <si>
    <t>IBM SPSS Modeler Professional
Authorized User Annual SW
Subscription &amp; Support Renewal
"1"</t>
  </si>
  <si>
    <t>Devis 34646819 du 16/04/2015</t>
  </si>
  <si>
    <t>Licence des progiciels SAS
sous PC</t>
  </si>
  <si>
    <t>Devis 34207601 du 06/06/2013</t>
  </si>
  <si>
    <t>Visioconférence
Maintenance
TVCS interface network+
stat NAT TANDBERG-pr
TVCS Expressway Application
et pour licence supplémentaire
Infrastructure et applications associées</t>
  </si>
  <si>
    <t>DT 78</t>
  </si>
  <si>
    <t>SPIE COMMUNICATIONS</t>
  </si>
  <si>
    <t>CONTRATS de SERVICE</t>
  </si>
  <si>
    <t>Maintenance LAN et TOIP</t>
  </si>
  <si>
    <t>Siège / DT</t>
  </si>
  <si>
    <t>CEGAPE</t>
  </si>
  <si>
    <t>CONTRAT 2012M-1116-02</t>
  </si>
  <si>
    <t>Accompagnement et suivi
du logiciel WIN-PAIE</t>
  </si>
  <si>
    <t>CONTRAT 2012A-1207-02</t>
  </si>
  <si>
    <t>Location, accompagnement et suivi
d'un progiciel de gestion des allocations
pour perte d'emploi
INDELINE</t>
  </si>
  <si>
    <t>ALBATEC</t>
  </si>
  <si>
    <t>CONTRAT</t>
  </si>
  <si>
    <t>Mise à jour logiciel
assistance téléphonique
G-MAT sous OXYGENE WINDOWS</t>
  </si>
  <si>
    <t>DT 94</t>
  </si>
  <si>
    <t>1 an
reconduction tacite</t>
  </si>
  <si>
    <t>Mise à jour logiciel
assistance téléphonique
G-RESERV sous OXYGENE WINDOWS</t>
  </si>
  <si>
    <t>C.A.I.H. (Association) - Microsoft
Maintien en condition opérationnelle
des systèmes informatiques exploitant
des produits de la société Microsoft
avec option d'achat</t>
  </si>
  <si>
    <t>DEFI Informatique</t>
  </si>
  <si>
    <t>CONTRAT 2009-01-1041</t>
  </si>
  <si>
    <t>Support et services
Logiciel Klastoo - Licence Serveur
+ 20 licences complémentaires</t>
  </si>
  <si>
    <t>DT 93</t>
  </si>
  <si>
    <t>PITNEY BOWES</t>
  </si>
  <si>
    <t>CONTRAT GLOBAL
S/comptes :
11130638 / 11130640 / 11130641 / 11130642 / 11130643 / 11130645 / 11130649 / 11130650</t>
  </si>
  <si>
    <t>Logiciel RECOTRAC
gestion du courrier et des recommandés</t>
  </si>
  <si>
    <t>siège / DT</t>
  </si>
  <si>
    <t>Destination 100-3-1</t>
  </si>
  <si>
    <t>SWORD</t>
  </si>
  <si>
    <t>Avenant n°4
CONTRAT C2008-0136</t>
  </si>
  <si>
    <t>Maintenance du projet IDL_LEGIOSIG</t>
  </si>
  <si>
    <t>SOFT CONCEPT</t>
  </si>
  <si>
    <t>Equipements audiovisuels équipant
la salle de réunion/conseil du 6ème étage</t>
  </si>
  <si>
    <t>Maintenance
Entretien préventif et correctif
Vidéoprojecteurs</t>
  </si>
  <si>
    <t>Siège / DT 75</t>
  </si>
  <si>
    <t>PREVISOFT</t>
  </si>
  <si>
    <t>Devis DE-150205E AGE03
du 05/02/2015
Contrat de maintenance</t>
  </si>
  <si>
    <t>Maintenance du logiciel PREVISOFT</t>
  </si>
  <si>
    <t>Destination 100-6-1</t>
  </si>
  <si>
    <t>ISILOG</t>
  </si>
  <si>
    <t>Contrat ISI-1303-03 du 11/03/2015</t>
  </si>
  <si>
    <t>ARTICQUE Solutions</t>
  </si>
  <si>
    <t>Contrat Sérénité</t>
  </si>
  <si>
    <t>Assistance et maintenance
de la gamme Cartes &amp; Données</t>
  </si>
  <si>
    <t>Devis 17094158 du 30/12/2015</t>
  </si>
  <si>
    <t>ABS MANAGEMENT</t>
  </si>
  <si>
    <t>Offre commerciale P16102014
du 25/11/2015</t>
  </si>
  <si>
    <t>Maintenance support matériel HP &amp; EMC</t>
  </si>
  <si>
    <t>3 ans</t>
  </si>
  <si>
    <t>1 an
reconductible
3 fois</t>
  </si>
  <si>
    <t>4 ans</t>
  </si>
  <si>
    <t>1 an</t>
  </si>
  <si>
    <t>2 ans
reconductible
2 fois "1 an"</t>
  </si>
  <si>
    <t>5 ans</t>
  </si>
  <si>
    <t>1 an
reconduction tacite
Durée totale : 5 ans</t>
  </si>
  <si>
    <t>1 an
reconduction tacite
2 ans</t>
  </si>
  <si>
    <t>Maintenance logicielle annuelle
2 ETHNOS et 4 NET-Survey Entreprise</t>
  </si>
  <si>
    <t>Contrat QUIETIS
Assistance à la mise en œuvre (Contrat aux tickets)
3 tickets
Maintenance corrective et évolutive</t>
  </si>
  <si>
    <t>Offre LHG160102 du 05/01/2016</t>
  </si>
  <si>
    <t>Devis 1154567 du 13/10/2015</t>
  </si>
  <si>
    <t>EV CORP</t>
  </si>
  <si>
    <t>Contrat d'entretien n° 160205-22033</t>
  </si>
  <si>
    <t>E028-VFA2016000221</t>
  </si>
  <si>
    <t>E028-VFA2016000222</t>
  </si>
  <si>
    <t>2016-01-302</t>
  </si>
  <si>
    <t>F1601123</t>
  </si>
  <si>
    <t>FA1600144</t>
  </si>
  <si>
    <t>Prestation Infogérance
Prolongation de la prestation pendant 6 mois pour continuité de service :
Assistance technique : UO-AT1 x 0,5 = 142 000 € HT
réversibilité : UO-REV x 1 = 6 082 € HT</t>
  </si>
  <si>
    <t>COMMANDE 16 DG 0000299
du 11/03/2016</t>
  </si>
  <si>
    <t>IB-REMARKETING</t>
  </si>
  <si>
    <t>Offre commerciale
L180216-ARS-HP&amp;EMC EQUIPMENT#IBR-v2</t>
  </si>
  <si>
    <t>Maintenance et support HW - Equipements HP &amp; EMC</t>
  </si>
  <si>
    <t>9 mois</t>
  </si>
  <si>
    <t>EU4310014932</t>
  </si>
  <si>
    <t>CEPS</t>
  </si>
  <si>
    <t>Devis 15102015 du 16/10/2015</t>
  </si>
  <si>
    <t>3 mois</t>
  </si>
  <si>
    <t>Assistance Expertise INFRA
(prise en main à distance, déplacement,
mise à jour, intervention…)</t>
  </si>
  <si>
    <t>FA0831</t>
  </si>
  <si>
    <t>Devis 26748403 du 13/04/2016</t>
  </si>
  <si>
    <t>FM16030008</t>
  </si>
  <si>
    <t>FM16030027</t>
  </si>
  <si>
    <t>NIT2016001009</t>
  </si>
  <si>
    <t>NIT2016001010</t>
  </si>
  <si>
    <t>NIT2016001011</t>
  </si>
  <si>
    <t>FAFR1610208</t>
  </si>
  <si>
    <t>FAFR1606509</t>
  </si>
  <si>
    <t>FAFR1603012</t>
  </si>
  <si>
    <t>ARKADIN</t>
  </si>
  <si>
    <t>FAE136487</t>
  </si>
  <si>
    <t>FAE136087</t>
  </si>
  <si>
    <t>FAE135684</t>
  </si>
  <si>
    <t>FAE135174</t>
  </si>
  <si>
    <t>9A0015173295</t>
  </si>
  <si>
    <t>9A0014969760</t>
  </si>
  <si>
    <t>9A0014778240</t>
  </si>
  <si>
    <t>9A0014587325</t>
  </si>
  <si>
    <t>DT 94 / DT 95</t>
  </si>
  <si>
    <t>Offre vidéo informative TV
Mouvements pour le bureau
ORY BAT 400 bureau 106
Aéroport ORLY
------
Ligne
01 48 62 22 64 - 01 48 62 82 55
Bureau du Contrôle Sanitaire aux Frontières Aéroport ROISSY</t>
  </si>
  <si>
    <t>CONTRAT VEN-CPMP-LR-V2-DO9 419</t>
  </si>
  <si>
    <t>HUB ONE</t>
  </si>
  <si>
    <t>DT 95</t>
  </si>
  <si>
    <t>Réseau Rimbaud</t>
  </si>
  <si>
    <t>Compte 81-20005
Accord Etat / France Telecom</t>
  </si>
  <si>
    <t>Orange Business Services</t>
  </si>
  <si>
    <t>Compte 129-20005
Accord Etat / France Telecom</t>
  </si>
  <si>
    <t>Compte 121-20005
Accord Etat / France Telecom</t>
  </si>
  <si>
    <t>DT 92</t>
  </si>
  <si>
    <t>Compte 120-20005
Accord Etat / France Telecom</t>
  </si>
  <si>
    <t>DT 91</t>
  </si>
  <si>
    <t>Compte 136-20005
Accord Etat / France Telecom</t>
  </si>
  <si>
    <t>Compte 80-20005
Accord Etat / France Telecom</t>
  </si>
  <si>
    <t>DT 77</t>
  </si>
  <si>
    <t>Compte 122-20005
Accord Etat / France Telecom</t>
  </si>
  <si>
    <t>DT 75</t>
  </si>
  <si>
    <t>Compte 180-20005
Accord Etat / France Telecom</t>
  </si>
  <si>
    <t>SIEGE
C EVIN et M. GENTILE</t>
  </si>
  <si>
    <t>Compte 147-20005
Accord Etat / France Telecom</t>
  </si>
  <si>
    <t>Ligne Tel.
01 30 32 47 38 - 01 30 32 76 40 - 01 30 32 81 09
01 30 32 83 48 - 01 30 32 83 66 - 01 34 24 18 84
01 34 24 99 72 - 01 34 41 29 59</t>
  </si>
  <si>
    <t>Compte 803717287
MARCHÉ subséquent 1300105591 Lot 2
Accord Cadre MEVOS 2014
Sous-Compte : 803722480</t>
  </si>
  <si>
    <t>Ligne Tel.
01 43 99 91 85</t>
  </si>
  <si>
    <t>Compte 803717287
MARCHÉ subséquent 1300105591 Lot 2
Accord Cadre MEVOS 2014
Sous-Compte : 803722482</t>
  </si>
  <si>
    <t>Ligne Tel.
01 48 99 37 29
01 48 99 87 90
01 48 98 09 39
Ligne numéris : 01 56 72 19 02</t>
  </si>
  <si>
    <t>Compte 803717287
MARCHÉ subséquent 1300105591 Lot 2
Accord Cadre MEVOS 2014
Sous-Compte : 803722479</t>
  </si>
  <si>
    <t>Ligne Tel. de secours
01 48 96 18 66</t>
  </si>
  <si>
    <t>Compte 803717287
MARCHÉ subséquent 1300105591 Lot 2
Accord Cadre MEVOS 2014
Sous-Compte : 803722478</t>
  </si>
  <si>
    <t>Ligne Tel.
01 41 37 62 84
01 47 21 45 36
01 47 29 06 94</t>
  </si>
  <si>
    <t>Compte 803717287
MARCHÉ subséquent 1300105591 Lot 2
Accord Cadre MEVOS 2014
Sous-Compte : 803722484</t>
  </si>
  <si>
    <t>Ligne Tel.
01 60 77 78 48
01 69 36 49 60</t>
  </si>
  <si>
    <t>Compte 803717287
MARCHÉ subséquent 1300105591 Lot 2
Accord Cadre MEVOS 2014
Sous-Compte : 803722477</t>
  </si>
  <si>
    <t>Ligne Tel.
01 39 49 48 10
ligne de fax "Salle de crise"
01 30 21 52 47
"ligne directe en cas de crise"
01 39 54 30 57</t>
  </si>
  <si>
    <t>Compte 803717287
MARCHÉ subséquent 1300105591 Lot 2
Accord Cadre MEVOS 2014
Sous-Compte : 803722475</t>
  </si>
  <si>
    <t>ARS-IdF</t>
  </si>
  <si>
    <t>ISIS
Intranet Sécurisé Intermnistériel
pour la Synergie gouvernementale</t>
  </si>
  <si>
    <t>Compte 42529-78
Proposition financière
05/06/2015</t>
  </si>
  <si>
    <t>Forfait Business Everywhere</t>
  </si>
  <si>
    <t>MARCHÉ 2014-170 DSTRAT
Compte 62238801</t>
  </si>
  <si>
    <t>Fourniture des services de téléphonie mobile
et des terminaux pour 350 agents
au moins de l'ARS IdF</t>
  </si>
  <si>
    <t>MARCHÉ 2014-170 DSTRAT
Compte 62236884</t>
  </si>
  <si>
    <t>Services Audio Web Conférence</t>
  </si>
  <si>
    <t>BC 16DG0000352</t>
  </si>
  <si>
    <t>2 ans
reconductible 1 fois
"2 ans"</t>
  </si>
  <si>
    <t>Liaisons DATA</t>
  </si>
  <si>
    <t>SPIE CLOUD SERVICES
(ex Veepee)</t>
  </si>
  <si>
    <t>2023</t>
  </si>
  <si>
    <t>Devis pour accès internet THD 10Mbps</t>
  </si>
  <si>
    <t>SFR</t>
  </si>
  <si>
    <t>1898</t>
  </si>
  <si>
    <t>2 ans
renouvelable 1 fois
"2 ans"</t>
  </si>
  <si>
    <t>Téléphonie fixe pour 1 500 numéros
de téléphone avec 13 T2
à 30 communications externes simultanées entrantes ou sortantes chacun</t>
  </si>
  <si>
    <t>0509785922</t>
  </si>
  <si>
    <t>0509648030</t>
  </si>
  <si>
    <t>0509705877</t>
  </si>
  <si>
    <t>0509648029</t>
  </si>
  <si>
    <t>Maintenance
43 Photocopieurs multifonctions
MX3140N</t>
  </si>
  <si>
    <t>SOLIMP 2</t>
  </si>
  <si>
    <t>SHARP</t>
  </si>
  <si>
    <t>Location
43 Photocopieurs multifonctions
MX3140N</t>
  </si>
  <si>
    <t>LIXXBAIL</t>
  </si>
  <si>
    <t>3 ans
+
tacite reconduction
1 an</t>
  </si>
  <si>
    <t>Maintenance
Machine à photocopier couleur
MPC3002A AFICIO BC MPC3002AD</t>
  </si>
  <si>
    <t>MARCHÉ 2011-063-DRHAG Lot 3
du 04/04/2012
Contrat 03082685</t>
  </si>
  <si>
    <t>RICOH</t>
  </si>
  <si>
    <t>2559</t>
  </si>
  <si>
    <t>Location
Machine à photocopier couleur
MPC3002A AFICIO BC MPC3002AD</t>
  </si>
  <si>
    <t>SiègeRepro</t>
  </si>
  <si>
    <t>Maintenance
Machine à photocopier monochrome
haut volume de production
XEROX D110 - Série 3909597640</t>
  </si>
  <si>
    <t>MARCHÉ 2011-063-DRHAG Lot 2
du 04/04/2012
Compte 2005017561
Contrat 3401440876</t>
  </si>
  <si>
    <t>XEROX</t>
  </si>
  <si>
    <t>2567</t>
  </si>
  <si>
    <t>Location
Machine à photocopier monochrome
haut volume de production
XEROX D110 - Série 3909597640</t>
  </si>
  <si>
    <t>Maintenance
Machine à photocopier couleur
haut volume de production
XEROX 700i AC - Série 3527610434</t>
  </si>
  <si>
    <t>Siège
Repro</t>
  </si>
  <si>
    <t>Location
Machine à photocopier couleur
haut volume de production
XEROX 700i AC - Série 3527610434</t>
  </si>
  <si>
    <t>16 DG 0000497</t>
  </si>
  <si>
    <t>LAFI</t>
  </si>
  <si>
    <t>16 DG 0000496</t>
  </si>
  <si>
    <t>ESI</t>
  </si>
  <si>
    <t>16 DG 0000490</t>
  </si>
  <si>
    <t>JPR international</t>
  </si>
  <si>
    <t>16 DG 0000383</t>
  </si>
  <si>
    <t>INMAC WSTORE</t>
  </si>
  <si>
    <t>16 DG 0000380</t>
  </si>
  <si>
    <t>16 DG 0000367</t>
  </si>
  <si>
    <t>16 DG 0000366</t>
  </si>
  <si>
    <t>16 DG 0000322</t>
  </si>
  <si>
    <t>16 DG 0000321</t>
  </si>
  <si>
    <t>16 DG 0000279</t>
  </si>
  <si>
    <t>GROSBILL</t>
  </si>
  <si>
    <t>16 DG 0000170</t>
  </si>
  <si>
    <t>16 DG 0000119</t>
  </si>
  <si>
    <t>16 DG 0000116</t>
  </si>
  <si>
    <t>16 DG 0000115</t>
  </si>
  <si>
    <t>STE NUXIT</t>
  </si>
  <si>
    <t>16 DG 0000107</t>
  </si>
  <si>
    <t>16 DG 0000075</t>
  </si>
  <si>
    <t>15 DG 0001370</t>
  </si>
  <si>
    <t>Fournisseur</t>
  </si>
  <si>
    <t>CB</t>
  </si>
  <si>
    <t>Analytique</t>
  </si>
  <si>
    <t>Facture</t>
  </si>
  <si>
    <t>Date</t>
  </si>
  <si>
    <t>Commande</t>
  </si>
  <si>
    <t>ACL Europe LTD</t>
  </si>
  <si>
    <t>50007384</t>
  </si>
  <si>
    <t>16 DG 0000652</t>
  </si>
  <si>
    <t>100-6-1 Informatiq/Bureautiq</t>
  </si>
  <si>
    <t>FR10102895</t>
  </si>
  <si>
    <t>100-3-1 Autres Dép. fonct.</t>
  </si>
  <si>
    <t>FRINV160409741</t>
  </si>
  <si>
    <t>2012M-1116-02</t>
  </si>
  <si>
    <t>2012A-1207-02</t>
  </si>
  <si>
    <t>CGI France</t>
  </si>
  <si>
    <t>FR713455431</t>
  </si>
  <si>
    <t>Défi Informatique</t>
  </si>
  <si>
    <t>2009-01-1041</t>
  </si>
  <si>
    <t>23180.7</t>
  </si>
  <si>
    <t>16 DG 0000672</t>
  </si>
  <si>
    <t>12264</t>
  </si>
  <si>
    <t>16 DG 0000122</t>
  </si>
  <si>
    <t>EV Corporate</t>
  </si>
  <si>
    <t>160205-22033</t>
  </si>
  <si>
    <t>GrosBill</t>
  </si>
  <si>
    <t>5370351</t>
  </si>
  <si>
    <t>VEN-CPMP-LR-V2-D09 419</t>
  </si>
  <si>
    <t>IBM France</t>
  </si>
  <si>
    <t>110247460</t>
  </si>
  <si>
    <t>16 DG 0000593</t>
  </si>
  <si>
    <t>497</t>
  </si>
  <si>
    <t>FA150246</t>
  </si>
  <si>
    <t>A2713</t>
  </si>
  <si>
    <t>849804</t>
  </si>
  <si>
    <t>848663</t>
  </si>
  <si>
    <t>851334</t>
  </si>
  <si>
    <t>16 DG 0000456</t>
  </si>
  <si>
    <t>852311</t>
  </si>
  <si>
    <t>2012-095-DSTRAT</t>
  </si>
  <si>
    <t>16 DG 0000300</t>
  </si>
  <si>
    <t>16 DG 0000609</t>
  </si>
  <si>
    <t>MISCO_INMAC WSTORE</t>
  </si>
  <si>
    <t>661376</t>
  </si>
  <si>
    <t>0093451491</t>
  </si>
  <si>
    <t>0093457704</t>
  </si>
  <si>
    <t>0093557962</t>
  </si>
  <si>
    <t>0093533449</t>
  </si>
  <si>
    <t>0093547075</t>
  </si>
  <si>
    <t>16 DG 0000299</t>
  </si>
  <si>
    <t>NMD Netwalker</t>
  </si>
  <si>
    <t>NFC16120137</t>
  </si>
  <si>
    <t>16 DG 0000636</t>
  </si>
  <si>
    <t>NTSI Sud</t>
  </si>
  <si>
    <t>0605</t>
  </si>
  <si>
    <t>825744</t>
  </si>
  <si>
    <t>10473-163</t>
  </si>
  <si>
    <t>01868-122</t>
  </si>
  <si>
    <t>OBS</t>
  </si>
  <si>
    <t>16 DG 0000379</t>
  </si>
  <si>
    <t>47848965</t>
  </si>
  <si>
    <t>47849188</t>
  </si>
  <si>
    <t>244575893</t>
  </si>
  <si>
    <t>244766939</t>
  </si>
  <si>
    <t>OBS - ISIS</t>
  </si>
  <si>
    <t>42529-78</t>
  </si>
  <si>
    <t>11603002192</t>
  </si>
  <si>
    <t>81605000431</t>
  </si>
  <si>
    <t>81605000438</t>
  </si>
  <si>
    <t>OBS - Rimbaud</t>
  </si>
  <si>
    <t>03082685 Loc</t>
  </si>
  <si>
    <t>920860785</t>
  </si>
  <si>
    <t>03082685 Maint</t>
  </si>
  <si>
    <t>921151142</t>
  </si>
  <si>
    <t>9A0015359074</t>
  </si>
  <si>
    <t>36016304 Maint</t>
  </si>
  <si>
    <t>3640420313</t>
  </si>
  <si>
    <t>16 DG 0000083</t>
  </si>
  <si>
    <t>F160242</t>
  </si>
  <si>
    <t>SPIE Cloud Services</t>
  </si>
  <si>
    <t>20140414-ASE-WAN</t>
  </si>
  <si>
    <t>SPIE Communications</t>
  </si>
  <si>
    <t>Strator RH</t>
  </si>
  <si>
    <t>24248</t>
  </si>
  <si>
    <t>16 DG 0000644</t>
  </si>
  <si>
    <t>3401433713 Loc</t>
  </si>
  <si>
    <t>3401440876 Loc</t>
  </si>
  <si>
    <t>3401433713 Maint</t>
  </si>
  <si>
    <t>3401440876 Maint</t>
  </si>
  <si>
    <t>Périodicité</t>
  </si>
  <si>
    <t>Étiquettes de lignes</t>
  </si>
  <si>
    <t>(vide)</t>
  </si>
  <si>
    <t>Total général</t>
  </si>
  <si>
    <t>Montant Facture</t>
  </si>
  <si>
    <t>Montant Commande</t>
  </si>
  <si>
    <t>Référence</t>
  </si>
  <si>
    <t>NIT2016001122</t>
  </si>
  <si>
    <t>FRINV160513703</t>
  </si>
  <si>
    <t>FRINV160615468</t>
  </si>
  <si>
    <t>CEPS INFORMATIQUE</t>
  </si>
  <si>
    <t>16 DG 0000082</t>
  </si>
  <si>
    <t>16 DG 0000378</t>
  </si>
  <si>
    <t>CMS Bureau F Lefebvre Lyon</t>
  </si>
  <si>
    <t>90110700</t>
  </si>
  <si>
    <t>16 DG 0000835</t>
  </si>
  <si>
    <t>H1605254</t>
  </si>
  <si>
    <t>100-3-1 Informatiq/Bureautiq</t>
  </si>
  <si>
    <t>E-CERVO</t>
  </si>
  <si>
    <t>AF2016_103</t>
  </si>
  <si>
    <t>16 DG 0000826</t>
  </si>
  <si>
    <t>13416</t>
  </si>
  <si>
    <t>1799645</t>
  </si>
  <si>
    <t>1799875</t>
  </si>
  <si>
    <t>1801974</t>
  </si>
  <si>
    <t>1801993</t>
  </si>
  <si>
    <t>16 DG 000366</t>
  </si>
  <si>
    <t>1802185</t>
  </si>
  <si>
    <t>1806189</t>
  </si>
  <si>
    <t>1816573</t>
  </si>
  <si>
    <t>1817129</t>
  </si>
  <si>
    <t>9050474</t>
  </si>
  <si>
    <t>16 DG 0000762</t>
  </si>
  <si>
    <t>9050999</t>
  </si>
  <si>
    <t>IB Remarketing</t>
  </si>
  <si>
    <t>ARSIDFC00000</t>
  </si>
  <si>
    <t>16 DG 0000849</t>
  </si>
  <si>
    <t>100064765</t>
  </si>
  <si>
    <t>100067975</t>
  </si>
  <si>
    <t>16 DG 0000816</t>
  </si>
  <si>
    <t>0093646047</t>
  </si>
  <si>
    <t>16 DG 0000860</t>
  </si>
  <si>
    <t>0093662687</t>
  </si>
  <si>
    <t>LBM Distribution</t>
  </si>
  <si>
    <t>ARS750</t>
  </si>
  <si>
    <t>16 DG 0000779</t>
  </si>
  <si>
    <t>FA01270</t>
  </si>
  <si>
    <t>16 DG 0000815</t>
  </si>
  <si>
    <t>FA01276</t>
  </si>
  <si>
    <t>ARSIDF</t>
  </si>
  <si>
    <t>FM16060004</t>
  </si>
  <si>
    <t>FM16050019</t>
  </si>
  <si>
    <t>2 CB : 611 et 615 voir sur SIREPA</t>
  </si>
  <si>
    <t>C00138</t>
  </si>
  <si>
    <t>15 DG 0001877</t>
  </si>
  <si>
    <t>FA15120572</t>
  </si>
  <si>
    <t>FA16030072</t>
  </si>
  <si>
    <t>ARS IDF RUN EXTENSION</t>
  </si>
  <si>
    <t>NIT2016001513</t>
  </si>
  <si>
    <t>NEURONES SA</t>
  </si>
  <si>
    <t>16 DG 0000751</t>
  </si>
  <si>
    <t>??</t>
  </si>
  <si>
    <t>?</t>
  </si>
  <si>
    <t>ARS IDF</t>
  </si>
  <si>
    <t>16 DG 0000862</t>
  </si>
  <si>
    <t>0726</t>
  </si>
  <si>
    <t>244939680</t>
  </si>
  <si>
    <t>245017541</t>
  </si>
  <si>
    <t>48338558</t>
  </si>
  <si>
    <t>48338303</t>
  </si>
  <si>
    <t>48742226</t>
  </si>
  <si>
    <t>Cartes SIM 4G</t>
  </si>
  <si>
    <t>11606000565</t>
  </si>
  <si>
    <t>81508001455</t>
  </si>
  <si>
    <t>81508001456</t>
  </si>
  <si>
    <t>11509002235</t>
  </si>
  <si>
    <t>11510000582</t>
  </si>
  <si>
    <t>11511002188</t>
  </si>
  <si>
    <t>11512000539</t>
  </si>
  <si>
    <t>CAP 2015 / 3 312,00 € ??</t>
  </si>
  <si>
    <t>2162003615</t>
  </si>
  <si>
    <t>2162003609</t>
  </si>
  <si>
    <t>2162004025</t>
  </si>
  <si>
    <t>2162003578</t>
  </si>
  <si>
    <t>2162004069</t>
  </si>
  <si>
    <t>2162004068</t>
  </si>
  <si>
    <t>2162003577</t>
  </si>
  <si>
    <t>2162003583</t>
  </si>
  <si>
    <t>2162003579</t>
  </si>
  <si>
    <t>9359365</t>
  </si>
  <si>
    <t>920942803</t>
  </si>
  <si>
    <t>9A0015552213</t>
  </si>
  <si>
    <t>9A0015779655</t>
  </si>
  <si>
    <t>474036</t>
  </si>
  <si>
    <t>9A0014583774</t>
  </si>
  <si>
    <t>9A0014775270</t>
  </si>
  <si>
    <t>9A0014965893</t>
  </si>
  <si>
    <t>9A0015168533</t>
  </si>
  <si>
    <t>9A0015358525</t>
  </si>
  <si>
    <t>9A0015553135</t>
  </si>
  <si>
    <t>9A0015776902</t>
  </si>
  <si>
    <t>SKILL PARTNER</t>
  </si>
  <si>
    <t>CL 1605-00043</t>
  </si>
  <si>
    <t>16 DG 0000855</t>
  </si>
  <si>
    <t>FA1606-0139</t>
  </si>
  <si>
    <t>FA1605-0125</t>
  </si>
  <si>
    <t>ARS ILE DE FR</t>
  </si>
  <si>
    <t>16 DG 0000767</t>
  </si>
  <si>
    <t>F160639</t>
  </si>
  <si>
    <t>3000984</t>
  </si>
  <si>
    <t>SCFP00161950</t>
  </si>
  <si>
    <t>(Anc. Commande 15 DG 0001978)</t>
  </si>
  <si>
    <t>TOSHIBA</t>
  </si>
  <si>
    <t>6981419</t>
  </si>
  <si>
    <t>6981006</t>
  </si>
  <si>
    <t>6981003</t>
  </si>
  <si>
    <t>395030 Maint</t>
  </si>
  <si>
    <t>0509117917</t>
  </si>
  <si>
    <t>0509250325</t>
  </si>
  <si>
    <t>CSF 535 le 24/03/2016 : 6 719,77 €
+ reste en CAP 2015</t>
  </si>
  <si>
    <t>CSF 970 le 04/02/2016 : ??
+ CAP 2015 ?</t>
  </si>
  <si>
    <t>16 DG 0000228</t>
  </si>
  <si>
    <t>ACL EUROPE LTD</t>
  </si>
  <si>
    <t>HUB</t>
  </si>
  <si>
    <t>UNITED VISION</t>
  </si>
  <si>
    <t>Étiquettes de colonnes</t>
  </si>
  <si>
    <t>Somme de Montant Facture</t>
  </si>
  <si>
    <t>MARCHÉ / CONTRAT / COMPTE</t>
  </si>
  <si>
    <t>IMPLANTATION</t>
  </si>
  <si>
    <t>DATE d'EFFET</t>
  </si>
  <si>
    <t>MONTANT ANNUEL
Prévisionnel TTC</t>
  </si>
  <si>
    <t>SOLDE ANNUEL</t>
  </si>
  <si>
    <t>EN COURS</t>
  </si>
  <si>
    <t>MARCHÉ 2013-131-DSTRAT Lot 1
Contrat 395115</t>
  </si>
  <si>
    <t>Mensuelle</t>
  </si>
  <si>
    <t>Contrat 474036</t>
  </si>
  <si>
    <t>Debut_Annee</t>
  </si>
  <si>
    <t>Devis 1157505 du 17/02/2016</t>
  </si>
  <si>
    <t>ArcGIS Online - Plan d'organisation Niveau 2</t>
  </si>
  <si>
    <t>6,5 mois</t>
  </si>
  <si>
    <r>
      <rPr>
        <u/>
        <sz val="11"/>
        <color indexed="8"/>
        <rFont val="Calibri"/>
        <family val="2"/>
        <scheme val="minor"/>
      </rPr>
      <t>Achat et Maintenance de licences SPSS</t>
    </r>
    <r>
      <rPr>
        <sz val="11"/>
        <color theme="1"/>
        <rFont val="Calibri"/>
        <family val="2"/>
        <scheme val="minor"/>
      </rPr>
      <t xml:space="preserve">
IBM SPSS Statistics Base Authorized User Annual SW Subscription &amp; Support Renewal
IBM SPSS Custom Tables Authorized User Annual SW Subscription &amp; Support Renewal
"1"</t>
    </r>
  </si>
  <si>
    <r>
      <t xml:space="preserve">Centrale d'Achat
de l'Informatique Hospitalière "C.A.I.H."
</t>
    </r>
    <r>
      <rPr>
        <i/>
        <sz val="11"/>
        <color indexed="8"/>
        <rFont val="Calibri"/>
        <family val="2"/>
        <scheme val="minor"/>
      </rPr>
      <t>(Natixis Factor)</t>
    </r>
    <r>
      <rPr>
        <sz val="11"/>
        <color theme="1"/>
        <rFont val="Calibri"/>
        <family val="2"/>
        <scheme val="minor"/>
      </rPr>
      <t xml:space="preserve">
</t>
    </r>
    <r>
      <rPr>
        <strike/>
        <sz val="11"/>
        <color indexed="8"/>
        <rFont val="Calibri"/>
        <family val="2"/>
        <scheme val="minor"/>
      </rPr>
      <t>A.G.I.H.
coordonnateur APHM</t>
    </r>
  </si>
  <si>
    <r>
      <t xml:space="preserve">Engagement pour
</t>
    </r>
    <r>
      <rPr>
        <sz val="11"/>
        <color indexed="8"/>
        <rFont val="Calibri"/>
        <family val="2"/>
      </rPr>
      <t>"Droit de licence et frais de gestion"</t>
    </r>
  </si>
  <si>
    <r>
      <t xml:space="preserve">3 ans
</t>
    </r>
    <r>
      <rPr>
        <u/>
        <sz val="11"/>
        <color theme="1"/>
        <rFont val="Calibri"/>
        <family val="2"/>
        <scheme val="minor"/>
      </rPr>
      <t>07</t>
    </r>
    <r>
      <rPr>
        <u/>
        <sz val="11"/>
        <rFont val="Calibri"/>
        <family val="2"/>
        <scheme val="minor"/>
      </rPr>
      <t>/03/2019</t>
    </r>
  </si>
  <si>
    <t>Offre LHG160509 du 27/05/2016</t>
  </si>
  <si>
    <t>Mise à disposition d'un serveur partagé
et hébergement illimité</t>
  </si>
  <si>
    <r>
      <t xml:space="preserve">N.T.S.I.
</t>
    </r>
    <r>
      <rPr>
        <sz val="11"/>
        <color indexed="8"/>
        <rFont val="Calibri"/>
        <family val="2"/>
        <scheme val="minor"/>
      </rPr>
      <t>Nouvelles Technologies du Son et de l'Image</t>
    </r>
  </si>
  <si>
    <r>
      <t>MARCH</t>
    </r>
    <r>
      <rPr>
        <sz val="11"/>
        <color indexed="8"/>
        <rFont val="Calibri"/>
        <family val="2"/>
      </rPr>
      <t xml:space="preserve">É </t>
    </r>
    <r>
      <rPr>
        <sz val="11"/>
        <color theme="1"/>
        <rFont val="Calibri"/>
        <family val="2"/>
        <scheme val="minor"/>
      </rPr>
      <t>2011-063-DRHAG Lot 1
du 04/04/2012
Compte 2005017561
Contrat 3401433713</t>
    </r>
  </si>
  <si>
    <t>Trimestrielle</t>
  </si>
  <si>
    <t>En cours</t>
  </si>
  <si>
    <t>Mois en cours</t>
  </si>
  <si>
    <t>Trimestre en cours</t>
  </si>
  <si>
    <t>Année en cours</t>
  </si>
  <si>
    <t>ECHEANCE</t>
  </si>
  <si>
    <t>Somme de MONTANT ANNUEL</t>
  </si>
  <si>
    <t>Somme de SOLDE ANNUEL</t>
  </si>
  <si>
    <r>
      <t>CONSOMM</t>
    </r>
    <r>
      <rPr>
        <b/>
        <sz val="11"/>
        <color indexed="8"/>
        <rFont val="Calibri"/>
        <family val="2"/>
      </rPr>
      <t>É</t>
    </r>
  </si>
  <si>
    <t>ESTIMATION à date</t>
  </si>
  <si>
    <r>
      <t>PERIODICIT</t>
    </r>
    <r>
      <rPr>
        <b/>
        <sz val="11"/>
        <color indexed="8"/>
        <rFont val="Calibri"/>
        <family val="2"/>
      </rPr>
      <t>É</t>
    </r>
  </si>
  <si>
    <t>COMPTE
BUDGETAIRE</t>
  </si>
  <si>
    <t>Somme de CONSOMMÉ</t>
  </si>
  <si>
    <r>
      <t>DUR</t>
    </r>
    <r>
      <rPr>
        <b/>
        <sz val="11"/>
        <color indexed="8"/>
        <rFont val="Calibri"/>
        <family val="2"/>
      </rPr>
      <t>É</t>
    </r>
    <r>
      <rPr>
        <b/>
        <sz val="11"/>
        <color indexed="8"/>
        <rFont val="Calibri"/>
        <family val="2"/>
        <scheme val="minor"/>
      </rPr>
      <t>E</t>
    </r>
  </si>
  <si>
    <t>MARCHÉ 2013-131-DSTRAT Lot 3
Contrat 20140414-ASE-WAN</t>
  </si>
  <si>
    <t>Contrat FR10102895</t>
  </si>
  <si>
    <t>08/07/2016 :
CAP 2015 : 3 312 €
Certaines de ces factures doivent être enregistrées dans cette CAP "à contrôler"</t>
  </si>
  <si>
    <t>Compte 803717291</t>
  </si>
  <si>
    <r>
      <t xml:space="preserve">Plate-forme veille et sécurité sanitaire
n° indigo : 0825811411
Ligne Tel.
06 07 77 47 83 C - 06 08 25 19 08 C - 06 30 04 96 67 C
06 74 44 77 22 C - 06 80 06 88 72 C - 06 80 89 33 94 C
06 86 97 41 20 C
--------------
</t>
    </r>
    <r>
      <rPr>
        <strike/>
        <sz val="11"/>
        <color theme="1"/>
        <rFont val="Calibri"/>
        <family val="2"/>
        <scheme val="minor"/>
      </rPr>
      <t>Ligne Tel.
n° vert
08 00 29 52 97</t>
    </r>
  </si>
  <si>
    <r>
      <rPr>
        <b/>
        <i/>
        <u/>
        <sz val="11"/>
        <color rgb="FFFF0000"/>
        <rFont val="Calibri"/>
        <family val="2"/>
        <scheme val="minor"/>
      </rPr>
      <t>Courrier AR 18/04/2016</t>
    </r>
    <r>
      <rPr>
        <b/>
        <i/>
        <sz val="11"/>
        <color rgb="FFFF0000"/>
        <rFont val="Calibri"/>
        <family val="2"/>
        <scheme val="minor"/>
      </rPr>
      <t xml:space="preserve">
Résiliation de la commande
14 DG 0001505 SERVICE IP MPLS
au 30/04/2016</t>
    </r>
  </si>
  <si>
    <t>Ajouter le courrier juridique</t>
  </si>
  <si>
    <t>147-20005</t>
  </si>
  <si>
    <t>136-20005</t>
  </si>
  <si>
    <t>180-20005</t>
  </si>
  <si>
    <t>121-20005</t>
  </si>
  <si>
    <t>81-20005</t>
  </si>
  <si>
    <t>80-20005</t>
  </si>
  <si>
    <t>120-20005</t>
  </si>
  <si>
    <t>129-20005</t>
  </si>
  <si>
    <t>122-20005</t>
  </si>
  <si>
    <t>Ligne 08 00 29 52 97 à résilier : courriel de R Beaudet à G Fontgarnand le 18/02/2016
Le 06/07/2016 courriel de relance adressé à G Fontgarnand pour résiliation à compter de Mars 2016</t>
  </si>
  <si>
    <t>13/03/2016
+ 6 mois
13/09/2016</t>
  </si>
  <si>
    <r>
      <t xml:space="preserve">30/04/2016
Résiliation
</t>
    </r>
    <r>
      <rPr>
        <i/>
        <sz val="9"/>
        <rFont val="Calibri"/>
        <family val="2"/>
        <scheme val="minor"/>
      </rPr>
      <t>(courrierAR 29/03/2016)</t>
    </r>
  </si>
  <si>
    <t>ALERTE
ECHEANCE</t>
  </si>
  <si>
    <t>SIEGE
DT 78 - DT 93 - DT 95</t>
  </si>
  <si>
    <t>Bimensuelle</t>
  </si>
  <si>
    <t>Biannuelle</t>
  </si>
  <si>
    <t>Biannuelle en cours</t>
  </si>
  <si>
    <t>Bimensuelle en cours</t>
  </si>
  <si>
    <t>C020744</t>
  </si>
  <si>
    <t>12 DG 0000151</t>
  </si>
  <si>
    <t>NETWALKER</t>
  </si>
  <si>
    <t>611
615</t>
  </si>
  <si>
    <t>628
20</t>
  </si>
  <si>
    <t>2 CB : 628 et 20 voir sur SIREPA</t>
  </si>
  <si>
    <t>NIT2016002032</t>
  </si>
  <si>
    <t>16 DG 0000926</t>
  </si>
  <si>
    <t>0093675339</t>
  </si>
  <si>
    <t>16 DG 0000925</t>
  </si>
  <si>
    <t>0093675340</t>
  </si>
  <si>
    <t>Compte 0148391435</t>
  </si>
  <si>
    <t>Internet ligne livebox 716759620</t>
  </si>
  <si>
    <r>
      <rPr>
        <b/>
        <i/>
        <sz val="11"/>
        <color rgb="FF002060"/>
        <rFont val="Calibri"/>
        <family val="2"/>
        <scheme val="minor"/>
      </rPr>
      <t>Somme annuelle : 96 € bimensuel X 6 = 576 € TTC</t>
    </r>
    <r>
      <rPr>
        <b/>
        <i/>
        <sz val="11"/>
        <color rgb="FFFF0000"/>
        <rFont val="Calibri"/>
        <family val="2"/>
        <scheme val="minor"/>
      </rPr>
      <t xml:space="preserve">
12/07/2016 :
V/D Dien : doit voire avec le SFAC pour le paiement des factures de 2015 à Juillet 2016 inclus soit une somme de 576 € TTC</t>
    </r>
  </si>
  <si>
    <t>48831785</t>
  </si>
  <si>
    <t>48831494</t>
  </si>
  <si>
    <t>16 DG 0000932</t>
  </si>
  <si>
    <t>24358</t>
  </si>
  <si>
    <t>FR68440767663</t>
  </si>
  <si>
    <t>STRATOR RH</t>
  </si>
  <si>
    <t>F201512-07</t>
  </si>
  <si>
    <t>245392900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</si>
</sst>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4" tint="-0.249977111117893"/>
      <name val="Calibri"/>
      <family val="2"/>
    </font>
    <font>
      <sz val="12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1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i/>
      <sz val="9"/>
      <name val="Calibri"/>
      <family val="2"/>
      <scheme val="minor"/>
    </font>
    <font>
      <b/>
      <i/>
      <sz val="11"/>
      <color rgb="FF00206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gray125">
        <bgColor theme="0" tint="-0.14999847407452621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gray125">
        <bgColor theme="2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6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6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6" tint="0.39994506668294322"/>
      </bottom>
      <diagonal/>
    </border>
    <border>
      <left style="thin">
        <color indexed="64"/>
      </left>
      <right style="thin">
        <color indexed="64"/>
      </right>
      <top/>
      <bottom style="medium">
        <color theme="6" tint="0.39994506668294322"/>
      </bottom>
      <diagonal/>
    </border>
  </borders>
  <cellStyleXfs count="6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23">
    <xf numFmtId="0" fontId="0" fillId="0" borderId="0" xfId="0"/>
    <xf numFmtId="164" fontId="0" fillId="0" borderId="0" xfId="0" applyNumberFormat="1"/>
    <xf numFmtId="0" fontId="7" fillId="0" borderId="1" xfId="0" applyFont="1" applyBorder="1" applyAlignment="1" applyProtection="1">
      <alignment horizontal="justify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justify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2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Protection="1"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  <protection locked="0"/>
    </xf>
    <xf numFmtId="3" fontId="0" fillId="0" borderId="0" xfId="0" applyNumberFormat="1" applyFont="1" applyProtection="1">
      <protection locked="0"/>
    </xf>
    <xf numFmtId="0" fontId="15" fillId="0" borderId="0" xfId="0" applyFont="1" applyAlignment="1" applyProtection="1">
      <alignment wrapText="1"/>
      <protection locked="0"/>
    </xf>
    <xf numFmtId="0" fontId="0" fillId="0" borderId="0" xfId="0" applyAlignment="1">
      <alignment horizontal="left" indent="2"/>
    </xf>
    <xf numFmtId="0" fontId="4" fillId="0" borderId="0" xfId="0" applyFont="1" applyProtection="1">
      <protection locked="0"/>
    </xf>
    <xf numFmtId="164" fontId="13" fillId="0" borderId="0" xfId="0" applyNumberFormat="1" applyFont="1" applyProtection="1">
      <protection locked="0"/>
    </xf>
    <xf numFmtId="3" fontId="13" fillId="0" borderId="0" xfId="0" applyNumberFormat="1" applyFont="1" applyProtection="1">
      <protection locked="0"/>
    </xf>
    <xf numFmtId="0" fontId="13" fillId="0" borderId="0" xfId="0" applyFont="1" applyProtection="1"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5" fillId="10" borderId="1" xfId="0" applyFont="1" applyFill="1" applyBorder="1" applyAlignment="1" applyProtection="1">
      <alignment horizontal="center" vertical="center" wrapText="1"/>
      <protection locked="0"/>
    </xf>
    <xf numFmtId="14" fontId="5" fillId="10" borderId="1" xfId="0" applyNumberFormat="1" applyFont="1" applyFill="1" applyBorder="1" applyAlignment="1" applyProtection="1">
      <alignment horizontal="center" vertical="center" wrapText="1"/>
      <protection locked="0"/>
    </xf>
    <xf numFmtId="14" fontId="13" fillId="10" borderId="1" xfId="0" applyNumberFormat="1" applyFont="1" applyFill="1" applyBorder="1" applyAlignment="1" applyProtection="1">
      <alignment horizontal="center" vertical="center" wrapText="1"/>
      <protection locked="0"/>
    </xf>
    <xf numFmtId="164" fontId="13" fillId="1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10" borderId="1" xfId="0" applyNumberFormat="1" applyFont="1" applyFill="1" applyBorder="1" applyAlignment="1" applyProtection="1">
      <alignment horizontal="right" vertical="center" wrapText="1"/>
      <protection locked="0"/>
    </xf>
    <xf numFmtId="164" fontId="5" fillId="10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10" borderId="1" xfId="0" applyNumberFormat="1" applyFont="1" applyFill="1" applyBorder="1" applyAlignment="1" applyProtection="1">
      <alignment horizontal="center" vertical="center" wrapText="1"/>
      <protection locked="0"/>
    </xf>
    <xf numFmtId="3" fontId="13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10" borderId="1" xfId="0" applyFont="1" applyFill="1" applyBorder="1" applyAlignment="1" applyProtection="1">
      <alignment horizontal="center" vertical="center" wrapText="1"/>
      <protection locked="0"/>
    </xf>
    <xf numFmtId="0" fontId="14" fillId="1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Font="1" applyFill="1" applyBorder="1" applyAlignment="1" applyProtection="1">
      <alignment horizontal="center" vertical="center"/>
      <protection locked="0"/>
    </xf>
    <xf numFmtId="14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164" fontId="20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1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14" fontId="0" fillId="0" borderId="2" xfId="0" applyNumberFormat="1" applyFont="1" applyFill="1" applyBorder="1" applyAlignment="1" applyProtection="1">
      <alignment horizontal="center" vertical="center"/>
      <protection locked="0"/>
    </xf>
    <xf numFmtId="14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0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ont="1" applyFill="1" applyBorder="1" applyAlignment="1" applyProtection="1">
      <alignment horizontal="center" vertical="center"/>
      <protection locked="0"/>
    </xf>
    <xf numFmtId="0" fontId="28" fillId="0" borderId="2" xfId="0" applyFont="1" applyFill="1" applyBorder="1" applyAlignment="1" applyProtection="1">
      <alignment horizontal="left" vertical="center" wrapText="1"/>
      <protection locked="0"/>
    </xf>
    <xf numFmtId="1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0" fillId="7" borderId="6" xfId="0" applyFont="1" applyFill="1" applyBorder="1" applyAlignment="1" applyProtection="1">
      <alignment horizontal="center" vertical="center" wrapText="1"/>
      <protection locked="0"/>
    </xf>
    <xf numFmtId="0" fontId="0" fillId="7" borderId="1" xfId="0" applyFont="1" applyFill="1" applyBorder="1" applyAlignment="1" applyProtection="1">
      <alignment horizontal="center" vertical="center" wrapText="1"/>
      <protection locked="0"/>
    </xf>
    <xf numFmtId="0" fontId="0" fillId="7" borderId="1" xfId="0" applyFont="1" applyFill="1" applyBorder="1" applyAlignment="1" applyProtection="1">
      <alignment horizontal="center" vertical="center"/>
      <protection locked="0"/>
    </xf>
    <xf numFmtId="0" fontId="0" fillId="7" borderId="8" xfId="0" applyFont="1" applyFill="1" applyBorder="1" applyAlignment="1" applyProtection="1">
      <alignment horizontal="center" vertical="center" wrapText="1"/>
      <protection locked="0"/>
    </xf>
    <xf numFmtId="0" fontId="0" fillId="9" borderId="5" xfId="0" applyFont="1" applyFill="1" applyBorder="1" applyAlignment="1" applyProtection="1">
      <alignment horizontal="center" vertical="center" wrapText="1"/>
      <protection locked="0"/>
    </xf>
    <xf numFmtId="14" fontId="0" fillId="9" borderId="5" xfId="0" applyNumberFormat="1" applyFont="1" applyFill="1" applyBorder="1" applyAlignment="1" applyProtection="1">
      <alignment horizontal="center" vertical="center"/>
      <protection locked="0"/>
    </xf>
    <xf numFmtId="14" fontId="4" fillId="9" borderId="5" xfId="0" applyNumberFormat="1" applyFont="1" applyFill="1" applyBorder="1" applyAlignment="1" applyProtection="1">
      <alignment horizontal="center" vertical="center"/>
      <protection locked="0"/>
    </xf>
    <xf numFmtId="164" fontId="20" fillId="9" borderId="5" xfId="0" applyNumberFormat="1" applyFont="1" applyFill="1" applyBorder="1" applyAlignment="1" applyProtection="1">
      <alignment horizontal="right" vertical="center" wrapText="1"/>
      <protection locked="0"/>
    </xf>
    <xf numFmtId="164" fontId="4" fillId="9" borderId="5" xfId="0" applyNumberFormat="1" applyFont="1" applyFill="1" applyBorder="1" applyAlignment="1" applyProtection="1">
      <alignment horizontal="right" vertical="center" wrapText="1"/>
      <protection locked="0"/>
    </xf>
    <xf numFmtId="3" fontId="4" fillId="9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" xfId="0" applyFont="1" applyFill="1" applyBorder="1" applyAlignment="1" applyProtection="1">
      <alignment horizontal="center" vertical="center" wrapText="1"/>
      <protection locked="0"/>
    </xf>
    <xf numFmtId="0" fontId="0" fillId="9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9" borderId="5" xfId="0" applyFont="1" applyFill="1" applyBorder="1" applyAlignment="1" applyProtection="1">
      <alignment horizontal="left" vertical="center"/>
      <protection locked="0"/>
    </xf>
    <xf numFmtId="0" fontId="15" fillId="0" borderId="5" xfId="0" applyFont="1" applyFill="1" applyBorder="1" applyAlignment="1" applyProtection="1">
      <alignment horizontal="left" vertical="center" wrapText="1"/>
      <protection locked="0"/>
    </xf>
    <xf numFmtId="0" fontId="0" fillId="9" borderId="1" xfId="0" applyFont="1" applyFill="1" applyBorder="1" applyAlignment="1" applyProtection="1">
      <alignment horizontal="center" vertical="center" wrapText="1"/>
      <protection locked="0"/>
    </xf>
    <xf numFmtId="14" fontId="0" fillId="9" borderId="1" xfId="0" applyNumberFormat="1" applyFont="1" applyFill="1" applyBorder="1" applyAlignment="1" applyProtection="1">
      <alignment horizontal="center" vertical="center"/>
      <protection locked="0"/>
    </xf>
    <xf numFmtId="14" fontId="4" fillId="9" borderId="1" xfId="0" applyNumberFormat="1" applyFont="1" applyFill="1" applyBorder="1" applyAlignment="1" applyProtection="1">
      <alignment horizontal="center" vertical="center"/>
      <protection locked="0"/>
    </xf>
    <xf numFmtId="164" fontId="20" fillId="9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9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0" fontId="0" fillId="9" borderId="1" xfId="0" applyNumberFormat="1" applyFont="1" applyFill="1" applyBorder="1" applyAlignment="1" applyProtection="1">
      <alignment horizontal="center" vertical="center"/>
      <protection locked="0"/>
    </xf>
    <xf numFmtId="0" fontId="0" fillId="9" borderId="1" xfId="0" applyFont="1" applyFill="1" applyBorder="1" applyAlignment="1" applyProtection="1">
      <alignment horizontal="left" vertical="center"/>
      <protection locked="0"/>
    </xf>
    <xf numFmtId="0" fontId="0" fillId="9" borderId="8" xfId="0" applyFont="1" applyFill="1" applyBorder="1" applyAlignment="1" applyProtection="1">
      <alignment horizontal="center" vertical="center" wrapText="1"/>
      <protection locked="0"/>
    </xf>
    <xf numFmtId="14" fontId="0" fillId="9" borderId="8" xfId="0" applyNumberFormat="1" applyFont="1" applyFill="1" applyBorder="1" applyAlignment="1" applyProtection="1">
      <alignment horizontal="center" vertical="center"/>
      <protection locked="0"/>
    </xf>
    <xf numFmtId="14" fontId="4" fillId="9" borderId="8" xfId="0" applyNumberFormat="1" applyFont="1" applyFill="1" applyBorder="1" applyAlignment="1" applyProtection="1">
      <alignment horizontal="center" vertical="center"/>
      <protection locked="0"/>
    </xf>
    <xf numFmtId="164" fontId="20" fillId="9" borderId="8" xfId="0" applyNumberFormat="1" applyFont="1" applyFill="1" applyBorder="1" applyAlignment="1" applyProtection="1">
      <alignment horizontal="right" vertical="center" wrapText="1"/>
      <protection locked="0"/>
    </xf>
    <xf numFmtId="164" fontId="4" fillId="9" borderId="8" xfId="0" applyNumberFormat="1" applyFont="1" applyFill="1" applyBorder="1" applyAlignment="1" applyProtection="1">
      <alignment horizontal="right" vertical="center" wrapText="1"/>
      <protection locked="0"/>
    </xf>
    <xf numFmtId="3" fontId="4" fillId="9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8" xfId="0" applyFont="1" applyFill="1" applyBorder="1" applyAlignment="1" applyProtection="1">
      <alignment horizontal="center" vertical="center" wrapText="1"/>
      <protection locked="0"/>
    </xf>
    <xf numFmtId="0" fontId="0" fillId="9" borderId="8" xfId="0" applyNumberFormat="1" applyFont="1" applyFill="1" applyBorder="1" applyAlignment="1" applyProtection="1">
      <alignment horizontal="center" vertical="center"/>
      <protection locked="0"/>
    </xf>
    <xf numFmtId="0" fontId="0" fillId="9" borderId="8" xfId="0" applyFont="1" applyFill="1" applyBorder="1" applyAlignment="1" applyProtection="1">
      <alignment horizontal="left" vertical="center"/>
      <protection locked="0"/>
    </xf>
    <xf numFmtId="0" fontId="15" fillId="0" borderId="8" xfId="0" applyFont="1" applyFill="1" applyBorder="1" applyAlignment="1" applyProtection="1">
      <alignment horizontal="left" vertical="center" wrapText="1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14" fontId="0" fillId="0" borderId="5" xfId="0" applyNumberFormat="1" applyFont="1" applyFill="1" applyBorder="1" applyAlignment="1" applyProtection="1">
      <alignment horizontal="center" vertical="center"/>
      <protection locked="0"/>
    </xf>
    <xf numFmtId="14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20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left" vertical="center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14" fontId="0" fillId="0" borderId="1" xfId="0" applyNumberFormat="1" applyFont="1" applyBorder="1" applyAlignment="1" applyProtection="1">
      <alignment horizontal="center" vertical="center"/>
      <protection locked="0"/>
    </xf>
    <xf numFmtId="14" fontId="0" fillId="0" borderId="1" xfId="0" applyNumberFormat="1" applyFont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20" fillId="2" borderId="1" xfId="0" quotePrefix="1" applyNumberFormat="1" applyFont="1" applyFill="1" applyBorder="1" applyAlignment="1" applyProtection="1">
      <alignment horizontal="right" vertical="center" wrapText="1"/>
      <protection locked="0"/>
    </xf>
    <xf numFmtId="0" fontId="18" fillId="0" borderId="1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1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" xfId="0" applyNumberFormat="1" applyFont="1" applyBorder="1" applyAlignment="1" applyProtection="1">
      <alignment horizontal="center" vertical="center" wrapText="1"/>
      <protection locked="0"/>
    </xf>
    <xf numFmtId="14" fontId="0" fillId="0" borderId="1" xfId="0" quotePrefix="1" applyNumberFormat="1" applyFont="1" applyBorder="1" applyAlignment="1" applyProtection="1">
      <alignment horizontal="center" vertical="center"/>
      <protection locked="0"/>
    </xf>
    <xf numFmtId="0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164" fontId="20" fillId="2" borderId="1" xfId="0" applyNumberFormat="1" applyFont="1" applyFill="1" applyBorder="1" applyAlignment="1" applyProtection="1">
      <alignment horizontal="right" vertical="center"/>
      <protection locked="0"/>
    </xf>
    <xf numFmtId="14" fontId="0" fillId="0" borderId="1" xfId="0" quotePrefix="1" applyNumberFormat="1" applyFont="1" applyFill="1" applyBorder="1" applyAlignment="1" applyProtection="1">
      <alignment horizontal="center" vertical="center"/>
      <protection locked="0"/>
    </xf>
    <xf numFmtId="0" fontId="4" fillId="1" borderId="1" xfId="0" applyFont="1" applyFill="1" applyBorder="1" applyAlignment="1" applyProtection="1">
      <alignment horizontal="center" vertical="center" wrapText="1"/>
      <protection locked="0"/>
    </xf>
    <xf numFmtId="14" fontId="4" fillId="1" borderId="1" xfId="0" applyNumberFormat="1" applyFont="1" applyFill="1" applyBorder="1" applyAlignment="1" applyProtection="1">
      <alignment horizontal="center" vertical="center"/>
      <protection locked="0"/>
    </xf>
    <xf numFmtId="14" fontId="4" fillId="1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1" borderId="2" xfId="0" applyNumberFormat="1" applyFont="1" applyFill="1" applyBorder="1" applyAlignment="1" applyProtection="1">
      <alignment horizontal="center" vertical="center" wrapText="1"/>
      <protection locked="0"/>
    </xf>
    <xf numFmtId="164" fontId="20" fillId="1" borderId="2" xfId="0" applyNumberFormat="1" applyFont="1" applyFill="1" applyBorder="1" applyAlignment="1" applyProtection="1">
      <alignment horizontal="right" vertical="center" wrapText="1"/>
      <protection locked="0"/>
    </xf>
    <xf numFmtId="0" fontId="16" fillId="1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" borderId="1" xfId="0" applyFont="1" applyFill="1" applyBorder="1" applyAlignment="1" applyProtection="1">
      <alignment horizontal="center" vertical="center"/>
      <protection locked="0"/>
    </xf>
    <xf numFmtId="0" fontId="4" fillId="1" borderId="1" xfId="0" applyNumberFormat="1" applyFont="1" applyFill="1" applyBorder="1" applyAlignment="1" applyProtection="1">
      <alignment horizontal="justify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14" fontId="4" fillId="5" borderId="1" xfId="0" applyNumberFormat="1" applyFont="1" applyFill="1" applyBorder="1" applyAlignment="1" applyProtection="1">
      <alignment horizontal="center" vertical="center"/>
      <protection locked="0"/>
    </xf>
    <xf numFmtId="14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5" borderId="1" xfId="0" applyNumberFormat="1" applyFont="1" applyFill="1" applyBorder="1" applyAlignment="1" applyProtection="1">
      <alignment horizontal="justify" vertical="center" wrapText="1"/>
      <protection locked="0"/>
    </xf>
    <xf numFmtId="0" fontId="25" fillId="0" borderId="1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14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4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" xfId="0" applyFont="1" applyFill="1" applyBorder="1" applyAlignment="1" applyProtection="1">
      <alignment horizontal="center" vertical="center" wrapText="1"/>
      <protection locked="0"/>
    </xf>
    <xf numFmtId="14" fontId="0" fillId="4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3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4" borderId="1" xfId="0" applyFont="1" applyFill="1" applyBorder="1" applyAlignment="1" applyProtection="1">
      <alignment horizontal="left" vertical="center" wrapText="1"/>
      <protection locked="0"/>
    </xf>
    <xf numFmtId="0" fontId="0" fillId="4" borderId="1" xfId="0" applyNumberFormat="1" applyFont="1" applyFill="1" applyBorder="1" applyAlignment="1" applyProtection="1">
      <alignment horizontal="justify" vertical="center" wrapText="1"/>
      <protection locked="0"/>
    </xf>
    <xf numFmtId="3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4" borderId="1" xfId="0" applyNumberFormat="1" applyFont="1" applyFill="1" applyBorder="1" applyAlignment="1" applyProtection="1">
      <alignment horizontal="center" vertical="center"/>
      <protection locked="0"/>
    </xf>
    <xf numFmtId="1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0" fontId="0" fillId="7" borderId="7" xfId="0" applyFill="1" applyBorder="1" applyAlignment="1" applyProtection="1">
      <alignment horizontal="center" vertical="top"/>
      <protection locked="0"/>
    </xf>
    <xf numFmtId="0" fontId="0" fillId="7" borderId="4" xfId="0" applyFill="1" applyBorder="1" applyAlignment="1" applyProtection="1">
      <alignment horizontal="center" vertical="top"/>
      <protection locked="0"/>
    </xf>
    <xf numFmtId="0" fontId="0" fillId="7" borderId="9" xfId="0" applyFill="1" applyBorder="1" applyAlignment="1" applyProtection="1">
      <alignment horizontal="center" vertical="top"/>
      <protection locked="0"/>
    </xf>
    <xf numFmtId="0" fontId="15" fillId="0" borderId="7" xfId="0" applyFont="1" applyFill="1" applyBorder="1" applyAlignment="1" applyProtection="1">
      <alignment horizontal="left" vertical="top" wrapText="1"/>
      <protection locked="0"/>
    </xf>
    <xf numFmtId="0" fontId="15" fillId="0" borderId="4" xfId="0" applyFont="1" applyFill="1" applyBorder="1" applyAlignment="1" applyProtection="1">
      <alignment horizontal="left" vertical="top" wrapText="1"/>
      <protection locked="0"/>
    </xf>
    <xf numFmtId="0" fontId="15" fillId="0" borderId="9" xfId="0" applyFont="1" applyFill="1" applyBorder="1" applyAlignment="1" applyProtection="1">
      <alignment horizontal="left" vertical="top" wrapText="1"/>
      <protection locked="0"/>
    </xf>
    <xf numFmtId="14" fontId="0" fillId="7" borderId="7" xfId="0" applyNumberFormat="1" applyFont="1" applyFill="1" applyBorder="1" applyAlignment="1" applyProtection="1">
      <alignment horizontal="center" vertical="top"/>
      <protection locked="0"/>
    </xf>
    <xf numFmtId="0" fontId="0" fillId="8" borderId="4" xfId="0" applyFill="1" applyBorder="1" applyAlignment="1" applyProtection="1">
      <alignment horizontal="center" vertical="top"/>
      <protection locked="0"/>
    </xf>
    <xf numFmtId="0" fontId="0" fillId="8" borderId="9" xfId="0" applyFill="1" applyBorder="1" applyAlignment="1" applyProtection="1">
      <alignment horizontal="center" vertical="top"/>
      <protection locked="0"/>
    </xf>
    <xf numFmtId="0" fontId="0" fillId="8" borderId="4" xfId="0" applyFont="1" applyFill="1" applyBorder="1" applyAlignment="1" applyProtection="1">
      <alignment horizontal="center" vertical="top"/>
      <protection locked="0"/>
    </xf>
    <xf numFmtId="0" fontId="0" fillId="8" borderId="9" xfId="0" applyFont="1" applyFill="1" applyBorder="1" applyAlignment="1" applyProtection="1">
      <alignment horizontal="center" vertical="top"/>
      <protection locked="0"/>
    </xf>
    <xf numFmtId="14" fontId="4" fillId="7" borderId="7" xfId="0" applyNumberFormat="1" applyFont="1" applyFill="1" applyBorder="1" applyAlignment="1" applyProtection="1">
      <alignment horizontal="center" vertical="top"/>
      <protection locked="0"/>
    </xf>
    <xf numFmtId="0" fontId="4" fillId="8" borderId="4" xfId="0" applyFont="1" applyFill="1" applyBorder="1" applyAlignment="1" applyProtection="1">
      <alignment horizontal="center" vertical="top"/>
      <protection locked="0"/>
    </xf>
    <xf numFmtId="0" fontId="4" fillId="8" borderId="9" xfId="0" applyFont="1" applyFill="1" applyBorder="1" applyAlignment="1" applyProtection="1">
      <alignment horizontal="center" vertical="top"/>
      <protection locked="0"/>
    </xf>
    <xf numFmtId="164" fontId="20" fillId="3" borderId="7" xfId="0" applyNumberFormat="1" applyFont="1" applyFill="1" applyBorder="1" applyAlignment="1" applyProtection="1">
      <alignment horizontal="right" vertical="top"/>
      <protection locked="0"/>
    </xf>
    <xf numFmtId="0" fontId="13" fillId="0" borderId="4" xfId="0" applyFont="1" applyBorder="1" applyAlignment="1" applyProtection="1">
      <alignment horizontal="right" vertical="top"/>
      <protection locked="0"/>
    </xf>
    <xf numFmtId="0" fontId="13" fillId="0" borderId="9" xfId="0" applyFont="1" applyBorder="1" applyAlignment="1" applyProtection="1">
      <alignment horizontal="right" vertical="top"/>
      <protection locked="0"/>
    </xf>
    <xf numFmtId="0" fontId="4" fillId="7" borderId="7" xfId="0" applyFont="1" applyFill="1" applyBorder="1" applyAlignment="1" applyProtection="1">
      <alignment horizontal="center" vertical="top"/>
      <protection locked="0"/>
    </xf>
    <xf numFmtId="0" fontId="0" fillId="7" borderId="7" xfId="0" applyFont="1" applyFill="1" applyBorder="1" applyAlignment="1" applyProtection="1">
      <alignment horizontal="center" vertical="top"/>
      <protection locked="0"/>
    </xf>
    <xf numFmtId="164" fontId="4" fillId="7" borderId="7" xfId="0" applyNumberFormat="1" applyFont="1" applyFill="1" applyBorder="1" applyAlignment="1" applyProtection="1">
      <alignment horizontal="right" vertical="top" wrapText="1"/>
      <protection locked="0"/>
    </xf>
    <xf numFmtId="164" fontId="4" fillId="7" borderId="4" xfId="0" applyNumberFormat="1" applyFont="1" applyFill="1" applyBorder="1" applyAlignment="1" applyProtection="1">
      <alignment horizontal="right" vertical="top" wrapText="1"/>
      <protection locked="0"/>
    </xf>
    <xf numFmtId="164" fontId="4" fillId="7" borderId="9" xfId="0" applyNumberFormat="1" applyFont="1" applyFill="1" applyBorder="1" applyAlignment="1" applyProtection="1">
      <alignment horizontal="right" vertical="top" wrapText="1"/>
      <protection locked="0"/>
    </xf>
    <xf numFmtId="3" fontId="4" fillId="7" borderId="7" xfId="0" applyNumberFormat="1" applyFont="1" applyFill="1" applyBorder="1" applyAlignment="1" applyProtection="1">
      <alignment horizontal="center" vertical="top" wrapText="1"/>
      <protection locked="0"/>
    </xf>
    <xf numFmtId="3" fontId="4" fillId="7" borderId="4" xfId="0" applyNumberFormat="1" applyFont="1" applyFill="1" applyBorder="1" applyAlignment="1" applyProtection="1">
      <alignment horizontal="center" vertical="top" wrapText="1"/>
      <protection locked="0"/>
    </xf>
    <xf numFmtId="3" fontId="4" fillId="7" borderId="9" xfId="0" applyNumberFormat="1" applyFont="1" applyFill="1" applyBorder="1" applyAlignment="1" applyProtection="1">
      <alignment horizontal="center" vertical="top" wrapText="1"/>
      <protection locked="0"/>
    </xf>
    <xf numFmtId="0" fontId="0" fillId="7" borderId="4" xfId="0" applyFont="1" applyFill="1" applyBorder="1" applyAlignment="1" applyProtection="1">
      <alignment horizontal="center" vertical="top"/>
      <protection locked="0"/>
    </xf>
    <xf numFmtId="0" fontId="0" fillId="7" borderId="9" xfId="0" applyFont="1" applyFill="1" applyBorder="1" applyAlignment="1" applyProtection="1">
      <alignment horizontal="center" vertical="top"/>
      <protection locked="0"/>
    </xf>
    <xf numFmtId="14" fontId="4" fillId="7" borderId="7" xfId="0" quotePrefix="1" applyNumberFormat="1" applyFont="1" applyFill="1" applyBorder="1" applyAlignment="1" applyProtection="1">
      <alignment horizontal="center" vertical="top" wrapText="1"/>
      <protection locked="0"/>
    </xf>
    <xf numFmtId="14" fontId="4" fillId="7" borderId="4" xfId="0" quotePrefix="1" applyNumberFormat="1" applyFont="1" applyFill="1" applyBorder="1" applyAlignment="1" applyProtection="1">
      <alignment horizontal="center" vertical="top" wrapText="1"/>
      <protection locked="0"/>
    </xf>
    <xf numFmtId="14" fontId="4" fillId="7" borderId="9" xfId="0" quotePrefix="1" applyNumberFormat="1" applyFont="1" applyFill="1" applyBorder="1" applyAlignment="1" applyProtection="1">
      <alignment horizontal="center" vertical="top" wrapText="1"/>
      <protection locked="0"/>
    </xf>
  </cellXfs>
  <cellStyles count="6">
    <cellStyle name="Euro" xfId="2"/>
    <cellStyle name="Euro 2" xfId="5"/>
    <cellStyle name="Monétaire 2" xfId="4"/>
    <cellStyle name="Normal" xfId="0" builtinId="0"/>
    <cellStyle name="Normal 2" xfId="1"/>
    <cellStyle name="Normal 3" xfId="3"/>
  </cellStyles>
  <dxfs count="10">
    <dxf>
      <fill>
        <patternFill patternType="gray125">
          <bgColor theme="9"/>
        </patternFill>
      </fill>
    </dxf>
    <dxf>
      <fill>
        <patternFill patternType="gray0625"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</dxfs>
  <tableStyles count="0" defaultTableStyle="TableStyleMedium2" defaultPivotStyle="PivotStyleLight16"/>
  <colors>
    <mruColors>
      <color rgb="FFFF6600"/>
      <color rgb="FFDB5807"/>
      <color rgb="FFFF8B8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DGET%20SI%202016/Budget_SI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uivi_Budget_2016_v2_TableaudeTravail_0907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ivi Budget SI"/>
      <sheetName val="AutresDépFonct 100_3_1"/>
      <sheetName val="AutresDépFonct 626"/>
      <sheetName val="InformatiqBureautiq 100_6_1"/>
      <sheetName val="Factures_Commandes"/>
      <sheetName val="PostesLignesBudg"/>
      <sheetName val="PAR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L5" t="str">
            <v>[Budget_SI_2016.xlsx]Factures_Commandes!A2:A250</v>
          </cell>
        </row>
        <row r="7">
          <cell r="L7" t="str">
            <v>[Budget_SI_2016.xlsx]Factures_Commandes!B2:B250</v>
          </cell>
        </row>
        <row r="9">
          <cell r="L9" t="str">
            <v>[Budget_SI_2016.xlsx]Factures_Commandes!E2:E250</v>
          </cell>
        </row>
        <row r="11">
          <cell r="L11" t="str">
            <v>[Budget_SI_2016.xlsx]Factures_Commandes!F2:F250</v>
          </cell>
        </row>
        <row r="13">
          <cell r="L13" t="str">
            <v>[Budget_SI_2016.xlsx]Factures_Commandes!G2:G250</v>
          </cell>
        </row>
        <row r="15">
          <cell r="L15" t="str">
            <v>[Budget_SI_2016.xlsx]Factures_Commandes!H2:H250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ivi_Global"/>
      <sheetName val="TCD_Suivi_HC"/>
      <sheetName val="TCD_Suivi_Commandes"/>
      <sheetName val="Suivi_Hors_Commandes"/>
      <sheetName val="Suivi Commandes_08072016"/>
      <sheetName val="Facturation Téléphonie"/>
      <sheetName val="FacturationDivers"/>
      <sheetName val="Facturation copieurs"/>
      <sheetName val="Paramet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onique" refreshedDate="42561.271865972223" createdVersion="4" refreshedVersion="4" minRefreshableVersion="3" recordCount="66">
  <cacheSource type="worksheet">
    <worksheetSource ref="A1:S64" sheet="Suivi_Hors_Commandes"/>
  </cacheSource>
  <cacheFields count="18">
    <cacheField name="FOURNISSEUR" numFmtId="0">
      <sharedItems/>
    </cacheField>
    <cacheField name="MARCHÉ / CONTRAT / COMPTE" numFmtId="0">
      <sharedItems/>
    </cacheField>
    <cacheField name="OBJET" numFmtId="0">
      <sharedItems/>
    </cacheField>
    <cacheField name="IMPLANTATION" numFmtId="0">
      <sharedItems/>
    </cacheField>
    <cacheField name="DATE d'EFFET" numFmtId="0">
      <sharedItems containsNonDate="0" containsDate="1" containsString="0" containsBlank="1" minDate="2002-07-18T00:00:00" maxDate="2016-06-11T00:00:00"/>
    </cacheField>
    <cacheField name="DURÉE" numFmtId="0">
      <sharedItems containsBlank="1"/>
    </cacheField>
    <cacheField name="ECHEANCE" numFmtId="0">
      <sharedItems containsDate="1" containsBlank="1" containsMixedTypes="1" minDate="2016-03-31T00:00:00" maxDate="2021-01-01T00:00:00"/>
    </cacheField>
    <cacheField name="MONTANT ANNUEL_x000a_Prévisionnel TTC" numFmtId="0">
      <sharedItems containsBlank="1" containsMixedTypes="1" containsNumber="1" minValue="333.4" maxValue="539520"/>
    </cacheField>
    <cacheField name="SOLDE ANNUEL" numFmtId="164">
      <sharedItems containsString="0" containsBlank="1" containsNumber="1" minValue="-3089.8099999999995" maxValue="70534.06"/>
    </cacheField>
    <cacheField name="CONSOMMÉ" numFmtId="164">
      <sharedItems containsString="0" containsBlank="1" containsNumber="1" minValue="0" maxValue="539520"/>
    </cacheField>
    <cacheField name="ESTIMATION à date" numFmtId="164">
      <sharedItems containsString="0" containsBlank="1" containsNumber="1" minValue="0" maxValue="314720"/>
    </cacheField>
    <cacheField name="EN COURS" numFmtId="3">
      <sharedItems containsString="0" containsBlank="1" containsNumber="1" minValue="0.5" maxValue="1"/>
    </cacheField>
    <cacheField name="PERIODICITÉ" numFmtId="3">
      <sharedItems containsBlank="1"/>
    </cacheField>
    <cacheField name="ENGAGEMENT" numFmtId="0">
      <sharedItems containsBlank="1" containsMixedTypes="1" containsNumber="1" containsInteger="1" minValue="864" maxValue="2013"/>
    </cacheField>
    <cacheField name="TIERS" numFmtId="0">
      <sharedItems containsBlank="1" containsMixedTypes="1" containsNumber="1" containsInteger="1" minValue="4" maxValue="6306"/>
    </cacheField>
    <cacheField name="COMPTE_x000a_BUDGETAIRE" numFmtId="0">
      <sharedItems containsBlank="1" containsMixedTypes="1" containsNumber="1" containsInteger="1" minValue="615" maxValue="6135" count="5">
        <n v="626"/>
        <m/>
        <s v="-"/>
        <n v="615"/>
        <n v="6135"/>
      </sharedItems>
    </cacheField>
    <cacheField name="ANALYTIQUE" numFmtId="0">
      <sharedItems containsBlank="1" count="9">
        <s v="Destination 100-3-1"/>
        <m/>
        <s v="-"/>
        <s v="Destination 100-6-1"/>
        <s v="Destination 100 - 3" u="1"/>
        <s v="Destination 100-3" u="1"/>
        <s v="Repro (100-3)" u="1"/>
        <s v="Destination 100-6" u="1"/>
        <s v="Destination 100 -3-1" u="1"/>
      </sharedItems>
    </cacheField>
    <cacheField name="COMMENTAIR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onique" refreshedDate="42561.271935763885" createdVersion="4" refreshedVersion="4" minRefreshableVersion="3" recordCount="178">
  <cacheSource type="worksheet">
    <worksheetSource ref="A1:I172" sheet="Factures_Commandes"/>
  </cacheSource>
  <cacheFields count="9">
    <cacheField name="Fournisseur" numFmtId="0">
      <sharedItems count="43">
        <s v="ACL Europe LTD"/>
        <s v="ARKADIN"/>
        <s v="CEGAPE"/>
        <s v="CEPS INFORMATIQUE"/>
        <s v="CGI France"/>
        <s v="CMS Bureau F Lefebvre Lyon"/>
        <s v="Défi Informatique"/>
        <s v="E-CERVO"/>
        <s v="ESI"/>
        <s v="ESRI"/>
        <s v="EV Corporate"/>
        <s v="GrosBill"/>
        <s v="HUB"/>
        <s v="IB Remarketing"/>
        <s v="IBM France"/>
        <s v="INMAC WSTORE"/>
        <s v="MICROPOLE"/>
        <s v="JPR international"/>
        <s v="LAFI"/>
        <s v="MISCO_INMAC WSTORE"/>
        <s v="LBM Distribution"/>
        <s v="NEURONES IT"/>
        <s v="NEURONES SA"/>
        <s v="NMD Netwalker"/>
        <s v="NTSI Sud"/>
        <s v="OBS"/>
        <s v="OBS - ISIS"/>
        <s v="OBS - Rimbaud"/>
        <s v="RICOH"/>
        <s v="SFR"/>
        <s v="SHARP"/>
        <s v="SKILL PARTNER"/>
        <s v="SOFT CONCEPT"/>
        <s v="SPIE Cloud Services"/>
        <s v="SPIE Communications"/>
        <s v="STE NUXIT"/>
        <s v="Strator RH"/>
        <s v="UGAP"/>
        <s v="TOSHIBA"/>
        <s v="UNITED VISION"/>
        <s v="XEROX"/>
        <s v="ORANGE" u="1"/>
        <s v="SPIE Cloud Services (VEEPEE)" u="1"/>
      </sharedItems>
    </cacheField>
    <cacheField name="Référence" numFmtId="49">
      <sharedItems containsMixedTypes="1" containsNumber="1" containsInteger="1" minValue="395115" maxValue="803717291" count="53">
        <s v="-"/>
        <s v="FR10102895"/>
        <s v="2012M-1116-02"/>
        <s v="2012A-1207-02"/>
        <n v="15102015"/>
        <s v="FR713455431"/>
        <s v="90110700"/>
        <s v="2009-01-1041"/>
        <s v="AF2016_103"/>
        <s v="23180.7"/>
        <s v="12264"/>
        <s v="160205-22033"/>
        <s v="5370351"/>
        <s v="VEN-CPMP-LR-V2-D09 419"/>
        <s v="ARSIDFC00000"/>
        <s v="661376"/>
        <s v="2012-095-DSTRAT"/>
        <s v="497"/>
        <s v="A2713"/>
        <s v="ARS750"/>
        <s v="ARSIDF"/>
        <s v="ARS IDF RUN EXTENSION"/>
        <s v="C00138"/>
        <s v="ARS IDF"/>
        <n v="803717287"/>
        <n v="803717291"/>
        <n v="62236884"/>
        <n v="62238801"/>
        <s v="42529-78"/>
        <s v="147-20005"/>
        <s v="180-20005"/>
        <s v="122-20005"/>
        <s v="80-20005"/>
        <s v="136-20005"/>
        <s v="120-20005"/>
        <s v="121-20005"/>
        <s v="129-20005"/>
        <s v="81-20005"/>
        <s v="03082685 Loc"/>
        <s v="03082685 Maint"/>
        <n v="395115"/>
        <s v="474036"/>
        <s v="36016304 Maint"/>
        <s v="CL 1605-00043"/>
        <s v="ARS ILE DE FR"/>
        <s v="20140414-ASE-WAN"/>
        <s v="3000984"/>
        <s v="825744"/>
        <s v="395030 Maint"/>
        <s v="3401433713 Maint"/>
        <s v="3401440876 Maint"/>
        <s v="3401433713 Loc"/>
        <s v="3401440876 Loc"/>
      </sharedItems>
    </cacheField>
    <cacheField name="Commande" numFmtId="0">
      <sharedItems/>
    </cacheField>
    <cacheField name="Facture" numFmtId="49">
      <sharedItems containsMixedTypes="1" containsNumber="1" containsInteger="1" minValue="46359857" maxValue="11604000609"/>
    </cacheField>
    <cacheField name="Date" numFmtId="14">
      <sharedItems containsSemiMixedTypes="0" containsNonDate="0" containsDate="1" containsString="0" minDate="2015-08-28T00:00:00" maxDate="2016-07-06T00:00:00"/>
    </cacheField>
    <cacheField name="Montant Commande" numFmtId="164">
      <sharedItems containsBlank="1" containsMixedTypes="1" containsNumber="1" minValue="35.76" maxValue="177698.4"/>
    </cacheField>
    <cacheField name="Montant Facture" numFmtId="164">
      <sharedItems containsMixedTypes="1" containsNumber="1" minValue="0" maxValue="177698.4"/>
    </cacheField>
    <cacheField name="CB" numFmtId="0">
      <sharedItems containsString="0" containsBlank="1" containsNumber="1" containsInteger="1" minValue="20" maxValue="6135" count="9">
        <n v="20"/>
        <n v="626"/>
        <n v="615"/>
        <n v="6135"/>
        <n v="622"/>
        <n v="60"/>
        <n v="21"/>
        <m/>
        <n v="611"/>
      </sharedItems>
    </cacheField>
    <cacheField name="Analytique" numFmtId="0">
      <sharedItems containsBlank="1" count="5">
        <s v="100-6-1 Informatiq/Bureautiq"/>
        <s v="100-3-1 Autres Dép. fonct."/>
        <s v="100-3-1 Informatiq/Bureautiq"/>
        <m/>
        <s v="??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">
  <r>
    <s v="SFR"/>
    <s v="MARCHÉ 2013-131-DSTRAT Lot 1_x000a_Contrat 395115"/>
    <s v="Téléphonie fixe pour 1 500 numéros_x000a_de téléphone avec 13 T2_x000a_à 30 communications externes simultanées entrantes ou sortantes chacun"/>
    <s v="ARS-IdF"/>
    <d v="2013-12-01T00:00:00"/>
    <s v="2 ans_x000a_renouvelable 1 fois_x000a_&quot;2 ans&quot;"/>
    <d v="2017-12-01T00:00:00"/>
    <n v="80000"/>
    <n v="37363.43"/>
    <n v="42636.57"/>
    <n v="46666.666666666672"/>
    <n v="0.58333333333333337"/>
    <s v="Mensuelle"/>
    <s v="1898"/>
    <n v="6256"/>
    <x v="0"/>
    <x v="0"/>
    <m/>
  </r>
  <r>
    <s v="SFR"/>
    <s v="Contrat 474036"/>
    <s v="Devis pour accès internet THD 10Mbps"/>
    <s v="ARS-IdF"/>
    <d v="2016-02-22T00:00:00"/>
    <s v="3 ans"/>
    <d v="2019-02-22T00:00:00"/>
    <n v="10224"/>
    <n v="4206"/>
    <n v="6018"/>
    <n v="5964"/>
    <n v="0.58333333333333337"/>
    <s v="Mensuelle"/>
    <s v="2023"/>
    <n v="6256"/>
    <x v="0"/>
    <x v="0"/>
    <m/>
  </r>
  <r>
    <s v="SPIE CLOUD SERVICES_x000a_(ex Veepee)"/>
    <s v="MARCHÉ 2013-131-DSTRAT Lot 3_x000a_Contrat 20140414-ASE-WAN"/>
    <s v="Liaisons DATA"/>
    <s v="SiEGE_x000a_DT 78 - DT 93 - DT 95"/>
    <d v="2014-04-01T00:00:00"/>
    <s v="2 ans_x000a_reconductible 1 fois_x000a_&quot;2 ans&quot;"/>
    <d v="2018-04-01T00:00:00"/>
    <n v="93384"/>
    <n v="62256"/>
    <n v="31128"/>
    <n v="54474"/>
    <n v="0.58333333333333337"/>
    <s v="Mensuelle"/>
    <s v="BC 16DG0000352"/>
    <n v="6278"/>
    <x v="0"/>
    <x v="0"/>
    <s v="Courrier AR 18/04/2016_x000a_Résiliation de la commande_x000a_14 DG 0001505 SERVICE IP MPLS_x000a_au 30/04/2016"/>
  </r>
  <r>
    <s v="ARKADIN"/>
    <s v="Contrat FR10102895"/>
    <s v="Services Audio Web Conférence"/>
    <s v="ARS-IdF"/>
    <d v="2015-03-23T00:00:00"/>
    <s v="1 an_x000a_reconduction tacite"/>
    <s v="-"/>
    <n v="4000"/>
    <n v="942.15999999999985"/>
    <n v="3057.84"/>
    <n v="2333.3333333333335"/>
    <n v="0.58333333333333337"/>
    <s v="Mensuelle"/>
    <n v="1844"/>
    <n v="5212"/>
    <x v="0"/>
    <x v="0"/>
    <m/>
  </r>
  <r>
    <s v="Orange Business Services"/>
    <s v="MARCHÉ 2014-170 DSTRAT_x000a_Compte 62236884"/>
    <s v="Fourniture des services de téléphonie mobile_x000a_et des terminaux pour 350 agents_x000a_au moins de l'ARS IdF"/>
    <s v="ARS-IdF"/>
    <d v="2014-10-15T00:00:00"/>
    <s v="4 ans"/>
    <d v="2018-10-15T00:00:00"/>
    <n v="120000"/>
    <n v="70534.06"/>
    <n v="49465.94"/>
    <n v="70000"/>
    <n v="0.58333333333333337"/>
    <s v="Mensuelle"/>
    <n v="1897"/>
    <n v="608"/>
    <x v="0"/>
    <x v="0"/>
    <m/>
  </r>
  <r>
    <s v="Orange Business Services"/>
    <s v="MARCHÉ 2014-170 DSTRAT_x000a_Compte 62238801"/>
    <s v="Forfait Business Everywhere"/>
    <s v="ARS-IdF"/>
    <d v="2014-10-15T00:00:00"/>
    <s v="4 ans"/>
    <d v="2018-10-15T00:00:00"/>
    <n v="10000"/>
    <n v="5103.6099999999997"/>
    <n v="4896.3900000000003"/>
    <n v="5833.3333333333339"/>
    <n v="0.58333333333333337"/>
    <s v="Mensuelle"/>
    <n v="2009"/>
    <n v="608"/>
    <x v="0"/>
    <x v="0"/>
    <m/>
  </r>
  <r>
    <s v="Orange Business Services"/>
    <s v="Compte 42529-78_x000a_Proposition financière_x000a_05/06/2015"/>
    <s v="ISIS_x000a_Intranet Sécurisé Intermnistériel_x000a_pour la Synergie gouvernementale"/>
    <s v="ARS-IdF"/>
    <d v="2015-06-30T00:00:00"/>
    <s v="4 ans"/>
    <d v="2019-06-30T00:00:00"/>
    <n v="3312"/>
    <n v="-3089.8099999999995"/>
    <n v="6401.8099999999995"/>
    <n v="1932.0000000000002"/>
    <n v="0.58333333333333337"/>
    <s v="Mensuelle"/>
    <n v="2010"/>
    <n v="608"/>
    <x v="0"/>
    <x v="0"/>
    <s v="08/07/2016 :_x000a_CAP 2015 : 3 312 €_x000a_Certaines de ces factures doivent être enregistrées dans cette CAP &quot;à contrôler&quot;"/>
  </r>
  <r>
    <s v="Orange Business Services"/>
    <s v="Compte 803717291"/>
    <s v="Plate-forme veille et sécurité sanitaire_x000a_n° indigo : 0825811411_x000a_Ligne Tel._x000a_06 07 77 47 83 C - 06 08 25 19 08 C - 06 30 04 96 67 C_x000a_06 74 44 77 22 C - 06 80 06 88 72 C - 06 80 89 33 94 C_x000a_06 86 97 41 20 C_x000a_--------------_x000a_Ligne Tel._x000a_n° vert_x000a_08 00 29 52 97"/>
    <s v="ARS-IdF"/>
    <d v="2015-06-05T00:00:00"/>
    <s v="-"/>
    <s v="-"/>
    <n v="6500"/>
    <n v="3325.76"/>
    <n v="3174.24"/>
    <n v="3791.666666666667"/>
    <n v="0.58333333333333337"/>
    <s v="Mensuelle"/>
    <n v="1850"/>
    <n v="608"/>
    <x v="0"/>
    <x v="0"/>
    <s v="Ligne 08 00 29 52 97 à résilier : courriel de R Beaudet à G Fontgarnand le 18/02/2016_x000a__x000a_Le 06/07/2016 courriel de relance adressé à G Fontgarnand pour résiliation à compter de Mars 2016"/>
  </r>
  <r>
    <s v="Orange Business Services"/>
    <s v="Compte 716759620"/>
    <s v="Internet ligne livebox 01 48 39 14 35"/>
    <s v="ARS-IdF"/>
    <d v="2015-02-26T00:00:00"/>
    <s v="-"/>
    <s v="-"/>
    <s v="-"/>
    <m/>
    <m/>
    <m/>
    <m/>
    <m/>
    <s v="-"/>
    <n v="608"/>
    <x v="0"/>
    <x v="0"/>
    <s v="08/07/2016 :_x000a_V/D Dien : en attente infos conso/factures"/>
  </r>
  <r>
    <s v="Orange Business Services"/>
    <s v="Compte 803717287_x000a_MARCHÉ subséquent 1300105591 Lot 2_x000a_Accord Cadre MEVOS 2014_x000a_Sous-Compte : 803722475"/>
    <s v="Ligne Tel._x000a_01 39 49 48 10_x000a_ligne de fax &quot;Salle de crise&quot;_x000a_01 30 21 52 47_x000a_&quot;ligne directe en cas de crise&quot;_x000a_01 39 54 30 57"/>
    <s v="DT 78"/>
    <d v="2015-06-05T00:00:00"/>
    <s v="4 ans"/>
    <d v="2019-06-05T00:00:00"/>
    <n v="7200"/>
    <n v="3651.62"/>
    <n v="3548.38"/>
    <n v="4200"/>
    <n v="0.58333333333333337"/>
    <s v="Mensuelle"/>
    <n v="2013"/>
    <n v="608"/>
    <x v="0"/>
    <x v="0"/>
    <m/>
  </r>
  <r>
    <s v="Orange Business Services"/>
    <s v="Compte 803717287_x000a_MARCHÉ subséquent 1300105591 Lot 2_x000a_Accord Cadre MEVOS 2014_x000a_Sous-Compte : 803722477"/>
    <s v="Ligne Tel._x000a_01 60 77 78 48_x000a_01 69 36 49 60"/>
    <s v="DT 91"/>
    <m/>
    <m/>
    <m/>
    <m/>
    <m/>
    <m/>
    <m/>
    <m/>
    <m/>
    <m/>
    <m/>
    <x v="1"/>
    <x v="1"/>
    <m/>
  </r>
  <r>
    <s v="Orange Business Services"/>
    <s v="Compte 803717287_x000a_MARCHÉ subséquent 1300105591 Lot 2_x000a_Accord Cadre MEVOS 2014_x000a_Sous-Compte : 803722484"/>
    <s v="Ligne Tel._x000a_01 41 37 62 84_x000a_01 47 21 45 36_x000a_01 47 29 06 94"/>
    <s v="DT 92"/>
    <m/>
    <m/>
    <m/>
    <m/>
    <m/>
    <m/>
    <m/>
    <m/>
    <m/>
    <m/>
    <m/>
    <x v="1"/>
    <x v="1"/>
    <m/>
  </r>
  <r>
    <s v="Orange Business Services"/>
    <s v="Compte 803717287_x000a_MARCHÉ subséquent 1300105591 Lot 2_x000a_Accord Cadre MEVOS 2014_x000a_Sous-Compte : 803722478"/>
    <s v="Ligne Tel. de secours_x000a_01 48 96 18 66"/>
    <s v="DT 93"/>
    <m/>
    <m/>
    <m/>
    <m/>
    <m/>
    <m/>
    <m/>
    <m/>
    <m/>
    <m/>
    <m/>
    <x v="1"/>
    <x v="1"/>
    <m/>
  </r>
  <r>
    <s v="Orange Business Services"/>
    <s v="Compte 803717287_x000a_MARCHÉ subséquent 1300105591 Lot 2_x000a_Accord Cadre MEVOS 2014_x000a_Sous-Compte : 803722479"/>
    <s v="Ligne Tel._x000a_01 48 99 37 29_x000a_01 48 99 87 90_x000a_01 48 98 09 39_x000a_Ligne numéris : 01 56 72 19 02"/>
    <s v="DT 94"/>
    <m/>
    <m/>
    <m/>
    <m/>
    <m/>
    <m/>
    <m/>
    <m/>
    <m/>
    <m/>
    <m/>
    <x v="1"/>
    <x v="1"/>
    <m/>
  </r>
  <r>
    <s v="Orange Business Services"/>
    <s v="Compte 803717287_x000a_MARCHÉ subséquent 1300105591 Lot 2_x000a_Accord Cadre MEVOS 2014_x000a_Sous-Compte : 803722482"/>
    <s v="Ligne Tel._x000a_01 43 99 91 85"/>
    <s v="DT 94"/>
    <m/>
    <m/>
    <m/>
    <m/>
    <m/>
    <m/>
    <m/>
    <m/>
    <m/>
    <m/>
    <m/>
    <x v="1"/>
    <x v="1"/>
    <m/>
  </r>
  <r>
    <s v="Orange Business Services"/>
    <s v="Compte 803717287_x000a_MARCHÉ subséquent 1300105591 Lot 2_x000a_Accord Cadre MEVOS 2014_x000a_Sous-Compte : 803722480"/>
    <s v="Ligne Tel._x000a_01 30 32 47 38 - 01 30 32 76 40 - 01 30 32 81 09_x000a_01 30 32 83 48 - 01 30 32 83 66 - 01 34 24 18 84_x000a_01 34 24 99 72 - 01 34 41 29 59"/>
    <s v="DT 95"/>
    <m/>
    <m/>
    <m/>
    <m/>
    <m/>
    <m/>
    <m/>
    <m/>
    <m/>
    <m/>
    <m/>
    <x v="1"/>
    <x v="1"/>
    <m/>
  </r>
  <r>
    <s v="Orange Business Services"/>
    <s v="Compte 147-20005_x000a_Accord Etat / France Telecom"/>
    <s v="Réseau Rimbaud"/>
    <s v="SIEGE_x000a_C EVIN et M. GENTILE"/>
    <d v="2002-07-18T00:00:00"/>
    <s v="-"/>
    <s v="-"/>
    <n v="4833.96"/>
    <n v="2416.98"/>
    <n v="2416.98"/>
    <n v="2819.8100000000004"/>
    <n v="0.58333333333333337"/>
    <s v="Mensuelle"/>
    <n v="1872"/>
    <n v="608"/>
    <x v="0"/>
    <x v="0"/>
    <m/>
  </r>
  <r>
    <s v="Orange Business Services"/>
    <s v="Compte 180-20005_x000a_Accord Etat / France Telecom"/>
    <s v="Réseau Rimbaud"/>
    <s v="DT 75"/>
    <d v="2002-07-18T00:00:00"/>
    <s v="-"/>
    <s v="-"/>
    <n v="2423.58"/>
    <n v="1211.79"/>
    <n v="1211.79"/>
    <n v="1413.7550000000001"/>
    <n v="0.58333333333333337"/>
    <s v="Mensuelle"/>
    <n v="1871"/>
    <n v="608"/>
    <x v="0"/>
    <x v="0"/>
    <m/>
  </r>
  <r>
    <s v="Orange Business Services"/>
    <s v="Compte 122-20005_x000a_Accord Etat / France Telecom"/>
    <s v="Réseau Rimbaud"/>
    <s v="DT 77"/>
    <d v="2002-07-18T00:00:00"/>
    <s v="-"/>
    <s v="-"/>
    <n v="2423.58"/>
    <n v="1211.79"/>
    <n v="1211.79"/>
    <n v="1413.7550000000001"/>
    <n v="0.58333333333333337"/>
    <s v="Mensuelle"/>
    <n v="1865"/>
    <n v="608"/>
    <x v="0"/>
    <x v="0"/>
    <m/>
  </r>
  <r>
    <s v="Orange Business Services"/>
    <s v="Compte 80-20005_x000a_Accord Etat / France Telecom"/>
    <s v="Réseau Rimbaud"/>
    <s v="DT 78"/>
    <d v="2002-07-18T00:00:00"/>
    <s v="-"/>
    <s v="-"/>
    <n v="2423.58"/>
    <n v="1211.79"/>
    <n v="1211.79"/>
    <n v="1413.7550000000001"/>
    <n v="0.58333333333333337"/>
    <s v="Mensuelle"/>
    <n v="1867"/>
    <n v="608"/>
    <x v="0"/>
    <x v="0"/>
    <m/>
  </r>
  <r>
    <s v="Orange Business Services"/>
    <s v="Compte 136-20005_x000a_Accord Etat / France Telecom"/>
    <s v="Réseau Rimbaud"/>
    <s v="DT 91"/>
    <d v="2002-07-18T00:00:00"/>
    <s v="-"/>
    <s v="-"/>
    <n v="2423.58"/>
    <n v="1211.79"/>
    <n v="1211.79"/>
    <n v="1413.7550000000001"/>
    <n v="0.58333333333333337"/>
    <s v="Mensuelle"/>
    <n v="1874"/>
    <n v="608"/>
    <x v="0"/>
    <x v="0"/>
    <m/>
  </r>
  <r>
    <s v="Orange Business Services"/>
    <s v="Compte 120-20005_x000a_Accord Etat / France Telecom"/>
    <s v="Réseau Rimbaud"/>
    <s v="DT 92"/>
    <d v="2002-07-18T00:00:00"/>
    <s v="-"/>
    <s v="-"/>
    <n v="2423.58"/>
    <n v="1211.79"/>
    <n v="1211.79"/>
    <n v="1413.7550000000001"/>
    <n v="0.58333333333333337"/>
    <s v="Mensuelle"/>
    <n v="1869"/>
    <n v="608"/>
    <x v="0"/>
    <x v="0"/>
    <m/>
  </r>
  <r>
    <s v="Orange Business Services"/>
    <s v="Compte 121-20005_x000a_Accord Etat / France Telecom"/>
    <s v="Réseau Rimbaud"/>
    <s v="DT 93"/>
    <d v="2002-07-18T00:00:00"/>
    <s v="-"/>
    <s v="-"/>
    <n v="2423.58"/>
    <n v="1211.79"/>
    <n v="1211.79"/>
    <n v="1413.7550000000001"/>
    <n v="0.58333333333333337"/>
    <s v="Mensuelle"/>
    <n v="1882"/>
    <n v="608"/>
    <x v="0"/>
    <x v="0"/>
    <m/>
  </r>
  <r>
    <s v="Orange Business Services"/>
    <s v="Compte 129-20005_x000a_Accord Etat / France Telecom"/>
    <s v="Réseau Rimbaud"/>
    <s v="DT 94"/>
    <d v="2002-07-18T00:00:00"/>
    <s v="-"/>
    <s v="-"/>
    <n v="2436.7199999999998"/>
    <n v="1218.3599999999997"/>
    <n v="1218.3600000000001"/>
    <n v="1421.42"/>
    <n v="0.58333333333333337"/>
    <s v="Mensuelle"/>
    <n v="1877"/>
    <n v="608"/>
    <x v="0"/>
    <x v="0"/>
    <m/>
  </r>
  <r>
    <s v="Orange Business Services"/>
    <s v="Compte 81-20005_x000a_Accord Etat / France Telecom"/>
    <s v="Réseau Rimbaud"/>
    <s v="DT 95"/>
    <d v="2002-07-18T00:00:00"/>
    <s v="-"/>
    <s v="-"/>
    <n v="2423.58"/>
    <n v="1211.79"/>
    <n v="1211.79"/>
    <n v="1413.7550000000001"/>
    <n v="0.58333333333333337"/>
    <s v="Mensuelle"/>
    <n v="1870"/>
    <n v="608"/>
    <x v="0"/>
    <x v="0"/>
    <m/>
  </r>
  <r>
    <s v="HUB ONE"/>
    <s v="CONTRAT VEN-CPMP-LR-V2-DO9 419"/>
    <s v="Offre vidéo informative TV_x000a_Mouvements pour le bureau_x000a_ORY BAT 400 bureau 106_x000a_Aéroport ORLY_x000a_------_x000a_Ligne_x000a_01 48 62 22 64 - 01 48 62 82 55_x000a_Bureau du Contrôle Sanitaire aux Frontières Aéroport ROISSY"/>
    <s v="DT 94 / DT 95"/>
    <d v="2015-12-04T00:00:00"/>
    <s v="3 ans"/>
    <d v="2018-12-04T00:00:00"/>
    <n v="4532.2299999999996"/>
    <n v="0"/>
    <n v="4532.2299999999996"/>
    <n v="4532.2299999999996"/>
    <n v="1"/>
    <s v="Debut_Annee"/>
    <n v="1895"/>
    <n v="642"/>
    <x v="0"/>
    <x v="0"/>
    <m/>
  </r>
  <r>
    <s v="UGAP"/>
    <s v="CONVENTION"/>
    <s v="Modalités de recours, par les opérateurs de l'Etat,_x000a_aux offres constituées en partenariat_x000a_avec un ou plusieurs ministères"/>
    <s v="ARS-IF"/>
    <d v="2013-08-01T00:00:00"/>
    <s v="3 ans"/>
    <d v="2016-07-31T00:00:00"/>
    <m/>
    <m/>
    <n v="0"/>
    <n v="0"/>
    <n v="0.58333333333333337"/>
    <s v="Mensuelle"/>
    <s v="-"/>
    <s v="-"/>
    <x v="2"/>
    <x v="2"/>
    <s v="-"/>
  </r>
  <r>
    <s v="MINISTERES"/>
    <s v="Adhésion à la_x000a_CONVENTION CONSTITUTIVE_x000a_Accord-Cadre Helen Keller"/>
    <s v="Groupement pour l'acquisition de matériels informatiques et de fournitures de services de télécommunication pour personnes en situation de handicap"/>
    <s v="ARS-IF"/>
    <d v="2014-06-25T00:00:00"/>
    <s v="1 an_x000a_reconductible_x000a_3 fois"/>
    <d v="2018-06-24T00:00:00"/>
    <m/>
    <m/>
    <n v="0"/>
    <n v="0"/>
    <n v="0.58333333333333337"/>
    <s v="Mensuelle"/>
    <s v="-"/>
    <s v="-"/>
    <x v="2"/>
    <x v="2"/>
    <s v="-"/>
  </r>
  <r>
    <s v="AXIS INFORMATIQUE"/>
    <s v="CONVENTION"/>
    <s v="Prestation de recyclage_x000a_matériel informatique"/>
    <s v="ARS-IF"/>
    <d v="2011-04-07T00:00:00"/>
    <s v="-"/>
    <s v="-"/>
    <m/>
    <m/>
    <n v="0"/>
    <n v="0"/>
    <n v="0.58333333333333337"/>
    <s v="Mensuelle"/>
    <s v="-"/>
    <s v="-"/>
    <x v="2"/>
    <x v="2"/>
    <s v="Enlèvement à titre gracieux"/>
  </r>
  <r>
    <s v="MICROPOLE"/>
    <s v="MARCHÉ 2012-095-DSTRAT"/>
    <s v="Prestation d'hébergement_x000a_et d'évolution d'applications WEB"/>
    <s v="ARS-IF"/>
    <d v="2012-10-10T00:00:00"/>
    <s v="1 an_x000a_reconductible_x000a_3 fois"/>
    <d v="2016-10-09T00:00:00"/>
    <n v="40000"/>
    <m/>
    <n v="40000"/>
    <n v="23333.333333333336"/>
    <n v="0.58333333333333337"/>
    <s v="Mensuelle"/>
    <s v="-"/>
    <n v="1692"/>
    <x v="3"/>
    <x v="3"/>
    <s v="Bons de commande ad-hoc"/>
  </r>
  <r>
    <s v="NEURONES IT"/>
    <s v="COMMANDE 16 DG 0000299_x000a_du 11/03/2016"/>
    <s v="Prestation Infogérance_x000a_Prolongation de la prestation pendant 6 mois pour continuité de service :_x000a_Assistance technique : UO-AT1 x 0,5 = 142 000 € HT_x000a_réversibilité : UO-REV x 1 = 6 082 € HT"/>
    <s v="ARS-IF"/>
    <d v="2012-03-14T00:00:00"/>
    <s v="4 ans"/>
    <s v="13/03/2016_x000a_+ 6 mois_x000a_13/09/2016"/>
    <n v="539520"/>
    <m/>
    <n v="539520"/>
    <n v="314720"/>
    <n v="0.58333333333333337"/>
    <s v="Mensuelle"/>
    <s v="-"/>
    <n v="3104"/>
    <x v="3"/>
    <x v="3"/>
    <s v="Bons de commande ad-hoc"/>
  </r>
  <r>
    <s v="NEURONES S.A."/>
    <s v="MARCHÉ 2013-132-DSTRAT"/>
    <s v="Prestation d'assistance à la maîtrise d'ouvrage_x000a_et au déploiement et à l'animation_x000a_du projet Agence Numérique"/>
    <s v="ARS-IF"/>
    <d v="2013-11-13T00:00:00"/>
    <s v="2 ans_x000a_reconductible_x000a_2 fois &quot;1 an&quot;"/>
    <d v="2017-11-12T00:00:00"/>
    <m/>
    <m/>
    <n v="0"/>
    <n v="0"/>
    <n v="0.58333333333333337"/>
    <s v="Mensuelle"/>
    <s v="-"/>
    <n v="4434"/>
    <x v="3"/>
    <x v="3"/>
    <s v="Bons de commande ad-hoc"/>
  </r>
  <r>
    <s v="C.G.I. France"/>
    <s v="Acte d'engagement du_x000a_MARCHÉ subséquent n°2014-27-01_x000a_passé sur le fondement_x000a_de l'Accord-Cadre n°2014-27 RESAH"/>
    <s v="Acquisition d'un outil décisionnel transverse_x000d__x000a_de pilotage des effectifs de la masse salariale_x000d__x000a_pour les ARS et Services associés  -  PEMS"/>
    <s v="ARS-IF"/>
    <d v="2014-10-31T00:00:00"/>
    <s v="1 an_x000a_reconductible_x000a_3 fois"/>
    <d v="2018-10-30T00:00:00"/>
    <n v="22269.599999999999"/>
    <m/>
    <n v="22269.599999999999"/>
    <n v="22269.599999999999"/>
    <n v="1"/>
    <s v="Debut_Annee"/>
    <s v="-"/>
    <n v="4871"/>
    <x v="3"/>
    <x v="3"/>
    <s v="Bons de commande ad-hoc"/>
  </r>
  <r>
    <s v="ESRI"/>
    <s v="Devis 1154567 du 13/10/2015"/>
    <s v="Maintenance Licences ArcGIS"/>
    <s v="ARS-IF"/>
    <d v="2016-02-09T00:00:00"/>
    <s v="1 an"/>
    <d v="2017-02-08T00:00:00"/>
    <n v="4884"/>
    <m/>
    <n v="4884"/>
    <n v="4884"/>
    <n v="1"/>
    <s v="Debut_Annee"/>
    <n v="1106"/>
    <n v="669"/>
    <x v="3"/>
    <x v="3"/>
    <s v="-"/>
  </r>
  <r>
    <s v="ESRI"/>
    <s v="Devis 1157505 du 17/02/2016"/>
    <s v="ArcGIS Online - Plan d'organisation Niveau 2"/>
    <s v="ARS-IF"/>
    <d v="2016-06-10T00:00:00"/>
    <s v="6,5 mois"/>
    <d v="2016-12-31T00:00:00"/>
    <n v="7800"/>
    <m/>
    <n v="7800"/>
    <n v="4550"/>
    <n v="0.58333333333333337"/>
    <s v="Mensuelle"/>
    <m/>
    <n v="669"/>
    <x v="3"/>
    <x v="3"/>
    <s v="-"/>
  </r>
  <r>
    <s v="Compagnie IBM France"/>
    <s v="Devis 17094158 du 30/12/2015"/>
    <s v="Achat et Maintenance de licences SPSS_x000a_IBM SPSS Statistics Base Authorized User Annual SW Subscription &amp; Support Renewal_x000a_IBM SPSS Custom Tables Authorized User Annual SW Subscription &amp; Support Renewal_x000a_&quot;1&quot;"/>
    <s v="ARS-IF"/>
    <d v="2016-01-01T00:00:00"/>
    <s v="1 an"/>
    <d v="2016-12-31T00:00:00"/>
    <n v="940.8"/>
    <m/>
    <n v="940.8"/>
    <n v="548.79999999999995"/>
    <n v="0.58333333333333337"/>
    <s v="Mensuelle"/>
    <n v="1380"/>
    <n v="1621"/>
    <x v="3"/>
    <x v="3"/>
    <s v="-"/>
  </r>
  <r>
    <s v="Compagnie IBM France"/>
    <s v="Devis 26748403 du 13/04/2016"/>
    <s v="IBM SPSS Modeler Professional_x000a_Authorized User Annual SW_x000a_Subscription &amp; Support Renewal_x000a_&quot;1&quot;"/>
    <s v="ARS-IF"/>
    <d v="2016-06-01T00:00:00"/>
    <s v="1 an"/>
    <d v="2017-05-31T00:00:00"/>
    <n v="3590.4"/>
    <m/>
    <n v="3590.4"/>
    <n v="2094.4"/>
    <n v="0.58333333333333337"/>
    <s v="Mensuelle"/>
    <m/>
    <n v="1621"/>
    <x v="3"/>
    <x v="3"/>
    <s v="-"/>
  </r>
  <r>
    <s v="UGAP"/>
    <s v="Devis 34646819 du 16/04/2015"/>
    <s v="Licence des progiciels SAS_x000a_sous PC"/>
    <s v="ARS-IF"/>
    <d v="2015-05-02T00:00:00"/>
    <s v="1 an"/>
    <d v="2016-05-01T00:00:00"/>
    <n v="1770"/>
    <m/>
    <n v="1770"/>
    <n v="1770"/>
    <n v="1"/>
    <s v="Debut_Annee"/>
    <m/>
    <n v="4"/>
    <x v="4"/>
    <x v="3"/>
    <s v="-"/>
  </r>
  <r>
    <s v="UGAP"/>
    <s v="Devis 34207601 du 06/06/2013"/>
    <s v="Visioconférence_x000a_Maintenance_x000a_TVCS interface network+_x000a_stat NAT TANDBERG-pr_x000a_TVCS Expressway Application_x000a_et pour licence supplémentaire_x000a_Infrastructure et applications associées"/>
    <s v="DT 78"/>
    <d v="2013-06-13T00:00:00"/>
    <s v="3 ans"/>
    <d v="2016-06-12T00:00:00"/>
    <m/>
    <m/>
    <n v="0"/>
    <n v="0"/>
    <n v="0.58333333333333337"/>
    <s v="Mensuelle"/>
    <s v="-"/>
    <n v="4"/>
    <x v="3"/>
    <x v="3"/>
    <s v="-"/>
  </r>
  <r>
    <s v="SPIE COMMUNICATIONS"/>
    <s v="CONTRATS de SERVICE"/>
    <s v="Maintenance LAN et TOIP"/>
    <s v="Siège / DT"/>
    <d v="2015-01-01T00:00:00"/>
    <s v="5 ans"/>
    <d v="2020-12-31T00:00:00"/>
    <n v="50000"/>
    <m/>
    <n v="50000"/>
    <n v="29166.666666666668"/>
    <n v="0.58333333333333337"/>
    <s v="Mensuelle"/>
    <s v="-"/>
    <n v="820"/>
    <x v="3"/>
    <x v="0"/>
    <s v="Bons de commande ad-hoc"/>
  </r>
  <r>
    <s v="CEGAPE"/>
    <s v="CONTRAT 2012M-1116-02"/>
    <s v="Accompagnement et suivi_x000a_du logiciel WIN-PAIE"/>
    <s v="ARS-IF"/>
    <d v="2013-01-01T00:00:00"/>
    <s v="1 an_x000a_reconduction tacite_x000a_Durée totale : 5 ans"/>
    <d v="2017-12-31T00:00:00"/>
    <n v="23230.33"/>
    <m/>
    <n v="23230.33"/>
    <n v="23230.33"/>
    <n v="1"/>
    <s v="Debut_Annee"/>
    <n v="1381"/>
    <n v="51"/>
    <x v="3"/>
    <x v="3"/>
    <s v="-"/>
  </r>
  <r>
    <s v="CEGAPE"/>
    <s v="CONTRAT 2012A-1207-02"/>
    <s v="Location, accompagnement et suivi_x000a_d'un progiciel de gestion des allocations_x000a_pour perte d'emploi_x000a_INDELINE"/>
    <s v="ARS-IF"/>
    <d v="2013-01-01T00:00:00"/>
    <s v="1 an_x000a_reconduction tacite_x000a_Durée totale : 5 ans"/>
    <d v="2017-12-31T00:00:00"/>
    <n v="4094.69"/>
    <m/>
    <n v="4094.69"/>
    <n v="4094.69"/>
    <n v="1"/>
    <s v="Debut_Annee"/>
    <n v="1284"/>
    <n v="51"/>
    <x v="4"/>
    <x v="3"/>
    <s v="-"/>
  </r>
  <r>
    <s v="ALBATEC"/>
    <s v="CONTRAT"/>
    <s v="Mise à jour logiciel_x000a_assistance téléphonique_x000a_G-MAT sous OXYGENE WINDOWS"/>
    <s v="DT 94"/>
    <d v="2006-01-01T00:00:00"/>
    <s v="1 an_x000a_reconduction tacite"/>
    <s v="-"/>
    <n v="850"/>
    <m/>
    <n v="850"/>
    <n v="495.83333333333337"/>
    <n v="0.58333333333333337"/>
    <s v="Mensuelle"/>
    <n v="1320"/>
    <n v="1617"/>
    <x v="3"/>
    <x v="3"/>
    <s v="-"/>
  </r>
  <r>
    <s v="ALBATEC"/>
    <s v="CONTRAT"/>
    <s v="Mise à jour logiciel_x000a_assistance téléphonique_x000a_G-RESERV sous OXYGENE WINDOWS"/>
    <s v="DT 94"/>
    <d v="2008-01-01T00:00:00"/>
    <s v="1 an_x000a_reconduction tacite"/>
    <s v="-"/>
    <n v="350"/>
    <m/>
    <n v="350"/>
    <n v="204.16666666666669"/>
    <n v="0.58333333333333337"/>
    <s v="Mensuelle"/>
    <n v="1324"/>
    <n v="1617"/>
    <x v="3"/>
    <x v="3"/>
    <s v="-"/>
  </r>
  <r>
    <s v="Centrale d'Achat_x000a_de l'Informatique Hospitalière &quot;C.A.I.H.&quot;_x000a_(Natixis Factor)_x000a__x000a_A.G.I.H._x000a_coordonnateur APHM"/>
    <s v="CONVENTION"/>
    <s v="C.A.I.H. (Association) - Microsoft_x000a_Maintien en condition opérationnelle_x000a_des systèmes informatiques exploitant_x000a_des produits de la société Microsoft_x000a_avec option d'achat"/>
    <s v="ARS-IF"/>
    <d v="2015-03-01T00:00:00"/>
    <s v="4 ans"/>
    <d v="2019-02-28T00:00:00"/>
    <n v="160000"/>
    <m/>
    <n v="160000"/>
    <n v="93333.333333333343"/>
    <n v="0.58333333333333337"/>
    <s v="Mensuelle"/>
    <n v="1388"/>
    <n v="4623"/>
    <x v="4"/>
    <x v="3"/>
    <s v="Engagement pour_x000a_&quot;Droit de licence et frais de gestion&quot;"/>
  </r>
  <r>
    <s v="DEFI Informatique"/>
    <s v="CONTRAT 2009-01-1041"/>
    <s v="Support et services_x000a_Logiciel Klastoo - Licence Serveur_x000a_+ 20 licences complémentaires"/>
    <s v="DT 93"/>
    <d v="2009-01-01T00:00:00"/>
    <s v="1 an_x000a_reconduction tacite"/>
    <s v="-"/>
    <n v="371.87"/>
    <m/>
    <n v="371.87"/>
    <n v="371.87"/>
    <n v="1"/>
    <s v="Debut_Annee"/>
    <n v="1345"/>
    <n v="723"/>
    <x v="3"/>
    <x v="3"/>
    <s v="-"/>
  </r>
  <r>
    <s v="PITNEY BOWES"/>
    <s v="CONTRAT GLOBAL_x000a_S/comptes :_x000a_11130638 / 11130640 / 11130641 / 11130642 / 11130643 / 11130645 / 11130649 / 11130650"/>
    <s v="Logiciel RECOTRAC_x000a_gestion du courrier et des recommandés"/>
    <s v="Siège / DT"/>
    <d v="2016-03-08T00:00:00"/>
    <s v="3 ans_x000a_07/03/2019"/>
    <s v="-"/>
    <n v="4171.2"/>
    <m/>
    <n v="4171.2"/>
    <n v="2433.2000000000003"/>
    <n v="0.58333333333333337"/>
    <s v="Mensuelle"/>
    <n v="1384"/>
    <n v="10"/>
    <x v="3"/>
    <x v="0"/>
    <s v="-"/>
  </r>
  <r>
    <s v="SWORD"/>
    <s v="Avenant n°4_x000a_CONTRAT C2008-0136"/>
    <s v="Maintenance du projet IDL_LEGIOSIG"/>
    <s v="ARS-IF"/>
    <d v="2013-10-01T00:00:00"/>
    <s v="1 an_x000a_reconduction tacite_x000a_2 ans"/>
    <d v="2016-12-31T00:00:00"/>
    <n v="10000"/>
    <m/>
    <n v="10000"/>
    <n v="5833.3333333333339"/>
    <n v="0.58333333333333337"/>
    <s v="Mensuelle"/>
    <s v="-"/>
    <n v="786"/>
    <x v="3"/>
    <x v="3"/>
    <s v="-"/>
  </r>
  <r>
    <s v="SOFT CONCEPT"/>
    <s v="Offre LHG160102 du 05/01/2016"/>
    <s v="Maintenance logicielle annuelle_x000a_2 ETHNOS et 4 NET-Survey Entreprise"/>
    <s v="ARS-IF"/>
    <d v="2016-01-01T00:00:00"/>
    <s v="1 an"/>
    <d v="2016-12-31T00:00:00"/>
    <n v="1899.6"/>
    <m/>
    <n v="1899.6"/>
    <n v="1899.6"/>
    <n v="1"/>
    <s v="Debut_Annee"/>
    <n v="1385"/>
    <n v="1147"/>
    <x v="3"/>
    <x v="3"/>
    <s v="-"/>
  </r>
  <r>
    <s v="SOFT CONCEPT"/>
    <s v="Offre LHG160509 du 27/05/2016"/>
    <s v="Mise à disposition d'un serveur partagé_x000a_et hébergement illimité"/>
    <s v="ARS-IF"/>
    <d v="2016-06-03T00:00:00"/>
    <s v="1 an"/>
    <d v="2017-06-02T00:00:00"/>
    <n v="5400"/>
    <m/>
    <n v="5400"/>
    <n v="5400"/>
    <n v="1"/>
    <s v="Debut_Annee"/>
    <s v="-"/>
    <n v="1147"/>
    <x v="3"/>
    <x v="3"/>
    <s v="-"/>
  </r>
  <r>
    <s v="EV CORP"/>
    <s v="Contrat d'entretien n° 160205-22033"/>
    <s v="Equipements audiovisuels équipant_x000a_la salle de réunion/conseil du 6ème étage"/>
    <s v="ARS-IF"/>
    <d v="2016-04-01T00:00:00"/>
    <s v="3 ans"/>
    <d v="2018-12-31T00:00:00"/>
    <n v="3060"/>
    <m/>
    <n v="3060"/>
    <n v="3060"/>
    <n v="1"/>
    <s v="Debut_Annee"/>
    <n v="1389"/>
    <n v="3916"/>
    <x v="3"/>
    <x v="0"/>
    <s v="-"/>
  </r>
  <r>
    <s v="N.T.S.I._x000a_Nouvelles Technologies du Son et de l'Image"/>
    <s v="CONTRAT"/>
    <s v="Maintenance_x000a_Entretien préventif et correctif_x000a_Vidéoprojecteurs"/>
    <s v="Siège / DT 75"/>
    <d v="2013-09-04T00:00:00"/>
    <s v="1 an_x000a_reconduction tacite"/>
    <s v="-"/>
    <n v="1700"/>
    <m/>
    <n v="1700"/>
    <n v="991.66666666666674"/>
    <n v="0.58333333333333337"/>
    <s v="Mensuelle"/>
    <n v="1346"/>
    <n v="4847"/>
    <x v="3"/>
    <x v="0"/>
    <s v="-"/>
  </r>
  <r>
    <s v="PREVISOFT"/>
    <s v="Devis DE-150205E AGE03_x000a_du 05/02/2015_x000a_Contrat de maintenance"/>
    <s v="Maintenance du logiciel PREVISOFT"/>
    <s v="ARS-IF"/>
    <d v="2014-05-21T00:00:00"/>
    <s v="1 an_x000a_reconduction tacite"/>
    <s v="-"/>
    <n v="2100"/>
    <m/>
    <n v="2100"/>
    <n v="1225"/>
    <n v="0.58333333333333337"/>
    <s v="Mensuelle"/>
    <n v="1386"/>
    <n v="4512"/>
    <x v="3"/>
    <x v="3"/>
    <s v="-"/>
  </r>
  <r>
    <s v="ISILOG"/>
    <s v="Contrat ISI-1303-03 du 11/03/2015"/>
    <s v="Contrat QUIETIS_x000a_Assistance à la mise en œuvre (Contrat aux tickets)_x000a_3 tickets_x000a_Maintenance corrective et évolutive"/>
    <s v="ARS-IF"/>
    <d v="2015-05-01T00:00:00"/>
    <s v="1 an"/>
    <d v="2016-04-30T00:00:00"/>
    <m/>
    <m/>
    <n v="0"/>
    <n v="0"/>
    <n v="0.58333333333333337"/>
    <s v="Mensuelle"/>
    <s v="-"/>
    <n v="4282"/>
    <x v="3"/>
    <x v="3"/>
    <s v="-"/>
  </r>
  <r>
    <s v="ABS MANAGEMENT"/>
    <s v="Offre commerciale P16102014_x000a_du 25/11/2015"/>
    <s v="Maintenance support matériel HP &amp; EMC"/>
    <s v="ARS-IF"/>
    <d v="2016-01-01T00:00:00"/>
    <s v="1 an"/>
    <s v="30/04/2016_x000a_Résiliation_x000a_(courrierAR 29/03/2016)"/>
    <n v="18936"/>
    <m/>
    <n v="18936"/>
    <n v="11046"/>
    <n v="0.58333333333333337"/>
    <s v="Mensuelle"/>
    <s v="-"/>
    <n v="6135"/>
    <x v="3"/>
    <x v="3"/>
    <s v="-"/>
  </r>
  <r>
    <s v="IB-REMARKETING"/>
    <s v="Offre commerciale_x000a_L180216-ARS-HP&amp;EMC EQUIPMENT#IBR-v2"/>
    <s v="Maintenance et support HW - Equipements HP &amp; EMC"/>
    <s v="ARS-IF"/>
    <d v="2016-04-01T00:00:00"/>
    <s v="9 mois"/>
    <d v="2016-12-31T00:00:00"/>
    <n v="11880"/>
    <m/>
    <n v="11880"/>
    <n v="6930"/>
    <n v="0.58333333333333337"/>
    <s v="Mensuelle"/>
    <s v="-"/>
    <n v="4671"/>
    <x v="3"/>
    <x v="3"/>
    <m/>
  </r>
  <r>
    <s v="CEPS"/>
    <s v="Devis 15102015 du 16/10/2015"/>
    <s v="Assistance Expertise INFRA_x000a_(prise en main à distance, déplacement,_x000a_mise à jour, intervention…)"/>
    <s v="ARS-IF"/>
    <d v="2016-01-01T00:00:00"/>
    <s v="3 mois"/>
    <d v="2016-03-31T00:00:00"/>
    <n v="18000"/>
    <m/>
    <n v="18000"/>
    <n v="18000"/>
    <n v="1"/>
    <s v="Debut_Annee"/>
    <n v="864"/>
    <n v="4817"/>
    <x v="3"/>
    <x v="3"/>
    <s v="-"/>
  </r>
  <r>
    <s v="ARTICQUE Solutions"/>
    <s v="Contrat Sérénité"/>
    <s v="Assistance et maintenance_x000a_de la gamme Cartes &amp; Données"/>
    <s v="ARS-IF"/>
    <d v="2014-11-03T00:00:00"/>
    <s v="1 an_x000a_reconduction tacite"/>
    <s v="-"/>
    <n v="660"/>
    <m/>
    <n v="660"/>
    <n v="385"/>
    <n v="0.58333333333333337"/>
    <s v="Mensuelle"/>
    <s v="-"/>
    <n v="750"/>
    <x v="3"/>
    <x v="3"/>
    <s v="-"/>
  </r>
  <r>
    <s v="XEROX"/>
    <s v="MARCHÉ 2011-063-DRHAG Lot 1_x000a_du 04/04/2012_x000a_Compte 2005017561_x000a_Contrat 3401433713"/>
    <s v="Location_x000a_Machine à photocopier couleur_x000a_haut volume de production_x000a_XEROX 700i AC - Série 3527610434"/>
    <s v="Siège_x000a_Repro"/>
    <d v="2012-04-04T00:00:00"/>
    <s v="3 ans_x000a_+_x000a_tacite reconduction_x000a_1 an"/>
    <d v="2016-04-03T00:00:00"/>
    <n v="3781.87"/>
    <m/>
    <n v="3781.87"/>
    <n v="3781.87"/>
    <n v="1"/>
    <s v="Debut_Annee"/>
    <s v="2559"/>
    <n v="6306"/>
    <x v="4"/>
    <x v="0"/>
    <m/>
  </r>
  <r>
    <s v="XEROX"/>
    <s v="MARCHÉ 2011-063-DRHAG Lot 1_x000a_du 04/04/2012_x000a_Compte 2005017561_x000a_Contrat 3401433713"/>
    <s v="Maintenance_x000a_Machine à photocopier couleur_x000a_haut volume de production_x000a_XEROX 700i AC - Série 3527610434"/>
    <s v="SiègeRepro"/>
    <d v="2012-04-04T00:00:00"/>
    <s v="3 ans_x000a_+_x000a_tacite reconduction_x000a_1 an"/>
    <d v="2016-04-03T00:00:00"/>
    <n v="11959.31"/>
    <m/>
    <n v="11959.31"/>
    <n v="11959.31"/>
    <n v="1"/>
    <s v="Debut_Annee"/>
    <m/>
    <n v="6306"/>
    <x v="3"/>
    <x v="0"/>
    <m/>
  </r>
  <r>
    <s v="XEROX"/>
    <s v="MARCHÉ 2011-063-DRHAG Lot 2_x000a_du 04/04/2012_x000a_Compte 2005017561_x000a_Contrat 3401440876"/>
    <s v="Location_x000a_Machine à photocopier monochrome_x000a_haut volume de production_x000a_XEROX D110 - Série 3909597640"/>
    <s v="SiègeRepro"/>
    <d v="2012-04-04T00:00:00"/>
    <s v="3 ans_x000a_+_x000a_tacite reconduction_x000a_1 an"/>
    <d v="2016-04-03T00:00:00"/>
    <n v="2094.2600000000002"/>
    <m/>
    <n v="2094.2600000000002"/>
    <n v="2094.2600000000002"/>
    <n v="1"/>
    <s v="Debut_Annee"/>
    <s v="2567"/>
    <n v="6306"/>
    <x v="4"/>
    <x v="0"/>
    <m/>
  </r>
  <r>
    <s v="XEROX"/>
    <s v="MARCHÉ 2011-063-DRHAG Lot 2_x000a_du 04/04/2012_x000a_Compte 2005017561_x000a_Contrat 3401440876"/>
    <s v="Maintenance_x000a_Machine à photocopier monochrome_x000a_haut volume de production_x000a_XEROX D110 - Série 3909597640"/>
    <s v="SiègeRepro"/>
    <d v="2012-04-04T00:00:00"/>
    <s v="3 ans_x000a_+_x000a_tacite reconduction_x000a_1 an"/>
    <d v="2016-04-03T00:00:00"/>
    <n v="445.22"/>
    <m/>
    <n v="445.22"/>
    <n v="445.22"/>
    <n v="1"/>
    <s v="Debut_Annee"/>
    <m/>
    <n v="6306"/>
    <x v="3"/>
    <x v="0"/>
    <m/>
  </r>
  <r>
    <s v="RICOH"/>
    <s v="MARCHÉ 2011-063-DRHAG Lot 3_x000a_du 04/04/2012_x000a_Contrat 03082685"/>
    <s v="Location_x000a_Machine à photocopier couleur_x000a_MPC3002A AFICIO BC MPC3002AD"/>
    <s v="DT 78"/>
    <d v="2012-04-04T00:00:00"/>
    <s v="3 ans_x000a_+_x000a_tacite reconduction_x000a_1 an"/>
    <d v="2016-04-03T00:00:00"/>
    <n v="333.4"/>
    <m/>
    <n v="333.4"/>
    <n v="333.4"/>
    <n v="1"/>
    <s v="Debut_Annee"/>
    <s v="2559"/>
    <n v="162"/>
    <x v="4"/>
    <x v="0"/>
    <m/>
  </r>
  <r>
    <s v="RICOH"/>
    <s v="MARCHÉ 2011-063-DRHAG Lot 3_x000a_du 04/04/2012_x000a_Contrat 03082685"/>
    <s v="Maintenance_x000a_Machine à photocopier couleur_x000a_MPC3002A AFICIO BC MPC3002AD"/>
    <s v="DT 78"/>
    <d v="2012-04-04T00:00:00"/>
    <s v="3 ans_x000a_+_x000a_tacite reconduction_x000a_1 an"/>
    <d v="2016-04-03T00:00:00"/>
    <n v="517.57000000000005"/>
    <m/>
    <n v="517.57000000000005"/>
    <n v="517.57000000000005"/>
    <n v="1"/>
    <s v="Debut_Annee"/>
    <m/>
    <n v="162"/>
    <x v="3"/>
    <x v="0"/>
    <m/>
  </r>
  <r>
    <s v="LIXXBAIL"/>
    <s v="SOLIMP 2"/>
    <s v="Location_x000a_43 Photocopieurs multifonctions_x000a_MX3140N"/>
    <s v="Siège / DT"/>
    <d v="2016-01-04T00:00:00"/>
    <s v="4 ans"/>
    <d v="2020-01-03T00:00:00"/>
    <n v="51498.87"/>
    <m/>
    <n v="51498.87"/>
    <n v="25749.435000000001"/>
    <n v="0.5"/>
    <s v="Trimestrielle"/>
    <m/>
    <n v="877"/>
    <x v="4"/>
    <x v="0"/>
    <m/>
  </r>
  <r>
    <s v="SHARP"/>
    <s v="SOLIMP 2"/>
    <s v="Maintenance_x000a_43 Photocopieurs multifonctions_x000a_MX3140N"/>
    <s v="Siège / DT"/>
    <d v="2016-01-04T00:00:00"/>
    <s v="4 ans"/>
    <d v="2020-01-03T00:00:00"/>
    <n v="42975"/>
    <m/>
    <n v="42975"/>
    <n v="21487.5"/>
    <n v="0.5"/>
    <s v="Trimestrielle"/>
    <m/>
    <n v="6303"/>
    <x v="3"/>
    <x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78">
  <r>
    <x v="0"/>
    <x v="0"/>
    <s v="16 DG 0000652"/>
    <s v="-"/>
    <d v="2016-05-10T00:00:00"/>
    <n v="514"/>
    <s v="-"/>
    <x v="0"/>
    <x v="0"/>
  </r>
  <r>
    <x v="0"/>
    <x v="0"/>
    <s v="-"/>
    <s v="50007384"/>
    <d v="2016-04-04T00:00:00"/>
    <s v="-"/>
    <n v="514"/>
    <x v="0"/>
    <x v="0"/>
  </r>
  <r>
    <x v="1"/>
    <x v="1"/>
    <s v="-"/>
    <s v="FAFR1603012"/>
    <d v="2016-01-31T00:00:00"/>
    <s v="-"/>
    <n v="309.94"/>
    <x v="1"/>
    <x v="1"/>
  </r>
  <r>
    <x v="1"/>
    <x v="1"/>
    <s v="-"/>
    <s v="FAFR1606509"/>
    <d v="2016-02-29T00:00:00"/>
    <s v="-"/>
    <n v="647"/>
    <x v="1"/>
    <x v="1"/>
  </r>
  <r>
    <x v="1"/>
    <x v="1"/>
    <s v="-"/>
    <s v="FAFR1610208"/>
    <d v="2016-03-31T00:00:00"/>
    <s v="-"/>
    <n v="956.76"/>
    <x v="1"/>
    <x v="1"/>
  </r>
  <r>
    <x v="1"/>
    <x v="1"/>
    <s v="-"/>
    <s v="FRINV160409741"/>
    <d v="2016-04-30T00:00:00"/>
    <s v="-"/>
    <n v="251.55"/>
    <x v="1"/>
    <x v="1"/>
  </r>
  <r>
    <x v="1"/>
    <x v="1"/>
    <s v="-"/>
    <s v="FRINV160513703"/>
    <d v="2016-05-31T00:00:00"/>
    <s v="-"/>
    <n v="428.11"/>
    <x v="1"/>
    <x v="1"/>
  </r>
  <r>
    <x v="1"/>
    <x v="1"/>
    <s v="-"/>
    <s v="FRINV160615468"/>
    <d v="2016-06-30T00:00:00"/>
    <s v="-"/>
    <n v="464.48"/>
    <x v="1"/>
    <x v="1"/>
  </r>
  <r>
    <x v="2"/>
    <x v="2"/>
    <s v="-"/>
    <s v="E028-VFA2016000221"/>
    <d v="2016-02-17T00:00:00"/>
    <s v="-"/>
    <n v="23230.33"/>
    <x v="2"/>
    <x v="0"/>
  </r>
  <r>
    <x v="2"/>
    <x v="3"/>
    <s v="-"/>
    <s v="E028-VFA2016000222"/>
    <d v="2016-02-17T00:00:00"/>
    <s v="-"/>
    <n v="4094.69"/>
    <x v="3"/>
    <x v="0"/>
  </r>
  <r>
    <x v="3"/>
    <x v="4"/>
    <s v="16 DG 0000082"/>
    <s v="FA0831"/>
    <d v="2016-01-05T00:00:00"/>
    <n v="18000"/>
    <n v="18000"/>
    <x v="2"/>
    <x v="0"/>
  </r>
  <r>
    <x v="4"/>
    <x v="5"/>
    <s v="16 DG 0000378"/>
    <s v="EU4310014932"/>
    <d v="2016-04-05T00:00:00"/>
    <n v="22269.599999999999"/>
    <n v="22269.599999999999"/>
    <x v="2"/>
    <x v="0"/>
  </r>
  <r>
    <x v="5"/>
    <x v="6"/>
    <s v="16 DG 0000835"/>
    <s v="H1605254"/>
    <d v="2016-05-31T00:00:00"/>
    <n v="4560"/>
    <n v="1920"/>
    <x v="4"/>
    <x v="2"/>
  </r>
  <r>
    <x v="6"/>
    <x v="7"/>
    <s v="-"/>
    <s v="2016-01-302"/>
    <d v="2016-01-04T00:00:00"/>
    <s v="-"/>
    <n v="371.87"/>
    <x v="2"/>
    <x v="0"/>
  </r>
  <r>
    <x v="7"/>
    <x v="8"/>
    <s v="16 DG 0000826"/>
    <s v="13416"/>
    <d v="2016-06-21T00:00:00"/>
    <n v="3600"/>
    <n v="3600"/>
    <x v="2"/>
    <x v="0"/>
  </r>
  <r>
    <x v="8"/>
    <x v="9"/>
    <s v="16 DG 0000321"/>
    <s v="-"/>
    <d v="2016-03-16T00:00:00"/>
    <n v="1482"/>
    <s v="-"/>
    <x v="5"/>
    <x v="0"/>
  </r>
  <r>
    <x v="8"/>
    <x v="9"/>
    <s v="16 DG 0000366"/>
    <s v="-"/>
    <d v="2016-03-17T00:00:00"/>
    <n v="120.02"/>
    <s v="-"/>
    <x v="5"/>
    <x v="0"/>
  </r>
  <r>
    <x v="8"/>
    <x v="9"/>
    <s v="16 DG 0000496"/>
    <s v="-"/>
    <d v="2016-04-06T00:00:00"/>
    <n v="178.01"/>
    <s v="-"/>
    <x v="5"/>
    <x v="1"/>
  </r>
  <r>
    <x v="8"/>
    <x v="9"/>
    <s v="16 DG 0000672"/>
    <s v="-"/>
    <d v="2016-05-12T00:00:00"/>
    <n v="456.36"/>
    <s v="-"/>
    <x v="5"/>
    <x v="0"/>
  </r>
  <r>
    <x v="9"/>
    <x v="10"/>
    <s v="16 DG 0000122"/>
    <s v="-"/>
    <d v="2016-04-18T00:00:00"/>
    <n v="4884"/>
    <s v="-"/>
    <x v="2"/>
    <x v="0"/>
  </r>
  <r>
    <x v="8"/>
    <x v="9"/>
    <s v="16 DG 0000321"/>
    <s v="1799645"/>
    <d v="2016-03-18T00:00:00"/>
    <n v="1482"/>
    <n v="1068.18"/>
    <x v="5"/>
    <x v="0"/>
  </r>
  <r>
    <x v="8"/>
    <x v="9"/>
    <s v="16 DG 0000321"/>
    <s v="1799875"/>
    <d v="2016-03-18T00:00:00"/>
    <n v="1482"/>
    <n v="287.10000000000002"/>
    <x v="5"/>
    <x v="0"/>
  </r>
  <r>
    <x v="8"/>
    <x v="9"/>
    <s v="16 DG 0000366"/>
    <s v="1801974"/>
    <d v="2016-03-30T00:00:00"/>
    <n v="120.02"/>
    <n v="21.02"/>
    <x v="5"/>
    <x v="0"/>
  </r>
  <r>
    <x v="8"/>
    <x v="9"/>
    <s v="16 DG 0000321"/>
    <s v="1801993"/>
    <d v="2016-03-30T00:00:00"/>
    <n v="1482"/>
    <n v="126.72"/>
    <x v="5"/>
    <x v="0"/>
  </r>
  <r>
    <x v="8"/>
    <x v="9"/>
    <s v="16 DG 000366"/>
    <s v="1802185"/>
    <d v="2016-03-30T00:00:00"/>
    <n v="120.02"/>
    <n v="99"/>
    <x v="5"/>
    <x v="0"/>
  </r>
  <r>
    <x v="8"/>
    <x v="9"/>
    <s v="16 DG 0000496"/>
    <s v="1806189"/>
    <d v="2016-04-12T00:00:00"/>
    <n v="178.01"/>
    <n v="178.01"/>
    <x v="5"/>
    <x v="1"/>
  </r>
  <r>
    <x v="8"/>
    <x v="9"/>
    <s v="16 DG 0000672"/>
    <s v="1816573"/>
    <d v="2016-05-25T00:00:00"/>
    <n v="456.36"/>
    <n v="388.03"/>
    <x v="5"/>
    <x v="0"/>
  </r>
  <r>
    <x v="8"/>
    <x v="9"/>
    <s v="16 DG 0000672"/>
    <s v="1817129"/>
    <d v="2016-05-26T00:00:00"/>
    <n v="456.36"/>
    <n v="68.33"/>
    <x v="5"/>
    <x v="0"/>
  </r>
  <r>
    <x v="9"/>
    <x v="10"/>
    <s v="16 DG 0000122"/>
    <s v="9050474"/>
    <d v="2016-04-18T00:00:00"/>
    <n v="4884"/>
    <n v="4884"/>
    <x v="2"/>
    <x v="0"/>
  </r>
  <r>
    <x v="9"/>
    <x v="10"/>
    <s v="16 DG 0000762"/>
    <s v="9050999"/>
    <d v="2016-06-10T00:00:00"/>
    <n v="7800"/>
    <n v="7800"/>
    <x v="0"/>
    <x v="0"/>
  </r>
  <r>
    <x v="10"/>
    <x v="11"/>
    <s v="-"/>
    <s v="FA1600144"/>
    <d v="2016-02-09T00:00:00"/>
    <s v="-"/>
    <n v="3060"/>
    <x v="2"/>
    <x v="1"/>
  </r>
  <r>
    <x v="11"/>
    <x v="12"/>
    <s v="16 DG 0000279"/>
    <s v="-"/>
    <d v="2016-03-08T00:00:00"/>
    <n v="11134.66"/>
    <s v="-"/>
    <x v="5"/>
    <x v="0"/>
  </r>
  <r>
    <x v="11"/>
    <x v="12"/>
    <s v="16 DG 0000279"/>
    <s v="9359365"/>
    <d v="2016-03-14T00:00:00"/>
    <n v="11134.66"/>
    <n v="11134.66"/>
    <x v="5"/>
    <x v="0"/>
  </r>
  <r>
    <x v="12"/>
    <x v="13"/>
    <s v="-"/>
    <n v="1601000008"/>
    <d v="2016-01-08T00:00:00"/>
    <n v="4532.2299999999996"/>
    <n v="4532.2299999999996"/>
    <x v="1"/>
    <x v="1"/>
  </r>
  <r>
    <x v="13"/>
    <x v="14"/>
    <s v="16 DG 0000849"/>
    <s v="100064765"/>
    <d v="2016-04-12T00:00:00"/>
    <n v="11880"/>
    <n v="3960"/>
    <x v="2"/>
    <x v="0"/>
  </r>
  <r>
    <x v="13"/>
    <x v="14"/>
    <s v="16 DG 0000849"/>
    <s v="100067975"/>
    <d v="2016-07-05T00:00:00"/>
    <n v="11880"/>
    <n v="3960"/>
    <x v="2"/>
    <x v="0"/>
  </r>
  <r>
    <x v="14"/>
    <x v="0"/>
    <s v="-"/>
    <n v="110243723"/>
    <d v="2015-12-31T00:00:00"/>
    <n v="940.8"/>
    <n v="940.8"/>
    <x v="2"/>
    <x v="0"/>
  </r>
  <r>
    <x v="14"/>
    <x v="0"/>
    <s v="16 DG 0000593"/>
    <s v="110247460"/>
    <d v="2016-04-28T00:00:00"/>
    <n v="3590.4"/>
    <n v="3590.4"/>
    <x v="2"/>
    <x v="0"/>
  </r>
  <r>
    <x v="15"/>
    <x v="15"/>
    <s v="16 DG 0000107"/>
    <s v="0093451491"/>
    <d v="2016-01-29T00:00:00"/>
    <n v="604.67999999999995"/>
    <n v="604.67999999999995"/>
    <x v="6"/>
    <x v="0"/>
  </r>
  <r>
    <x v="15"/>
    <x v="15"/>
    <s v="16 DG 0000116"/>
    <s v="0093457704"/>
    <d v="2016-02-03T00:00:00"/>
    <n v="297.48"/>
    <n v="297.48"/>
    <x v="5"/>
    <x v="1"/>
  </r>
  <r>
    <x v="15"/>
    <x v="15"/>
    <s v="16 DG 0000383"/>
    <s v="0093557962"/>
    <d v="2016-04-11T00:00:00"/>
    <n v="105.24"/>
    <n v="105.24"/>
    <x v="5"/>
    <x v="1"/>
  </r>
  <r>
    <x v="15"/>
    <x v="15"/>
    <s v="16 DG 0000322"/>
    <s v="0093533449"/>
    <d v="2016-03-24T00:00:00"/>
    <n v="1500"/>
    <n v="1320"/>
    <x v="5"/>
    <x v="0"/>
  </r>
  <r>
    <x v="15"/>
    <x v="15"/>
    <s v="16 DG 0000322"/>
    <s v="0093547075"/>
    <d v="2016-04-04T00:00:00"/>
    <n v="1500"/>
    <n v="180"/>
    <x v="5"/>
    <x v="0"/>
  </r>
  <r>
    <x v="16"/>
    <x v="16"/>
    <s v="16 DG 0000300"/>
    <s v="-"/>
    <d v="2016-03-11T00:00:00"/>
    <n v="24559.200000000001"/>
    <n v="24559.200000000001"/>
    <x v="2"/>
    <x v="0"/>
  </r>
  <r>
    <x v="15"/>
    <x v="15"/>
    <s v="16 DG 0000816"/>
    <s v="0093646047"/>
    <d v="2016-06-13T00:00:00"/>
    <n v="300.95999999999998"/>
    <n v="300.95999999999998"/>
    <x v="5"/>
    <x v="1"/>
  </r>
  <r>
    <x v="15"/>
    <x v="15"/>
    <s v="16 DG 0000860"/>
    <s v="0093662687"/>
    <d v="2016-06-23T00:00:00"/>
    <n v="247.37"/>
    <n v="247.37"/>
    <x v="5"/>
    <x v="1"/>
  </r>
  <r>
    <x v="17"/>
    <x v="17"/>
    <s v="16 DG 0000490"/>
    <s v="FA150246"/>
    <d v="2015-12-02T00:00:00"/>
    <n v="48"/>
    <n v="48"/>
    <x v="2"/>
    <x v="0"/>
  </r>
  <r>
    <x v="18"/>
    <x v="18"/>
    <s v="16 DG 0000367"/>
    <s v="849804"/>
    <d v="2016-03-22T00:00:00"/>
    <n v="1187.28"/>
    <n v="1187.28"/>
    <x v="2"/>
    <x v="0"/>
  </r>
  <r>
    <x v="16"/>
    <x v="16"/>
    <s v="16 DG 0000609"/>
    <s v="-"/>
    <d v="2016-04-26T00:00:00"/>
    <n v="18499.2"/>
    <n v="18499.2"/>
    <x v="2"/>
    <x v="0"/>
  </r>
  <r>
    <x v="18"/>
    <x v="18"/>
    <s v="16 DG 0000380"/>
    <s v="848663"/>
    <d v="2016-03-15T00:00:00"/>
    <n v="753.6"/>
    <n v="753.6"/>
    <x v="5"/>
    <x v="1"/>
  </r>
  <r>
    <x v="18"/>
    <x v="18"/>
    <s v="16 DG 0000456"/>
    <s v="851334"/>
    <d v="2016-04-01T00:00:00"/>
    <n v="440.64"/>
    <n v="440.64"/>
    <x v="5"/>
    <x v="1"/>
  </r>
  <r>
    <x v="19"/>
    <x v="15"/>
    <s v="16 DG 0000322"/>
    <s v="-"/>
    <d v="2016-03-16T00:00:00"/>
    <n v="1500"/>
    <n v="1500"/>
    <x v="5"/>
    <x v="0"/>
  </r>
  <r>
    <x v="18"/>
    <x v="18"/>
    <s v="16 DG 0000497"/>
    <s v="852311"/>
    <d v="2016-04-11T00:00:00"/>
    <n v="152.4"/>
    <n v="152.4"/>
    <x v="5"/>
    <x v="1"/>
  </r>
  <r>
    <x v="20"/>
    <x v="19"/>
    <s v="16 DG 0000779"/>
    <s v="FA01270"/>
    <d v="2016-06-07T00:00:00"/>
    <n v="2774.4"/>
    <n v="2774.4"/>
    <x v="6"/>
    <x v="0"/>
  </r>
  <r>
    <x v="20"/>
    <x v="19"/>
    <s v="16 DG 0000815"/>
    <s v="FA01276"/>
    <d v="2016-06-10T00:00:00"/>
    <n v="655.20000000000005"/>
    <n v="655.20000000000005"/>
    <x v="5"/>
    <x v="1"/>
  </r>
  <r>
    <x v="16"/>
    <x v="20"/>
    <s v="16 DG 0000300"/>
    <s v="FM16030008"/>
    <d v="2016-03-15T00:00:00"/>
    <n v="24559.200000000001"/>
    <n v="4680"/>
    <x v="7"/>
    <x v="3"/>
  </r>
  <r>
    <x v="16"/>
    <x v="20"/>
    <s v="16 DG 0000300"/>
    <s v="FM16030027"/>
    <d v="2016-03-25T00:00:00"/>
    <n v="24559.200000000001"/>
    <n v="17119.2"/>
    <x v="7"/>
    <x v="3"/>
  </r>
  <r>
    <x v="16"/>
    <x v="20"/>
    <s v="16 DG 0000300"/>
    <s v="FM16050019"/>
    <d v="2016-05-31T00:00:00"/>
    <n v="24559.200000000001"/>
    <n v="2760"/>
    <x v="7"/>
    <x v="3"/>
  </r>
  <r>
    <x v="16"/>
    <x v="20"/>
    <s v="16 DG 0000609"/>
    <s v="FM16060004"/>
    <d v="2016-06-09T00:00:00"/>
    <n v="18499.2"/>
    <n v="18499.2"/>
    <x v="8"/>
    <x v="0"/>
  </r>
  <r>
    <x v="21"/>
    <x v="0"/>
    <s v="16 DG 0000299"/>
    <s v="-"/>
    <d v="2016-03-11T00:00:00"/>
    <n v="177698.4"/>
    <n v="177698.4"/>
    <x v="2"/>
    <x v="0"/>
  </r>
  <r>
    <x v="21"/>
    <x v="21"/>
    <s v="16 DG 0000299"/>
    <s v="NIT2016001009"/>
    <d v="2016-04-19T00:00:00"/>
    <n v="177698.4"/>
    <n v="28399.99"/>
    <x v="2"/>
    <x v="0"/>
  </r>
  <r>
    <x v="21"/>
    <x v="21"/>
    <s v="16 DG 0000299"/>
    <s v="NIT2016001010"/>
    <d v="2016-04-19T00:00:00"/>
    <n v="177698.4"/>
    <n v="28399.99"/>
    <x v="2"/>
    <x v="0"/>
  </r>
  <r>
    <x v="21"/>
    <x v="21"/>
    <s v="16 DG 0000299"/>
    <s v="NIT2016001011"/>
    <d v="2016-04-19T00:00:00"/>
    <n v="177698.4"/>
    <n v="28399.99"/>
    <x v="2"/>
    <x v="0"/>
  </r>
  <r>
    <x v="21"/>
    <x v="21"/>
    <s v="16 DG 0000299"/>
    <s v="NIT2016001122"/>
    <d v="2016-04-30T00:00:00"/>
    <n v="177698.4"/>
    <n v="28399.99"/>
    <x v="2"/>
    <x v="0"/>
  </r>
  <r>
    <x v="21"/>
    <x v="21"/>
    <s v="16 DG 0000299"/>
    <s v="NIT2016001513"/>
    <d v="2016-05-31T00:00:00"/>
    <n v="177698.4"/>
    <n v="28399.99"/>
    <x v="2"/>
    <x v="0"/>
  </r>
  <r>
    <x v="22"/>
    <x v="22"/>
    <s v="15 DG 0001877"/>
    <s v="FA15120572"/>
    <d v="2015-12-31T00:00:00"/>
    <m/>
    <n v="17903.759999999998"/>
    <x v="7"/>
    <x v="3"/>
  </r>
  <r>
    <x v="22"/>
    <x v="22"/>
    <s v="15 DG 0001957"/>
    <s v="FA16030072"/>
    <d v="2016-03-31T00:00:00"/>
    <s v="?"/>
    <n v="11799.48"/>
    <x v="7"/>
    <x v="4"/>
  </r>
  <r>
    <x v="22"/>
    <x v="22"/>
    <s v="16 DG 0000751"/>
    <s v="FA16030072"/>
    <d v="2016-03-31T00:00:00"/>
    <n v="11799.48"/>
    <n v="11799.48"/>
    <x v="7"/>
    <x v="3"/>
  </r>
  <r>
    <x v="23"/>
    <x v="23"/>
    <s v="16 DG 0000636"/>
    <s v="NFC16120137"/>
    <d v="2016-05-19T00:00:00"/>
    <s v="?"/>
    <n v="4188"/>
    <x v="5"/>
    <x v="1"/>
  </r>
  <r>
    <x v="24"/>
    <x v="0"/>
    <s v="16 DG 0000119"/>
    <s v="0605"/>
    <d v="2016-03-08T00:00:00"/>
    <n v="1682.87"/>
    <n v="1682.87"/>
    <x v="6"/>
    <x v="0"/>
  </r>
  <r>
    <x v="24"/>
    <x v="0"/>
    <s v="16 DG 0000862"/>
    <s v="0726"/>
    <d v="2016-06-23T00:00:00"/>
    <n v="1012.26"/>
    <n v="1012.26"/>
    <x v="5"/>
    <x v="1"/>
  </r>
  <r>
    <x v="25"/>
    <x v="24"/>
    <s v="-"/>
    <n v="242895090"/>
    <d v="2016-01-06T00:00:00"/>
    <s v="-"/>
    <n v="596.41"/>
    <x v="1"/>
    <x v="1"/>
  </r>
  <r>
    <x v="25"/>
    <x v="25"/>
    <s v="-"/>
    <n v="243167060"/>
    <d v="2016-01-11T00:00:00"/>
    <s v="-"/>
    <n v="529.04"/>
    <x v="1"/>
    <x v="1"/>
  </r>
  <r>
    <x v="25"/>
    <x v="26"/>
    <s v="-"/>
    <n v="46360104"/>
    <d v="2016-01-31T00:00:00"/>
    <s v="-"/>
    <n v="10213.99"/>
    <x v="1"/>
    <x v="1"/>
  </r>
  <r>
    <x v="25"/>
    <x v="27"/>
    <s v="-"/>
    <n v="46359857"/>
    <d v="2016-01-31T00:00:00"/>
    <s v="-"/>
    <n v="816.13"/>
    <x v="1"/>
    <x v="1"/>
  </r>
  <r>
    <x v="25"/>
    <x v="24"/>
    <s v="-"/>
    <n v="243330775"/>
    <d v="2016-02-03T00:00:00"/>
    <s v="-"/>
    <n v="591.72"/>
    <x v="1"/>
    <x v="1"/>
  </r>
  <r>
    <x v="25"/>
    <x v="25"/>
    <s v="-"/>
    <n v="243420797"/>
    <d v="2016-02-08T00:00:00"/>
    <s v="-"/>
    <n v="529.04"/>
    <x v="1"/>
    <x v="1"/>
  </r>
  <r>
    <x v="25"/>
    <x v="26"/>
    <s v="-"/>
    <n v="46858970"/>
    <d v="2016-02-29T00:00:00"/>
    <s v="-"/>
    <n v="9741.5"/>
    <x v="1"/>
    <x v="1"/>
  </r>
  <r>
    <x v="25"/>
    <x v="27"/>
    <s v="-"/>
    <n v="46858729"/>
    <d v="2016-02-29T00:00:00"/>
    <s v="-"/>
    <n v="1020.13"/>
    <x v="1"/>
    <x v="1"/>
  </r>
  <r>
    <x v="25"/>
    <x v="24"/>
    <s v="-"/>
    <n v="243748381"/>
    <d v="2016-03-03T00:00:00"/>
    <s v="-"/>
    <n v="598.96"/>
    <x v="1"/>
    <x v="1"/>
  </r>
  <r>
    <x v="25"/>
    <x v="25"/>
    <s v="-"/>
    <n v="243966742"/>
    <d v="2016-03-08T00:00:00"/>
    <s v="-"/>
    <n v="529.04"/>
    <x v="1"/>
    <x v="1"/>
  </r>
  <r>
    <x v="25"/>
    <x v="26"/>
    <s v="-"/>
    <n v="47354611"/>
    <d v="2016-03-31T00:00:00"/>
    <s v="-"/>
    <n v="9945.43"/>
    <x v="1"/>
    <x v="1"/>
  </r>
  <r>
    <x v="25"/>
    <x v="27"/>
    <s v="-"/>
    <n v="47354431"/>
    <d v="2016-03-31T00:00:00"/>
    <s v="-"/>
    <n v="1020"/>
    <x v="1"/>
    <x v="1"/>
  </r>
  <r>
    <x v="25"/>
    <x v="24"/>
    <s v="-"/>
    <n v="244118462"/>
    <d v="2016-04-05T00:00:00"/>
    <s v="-"/>
    <n v="592.46"/>
    <x v="1"/>
    <x v="1"/>
  </r>
  <r>
    <x v="25"/>
    <x v="25"/>
    <s v="-"/>
    <n v="244214496"/>
    <d v="2016-04-08T00:00:00"/>
    <s v="-"/>
    <n v="529.04"/>
    <x v="1"/>
    <x v="1"/>
  </r>
  <r>
    <x v="25"/>
    <x v="27"/>
    <s v="-"/>
    <s v="47848965"/>
    <d v="2016-04-30T00:00:00"/>
    <s v="-"/>
    <n v="1020"/>
    <x v="1"/>
    <x v="1"/>
  </r>
  <r>
    <x v="25"/>
    <x v="27"/>
    <s v="-"/>
    <s v="48338303"/>
    <d v="2016-05-31T00:00:00"/>
    <s v="-"/>
    <n v="1020.13"/>
    <x v="1"/>
    <x v="1"/>
  </r>
  <r>
    <x v="25"/>
    <x v="27"/>
    <s v="Cartes SIM 4G"/>
    <s v="48742226"/>
    <d v="2016-06-30T00:00:00"/>
    <s v="-"/>
    <n v="0"/>
    <x v="1"/>
    <x v="1"/>
  </r>
  <r>
    <x v="25"/>
    <x v="26"/>
    <s v="-"/>
    <s v="47849188"/>
    <d v="2016-04-30T00:00:00"/>
    <s v="-"/>
    <n v="9765"/>
    <x v="1"/>
    <x v="1"/>
  </r>
  <r>
    <x v="25"/>
    <x v="26"/>
    <s v="-"/>
    <s v="48338558"/>
    <d v="2016-05-31T00:00:00"/>
    <s v="-"/>
    <n v="9500.02"/>
    <x v="1"/>
    <x v="1"/>
  </r>
  <r>
    <x v="25"/>
    <x v="24"/>
    <s v="-"/>
    <s v="244575893"/>
    <d v="2016-05-04T00:00:00"/>
    <s v="-"/>
    <n v="584.86"/>
    <x v="1"/>
    <x v="1"/>
  </r>
  <r>
    <x v="25"/>
    <x v="24"/>
    <s v="-"/>
    <s v="244939680"/>
    <d v="2016-06-03T00:00:00"/>
    <s v="-"/>
    <n v="583.97"/>
    <x v="1"/>
    <x v="1"/>
  </r>
  <r>
    <x v="25"/>
    <x v="25"/>
    <s v="-"/>
    <s v="244766939"/>
    <d v="2016-05-11T00:00:00"/>
    <s v="-"/>
    <n v="529.04"/>
    <x v="1"/>
    <x v="1"/>
  </r>
  <r>
    <x v="25"/>
    <x v="25"/>
    <s v="-"/>
    <s v="245017541"/>
    <d v="2016-06-09T00:00:00"/>
    <s v="-"/>
    <n v="529.04"/>
    <x v="1"/>
    <x v="1"/>
  </r>
  <r>
    <x v="26"/>
    <x v="28"/>
    <s v="-"/>
    <s v="81508001455"/>
    <d v="2015-08-28T00:00:00"/>
    <s v="-"/>
    <n v="1968"/>
    <x v="1"/>
    <x v="1"/>
  </r>
  <r>
    <x v="26"/>
    <x v="28"/>
    <s v="-"/>
    <s v="81508001456"/>
    <d v="2015-08-28T00:00:00"/>
    <s v="-"/>
    <n v="17.809999999999999"/>
    <x v="1"/>
    <x v="1"/>
  </r>
  <r>
    <x v="26"/>
    <x v="28"/>
    <s v="-"/>
    <s v="11509002235"/>
    <d v="2015-09-04T00:00:00"/>
    <s v="-"/>
    <n v="276"/>
    <x v="1"/>
    <x v="1"/>
  </r>
  <r>
    <x v="26"/>
    <x v="28"/>
    <s v="-"/>
    <s v="11510000582"/>
    <d v="2015-10-02T00:00:00"/>
    <s v="-"/>
    <n v="276"/>
    <x v="1"/>
    <x v="1"/>
  </r>
  <r>
    <x v="26"/>
    <x v="28"/>
    <s v="-"/>
    <s v="11511002188"/>
    <d v="2015-11-02T00:00:00"/>
    <s v="-"/>
    <n v="276"/>
    <x v="1"/>
    <x v="1"/>
  </r>
  <r>
    <x v="26"/>
    <x v="28"/>
    <s v="-"/>
    <s v="11512000539"/>
    <d v="2015-12-02T00:00:00"/>
    <s v="-"/>
    <n v="276"/>
    <x v="1"/>
    <x v="1"/>
  </r>
  <r>
    <x v="26"/>
    <x v="28"/>
    <s v="-"/>
    <n v="11601002171"/>
    <d v="2016-01-05T00:00:00"/>
    <s v="-"/>
    <n v="276"/>
    <x v="1"/>
    <x v="1"/>
  </r>
  <r>
    <x v="26"/>
    <x v="28"/>
    <s v="-"/>
    <n v="11602000520"/>
    <d v="2016-02-01T00:00:00"/>
    <s v="-"/>
    <n v="276"/>
    <x v="1"/>
    <x v="1"/>
  </r>
  <r>
    <x v="26"/>
    <x v="28"/>
    <s v="-"/>
    <s v="11603002192"/>
    <d v="2016-03-03T00:00:00"/>
    <s v="-"/>
    <n v="276"/>
    <x v="1"/>
    <x v="1"/>
  </r>
  <r>
    <x v="26"/>
    <x v="28"/>
    <s v="-"/>
    <n v="11604000609"/>
    <d v="2016-04-04T00:00:00"/>
    <s v="-"/>
    <n v="276"/>
    <x v="1"/>
    <x v="1"/>
  </r>
  <r>
    <x v="26"/>
    <x v="28"/>
    <s v="-"/>
    <s v="81605000431"/>
    <d v="2016-05-11T00:00:00"/>
    <s v="-"/>
    <n v="1656"/>
    <x v="1"/>
    <x v="1"/>
  </r>
  <r>
    <x v="26"/>
    <x v="28"/>
    <s v="-"/>
    <s v="81605000438"/>
    <d v="2016-05-11T00:00:00"/>
    <s v="-"/>
    <n v="276"/>
    <x v="1"/>
    <x v="1"/>
  </r>
  <r>
    <x v="26"/>
    <x v="28"/>
    <s v="-"/>
    <s v="11606000565"/>
    <d v="2016-06-01T00:00:00"/>
    <s v="-"/>
    <n v="276"/>
    <x v="1"/>
    <x v="1"/>
  </r>
  <r>
    <x v="27"/>
    <x v="29"/>
    <s v="-"/>
    <n v="2162001550"/>
    <d v="2016-02-03T00:00:00"/>
    <s v="-"/>
    <n v="805.66"/>
    <x v="1"/>
    <x v="1"/>
  </r>
  <r>
    <x v="27"/>
    <x v="30"/>
    <s v="-"/>
    <n v="2162001590"/>
    <d v="2016-02-03T00:00:00"/>
    <s v="-"/>
    <n v="403.93"/>
    <x v="1"/>
    <x v="1"/>
  </r>
  <r>
    <x v="27"/>
    <x v="31"/>
    <s v="-"/>
    <n v="2162001534"/>
    <d v="2016-02-03T00:00:00"/>
    <s v="-"/>
    <n v="403.93"/>
    <x v="1"/>
    <x v="1"/>
  </r>
  <r>
    <x v="27"/>
    <x v="32"/>
    <s v="-"/>
    <n v="2162001510"/>
    <d v="2016-02-03T00:00:00"/>
    <s v="-"/>
    <n v="403.93"/>
    <x v="1"/>
    <x v="1"/>
  </r>
  <r>
    <x v="27"/>
    <x v="33"/>
    <s v="-"/>
    <n v="2162001542"/>
    <d v="2016-02-03T00:00:00"/>
    <s v="-"/>
    <n v="403.93"/>
    <x v="1"/>
    <x v="1"/>
  </r>
  <r>
    <x v="27"/>
    <x v="34"/>
    <s v="-"/>
    <n v="2162001532"/>
    <d v="2016-02-03T00:00:00"/>
    <s v="-"/>
    <n v="403.93"/>
    <x v="1"/>
    <x v="1"/>
  </r>
  <r>
    <x v="27"/>
    <x v="35"/>
    <s v="-"/>
    <n v="2162001533"/>
    <d v="2016-02-03T00:00:00"/>
    <s v="-"/>
    <n v="403.93"/>
    <x v="1"/>
    <x v="1"/>
  </r>
  <r>
    <x v="27"/>
    <x v="36"/>
    <s v="-"/>
    <n v="2162001538"/>
    <d v="2016-02-03T00:00:00"/>
    <s v="-"/>
    <n v="406.12"/>
    <x v="1"/>
    <x v="1"/>
  </r>
  <r>
    <x v="27"/>
    <x v="37"/>
    <s v="-"/>
    <n v="2162001511"/>
    <d v="2016-02-03T00:00:00"/>
    <s v="-"/>
    <n v="403.93"/>
    <x v="1"/>
    <x v="1"/>
  </r>
  <r>
    <x v="27"/>
    <x v="29"/>
    <s v="-"/>
    <n v="2162003281"/>
    <d v="2016-04-06T00:00:00"/>
    <s v="-"/>
    <n v="805.66"/>
    <x v="1"/>
    <x v="1"/>
  </r>
  <r>
    <x v="27"/>
    <x v="30"/>
    <s v="-"/>
    <n v="2162003320"/>
    <d v="2016-04-06T00:00:00"/>
    <s v="-"/>
    <n v="403.93"/>
    <x v="1"/>
    <x v="1"/>
  </r>
  <r>
    <x v="27"/>
    <x v="31"/>
    <s v="-"/>
    <n v="2162003265"/>
    <d v="2016-04-06T00:00:00"/>
    <s v="-"/>
    <n v="403.93"/>
    <x v="1"/>
    <x v="1"/>
  </r>
  <r>
    <x v="27"/>
    <x v="32"/>
    <s v="-"/>
    <n v="2162003242"/>
    <d v="2016-04-06T00:00:00"/>
    <s v="-"/>
    <n v="403.93"/>
    <x v="1"/>
    <x v="1"/>
  </r>
  <r>
    <x v="27"/>
    <x v="33"/>
    <s v="-"/>
    <n v="2162003273"/>
    <d v="2016-04-06T00:00:00"/>
    <s v="-"/>
    <n v="403.93"/>
    <x v="1"/>
    <x v="1"/>
  </r>
  <r>
    <x v="27"/>
    <x v="34"/>
    <s v="-"/>
    <n v="2162003263"/>
    <d v="2016-04-06T00:00:00"/>
    <s v="-"/>
    <n v="403.93"/>
    <x v="1"/>
    <x v="1"/>
  </r>
  <r>
    <x v="27"/>
    <x v="35"/>
    <s v="-"/>
    <n v="2162003264"/>
    <d v="2016-04-06T00:00:00"/>
    <s v="-"/>
    <n v="403.93"/>
    <x v="1"/>
    <x v="1"/>
  </r>
  <r>
    <x v="27"/>
    <x v="36"/>
    <s v="-"/>
    <n v="2162003269"/>
    <d v="2016-04-06T00:00:00"/>
    <s v="-"/>
    <n v="406.12"/>
    <x v="1"/>
    <x v="1"/>
  </r>
  <r>
    <x v="27"/>
    <x v="37"/>
    <s v="-"/>
    <n v="2162003243"/>
    <d v="2016-04-06T00:00:00"/>
    <s v="-"/>
    <n v="403.93"/>
    <x v="1"/>
    <x v="1"/>
  </r>
  <r>
    <x v="27"/>
    <x v="29"/>
    <s v="-"/>
    <s v="2162003615"/>
    <d v="2016-06-04T00:00:00"/>
    <s v="-"/>
    <n v="805.66"/>
    <x v="1"/>
    <x v="1"/>
  </r>
  <r>
    <x v="27"/>
    <x v="33"/>
    <s v="-"/>
    <s v="2162003609"/>
    <d v="2016-06-04T00:00:00"/>
    <s v="-"/>
    <n v="403.93"/>
    <x v="1"/>
    <x v="1"/>
  </r>
  <r>
    <x v="27"/>
    <x v="30"/>
    <s v="-"/>
    <s v="2162004025"/>
    <d v="2016-06-04T00:00:00"/>
    <s v="-"/>
    <n v="403.93"/>
    <x v="1"/>
    <x v="1"/>
  </r>
  <r>
    <x v="27"/>
    <x v="35"/>
    <s v="-"/>
    <s v="2162003578"/>
    <d v="2016-06-04T00:00:00"/>
    <s v="-"/>
    <n v="403.93"/>
    <x v="1"/>
    <x v="1"/>
  </r>
  <r>
    <x v="27"/>
    <x v="37"/>
    <s v="-"/>
    <s v="2162004069"/>
    <d v="2016-06-04T00:00:00"/>
    <s v="-"/>
    <n v="403.93"/>
    <x v="1"/>
    <x v="1"/>
  </r>
  <r>
    <x v="27"/>
    <x v="32"/>
    <s v="-"/>
    <s v="2162004068"/>
    <d v="2016-06-04T00:00:00"/>
    <s v="-"/>
    <n v="403.93"/>
    <x v="1"/>
    <x v="1"/>
  </r>
  <r>
    <x v="27"/>
    <x v="34"/>
    <s v="-"/>
    <s v="2162003577"/>
    <d v="2016-06-04T00:00:00"/>
    <s v="-"/>
    <n v="403.93"/>
    <x v="1"/>
    <x v="1"/>
  </r>
  <r>
    <x v="27"/>
    <x v="36"/>
    <s v="-"/>
    <s v="2162003583"/>
    <d v="2016-06-04T00:00:00"/>
    <s v="-"/>
    <n v="406.12"/>
    <x v="1"/>
    <x v="1"/>
  </r>
  <r>
    <x v="27"/>
    <x v="31"/>
    <s v="-"/>
    <s v="2162003579"/>
    <d v="2016-06-04T00:00:00"/>
    <s v="-"/>
    <n v="403.93"/>
    <x v="1"/>
    <x v="1"/>
  </r>
  <r>
    <x v="25"/>
    <x v="26"/>
    <s v="16 DG 0000379"/>
    <n v="47260119"/>
    <d v="2016-03-31T00:00:00"/>
    <n v="300"/>
    <n v="300"/>
    <x v="1"/>
    <x v="1"/>
  </r>
  <r>
    <x v="28"/>
    <x v="38"/>
    <s v="-"/>
    <s v="920860785"/>
    <d v="2016-01-09T00:00:00"/>
    <s v="-"/>
    <n v="333.4"/>
    <x v="3"/>
    <x v="1"/>
  </r>
  <r>
    <x v="28"/>
    <x v="39"/>
    <s v="-"/>
    <s v="920942803"/>
    <d v="2016-01-10T00:00:00"/>
    <s v="-"/>
    <n v="798.52"/>
    <x v="2"/>
    <x v="1"/>
  </r>
  <r>
    <x v="28"/>
    <x v="39"/>
    <s v="-"/>
    <s v="921151142"/>
    <d v="2016-04-10T00:00:00"/>
    <s v="-"/>
    <n v="517.57000000000005"/>
    <x v="2"/>
    <x v="1"/>
  </r>
  <r>
    <x v="29"/>
    <x v="40"/>
    <s v="-"/>
    <s v="9A0014587325"/>
    <d v="2016-01-02T00:00:00"/>
    <s v="-"/>
    <n v="5596.5"/>
    <x v="1"/>
    <x v="1"/>
  </r>
  <r>
    <x v="29"/>
    <x v="40"/>
    <s v="-"/>
    <s v="9A0014778240"/>
    <d v="2016-02-02T00:00:00"/>
    <s v="-"/>
    <n v="5907.28"/>
    <x v="1"/>
    <x v="1"/>
  </r>
  <r>
    <x v="29"/>
    <x v="40"/>
    <s v="-"/>
    <s v="9A0014969760"/>
    <d v="2016-03-01T00:00:00"/>
    <s v="-"/>
    <n v="5991.98"/>
    <x v="1"/>
    <x v="1"/>
  </r>
  <r>
    <x v="29"/>
    <x v="40"/>
    <s v="-"/>
    <s v="9A0015173295"/>
    <d v="2016-04-02T00:00:00"/>
    <s v="-"/>
    <n v="6319.3"/>
    <x v="1"/>
    <x v="1"/>
  </r>
  <r>
    <x v="29"/>
    <x v="40"/>
    <s v="-"/>
    <s v="9A0015359074"/>
    <d v="2016-05-02T00:00:00"/>
    <s v="-"/>
    <n v="5889.36"/>
    <x v="1"/>
    <x v="1"/>
  </r>
  <r>
    <x v="29"/>
    <x v="40"/>
    <s v="-"/>
    <s v="9A0015552213"/>
    <d v="2016-06-02T00:00:00"/>
    <s v="-"/>
    <n v="5842.41"/>
    <x v="1"/>
    <x v="1"/>
  </r>
  <r>
    <x v="29"/>
    <x v="40"/>
    <s v="-"/>
    <s v="9A0015779655"/>
    <d v="2016-07-02T00:00:00"/>
    <s v="-"/>
    <n v="7089.74"/>
    <x v="1"/>
    <x v="1"/>
  </r>
  <r>
    <x v="29"/>
    <x v="41"/>
    <s v="-"/>
    <s v="9A0014583774"/>
    <d v="2016-01-02T00:00:00"/>
    <s v="-"/>
    <n v="1086"/>
    <x v="1"/>
    <x v="1"/>
  </r>
  <r>
    <x v="29"/>
    <x v="41"/>
    <s v="-"/>
    <s v="9A0014775270"/>
    <d v="2016-02-02T00:00:00"/>
    <s v="-"/>
    <n v="1086"/>
    <x v="1"/>
    <x v="1"/>
  </r>
  <r>
    <x v="29"/>
    <x v="41"/>
    <s v="-"/>
    <s v="9A0014965893"/>
    <d v="2016-03-01T00:00:00"/>
    <s v="-"/>
    <n v="1086"/>
    <x v="1"/>
    <x v="1"/>
  </r>
  <r>
    <x v="29"/>
    <x v="41"/>
    <s v="-"/>
    <s v="9A0015168533"/>
    <d v="2016-04-02T00:00:00"/>
    <s v="-"/>
    <n v="1086"/>
    <x v="1"/>
    <x v="1"/>
  </r>
  <r>
    <x v="29"/>
    <x v="41"/>
    <s v="-"/>
    <s v="9A0015358525"/>
    <d v="2016-05-02T00:00:00"/>
    <s v="-"/>
    <n v="30"/>
    <x v="1"/>
    <x v="1"/>
  </r>
  <r>
    <x v="29"/>
    <x v="41"/>
    <s v="-"/>
    <s v="9A0015553135"/>
    <d v="2016-06-02T00:00:00"/>
    <s v="-"/>
    <n v="822"/>
    <x v="1"/>
    <x v="1"/>
  </r>
  <r>
    <x v="29"/>
    <x v="41"/>
    <s v="-"/>
    <s v="9A0015776902"/>
    <d v="2016-07-02T00:00:00"/>
    <s v="-"/>
    <n v="822"/>
    <x v="1"/>
    <x v="1"/>
  </r>
  <r>
    <x v="30"/>
    <x v="42"/>
    <s v="-"/>
    <s v="3640420313"/>
    <d v="2016-04-13T00:00:00"/>
    <s v="-"/>
    <n v="22854.35"/>
    <x v="2"/>
    <x v="1"/>
  </r>
  <r>
    <x v="31"/>
    <x v="43"/>
    <s v="16 DG 0000855"/>
    <s v="FA1606-0139"/>
    <d v="2016-06-16T00:00:00"/>
    <n v="6120"/>
    <n v="6120"/>
    <x v="2"/>
    <x v="0"/>
  </r>
  <r>
    <x v="31"/>
    <x v="43"/>
    <s v="-"/>
    <s v="FA1605-0125"/>
    <d v="2016-05-17T00:00:00"/>
    <s v="-"/>
    <n v="4080"/>
    <x v="2"/>
    <x v="0"/>
  </r>
  <r>
    <x v="32"/>
    <x v="44"/>
    <s v="16 DG 0000083"/>
    <s v="F1601123"/>
    <d v="2016-01-25T00:00:00"/>
    <n v="1899.6"/>
    <n v="1899.6"/>
    <x v="2"/>
    <x v="0"/>
  </r>
  <r>
    <x v="32"/>
    <x v="44"/>
    <s v="16 DG 0000170"/>
    <s v="F160242"/>
    <d v="2016-02-12T00:00:00"/>
    <n v="1554"/>
    <n v="1554"/>
    <x v="8"/>
    <x v="0"/>
  </r>
  <r>
    <x v="32"/>
    <x v="44"/>
    <s v="16 DG 0000767"/>
    <s v="F160639"/>
    <d v="2016-06-01T00:00:00"/>
    <n v="5400"/>
    <n v="5400"/>
    <x v="2"/>
    <x v="0"/>
  </r>
  <r>
    <x v="33"/>
    <x v="45"/>
    <s v="16 DG 0000228"/>
    <s v="FAE136087"/>
    <d v="2016-03-05T00:00:00"/>
    <n v="93384"/>
    <n v="7782"/>
    <x v="1"/>
    <x v="1"/>
  </r>
  <r>
    <x v="33"/>
    <x v="45"/>
    <s v="16 DG 0000228"/>
    <s v="FAE136487"/>
    <d v="2016-04-05T00:00:00"/>
    <n v="93384"/>
    <n v="7782"/>
    <x v="1"/>
    <x v="1"/>
  </r>
  <r>
    <x v="33"/>
    <x v="45"/>
    <s v="16 DG 0000228"/>
    <s v="FAE135174"/>
    <d v="2016-01-15T00:00:00"/>
    <n v="93384"/>
    <n v="7782"/>
    <x v="1"/>
    <x v="1"/>
  </r>
  <r>
    <x v="33"/>
    <x v="45"/>
    <s v="16 DG 0000228"/>
    <s v="FAE135684"/>
    <d v="2016-02-05T00:00:00"/>
    <n v="93384"/>
    <n v="7782"/>
    <x v="1"/>
    <x v="1"/>
  </r>
  <r>
    <x v="34"/>
    <x v="46"/>
    <s v="16 DG 0000075"/>
    <s v="SCFP00161950"/>
    <d v="2015-12-17T00:00:00"/>
    <n v="21321.84"/>
    <n v="21321.84"/>
    <x v="6"/>
    <x v="0"/>
  </r>
  <r>
    <x v="35"/>
    <x v="47"/>
    <s v="16 DG 0000115"/>
    <s v="10473-163"/>
    <d v="2016-03-03T00:00:00"/>
    <n v="50.27"/>
    <n v="50.27"/>
    <x v="2"/>
    <x v="0"/>
  </r>
  <r>
    <x v="35"/>
    <x v="47"/>
    <s v="PV Recette"/>
    <s v="01868-122"/>
    <d v="2016-02-22T00:00:00"/>
    <n v="35.76"/>
    <n v="35.76"/>
    <x v="2"/>
    <x v="0"/>
  </r>
  <r>
    <x v="34"/>
    <x v="0"/>
    <s v="16 DG 0000075"/>
    <s v="-"/>
    <d v="2016-05-05T00:00:00"/>
    <n v="21321.84"/>
    <n v="21321.84"/>
    <x v="6"/>
    <x v="0"/>
  </r>
  <r>
    <x v="36"/>
    <x v="0"/>
    <s v="15 DG 0001370"/>
    <s v="-"/>
    <d v="2016-01-21T00:00:00"/>
    <n v="5610"/>
    <n v="5610"/>
    <x v="8"/>
    <x v="0"/>
  </r>
  <r>
    <x v="37"/>
    <x v="0"/>
    <s v="16 DG 0000501"/>
    <s v="-"/>
    <d v="2016-01-01T00:00:00"/>
    <n v="12297.53"/>
    <n v="12297.53"/>
    <x v="6"/>
    <x v="0"/>
  </r>
  <r>
    <x v="38"/>
    <x v="48"/>
    <s v="-"/>
    <s v="6981419"/>
    <d v="2016-01-23T00:00:00"/>
    <s v="-"/>
    <n v="660.97"/>
    <x v="2"/>
    <x v="1"/>
  </r>
  <r>
    <x v="38"/>
    <x v="48"/>
    <s v="-"/>
    <s v="6981006"/>
    <d v="2016-01-18T00:00:00"/>
    <s v="-"/>
    <n v="719"/>
    <x v="2"/>
    <x v="1"/>
  </r>
  <r>
    <x v="38"/>
    <x v="48"/>
    <s v="-"/>
    <s v="6981003"/>
    <d v="2016-01-18T00:00:00"/>
    <s v="-"/>
    <n v="2113"/>
    <x v="2"/>
    <x v="1"/>
  </r>
  <r>
    <x v="39"/>
    <x v="0"/>
    <s v="16 DG 0000644"/>
    <s v="24248"/>
    <d v="2016-05-19T00:00:00"/>
    <n v="710.42"/>
    <n v="710.42"/>
    <x v="5"/>
    <x v="0"/>
  </r>
  <r>
    <x v="40"/>
    <x v="49"/>
    <s v="-"/>
    <s v="0509117917"/>
    <d v="2015-12-17T00:00:00"/>
    <s v="-"/>
    <n v="13960.3"/>
    <x v="2"/>
    <x v="1"/>
  </r>
  <r>
    <x v="40"/>
    <x v="50"/>
    <s v="-"/>
    <s v="0509250325"/>
    <d v="2016-01-08T00:00:00"/>
    <s v="-"/>
    <n v="567.20000000000005"/>
    <x v="2"/>
    <x v="1"/>
  </r>
  <r>
    <x v="40"/>
    <x v="51"/>
    <s v="-"/>
    <s v="0509648029"/>
    <d v="2016-03-17T00:00:00"/>
    <s v="-"/>
    <n v="3781.87"/>
    <x v="3"/>
    <x v="1"/>
  </r>
  <r>
    <x v="40"/>
    <x v="52"/>
    <s v="-"/>
    <s v="0509648030"/>
    <d v="2016-03-17T00:00:00"/>
    <s v="-"/>
    <n v="2094.2600000000002"/>
    <x v="3"/>
    <x v="1"/>
  </r>
  <r>
    <x v="40"/>
    <x v="49"/>
    <s v="-"/>
    <s v="0509705877"/>
    <d v="2016-03-24T00:00:00"/>
    <s v="-"/>
    <n v="11959.31"/>
    <x v="2"/>
    <x v="1"/>
  </r>
  <r>
    <x v="40"/>
    <x v="50"/>
    <s v="-"/>
    <s v="0509785922"/>
    <d v="2016-04-07T00:00:00"/>
    <s v="-"/>
    <n v="445.22"/>
    <x v="2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D16" firstHeaderRow="0" firstDataRow="1" firstDataCol="1"/>
  <pivotFields count="18">
    <pivotField showAll="0"/>
    <pivotField showAll="0"/>
    <pivotField showAll="0"/>
    <pivotField showAll="0"/>
    <pivotField showAll="0"/>
    <pivotField showAll="0" defaultSubtotal="0"/>
    <pivotField showAll="0"/>
    <pivotField dataField="1" showAll="0"/>
    <pivotField dataField="1" showAll="0"/>
    <pivotField dataField="1" numFmtId="164" showAll="0" defaultSubtotal="0"/>
    <pivotField numFmtId="164" showAll="0" defaultSubtotal="0"/>
    <pivotField numFmtId="3" showAll="0"/>
    <pivotField showAll="0" defaultSubtotal="0"/>
    <pivotField showAll="0"/>
    <pivotField showAll="0"/>
    <pivotField axis="axisRow" showAll="0" defaultSubtotal="0">
      <items count="5">
        <item x="3"/>
        <item x="0"/>
        <item x="4"/>
        <item x="2"/>
        <item x="1"/>
      </items>
    </pivotField>
    <pivotField axis="axisRow" showAll="0">
      <items count="10">
        <item x="2"/>
        <item m="1" x="4"/>
        <item m="1" x="8"/>
        <item m="1" x="5"/>
        <item x="0"/>
        <item m="1" x="7"/>
        <item x="3"/>
        <item m="1" x="6"/>
        <item x="1"/>
        <item t="default"/>
      </items>
    </pivotField>
    <pivotField showAll="0"/>
  </pivotFields>
  <rowFields count="2">
    <field x="15"/>
    <field x="16"/>
  </rowFields>
  <rowItems count="13">
    <i>
      <x/>
    </i>
    <i r="1">
      <x v="4"/>
    </i>
    <i r="1">
      <x v="6"/>
    </i>
    <i>
      <x v="1"/>
    </i>
    <i r="1">
      <x v="4"/>
    </i>
    <i>
      <x v="2"/>
    </i>
    <i r="1">
      <x v="4"/>
    </i>
    <i r="1">
      <x v="6"/>
    </i>
    <i>
      <x v="3"/>
    </i>
    <i r="1">
      <x/>
    </i>
    <i>
      <x v="4"/>
    </i>
    <i r="1">
      <x v="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mme de MONTANT ANNUEL" fld="7" baseField="15" baseItem="0"/>
    <dataField name="Somme de SOLDE ANNUEL" fld="8" baseField="15" baseItem="0"/>
    <dataField name="Somme de CONSOMMÉ" fld="9" baseField="0" baseItem="0"/>
  </dataFields>
  <formats count="2">
    <format dxfId="9">
      <pivotArea outline="0" collapsedLevelsAreSubtotals="1" fieldPosition="0"/>
    </format>
    <format dxfId="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K174" firstHeaderRow="1" firstDataRow="2" firstDataCol="1"/>
  <pivotFields count="9">
    <pivotField axis="axisRow" showAl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7"/>
        <item x="18"/>
        <item x="20"/>
        <item x="16"/>
        <item x="19"/>
        <item x="21"/>
        <item x="22"/>
        <item x="23"/>
        <item x="24"/>
        <item x="25"/>
        <item x="26"/>
        <item x="27"/>
        <item m="1" x="41"/>
        <item x="28"/>
        <item x="29"/>
        <item x="30"/>
        <item x="31"/>
        <item x="32"/>
        <item x="33"/>
        <item m="1" x="42"/>
        <item x="34"/>
        <item x="35"/>
        <item x="36"/>
        <item x="38"/>
        <item x="37"/>
        <item x="39"/>
        <item x="40"/>
        <item t="default"/>
      </items>
    </pivotField>
    <pivotField axis="axisRow" showAll="0">
      <items count="54">
        <item x="40"/>
        <item x="4"/>
        <item x="26"/>
        <item x="27"/>
        <item x="24"/>
        <item x="25"/>
        <item x="0"/>
        <item sd="0" x="38"/>
        <item x="39"/>
        <item x="10"/>
        <item x="11"/>
        <item x="7"/>
        <item x="16"/>
        <item x="3"/>
        <item x="2"/>
        <item x="45"/>
        <item x="9"/>
        <item x="46"/>
        <item x="51"/>
        <item x="49"/>
        <item x="52"/>
        <item x="50"/>
        <item x="42"/>
        <item x="48"/>
        <item x="28"/>
        <item x="41"/>
        <item x="17"/>
        <item x="12"/>
        <item x="15"/>
        <item x="47"/>
        <item x="6"/>
        <item x="18"/>
        <item x="8"/>
        <item x="23"/>
        <item x="21"/>
        <item x="44"/>
        <item x="19"/>
        <item x="20"/>
        <item x="14"/>
        <item x="22"/>
        <item x="43"/>
        <item x="1"/>
        <item x="5"/>
        <item x="13"/>
        <item x="29"/>
        <item x="33"/>
        <item x="30"/>
        <item x="35"/>
        <item x="37"/>
        <item x="32"/>
        <item x="34"/>
        <item x="36"/>
        <item x="31"/>
        <item t="default"/>
      </items>
    </pivotField>
    <pivotField showAll="0"/>
    <pivotField showAll="0"/>
    <pivotField numFmtId="14" showAll="0"/>
    <pivotField showAll="0"/>
    <pivotField dataField="1" showAll="0"/>
    <pivotField axis="axisCol" showAll="0">
      <items count="10">
        <item x="0"/>
        <item x="6"/>
        <item x="5"/>
        <item x="8"/>
        <item x="2"/>
        <item x="4"/>
        <item x="1"/>
        <item x="3"/>
        <item x="7"/>
        <item t="default"/>
      </items>
    </pivotField>
    <pivotField axis="axisRow" showAll="0">
      <items count="6">
        <item x="4"/>
        <item x="1"/>
        <item x="2"/>
        <item x="0"/>
        <item x="3"/>
        <item t="default"/>
      </items>
    </pivotField>
  </pivotFields>
  <rowFields count="3">
    <field x="0"/>
    <field x="1"/>
    <field x="8"/>
  </rowFields>
  <rowItems count="170">
    <i>
      <x/>
    </i>
    <i r="1">
      <x v="6"/>
    </i>
    <i r="2">
      <x v="3"/>
    </i>
    <i>
      <x v="1"/>
    </i>
    <i r="1">
      <x v="41"/>
    </i>
    <i r="2">
      <x v="1"/>
    </i>
    <i>
      <x v="2"/>
    </i>
    <i r="1">
      <x v="13"/>
    </i>
    <i r="2">
      <x v="3"/>
    </i>
    <i r="1">
      <x v="14"/>
    </i>
    <i r="2">
      <x v="3"/>
    </i>
    <i>
      <x v="3"/>
    </i>
    <i r="1">
      <x v="1"/>
    </i>
    <i r="2">
      <x v="3"/>
    </i>
    <i>
      <x v="4"/>
    </i>
    <i r="1">
      <x v="42"/>
    </i>
    <i r="2">
      <x v="3"/>
    </i>
    <i>
      <x v="5"/>
    </i>
    <i r="1">
      <x v="30"/>
    </i>
    <i r="2">
      <x v="2"/>
    </i>
    <i>
      <x v="6"/>
    </i>
    <i r="1">
      <x v="11"/>
    </i>
    <i r="2">
      <x v="3"/>
    </i>
    <i>
      <x v="7"/>
    </i>
    <i r="1">
      <x v="32"/>
    </i>
    <i r="2">
      <x v="3"/>
    </i>
    <i>
      <x v="8"/>
    </i>
    <i r="1">
      <x v="16"/>
    </i>
    <i r="2">
      <x v="1"/>
    </i>
    <i r="2">
      <x v="3"/>
    </i>
    <i>
      <x v="9"/>
    </i>
    <i r="1">
      <x v="9"/>
    </i>
    <i r="2">
      <x v="3"/>
    </i>
    <i>
      <x v="10"/>
    </i>
    <i r="1">
      <x v="10"/>
    </i>
    <i r="2">
      <x v="1"/>
    </i>
    <i>
      <x v="11"/>
    </i>
    <i r="1">
      <x v="27"/>
    </i>
    <i r="2">
      <x v="3"/>
    </i>
    <i>
      <x v="12"/>
    </i>
    <i r="1">
      <x v="43"/>
    </i>
    <i r="2">
      <x v="1"/>
    </i>
    <i>
      <x v="13"/>
    </i>
    <i r="1">
      <x v="38"/>
    </i>
    <i r="2">
      <x v="3"/>
    </i>
    <i>
      <x v="14"/>
    </i>
    <i r="1">
      <x v="6"/>
    </i>
    <i r="2">
      <x v="3"/>
    </i>
    <i>
      <x v="15"/>
    </i>
    <i r="1">
      <x v="28"/>
    </i>
    <i r="2">
      <x v="1"/>
    </i>
    <i r="2">
      <x v="3"/>
    </i>
    <i>
      <x v="16"/>
    </i>
    <i r="1">
      <x v="26"/>
    </i>
    <i r="2">
      <x v="3"/>
    </i>
    <i>
      <x v="17"/>
    </i>
    <i r="1">
      <x v="31"/>
    </i>
    <i r="2">
      <x v="1"/>
    </i>
    <i r="2">
      <x v="3"/>
    </i>
    <i>
      <x v="18"/>
    </i>
    <i r="1">
      <x v="36"/>
    </i>
    <i r="2">
      <x v="1"/>
    </i>
    <i r="2">
      <x v="3"/>
    </i>
    <i>
      <x v="19"/>
    </i>
    <i r="1">
      <x v="12"/>
    </i>
    <i r="2">
      <x v="3"/>
    </i>
    <i r="1">
      <x v="37"/>
    </i>
    <i r="2">
      <x v="3"/>
    </i>
    <i r="2">
      <x v="4"/>
    </i>
    <i>
      <x v="20"/>
    </i>
    <i r="1">
      <x v="28"/>
    </i>
    <i r="2">
      <x v="3"/>
    </i>
    <i>
      <x v="21"/>
    </i>
    <i r="1">
      <x v="6"/>
    </i>
    <i r="2">
      <x v="3"/>
    </i>
    <i r="1">
      <x v="34"/>
    </i>
    <i r="2">
      <x v="3"/>
    </i>
    <i>
      <x v="22"/>
    </i>
    <i r="1">
      <x v="39"/>
    </i>
    <i r="2">
      <x/>
    </i>
    <i r="2">
      <x v="4"/>
    </i>
    <i>
      <x v="23"/>
    </i>
    <i r="1">
      <x v="33"/>
    </i>
    <i r="2">
      <x v="1"/>
    </i>
    <i>
      <x v="24"/>
    </i>
    <i r="1">
      <x v="6"/>
    </i>
    <i r="2">
      <x v="1"/>
    </i>
    <i r="2">
      <x v="3"/>
    </i>
    <i>
      <x v="25"/>
    </i>
    <i r="1">
      <x v="2"/>
    </i>
    <i r="2">
      <x v="1"/>
    </i>
    <i r="1">
      <x v="3"/>
    </i>
    <i r="2">
      <x v="1"/>
    </i>
    <i r="1">
      <x v="4"/>
    </i>
    <i r="2">
      <x v="1"/>
    </i>
    <i r="1">
      <x v="5"/>
    </i>
    <i r="2">
      <x v="1"/>
    </i>
    <i>
      <x v="26"/>
    </i>
    <i r="1">
      <x v="24"/>
    </i>
    <i r="2">
      <x v="1"/>
    </i>
    <i>
      <x v="27"/>
    </i>
    <i r="1">
      <x v="44"/>
    </i>
    <i r="2">
      <x v="1"/>
    </i>
    <i r="1">
      <x v="45"/>
    </i>
    <i r="2">
      <x v="1"/>
    </i>
    <i r="1">
      <x v="46"/>
    </i>
    <i r="2">
      <x v="1"/>
    </i>
    <i r="1">
      <x v="47"/>
    </i>
    <i r="2">
      <x v="1"/>
    </i>
    <i r="1">
      <x v="48"/>
    </i>
    <i r="2">
      <x v="1"/>
    </i>
    <i r="1">
      <x v="49"/>
    </i>
    <i r="2">
      <x v="1"/>
    </i>
    <i r="1">
      <x v="50"/>
    </i>
    <i r="2">
      <x v="1"/>
    </i>
    <i r="1">
      <x v="51"/>
    </i>
    <i r="2">
      <x v="1"/>
    </i>
    <i r="1">
      <x v="52"/>
    </i>
    <i r="2">
      <x v="1"/>
    </i>
    <i>
      <x v="29"/>
    </i>
    <i r="1">
      <x v="7"/>
    </i>
    <i r="1">
      <x v="8"/>
    </i>
    <i r="2">
      <x v="1"/>
    </i>
    <i>
      <x v="30"/>
    </i>
    <i r="1">
      <x/>
    </i>
    <i r="2">
      <x v="1"/>
    </i>
    <i r="1">
      <x v="25"/>
    </i>
    <i r="2">
      <x v="1"/>
    </i>
    <i>
      <x v="31"/>
    </i>
    <i r="1">
      <x v="22"/>
    </i>
    <i r="2">
      <x v="1"/>
    </i>
    <i>
      <x v="32"/>
    </i>
    <i r="1">
      <x v="40"/>
    </i>
    <i r="2">
      <x v="3"/>
    </i>
    <i>
      <x v="33"/>
    </i>
    <i r="1">
      <x v="35"/>
    </i>
    <i r="2">
      <x v="3"/>
    </i>
    <i>
      <x v="34"/>
    </i>
    <i r="1">
      <x v="15"/>
    </i>
    <i r="2">
      <x v="1"/>
    </i>
    <i>
      <x v="36"/>
    </i>
    <i r="1">
      <x v="6"/>
    </i>
    <i r="2">
      <x v="3"/>
    </i>
    <i r="1">
      <x v="17"/>
    </i>
    <i r="2">
      <x v="3"/>
    </i>
    <i>
      <x v="37"/>
    </i>
    <i r="1">
      <x v="29"/>
    </i>
    <i r="2">
      <x v="3"/>
    </i>
    <i>
      <x v="38"/>
    </i>
    <i r="1">
      <x v="6"/>
    </i>
    <i r="2">
      <x v="3"/>
    </i>
    <i>
      <x v="39"/>
    </i>
    <i r="1">
      <x v="23"/>
    </i>
    <i r="2">
      <x v="1"/>
    </i>
    <i>
      <x v="40"/>
    </i>
    <i r="1">
      <x v="6"/>
    </i>
    <i r="2">
      <x v="3"/>
    </i>
    <i>
      <x v="41"/>
    </i>
    <i r="1">
      <x v="6"/>
    </i>
    <i r="2">
      <x v="3"/>
    </i>
    <i>
      <x v="42"/>
    </i>
    <i r="1">
      <x v="18"/>
    </i>
    <i r="2">
      <x v="1"/>
    </i>
    <i r="1">
      <x v="19"/>
    </i>
    <i r="2">
      <x v="1"/>
    </i>
    <i r="1">
      <x v="20"/>
    </i>
    <i r="2">
      <x v="1"/>
    </i>
    <i r="1">
      <x v="21"/>
    </i>
    <i r="2">
      <x v="1"/>
    </i>
    <i t="grand">
      <x/>
    </i>
  </rowItems>
  <colFields count="1">
    <field x="7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omme de Montant Facture" fld="6" baseField="0" baseItem="0" numFmtId="164"/>
  </dataFields>
  <formats count="2">
    <format dxfId="7">
      <pivotArea outline="0" collapsedLevelsAreSubtotals="1" fieldPosition="0"/>
    </format>
    <format dxfId="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0"/>
  <sheetViews>
    <sheetView workbookViewId="0">
      <selection activeCell="C21" sqref="C21"/>
    </sheetView>
  </sheetViews>
  <sheetFormatPr baseColWidth="10" defaultRowHeight="15" x14ac:dyDescent="0.25"/>
  <cols>
    <col min="1" max="1" width="22" customWidth="1"/>
    <col min="2" max="2" width="28.5703125" style="1" customWidth="1"/>
    <col min="3" max="3" width="24.5703125" style="1" customWidth="1"/>
    <col min="4" max="4" width="22.28515625" style="1" bestFit="1" customWidth="1"/>
  </cols>
  <sheetData>
    <row r="3" spans="1:4" x14ac:dyDescent="0.25">
      <c r="A3" s="9" t="s">
        <v>321</v>
      </c>
      <c r="B3" s="1" t="s">
        <v>474</v>
      </c>
      <c r="C3" s="1" t="s">
        <v>475</v>
      </c>
      <c r="D3" t="s">
        <v>480</v>
      </c>
    </row>
    <row r="4" spans="1:4" x14ac:dyDescent="0.25">
      <c r="A4" s="10">
        <v>615</v>
      </c>
    </row>
    <row r="5" spans="1:4" x14ac:dyDescent="0.25">
      <c r="A5" s="11" t="s">
        <v>61</v>
      </c>
      <c r="B5" s="1">
        <v>114828.3</v>
      </c>
      <c r="D5" s="1">
        <v>114828.3</v>
      </c>
    </row>
    <row r="6" spans="1:4" x14ac:dyDescent="0.25">
      <c r="A6" s="11" t="s">
        <v>72</v>
      </c>
      <c r="B6" s="1">
        <v>712682.6</v>
      </c>
      <c r="D6" s="1">
        <v>712682.6</v>
      </c>
    </row>
    <row r="7" spans="1:4" x14ac:dyDescent="0.25">
      <c r="A7" s="10">
        <v>626</v>
      </c>
    </row>
    <row r="8" spans="1:4" x14ac:dyDescent="0.25">
      <c r="A8" s="11" t="s">
        <v>61</v>
      </c>
      <c r="B8" s="1">
        <v>363387.97000000009</v>
      </c>
      <c r="C8" s="1">
        <v>196410.70000000004</v>
      </c>
      <c r="D8" s="1">
        <v>166977.27000000008</v>
      </c>
    </row>
    <row r="9" spans="1:4" x14ac:dyDescent="0.25">
      <c r="A9" s="10">
        <v>6135</v>
      </c>
    </row>
    <row r="10" spans="1:4" x14ac:dyDescent="0.25">
      <c r="A10" s="11" t="s">
        <v>61</v>
      </c>
      <c r="B10" s="1">
        <v>57708.4</v>
      </c>
      <c r="D10" s="1">
        <v>57708.4</v>
      </c>
    </row>
    <row r="11" spans="1:4" x14ac:dyDescent="0.25">
      <c r="A11" s="11" t="s">
        <v>72</v>
      </c>
      <c r="B11" s="1">
        <v>165864.69</v>
      </c>
      <c r="D11" s="1">
        <v>165864.69</v>
      </c>
    </row>
    <row r="12" spans="1:4" x14ac:dyDescent="0.25">
      <c r="A12" s="10" t="s">
        <v>10</v>
      </c>
    </row>
    <row r="13" spans="1:4" x14ac:dyDescent="0.25">
      <c r="A13" s="11" t="s">
        <v>10</v>
      </c>
      <c r="D13" s="1">
        <v>0</v>
      </c>
    </row>
    <row r="14" spans="1:4" x14ac:dyDescent="0.25">
      <c r="A14" s="10" t="s">
        <v>322</v>
      </c>
    </row>
    <row r="15" spans="1:4" x14ac:dyDescent="0.25">
      <c r="A15" s="11" t="s">
        <v>322</v>
      </c>
    </row>
    <row r="16" spans="1:4" x14ac:dyDescent="0.25">
      <c r="A16" s="10" t="s">
        <v>323</v>
      </c>
      <c r="B16" s="1">
        <v>1414471.96</v>
      </c>
      <c r="C16" s="1">
        <v>196410.70000000004</v>
      </c>
      <c r="D16" s="1">
        <v>1218061.26</v>
      </c>
    </row>
    <row r="17" spans="2:4" x14ac:dyDescent="0.25">
      <c r="B17"/>
      <c r="C17"/>
      <c r="D17"/>
    </row>
    <row r="18" spans="2:4" x14ac:dyDescent="0.25">
      <c r="B18"/>
      <c r="C18"/>
      <c r="D18"/>
    </row>
    <row r="19" spans="2:4" x14ac:dyDescent="0.25">
      <c r="B19"/>
      <c r="C19"/>
      <c r="D19"/>
    </row>
    <row r="20" spans="2:4" x14ac:dyDescent="0.25">
      <c r="B20"/>
      <c r="C20"/>
      <c r="D20"/>
    </row>
  </sheetData>
  <pageMargins left="0.7" right="0.7" top="0.75" bottom="0.75" header="0.3" footer="0.3"/>
  <pageSetup paperSize="9" orientation="landscape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5"/>
  <sheetViews>
    <sheetView topLeftCell="A148" workbookViewId="0">
      <selection activeCell="B163" sqref="B163"/>
    </sheetView>
  </sheetViews>
  <sheetFormatPr baseColWidth="10" defaultRowHeight="15" x14ac:dyDescent="0.25"/>
  <cols>
    <col min="1" max="1" width="32.85546875" customWidth="1"/>
    <col min="2" max="2" width="23.85546875" style="1" customWidth="1"/>
    <col min="3" max="5" width="10.42578125" customWidth="1"/>
    <col min="6" max="6" width="11.42578125" customWidth="1"/>
    <col min="7" max="7" width="9.42578125" customWidth="1"/>
    <col min="8" max="8" width="11.42578125" customWidth="1"/>
    <col min="9" max="10" width="10.42578125" customWidth="1"/>
    <col min="11" max="11" width="12.5703125" customWidth="1"/>
    <col min="12" max="12" width="10.42578125" customWidth="1"/>
    <col min="13" max="13" width="12.85546875" bestFit="1" customWidth="1"/>
    <col min="14" max="14" width="10.42578125" customWidth="1"/>
    <col min="15" max="15" width="11.42578125" customWidth="1"/>
    <col min="16" max="16" width="9.42578125" customWidth="1"/>
    <col min="17" max="17" width="32.28515625" customWidth="1"/>
    <col min="18" max="18" width="10.42578125" customWidth="1"/>
    <col min="19" max="19" width="11.140625" customWidth="1"/>
    <col min="20" max="20" width="12.5703125" customWidth="1"/>
    <col min="21" max="22" width="10.42578125" customWidth="1"/>
    <col min="23" max="23" width="11.140625" customWidth="1"/>
    <col min="24" max="24" width="12.5703125" customWidth="1"/>
    <col min="25" max="32" width="7" customWidth="1"/>
    <col min="33" max="33" width="4" customWidth="1"/>
    <col min="34" max="35" width="7" customWidth="1"/>
    <col min="36" max="36" width="6" customWidth="1"/>
    <col min="37" max="43" width="7" customWidth="1"/>
    <col min="44" max="44" width="4" customWidth="1"/>
    <col min="45" max="45" width="6" customWidth="1"/>
    <col min="46" max="47" width="7" customWidth="1"/>
    <col min="48" max="48" width="4" customWidth="1"/>
    <col min="49" max="49" width="6" customWidth="1"/>
    <col min="50" max="52" width="7" customWidth="1"/>
    <col min="53" max="53" width="4" customWidth="1"/>
    <col min="54" max="54" width="6" customWidth="1"/>
    <col min="55" max="55" width="7" customWidth="1"/>
    <col min="56" max="56" width="8" customWidth="1"/>
    <col min="57" max="57" width="5" customWidth="1"/>
    <col min="58" max="59" width="8" customWidth="1"/>
    <col min="60" max="60" width="5" customWidth="1"/>
    <col min="61" max="61" width="8" customWidth="1"/>
    <col min="62" max="65" width="5" customWidth="1"/>
    <col min="66" max="66" width="8" customWidth="1"/>
    <col min="67" max="67" width="7" customWidth="1"/>
    <col min="68" max="69" width="5" customWidth="1"/>
    <col min="70" max="70" width="8" customWidth="1"/>
    <col min="71" max="72" width="5" customWidth="1"/>
    <col min="73" max="73" width="7" customWidth="1"/>
    <col min="74" max="74" width="5" customWidth="1"/>
    <col min="75" max="75" width="7" customWidth="1"/>
    <col min="76" max="76" width="5" customWidth="1"/>
    <col min="77" max="77" width="8" customWidth="1"/>
    <col min="78" max="79" width="5" customWidth="1"/>
    <col min="80" max="80" width="8" customWidth="1"/>
    <col min="81" max="81" width="5" customWidth="1"/>
    <col min="82" max="82" width="8" customWidth="1"/>
    <col min="83" max="85" width="5" customWidth="1"/>
    <col min="86" max="86" width="7" customWidth="1"/>
    <col min="87" max="87" width="5" customWidth="1"/>
    <col min="88" max="91" width="8" customWidth="1"/>
    <col min="92" max="92" width="5" customWidth="1"/>
    <col min="93" max="93" width="7" customWidth="1"/>
    <col min="94" max="94" width="8" customWidth="1"/>
    <col min="95" max="96" width="5" customWidth="1"/>
    <col min="97" max="97" width="8" customWidth="1"/>
    <col min="98" max="98" width="7" customWidth="1"/>
    <col min="99" max="99" width="5" customWidth="1"/>
    <col min="100" max="100" width="8" customWidth="1"/>
    <col min="101" max="105" width="9" customWidth="1"/>
    <col min="106" max="107" width="8" customWidth="1"/>
    <col min="108" max="108" width="9" customWidth="1"/>
    <col min="109" max="109" width="6" customWidth="1"/>
    <col min="110" max="110" width="8" customWidth="1"/>
    <col min="111" max="111" width="9" customWidth="1"/>
    <col min="112" max="112" width="8" customWidth="1"/>
    <col min="113" max="114" width="9" customWidth="1"/>
    <col min="115" max="115" width="8" customWidth="1"/>
    <col min="116" max="117" width="9" customWidth="1"/>
    <col min="118" max="118" width="1.7109375" customWidth="1"/>
    <col min="119" max="119" width="12.5703125" bestFit="1" customWidth="1"/>
  </cols>
  <sheetData>
    <row r="1" spans="1:13" x14ac:dyDescent="0.25">
      <c r="B1"/>
    </row>
    <row r="2" spans="1:13" x14ac:dyDescent="0.25">
      <c r="B2"/>
    </row>
    <row r="3" spans="1:13" x14ac:dyDescent="0.25">
      <c r="A3" s="9" t="s">
        <v>446</v>
      </c>
      <c r="B3" s="9" t="s">
        <v>445</v>
      </c>
    </row>
    <row r="4" spans="1:13" x14ac:dyDescent="0.25">
      <c r="A4" s="9" t="s">
        <v>321</v>
      </c>
      <c r="B4">
        <v>20</v>
      </c>
      <c r="C4">
        <v>21</v>
      </c>
      <c r="D4">
        <v>60</v>
      </c>
      <c r="E4">
        <v>611</v>
      </c>
      <c r="F4">
        <v>615</v>
      </c>
      <c r="G4">
        <v>622</v>
      </c>
      <c r="H4">
        <v>626</v>
      </c>
      <c r="I4">
        <v>6135</v>
      </c>
      <c r="J4" t="s">
        <v>322</v>
      </c>
      <c r="K4" t="s">
        <v>323</v>
      </c>
    </row>
    <row r="5" spans="1:13" x14ac:dyDescent="0.25">
      <c r="A5" s="10" t="s">
        <v>237</v>
      </c>
      <c r="B5" s="1">
        <v>514</v>
      </c>
      <c r="C5" s="1"/>
      <c r="D5" s="1"/>
      <c r="E5" s="1"/>
      <c r="F5" s="1"/>
      <c r="G5" s="1"/>
      <c r="H5" s="1"/>
      <c r="I5" s="1"/>
      <c r="J5" s="1"/>
      <c r="K5" s="1">
        <v>514</v>
      </c>
    </row>
    <row r="6" spans="1:13" x14ac:dyDescent="0.25">
      <c r="A6" s="11" t="s">
        <v>10</v>
      </c>
      <c r="B6" s="1">
        <v>514</v>
      </c>
      <c r="C6" s="1"/>
      <c r="D6" s="1"/>
      <c r="E6" s="1"/>
      <c r="F6" s="1"/>
      <c r="G6" s="1"/>
      <c r="H6" s="1"/>
      <c r="I6" s="1"/>
      <c r="J6" s="1"/>
      <c r="K6" s="1">
        <v>514</v>
      </c>
      <c r="M6" s="1"/>
    </row>
    <row r="7" spans="1:13" x14ac:dyDescent="0.25">
      <c r="A7" s="35" t="s">
        <v>240</v>
      </c>
      <c r="B7" s="1">
        <v>514</v>
      </c>
      <c r="C7" s="1"/>
      <c r="D7" s="1"/>
      <c r="E7" s="1"/>
      <c r="F7" s="1"/>
      <c r="G7" s="1"/>
      <c r="H7" s="1"/>
      <c r="I7" s="1"/>
      <c r="J7" s="1"/>
      <c r="K7" s="1">
        <v>514</v>
      </c>
    </row>
    <row r="8" spans="1:13" x14ac:dyDescent="0.25">
      <c r="A8" s="10" t="s">
        <v>122</v>
      </c>
      <c r="C8" s="1"/>
      <c r="D8" s="1"/>
      <c r="E8" s="1"/>
      <c r="F8" s="1"/>
      <c r="G8" s="1"/>
      <c r="H8" s="1">
        <v>3057.84</v>
      </c>
      <c r="I8" s="1"/>
      <c r="J8" s="1"/>
      <c r="K8" s="1">
        <v>3057.84</v>
      </c>
    </row>
    <row r="9" spans="1:13" x14ac:dyDescent="0.25">
      <c r="A9" s="11" t="s">
        <v>241</v>
      </c>
      <c r="C9" s="1"/>
      <c r="D9" s="1"/>
      <c r="E9" s="1"/>
      <c r="F9" s="1"/>
      <c r="G9" s="1"/>
      <c r="H9" s="1">
        <v>3057.84</v>
      </c>
      <c r="I9" s="1"/>
      <c r="J9" s="1"/>
      <c r="K9" s="1">
        <v>3057.84</v>
      </c>
    </row>
    <row r="10" spans="1:13" x14ac:dyDescent="0.25">
      <c r="A10" s="35" t="s">
        <v>242</v>
      </c>
      <c r="C10" s="1"/>
      <c r="D10" s="1"/>
      <c r="E10" s="1"/>
      <c r="F10" s="1"/>
      <c r="G10" s="1"/>
      <c r="H10" s="1">
        <v>3057.84</v>
      </c>
      <c r="I10" s="1"/>
      <c r="J10" s="1"/>
      <c r="K10" s="1">
        <v>3057.84</v>
      </c>
    </row>
    <row r="11" spans="1:13" x14ac:dyDescent="0.25">
      <c r="A11" s="10" t="s">
        <v>41</v>
      </c>
      <c r="C11" s="1"/>
      <c r="D11" s="1"/>
      <c r="E11" s="1"/>
      <c r="F11" s="1">
        <v>23230.33</v>
      </c>
      <c r="G11" s="1"/>
      <c r="H11" s="1"/>
      <c r="I11" s="1">
        <v>4094.69</v>
      </c>
      <c r="J11" s="1"/>
      <c r="K11" s="1">
        <v>27325.02</v>
      </c>
    </row>
    <row r="12" spans="1:13" x14ac:dyDescent="0.25">
      <c r="A12" s="11" t="s">
        <v>245</v>
      </c>
      <c r="C12" s="1"/>
      <c r="D12" s="1"/>
      <c r="E12" s="1"/>
      <c r="F12" s="1"/>
      <c r="G12" s="1"/>
      <c r="H12" s="1"/>
      <c r="I12" s="1">
        <v>4094.69</v>
      </c>
      <c r="J12" s="1"/>
      <c r="K12" s="1">
        <v>4094.69</v>
      </c>
    </row>
    <row r="13" spans="1:13" x14ac:dyDescent="0.25">
      <c r="A13" s="35" t="s">
        <v>240</v>
      </c>
      <c r="C13" s="1"/>
      <c r="D13" s="1"/>
      <c r="E13" s="1"/>
      <c r="F13" s="1"/>
      <c r="G13" s="1"/>
      <c r="H13" s="1"/>
      <c r="I13" s="1">
        <v>4094.69</v>
      </c>
      <c r="J13" s="1"/>
      <c r="K13" s="1">
        <v>4094.69</v>
      </c>
      <c r="M13" s="1"/>
    </row>
    <row r="14" spans="1:13" x14ac:dyDescent="0.25">
      <c r="A14" s="11" t="s">
        <v>244</v>
      </c>
      <c r="C14" s="1"/>
      <c r="D14" s="1"/>
      <c r="E14" s="1"/>
      <c r="F14" s="1">
        <v>23230.33</v>
      </c>
      <c r="G14" s="1"/>
      <c r="H14" s="1"/>
      <c r="I14" s="1"/>
      <c r="J14" s="1"/>
      <c r="K14" s="1">
        <v>23230.33</v>
      </c>
    </row>
    <row r="15" spans="1:13" x14ac:dyDescent="0.25">
      <c r="A15" s="35" t="s">
        <v>240</v>
      </c>
      <c r="C15" s="1"/>
      <c r="D15" s="1"/>
      <c r="E15" s="1"/>
      <c r="F15" s="1">
        <v>23230.33</v>
      </c>
      <c r="G15" s="1"/>
      <c r="H15" s="1"/>
      <c r="I15" s="1"/>
      <c r="J15" s="1"/>
      <c r="K15" s="1">
        <v>23230.33</v>
      </c>
    </row>
    <row r="16" spans="1:13" x14ac:dyDescent="0.25">
      <c r="A16" s="10" t="s">
        <v>330</v>
      </c>
      <c r="C16" s="1"/>
      <c r="D16" s="1"/>
      <c r="E16" s="1"/>
      <c r="F16" s="1">
        <v>18000</v>
      </c>
      <c r="G16" s="1"/>
      <c r="H16" s="1"/>
      <c r="I16" s="1"/>
      <c r="J16" s="1"/>
      <c r="K16" s="1">
        <v>18000</v>
      </c>
    </row>
    <row r="17" spans="1:11" x14ac:dyDescent="0.25">
      <c r="A17" s="11">
        <v>15102015</v>
      </c>
      <c r="C17" s="1"/>
      <c r="D17" s="1"/>
      <c r="E17" s="1"/>
      <c r="F17" s="1">
        <v>18000</v>
      </c>
      <c r="G17" s="1"/>
      <c r="H17" s="1"/>
      <c r="I17" s="1"/>
      <c r="J17" s="1"/>
      <c r="K17" s="1">
        <v>18000</v>
      </c>
    </row>
    <row r="18" spans="1:11" x14ac:dyDescent="0.25">
      <c r="A18" s="35" t="s">
        <v>240</v>
      </c>
      <c r="C18" s="1"/>
      <c r="D18" s="1"/>
      <c r="E18" s="1"/>
      <c r="F18" s="1">
        <v>18000</v>
      </c>
      <c r="G18" s="1"/>
      <c r="H18" s="1"/>
      <c r="I18" s="1"/>
      <c r="J18" s="1"/>
      <c r="K18" s="1">
        <v>18000</v>
      </c>
    </row>
    <row r="19" spans="1:11" x14ac:dyDescent="0.25">
      <c r="A19" s="10" t="s">
        <v>246</v>
      </c>
      <c r="C19" s="1"/>
      <c r="D19" s="1"/>
      <c r="E19" s="1"/>
      <c r="F19" s="1">
        <v>22269.599999999999</v>
      </c>
      <c r="G19" s="1"/>
      <c r="H19" s="1"/>
      <c r="I19" s="1"/>
      <c r="J19" s="1"/>
      <c r="K19" s="1">
        <v>22269.599999999999</v>
      </c>
    </row>
    <row r="20" spans="1:11" x14ac:dyDescent="0.25">
      <c r="A20" s="11" t="s">
        <v>247</v>
      </c>
      <c r="C20" s="1"/>
      <c r="D20" s="1"/>
      <c r="E20" s="1"/>
      <c r="F20" s="1">
        <v>22269.599999999999</v>
      </c>
      <c r="G20" s="1"/>
      <c r="H20" s="1"/>
      <c r="I20" s="1"/>
      <c r="J20" s="1"/>
      <c r="K20" s="1">
        <v>22269.599999999999</v>
      </c>
    </row>
    <row r="21" spans="1:11" x14ac:dyDescent="0.25">
      <c r="A21" s="35" t="s">
        <v>240</v>
      </c>
      <c r="C21" s="1"/>
      <c r="D21" s="1"/>
      <c r="E21" s="1"/>
      <c r="F21" s="1">
        <v>22269.599999999999</v>
      </c>
      <c r="G21" s="1"/>
      <c r="H21" s="1"/>
      <c r="I21" s="1"/>
      <c r="J21" s="1"/>
      <c r="K21" s="1">
        <v>22269.599999999999</v>
      </c>
    </row>
    <row r="22" spans="1:11" x14ac:dyDescent="0.25">
      <c r="A22" s="10" t="s">
        <v>333</v>
      </c>
      <c r="C22" s="1"/>
      <c r="D22" s="1"/>
      <c r="E22" s="1"/>
      <c r="F22" s="1"/>
      <c r="G22" s="1">
        <v>1920</v>
      </c>
      <c r="H22" s="1"/>
      <c r="I22" s="1"/>
      <c r="J22" s="1"/>
      <c r="K22" s="1">
        <v>1920</v>
      </c>
    </row>
    <row r="23" spans="1:11" x14ac:dyDescent="0.25">
      <c r="A23" s="11" t="s">
        <v>334</v>
      </c>
      <c r="C23" s="1"/>
      <c r="D23" s="1"/>
      <c r="E23" s="1"/>
      <c r="F23" s="1"/>
      <c r="G23" s="1">
        <v>1920</v>
      </c>
      <c r="H23" s="1"/>
      <c r="I23" s="1"/>
      <c r="J23" s="1"/>
      <c r="K23" s="1">
        <v>1920</v>
      </c>
    </row>
    <row r="24" spans="1:11" x14ac:dyDescent="0.25">
      <c r="A24" s="35" t="s">
        <v>337</v>
      </c>
      <c r="C24" s="1"/>
      <c r="D24" s="1"/>
      <c r="E24" s="1"/>
      <c r="F24" s="1"/>
      <c r="G24" s="1">
        <v>1920</v>
      </c>
      <c r="H24" s="1"/>
      <c r="I24" s="1"/>
      <c r="J24" s="1"/>
      <c r="K24" s="1">
        <v>1920</v>
      </c>
    </row>
    <row r="25" spans="1:11" x14ac:dyDescent="0.25">
      <c r="A25" s="10" t="s">
        <v>248</v>
      </c>
      <c r="C25" s="1"/>
      <c r="D25" s="1"/>
      <c r="E25" s="1"/>
      <c r="F25" s="1">
        <v>371.87</v>
      </c>
      <c r="G25" s="1"/>
      <c r="H25" s="1"/>
      <c r="I25" s="1"/>
      <c r="J25" s="1"/>
      <c r="K25" s="1">
        <v>371.87</v>
      </c>
    </row>
    <row r="26" spans="1:11" x14ac:dyDescent="0.25">
      <c r="A26" s="11" t="s">
        <v>249</v>
      </c>
      <c r="C26" s="1"/>
      <c r="D26" s="1"/>
      <c r="E26" s="1"/>
      <c r="F26" s="1">
        <v>371.87</v>
      </c>
      <c r="G26" s="1"/>
      <c r="H26" s="1"/>
      <c r="I26" s="1"/>
      <c r="J26" s="1"/>
      <c r="K26" s="1">
        <v>371.87</v>
      </c>
    </row>
    <row r="27" spans="1:11" x14ac:dyDescent="0.25">
      <c r="A27" s="35" t="s">
        <v>240</v>
      </c>
      <c r="C27" s="1"/>
      <c r="D27" s="1"/>
      <c r="E27" s="1"/>
      <c r="F27" s="1">
        <v>371.87</v>
      </c>
      <c r="G27" s="1"/>
      <c r="H27" s="1"/>
      <c r="I27" s="1"/>
      <c r="J27" s="1"/>
      <c r="K27" s="1">
        <v>371.87</v>
      </c>
    </row>
    <row r="28" spans="1:11" x14ac:dyDescent="0.25">
      <c r="A28" s="10" t="s">
        <v>338</v>
      </c>
      <c r="C28" s="1"/>
      <c r="D28" s="1"/>
      <c r="E28" s="1"/>
      <c r="F28" s="1">
        <v>3600</v>
      </c>
      <c r="G28" s="1"/>
      <c r="H28" s="1"/>
      <c r="I28" s="1"/>
      <c r="J28" s="1"/>
      <c r="K28" s="1">
        <v>3600</v>
      </c>
    </row>
    <row r="29" spans="1:11" x14ac:dyDescent="0.25">
      <c r="A29" s="11" t="s">
        <v>339</v>
      </c>
      <c r="C29" s="1"/>
      <c r="D29" s="1"/>
      <c r="E29" s="1"/>
      <c r="F29" s="1">
        <v>3600</v>
      </c>
      <c r="G29" s="1"/>
      <c r="H29" s="1"/>
      <c r="I29" s="1"/>
      <c r="J29" s="1"/>
      <c r="K29" s="1">
        <v>3600</v>
      </c>
    </row>
    <row r="30" spans="1:11" x14ac:dyDescent="0.25">
      <c r="A30" s="35" t="s">
        <v>240</v>
      </c>
      <c r="C30" s="1"/>
      <c r="D30" s="1"/>
      <c r="E30" s="1"/>
      <c r="F30" s="1">
        <v>3600</v>
      </c>
      <c r="G30" s="1"/>
      <c r="H30" s="1"/>
      <c r="I30" s="1"/>
      <c r="J30" s="1"/>
      <c r="K30" s="1">
        <v>3600</v>
      </c>
    </row>
    <row r="31" spans="1:11" x14ac:dyDescent="0.25">
      <c r="A31" s="10" t="s">
        <v>211</v>
      </c>
      <c r="C31" s="1"/>
      <c r="D31" s="1">
        <v>2236.3900000000003</v>
      </c>
      <c r="E31" s="1"/>
      <c r="F31" s="1"/>
      <c r="G31" s="1"/>
      <c r="H31" s="1"/>
      <c r="I31" s="1"/>
      <c r="J31" s="1"/>
      <c r="K31" s="1">
        <v>2236.3900000000003</v>
      </c>
    </row>
    <row r="32" spans="1:11" x14ac:dyDescent="0.25">
      <c r="A32" s="11" t="s">
        <v>250</v>
      </c>
      <c r="C32" s="1"/>
      <c r="D32" s="1">
        <v>2236.3900000000003</v>
      </c>
      <c r="E32" s="1"/>
      <c r="F32" s="1"/>
      <c r="G32" s="1"/>
      <c r="H32" s="1"/>
      <c r="I32" s="1"/>
      <c r="J32" s="1"/>
      <c r="K32" s="1">
        <v>2236.3900000000003</v>
      </c>
    </row>
    <row r="33" spans="1:11" x14ac:dyDescent="0.25">
      <c r="A33" s="35" t="s">
        <v>242</v>
      </c>
      <c r="C33" s="1"/>
      <c r="D33" s="1">
        <v>178.01</v>
      </c>
      <c r="E33" s="1"/>
      <c r="F33" s="1"/>
      <c r="G33" s="1"/>
      <c r="H33" s="1"/>
      <c r="I33" s="1"/>
      <c r="J33" s="1"/>
      <c r="K33" s="1">
        <v>178.01</v>
      </c>
    </row>
    <row r="34" spans="1:11" x14ac:dyDescent="0.25">
      <c r="A34" s="35" t="s">
        <v>240</v>
      </c>
      <c r="C34" s="1"/>
      <c r="D34" s="1">
        <v>2058.38</v>
      </c>
      <c r="E34" s="1"/>
      <c r="F34" s="1"/>
      <c r="G34" s="1"/>
      <c r="H34" s="1"/>
      <c r="I34" s="1"/>
      <c r="J34" s="1"/>
      <c r="K34" s="1">
        <v>2058.38</v>
      </c>
    </row>
    <row r="35" spans="1:11" x14ac:dyDescent="0.25">
      <c r="A35" s="10" t="s">
        <v>28</v>
      </c>
      <c r="B35" s="1">
        <v>7800</v>
      </c>
      <c r="C35" s="1"/>
      <c r="D35" s="1"/>
      <c r="E35" s="1"/>
      <c r="F35" s="1">
        <v>4884</v>
      </c>
      <c r="G35" s="1"/>
      <c r="H35" s="1"/>
      <c r="I35" s="1"/>
      <c r="J35" s="1"/>
      <c r="K35" s="1">
        <v>12684</v>
      </c>
    </row>
    <row r="36" spans="1:11" x14ac:dyDescent="0.25">
      <c r="A36" s="11" t="s">
        <v>252</v>
      </c>
      <c r="B36" s="1">
        <v>7800</v>
      </c>
      <c r="C36" s="1"/>
      <c r="D36" s="1"/>
      <c r="E36" s="1"/>
      <c r="F36" s="1">
        <v>4884</v>
      </c>
      <c r="G36" s="1"/>
      <c r="H36" s="1"/>
      <c r="I36" s="1"/>
      <c r="J36" s="1"/>
      <c r="K36" s="1">
        <v>12684</v>
      </c>
    </row>
    <row r="37" spans="1:11" x14ac:dyDescent="0.25">
      <c r="A37" s="35" t="s">
        <v>240</v>
      </c>
      <c r="B37" s="1">
        <v>7800</v>
      </c>
      <c r="C37" s="1"/>
      <c r="D37" s="1"/>
      <c r="E37" s="1"/>
      <c r="F37" s="1">
        <v>4884</v>
      </c>
      <c r="G37" s="1"/>
      <c r="H37" s="1"/>
      <c r="I37" s="1"/>
      <c r="J37" s="1"/>
      <c r="K37" s="1">
        <v>12684</v>
      </c>
    </row>
    <row r="38" spans="1:11" x14ac:dyDescent="0.25">
      <c r="A38" s="10" t="s">
        <v>254</v>
      </c>
      <c r="C38" s="1"/>
      <c r="D38" s="1"/>
      <c r="E38" s="1"/>
      <c r="F38" s="1">
        <v>3060</v>
      </c>
      <c r="G38" s="1"/>
      <c r="H38" s="1"/>
      <c r="I38" s="1"/>
      <c r="J38" s="1"/>
      <c r="K38" s="1">
        <v>3060</v>
      </c>
    </row>
    <row r="39" spans="1:11" x14ac:dyDescent="0.25">
      <c r="A39" s="11" t="s">
        <v>255</v>
      </c>
      <c r="C39" s="1"/>
      <c r="D39" s="1"/>
      <c r="E39" s="1"/>
      <c r="F39" s="1">
        <v>3060</v>
      </c>
      <c r="G39" s="1"/>
      <c r="H39" s="1"/>
      <c r="I39" s="1"/>
      <c r="J39" s="1"/>
      <c r="K39" s="1">
        <v>3060</v>
      </c>
    </row>
    <row r="40" spans="1:11" x14ac:dyDescent="0.25">
      <c r="A40" s="35" t="s">
        <v>242</v>
      </c>
      <c r="C40" s="1"/>
      <c r="D40" s="1"/>
      <c r="E40" s="1"/>
      <c r="F40" s="1">
        <v>3060</v>
      </c>
      <c r="G40" s="1"/>
      <c r="H40" s="1"/>
      <c r="I40" s="1"/>
      <c r="J40" s="1"/>
      <c r="K40" s="1">
        <v>3060</v>
      </c>
    </row>
    <row r="41" spans="1:11" x14ac:dyDescent="0.25">
      <c r="A41" s="10" t="s">
        <v>256</v>
      </c>
      <c r="C41" s="1"/>
      <c r="D41" s="1">
        <v>11134.66</v>
      </c>
      <c r="E41" s="1"/>
      <c r="F41" s="1"/>
      <c r="G41" s="1"/>
      <c r="H41" s="1"/>
      <c r="I41" s="1"/>
      <c r="J41" s="1"/>
      <c r="K41" s="1">
        <v>11134.66</v>
      </c>
    </row>
    <row r="42" spans="1:11" x14ac:dyDescent="0.25">
      <c r="A42" s="11" t="s">
        <v>257</v>
      </c>
      <c r="C42" s="1"/>
      <c r="D42" s="1">
        <v>11134.66</v>
      </c>
      <c r="E42" s="1"/>
      <c r="F42" s="1"/>
      <c r="G42" s="1"/>
      <c r="H42" s="1"/>
      <c r="I42" s="1"/>
      <c r="J42" s="1"/>
      <c r="K42" s="1">
        <v>11134.66</v>
      </c>
    </row>
    <row r="43" spans="1:11" x14ac:dyDescent="0.25">
      <c r="A43" s="35" t="s">
        <v>240</v>
      </c>
      <c r="C43" s="1"/>
      <c r="D43" s="1">
        <v>11134.66</v>
      </c>
      <c r="E43" s="1"/>
      <c r="F43" s="1"/>
      <c r="G43" s="1"/>
      <c r="H43" s="1"/>
      <c r="I43" s="1"/>
      <c r="J43" s="1"/>
      <c r="K43" s="1">
        <v>11134.66</v>
      </c>
    </row>
    <row r="44" spans="1:11" x14ac:dyDescent="0.25">
      <c r="A44" s="10" t="s">
        <v>443</v>
      </c>
      <c r="C44" s="1"/>
      <c r="D44" s="1"/>
      <c r="E44" s="1"/>
      <c r="F44" s="1"/>
      <c r="G44" s="1"/>
      <c r="H44" s="1">
        <v>4532.2299999999996</v>
      </c>
      <c r="I44" s="1"/>
      <c r="J44" s="1"/>
      <c r="K44" s="1">
        <v>4532.2299999999996</v>
      </c>
    </row>
    <row r="45" spans="1:11" x14ac:dyDescent="0.25">
      <c r="A45" s="11" t="s">
        <v>258</v>
      </c>
      <c r="C45" s="1"/>
      <c r="D45" s="1"/>
      <c r="E45" s="1"/>
      <c r="F45" s="1"/>
      <c r="G45" s="1"/>
      <c r="H45" s="1">
        <v>4532.2299999999996</v>
      </c>
      <c r="I45" s="1"/>
      <c r="J45" s="1"/>
      <c r="K45" s="1">
        <v>4532.2299999999996</v>
      </c>
    </row>
    <row r="46" spans="1:11" x14ac:dyDescent="0.25">
      <c r="A46" s="35" t="s">
        <v>242</v>
      </c>
      <c r="C46" s="1"/>
      <c r="D46" s="1"/>
      <c r="E46" s="1"/>
      <c r="F46" s="1"/>
      <c r="G46" s="1"/>
      <c r="H46" s="1">
        <v>4532.2299999999996</v>
      </c>
      <c r="I46" s="1"/>
      <c r="J46" s="1"/>
      <c r="K46" s="1">
        <v>4532.2299999999996</v>
      </c>
    </row>
    <row r="47" spans="1:11" x14ac:dyDescent="0.25">
      <c r="A47" s="10" t="s">
        <v>354</v>
      </c>
      <c r="C47" s="1"/>
      <c r="D47" s="1"/>
      <c r="E47" s="1"/>
      <c r="F47" s="1">
        <v>7920</v>
      </c>
      <c r="G47" s="1"/>
      <c r="H47" s="1"/>
      <c r="I47" s="1"/>
      <c r="J47" s="1"/>
      <c r="K47" s="1">
        <v>7920</v>
      </c>
    </row>
    <row r="48" spans="1:11" x14ac:dyDescent="0.25">
      <c r="A48" s="11" t="s">
        <v>355</v>
      </c>
      <c r="C48" s="1"/>
      <c r="D48" s="1"/>
      <c r="E48" s="1"/>
      <c r="F48" s="1">
        <v>7920</v>
      </c>
      <c r="G48" s="1"/>
      <c r="H48" s="1"/>
      <c r="I48" s="1"/>
      <c r="J48" s="1"/>
      <c r="K48" s="1">
        <v>7920</v>
      </c>
    </row>
    <row r="49" spans="1:11" x14ac:dyDescent="0.25">
      <c r="A49" s="35" t="s">
        <v>240</v>
      </c>
      <c r="C49" s="1"/>
      <c r="D49" s="1"/>
      <c r="E49" s="1"/>
      <c r="F49" s="1">
        <v>7920</v>
      </c>
      <c r="G49" s="1"/>
      <c r="H49" s="1"/>
      <c r="I49" s="1"/>
      <c r="J49" s="1"/>
      <c r="K49" s="1">
        <v>7920</v>
      </c>
    </row>
    <row r="50" spans="1:11" x14ac:dyDescent="0.25">
      <c r="A50" s="10" t="s">
        <v>259</v>
      </c>
      <c r="C50" s="1"/>
      <c r="D50" s="1"/>
      <c r="E50" s="1"/>
      <c r="F50" s="1">
        <v>4531.2</v>
      </c>
      <c r="G50" s="1"/>
      <c r="H50" s="1"/>
      <c r="I50" s="1"/>
      <c r="J50" s="1"/>
      <c r="K50" s="1">
        <v>4531.2</v>
      </c>
    </row>
    <row r="51" spans="1:11" x14ac:dyDescent="0.25">
      <c r="A51" s="11" t="s">
        <v>10</v>
      </c>
      <c r="C51" s="1"/>
      <c r="D51" s="1"/>
      <c r="E51" s="1"/>
      <c r="F51" s="1">
        <v>4531.2</v>
      </c>
      <c r="G51" s="1"/>
      <c r="H51" s="1"/>
      <c r="I51" s="1"/>
      <c r="J51" s="1"/>
      <c r="K51" s="1">
        <v>4531.2</v>
      </c>
    </row>
    <row r="52" spans="1:11" x14ac:dyDescent="0.25">
      <c r="A52" s="35" t="s">
        <v>240</v>
      </c>
      <c r="C52" s="1"/>
      <c r="D52" s="1"/>
      <c r="E52" s="1"/>
      <c r="F52" s="1">
        <v>4531.2</v>
      </c>
      <c r="G52" s="1"/>
      <c r="H52" s="1"/>
      <c r="I52" s="1"/>
      <c r="J52" s="1"/>
      <c r="K52" s="1">
        <v>4531.2</v>
      </c>
    </row>
    <row r="53" spans="1:11" x14ac:dyDescent="0.25">
      <c r="A53" s="10" t="s">
        <v>215</v>
      </c>
      <c r="C53" s="1">
        <v>604.67999999999995</v>
      </c>
      <c r="D53" s="1">
        <v>2451.0500000000002</v>
      </c>
      <c r="E53" s="1"/>
      <c r="F53" s="1"/>
      <c r="G53" s="1"/>
      <c r="H53" s="1"/>
      <c r="I53" s="1"/>
      <c r="J53" s="1"/>
      <c r="K53" s="1">
        <v>3055.73</v>
      </c>
    </row>
    <row r="54" spans="1:11" x14ac:dyDescent="0.25">
      <c r="A54" s="11" t="s">
        <v>274</v>
      </c>
      <c r="C54" s="1">
        <v>604.67999999999995</v>
      </c>
      <c r="D54" s="1">
        <v>2451.0500000000002</v>
      </c>
      <c r="E54" s="1"/>
      <c r="F54" s="1"/>
      <c r="G54" s="1"/>
      <c r="H54" s="1"/>
      <c r="I54" s="1"/>
      <c r="J54" s="1"/>
      <c r="K54" s="1">
        <v>3055.73</v>
      </c>
    </row>
    <row r="55" spans="1:11" x14ac:dyDescent="0.25">
      <c r="A55" s="35" t="s">
        <v>242</v>
      </c>
      <c r="C55" s="1"/>
      <c r="D55" s="1">
        <v>951.05000000000007</v>
      </c>
      <c r="E55" s="1"/>
      <c r="F55" s="1"/>
      <c r="G55" s="1"/>
      <c r="H55" s="1"/>
      <c r="I55" s="1"/>
      <c r="J55" s="1"/>
      <c r="K55" s="1">
        <v>951.05000000000007</v>
      </c>
    </row>
    <row r="56" spans="1:11" x14ac:dyDescent="0.25">
      <c r="A56" s="35" t="s">
        <v>240</v>
      </c>
      <c r="C56" s="1">
        <v>604.67999999999995</v>
      </c>
      <c r="D56" s="1">
        <v>1500</v>
      </c>
      <c r="E56" s="1"/>
      <c r="F56" s="1"/>
      <c r="G56" s="1"/>
      <c r="H56" s="1"/>
      <c r="I56" s="1"/>
      <c r="J56" s="1"/>
      <c r="K56" s="1">
        <v>2104.6799999999998</v>
      </c>
    </row>
    <row r="57" spans="1:11" x14ac:dyDescent="0.25">
      <c r="A57" s="10" t="s">
        <v>213</v>
      </c>
      <c r="C57" s="1"/>
      <c r="D57" s="1"/>
      <c r="E57" s="1"/>
      <c r="F57" s="1">
        <v>48</v>
      </c>
      <c r="G57" s="1"/>
      <c r="H57" s="1"/>
      <c r="I57" s="1"/>
      <c r="J57" s="1"/>
      <c r="K57" s="1">
        <v>48</v>
      </c>
    </row>
    <row r="58" spans="1:11" x14ac:dyDescent="0.25">
      <c r="A58" s="11" t="s">
        <v>262</v>
      </c>
      <c r="C58" s="1"/>
      <c r="D58" s="1"/>
      <c r="E58" s="1"/>
      <c r="F58" s="1">
        <v>48</v>
      </c>
      <c r="G58" s="1"/>
      <c r="H58" s="1"/>
      <c r="I58" s="1"/>
      <c r="J58" s="1"/>
      <c r="K58" s="1">
        <v>48</v>
      </c>
    </row>
    <row r="59" spans="1:11" x14ac:dyDescent="0.25">
      <c r="A59" s="35" t="s">
        <v>240</v>
      </c>
      <c r="C59" s="1"/>
      <c r="D59" s="1"/>
      <c r="E59" s="1"/>
      <c r="F59" s="1">
        <v>48</v>
      </c>
      <c r="G59" s="1"/>
      <c r="H59" s="1"/>
      <c r="I59" s="1"/>
      <c r="J59" s="1"/>
      <c r="K59" s="1">
        <v>48</v>
      </c>
    </row>
    <row r="60" spans="1:11" x14ac:dyDescent="0.25">
      <c r="A60" s="10" t="s">
        <v>209</v>
      </c>
      <c r="C60" s="1"/>
      <c r="D60" s="1">
        <v>1346.64</v>
      </c>
      <c r="E60" s="1"/>
      <c r="F60" s="1">
        <v>1187.28</v>
      </c>
      <c r="G60" s="1"/>
      <c r="H60" s="1"/>
      <c r="I60" s="1"/>
      <c r="J60" s="1"/>
      <c r="K60" s="1">
        <v>2533.92</v>
      </c>
    </row>
    <row r="61" spans="1:11" x14ac:dyDescent="0.25">
      <c r="A61" s="11" t="s">
        <v>264</v>
      </c>
      <c r="C61" s="1"/>
      <c r="D61" s="1">
        <v>1346.64</v>
      </c>
      <c r="E61" s="1"/>
      <c r="F61" s="1">
        <v>1187.28</v>
      </c>
      <c r="G61" s="1"/>
      <c r="H61" s="1"/>
      <c r="I61" s="1"/>
      <c r="J61" s="1"/>
      <c r="K61" s="1">
        <v>2533.92</v>
      </c>
    </row>
    <row r="62" spans="1:11" x14ac:dyDescent="0.25">
      <c r="A62" s="35" t="s">
        <v>242</v>
      </c>
      <c r="C62" s="1"/>
      <c r="D62" s="1">
        <v>1346.64</v>
      </c>
      <c r="E62" s="1"/>
      <c r="F62" s="1"/>
      <c r="G62" s="1"/>
      <c r="H62" s="1"/>
      <c r="I62" s="1"/>
      <c r="J62" s="1"/>
      <c r="K62" s="1">
        <v>1346.64</v>
      </c>
    </row>
    <row r="63" spans="1:11" x14ac:dyDescent="0.25">
      <c r="A63" s="35" t="s">
        <v>240</v>
      </c>
      <c r="C63" s="1"/>
      <c r="D63" s="1"/>
      <c r="E63" s="1"/>
      <c r="F63" s="1">
        <v>1187.28</v>
      </c>
      <c r="G63" s="1"/>
      <c r="H63" s="1"/>
      <c r="I63" s="1"/>
      <c r="J63" s="1"/>
      <c r="K63" s="1">
        <v>1187.28</v>
      </c>
    </row>
    <row r="64" spans="1:11" x14ac:dyDescent="0.25">
      <c r="A64" s="10" t="s">
        <v>363</v>
      </c>
      <c r="C64" s="1">
        <v>2774.4</v>
      </c>
      <c r="D64" s="1">
        <v>655.20000000000005</v>
      </c>
      <c r="E64" s="1"/>
      <c r="F64" s="1"/>
      <c r="G64" s="1"/>
      <c r="H64" s="1"/>
      <c r="I64" s="1"/>
      <c r="J64" s="1"/>
      <c r="K64" s="1">
        <v>3429.6000000000004</v>
      </c>
    </row>
    <row r="65" spans="1:11" x14ac:dyDescent="0.25">
      <c r="A65" s="11" t="s">
        <v>364</v>
      </c>
      <c r="C65" s="1">
        <v>2774.4</v>
      </c>
      <c r="D65" s="1">
        <v>655.20000000000005</v>
      </c>
      <c r="E65" s="1"/>
      <c r="F65" s="1"/>
      <c r="G65" s="1"/>
      <c r="H65" s="1"/>
      <c r="I65" s="1"/>
      <c r="J65" s="1"/>
      <c r="K65" s="1">
        <v>3429.6000000000004</v>
      </c>
    </row>
    <row r="66" spans="1:11" x14ac:dyDescent="0.25">
      <c r="A66" s="35" t="s">
        <v>242</v>
      </c>
      <c r="C66" s="1"/>
      <c r="D66" s="1">
        <v>655.20000000000005</v>
      </c>
      <c r="E66" s="1"/>
      <c r="F66" s="1"/>
      <c r="G66" s="1"/>
      <c r="H66" s="1"/>
      <c r="I66" s="1"/>
      <c r="J66" s="1"/>
      <c r="K66" s="1">
        <v>655.20000000000005</v>
      </c>
    </row>
    <row r="67" spans="1:11" x14ac:dyDescent="0.25">
      <c r="A67" s="35" t="s">
        <v>240</v>
      </c>
      <c r="C67" s="1">
        <v>2774.4</v>
      </c>
      <c r="D67" s="1"/>
      <c r="E67" s="1"/>
      <c r="F67" s="1"/>
      <c r="G67" s="1"/>
      <c r="H67" s="1"/>
      <c r="I67" s="1"/>
      <c r="J67" s="1"/>
      <c r="K67" s="1">
        <v>2774.4</v>
      </c>
    </row>
    <row r="68" spans="1:11" x14ac:dyDescent="0.25">
      <c r="A68" s="10" t="s">
        <v>17</v>
      </c>
      <c r="C68" s="1"/>
      <c r="D68" s="1"/>
      <c r="E68" s="1">
        <v>18499.2</v>
      </c>
      <c r="F68" s="1">
        <v>43058.400000000001</v>
      </c>
      <c r="G68" s="1"/>
      <c r="H68" s="1"/>
      <c r="I68" s="1"/>
      <c r="J68" s="1">
        <v>24559.200000000001</v>
      </c>
      <c r="K68" s="1">
        <v>86116.800000000003</v>
      </c>
    </row>
    <row r="69" spans="1:11" x14ac:dyDescent="0.25">
      <c r="A69" s="11" t="s">
        <v>270</v>
      </c>
      <c r="C69" s="1"/>
      <c r="D69" s="1"/>
      <c r="E69" s="1"/>
      <c r="F69" s="1">
        <v>43058.400000000001</v>
      </c>
      <c r="G69" s="1"/>
      <c r="H69" s="1"/>
      <c r="I69" s="1"/>
      <c r="J69" s="1"/>
      <c r="K69" s="1">
        <v>43058.400000000001</v>
      </c>
    </row>
    <row r="70" spans="1:11" x14ac:dyDescent="0.25">
      <c r="A70" s="35" t="s">
        <v>240</v>
      </c>
      <c r="C70" s="1"/>
      <c r="D70" s="1"/>
      <c r="E70" s="1"/>
      <c r="F70" s="1">
        <v>43058.400000000001</v>
      </c>
      <c r="G70" s="1"/>
      <c r="H70" s="1"/>
      <c r="I70" s="1"/>
      <c r="J70" s="1"/>
      <c r="K70" s="1">
        <v>43058.400000000001</v>
      </c>
    </row>
    <row r="71" spans="1:11" x14ac:dyDescent="0.25">
      <c r="A71" s="11" t="s">
        <v>369</v>
      </c>
      <c r="C71" s="1"/>
      <c r="D71" s="1"/>
      <c r="E71" s="1">
        <v>18499.2</v>
      </c>
      <c r="F71" s="1"/>
      <c r="G71" s="1"/>
      <c r="H71" s="1"/>
      <c r="I71" s="1"/>
      <c r="J71" s="1">
        <v>24559.200000000001</v>
      </c>
      <c r="K71" s="1">
        <v>43058.400000000001</v>
      </c>
    </row>
    <row r="72" spans="1:11" x14ac:dyDescent="0.25">
      <c r="A72" s="35" t="s">
        <v>240</v>
      </c>
      <c r="C72" s="1"/>
      <c r="D72" s="1"/>
      <c r="E72" s="1">
        <v>18499.2</v>
      </c>
      <c r="F72" s="1"/>
      <c r="G72" s="1"/>
      <c r="H72" s="1"/>
      <c r="I72" s="1"/>
      <c r="J72" s="1"/>
      <c r="K72" s="1">
        <v>18499.2</v>
      </c>
    </row>
    <row r="73" spans="1:11" x14ac:dyDescent="0.25">
      <c r="A73" s="35" t="s">
        <v>322</v>
      </c>
      <c r="C73" s="1"/>
      <c r="D73" s="1"/>
      <c r="E73" s="1"/>
      <c r="F73" s="1"/>
      <c r="G73" s="1"/>
      <c r="H73" s="1"/>
      <c r="I73" s="1"/>
      <c r="J73" s="1">
        <v>24559.200000000001</v>
      </c>
      <c r="K73" s="1">
        <v>24559.200000000001</v>
      </c>
    </row>
    <row r="74" spans="1:11" x14ac:dyDescent="0.25">
      <c r="A74" s="10" t="s">
        <v>273</v>
      </c>
      <c r="C74" s="1"/>
      <c r="D74" s="1">
        <v>1500</v>
      </c>
      <c r="E74" s="1"/>
      <c r="F74" s="1"/>
      <c r="G74" s="1"/>
      <c r="H74" s="1"/>
      <c r="I74" s="1"/>
      <c r="J74" s="1"/>
      <c r="K74" s="1">
        <v>1500</v>
      </c>
    </row>
    <row r="75" spans="1:11" x14ac:dyDescent="0.25">
      <c r="A75" s="11" t="s">
        <v>274</v>
      </c>
      <c r="C75" s="1"/>
      <c r="D75" s="1">
        <v>1500</v>
      </c>
      <c r="E75" s="1"/>
      <c r="F75" s="1"/>
      <c r="G75" s="1"/>
      <c r="H75" s="1"/>
      <c r="I75" s="1"/>
      <c r="J75" s="1"/>
      <c r="K75" s="1">
        <v>1500</v>
      </c>
    </row>
    <row r="76" spans="1:11" x14ac:dyDescent="0.25">
      <c r="A76" s="35" t="s">
        <v>240</v>
      </c>
      <c r="C76" s="1"/>
      <c r="D76" s="1">
        <v>1500</v>
      </c>
      <c r="E76" s="1"/>
      <c r="F76" s="1"/>
      <c r="G76" s="1"/>
      <c r="H76" s="1"/>
      <c r="I76" s="1"/>
      <c r="J76" s="1"/>
      <c r="K76" s="1">
        <v>1500</v>
      </c>
    </row>
    <row r="77" spans="1:11" x14ac:dyDescent="0.25">
      <c r="A77" s="10" t="s">
        <v>21</v>
      </c>
      <c r="C77" s="1"/>
      <c r="D77" s="1"/>
      <c r="E77" s="1"/>
      <c r="F77" s="1">
        <v>319698.34999999998</v>
      </c>
      <c r="G77" s="1"/>
      <c r="H77" s="1"/>
      <c r="I77" s="1"/>
      <c r="J77" s="1"/>
      <c r="K77" s="1">
        <v>319698.34999999998</v>
      </c>
    </row>
    <row r="78" spans="1:11" x14ac:dyDescent="0.25">
      <c r="A78" s="11" t="s">
        <v>10</v>
      </c>
      <c r="C78" s="1"/>
      <c r="D78" s="1"/>
      <c r="E78" s="1"/>
      <c r="F78" s="1">
        <v>177698.4</v>
      </c>
      <c r="G78" s="1"/>
      <c r="H78" s="1"/>
      <c r="I78" s="1"/>
      <c r="J78" s="1"/>
      <c r="K78" s="1">
        <v>177698.4</v>
      </c>
    </row>
    <row r="79" spans="1:11" x14ac:dyDescent="0.25">
      <c r="A79" s="35" t="s">
        <v>240</v>
      </c>
      <c r="C79" s="1"/>
      <c r="D79" s="1"/>
      <c r="E79" s="1"/>
      <c r="F79" s="1">
        <v>177698.4</v>
      </c>
      <c r="G79" s="1"/>
      <c r="H79" s="1"/>
      <c r="I79" s="1"/>
      <c r="J79" s="1"/>
      <c r="K79" s="1">
        <v>177698.4</v>
      </c>
    </row>
    <row r="80" spans="1:11" x14ac:dyDescent="0.25">
      <c r="A80" s="11" t="s">
        <v>377</v>
      </c>
      <c r="C80" s="1"/>
      <c r="D80" s="1"/>
      <c r="E80" s="1"/>
      <c r="F80" s="1">
        <v>141999.95000000001</v>
      </c>
      <c r="G80" s="1"/>
      <c r="H80" s="1"/>
      <c r="I80" s="1"/>
      <c r="J80" s="1"/>
      <c r="K80" s="1">
        <v>141999.95000000001</v>
      </c>
    </row>
    <row r="81" spans="1:11" x14ac:dyDescent="0.25">
      <c r="A81" s="35" t="s">
        <v>240</v>
      </c>
      <c r="C81" s="1"/>
      <c r="D81" s="1"/>
      <c r="E81" s="1"/>
      <c r="F81" s="1">
        <v>141999.95000000001</v>
      </c>
      <c r="G81" s="1"/>
      <c r="H81" s="1"/>
      <c r="I81" s="1"/>
      <c r="J81" s="1"/>
      <c r="K81" s="1">
        <v>141999.95000000001</v>
      </c>
    </row>
    <row r="82" spans="1:11" x14ac:dyDescent="0.25">
      <c r="A82" s="10" t="s">
        <v>379</v>
      </c>
      <c r="C82" s="1"/>
      <c r="D82" s="1"/>
      <c r="E82" s="1"/>
      <c r="F82" s="1"/>
      <c r="G82" s="1"/>
      <c r="H82" s="1"/>
      <c r="I82" s="1"/>
      <c r="J82" s="1">
        <v>41502.720000000001</v>
      </c>
      <c r="K82" s="1">
        <v>41502.720000000001</v>
      </c>
    </row>
    <row r="83" spans="1:11" x14ac:dyDescent="0.25">
      <c r="A83" s="11" t="s">
        <v>373</v>
      </c>
      <c r="C83" s="1"/>
      <c r="D83" s="1"/>
      <c r="E83" s="1"/>
      <c r="F83" s="1"/>
      <c r="G83" s="1"/>
      <c r="H83" s="1"/>
      <c r="I83" s="1"/>
      <c r="J83" s="1">
        <v>41502.720000000001</v>
      </c>
      <c r="K83" s="1">
        <v>41502.720000000001</v>
      </c>
    </row>
    <row r="84" spans="1:11" x14ac:dyDescent="0.25">
      <c r="A84" s="35" t="s">
        <v>381</v>
      </c>
      <c r="C84" s="1"/>
      <c r="D84" s="1"/>
      <c r="E84" s="1"/>
      <c r="F84" s="1"/>
      <c r="G84" s="1"/>
      <c r="H84" s="1"/>
      <c r="I84" s="1"/>
      <c r="J84" s="1">
        <v>11799.48</v>
      </c>
      <c r="K84" s="1">
        <v>11799.48</v>
      </c>
    </row>
    <row r="85" spans="1:11" x14ac:dyDescent="0.25">
      <c r="A85" s="35" t="s">
        <v>322</v>
      </c>
      <c r="C85" s="1"/>
      <c r="D85" s="1"/>
      <c r="E85" s="1"/>
      <c r="F85" s="1"/>
      <c r="G85" s="1"/>
      <c r="H85" s="1"/>
      <c r="I85" s="1"/>
      <c r="J85" s="1">
        <v>29703.239999999998</v>
      </c>
      <c r="K85" s="1">
        <v>29703.239999999998</v>
      </c>
    </row>
    <row r="86" spans="1:11" x14ac:dyDescent="0.25">
      <c r="A86" s="10" t="s">
        <v>281</v>
      </c>
      <c r="C86" s="1"/>
      <c r="D86" s="1">
        <v>4188</v>
      </c>
      <c r="E86" s="1"/>
      <c r="F86" s="1"/>
      <c r="G86" s="1"/>
      <c r="H86" s="1"/>
      <c r="I86" s="1"/>
      <c r="J86" s="1"/>
      <c r="K86" s="1">
        <v>4188</v>
      </c>
    </row>
    <row r="87" spans="1:11" x14ac:dyDescent="0.25">
      <c r="A87" s="11" t="s">
        <v>383</v>
      </c>
      <c r="C87" s="1"/>
      <c r="D87" s="1">
        <v>4188</v>
      </c>
      <c r="E87" s="1"/>
      <c r="F87" s="1"/>
      <c r="G87" s="1"/>
      <c r="H87" s="1"/>
      <c r="I87" s="1"/>
      <c r="J87" s="1"/>
      <c r="K87" s="1">
        <v>4188</v>
      </c>
    </row>
    <row r="88" spans="1:11" x14ac:dyDescent="0.25">
      <c r="A88" s="35" t="s">
        <v>242</v>
      </c>
      <c r="C88" s="1"/>
      <c r="D88" s="1">
        <v>4188</v>
      </c>
      <c r="E88" s="1"/>
      <c r="F88" s="1"/>
      <c r="G88" s="1"/>
      <c r="H88" s="1"/>
      <c r="I88" s="1"/>
      <c r="J88" s="1"/>
      <c r="K88" s="1">
        <v>4188</v>
      </c>
    </row>
    <row r="89" spans="1:11" x14ac:dyDescent="0.25">
      <c r="A89" s="10" t="s">
        <v>284</v>
      </c>
      <c r="C89" s="1">
        <v>1682.87</v>
      </c>
      <c r="D89" s="1">
        <v>1012.26</v>
      </c>
      <c r="E89" s="1"/>
      <c r="F89" s="1"/>
      <c r="G89" s="1"/>
      <c r="H89" s="1"/>
      <c r="I89" s="1"/>
      <c r="J89" s="1"/>
      <c r="K89" s="1">
        <v>2695.13</v>
      </c>
    </row>
    <row r="90" spans="1:11" x14ac:dyDescent="0.25">
      <c r="A90" s="11" t="s">
        <v>10</v>
      </c>
      <c r="C90" s="1">
        <v>1682.87</v>
      </c>
      <c r="D90" s="1">
        <v>1012.26</v>
      </c>
      <c r="E90" s="1"/>
      <c r="F90" s="1"/>
      <c r="G90" s="1"/>
      <c r="H90" s="1"/>
      <c r="I90" s="1"/>
      <c r="J90" s="1"/>
      <c r="K90" s="1">
        <v>2695.13</v>
      </c>
    </row>
    <row r="91" spans="1:11" x14ac:dyDescent="0.25">
      <c r="A91" s="35" t="s">
        <v>242</v>
      </c>
      <c r="C91" s="1"/>
      <c r="D91" s="1">
        <v>1012.26</v>
      </c>
      <c r="E91" s="1"/>
      <c r="F91" s="1"/>
      <c r="G91" s="1"/>
      <c r="H91" s="1"/>
      <c r="I91" s="1"/>
      <c r="J91" s="1"/>
      <c r="K91" s="1">
        <v>1012.26</v>
      </c>
    </row>
    <row r="92" spans="1:11" x14ac:dyDescent="0.25">
      <c r="A92" s="35" t="s">
        <v>240</v>
      </c>
      <c r="C92" s="1">
        <v>1682.87</v>
      </c>
      <c r="D92" s="1"/>
      <c r="E92" s="1"/>
      <c r="F92" s="1"/>
      <c r="G92" s="1"/>
      <c r="H92" s="1"/>
      <c r="I92" s="1"/>
      <c r="J92" s="1"/>
      <c r="K92" s="1">
        <v>1682.87</v>
      </c>
    </row>
    <row r="93" spans="1:11" x14ac:dyDescent="0.25">
      <c r="A93" s="10" t="s">
        <v>289</v>
      </c>
      <c r="C93" s="1"/>
      <c r="D93" s="1"/>
      <c r="E93" s="1"/>
      <c r="F93" s="1"/>
      <c r="G93" s="1"/>
      <c r="H93" s="1">
        <v>61084.95</v>
      </c>
      <c r="I93" s="1"/>
      <c r="J93" s="1"/>
      <c r="K93" s="1">
        <v>61084.95</v>
      </c>
    </row>
    <row r="94" spans="1:11" x14ac:dyDescent="0.25">
      <c r="A94" s="11">
        <v>62236884</v>
      </c>
      <c r="C94" s="1"/>
      <c r="D94" s="1"/>
      <c r="E94" s="1"/>
      <c r="F94" s="1"/>
      <c r="G94" s="1"/>
      <c r="H94" s="1">
        <v>49465.94</v>
      </c>
      <c r="I94" s="1"/>
      <c r="J94" s="1"/>
      <c r="K94" s="1">
        <v>49465.94</v>
      </c>
    </row>
    <row r="95" spans="1:11" x14ac:dyDescent="0.25">
      <c r="A95" s="35" t="s">
        <v>242</v>
      </c>
      <c r="C95" s="1"/>
      <c r="D95" s="1"/>
      <c r="E95" s="1"/>
      <c r="F95" s="1"/>
      <c r="G95" s="1"/>
      <c r="H95" s="1">
        <v>49465.94</v>
      </c>
      <c r="I95" s="1"/>
      <c r="J95" s="1"/>
      <c r="K95" s="1">
        <v>49465.94</v>
      </c>
    </row>
    <row r="96" spans="1:11" x14ac:dyDescent="0.25">
      <c r="A96" s="11">
        <v>62238801</v>
      </c>
      <c r="C96" s="1"/>
      <c r="D96" s="1"/>
      <c r="E96" s="1"/>
      <c r="F96" s="1"/>
      <c r="G96" s="1"/>
      <c r="H96" s="1">
        <v>4896.3900000000003</v>
      </c>
      <c r="I96" s="1"/>
      <c r="J96" s="1"/>
      <c r="K96" s="1">
        <v>4896.3900000000003</v>
      </c>
    </row>
    <row r="97" spans="1:11" x14ac:dyDescent="0.25">
      <c r="A97" s="35" t="s">
        <v>242</v>
      </c>
      <c r="C97" s="1"/>
      <c r="D97" s="1"/>
      <c r="E97" s="1"/>
      <c r="F97" s="1"/>
      <c r="G97" s="1"/>
      <c r="H97" s="1">
        <v>4896.3900000000003</v>
      </c>
      <c r="I97" s="1"/>
      <c r="J97" s="1"/>
      <c r="K97" s="1">
        <v>4896.3900000000003</v>
      </c>
    </row>
    <row r="98" spans="1:11" x14ac:dyDescent="0.25">
      <c r="A98" s="11">
        <v>803717287</v>
      </c>
      <c r="C98" s="1"/>
      <c r="D98" s="1"/>
      <c r="E98" s="1"/>
      <c r="F98" s="1"/>
      <c r="G98" s="1"/>
      <c r="H98" s="1">
        <v>3548.38</v>
      </c>
      <c r="I98" s="1"/>
      <c r="J98" s="1"/>
      <c r="K98" s="1">
        <v>3548.38</v>
      </c>
    </row>
    <row r="99" spans="1:11" x14ac:dyDescent="0.25">
      <c r="A99" s="35" t="s">
        <v>242</v>
      </c>
      <c r="C99" s="1"/>
      <c r="D99" s="1"/>
      <c r="E99" s="1"/>
      <c r="F99" s="1"/>
      <c r="G99" s="1"/>
      <c r="H99" s="1">
        <v>3548.38</v>
      </c>
      <c r="I99" s="1"/>
      <c r="J99" s="1"/>
      <c r="K99" s="1">
        <v>3548.38</v>
      </c>
    </row>
    <row r="100" spans="1:11" x14ac:dyDescent="0.25">
      <c r="A100" s="11">
        <v>803717291</v>
      </c>
      <c r="C100" s="1"/>
      <c r="D100" s="1"/>
      <c r="E100" s="1"/>
      <c r="F100" s="1"/>
      <c r="G100" s="1"/>
      <c r="H100" s="1">
        <v>3174.24</v>
      </c>
      <c r="I100" s="1"/>
      <c r="J100" s="1"/>
      <c r="K100" s="1">
        <v>3174.24</v>
      </c>
    </row>
    <row r="101" spans="1:11" x14ac:dyDescent="0.25">
      <c r="A101" s="35" t="s">
        <v>242</v>
      </c>
      <c r="C101" s="1"/>
      <c r="D101" s="1"/>
      <c r="E101" s="1"/>
      <c r="F101" s="1"/>
      <c r="G101" s="1"/>
      <c r="H101" s="1">
        <v>3174.24</v>
      </c>
      <c r="I101" s="1"/>
      <c r="J101" s="1"/>
      <c r="K101" s="1">
        <v>3174.24</v>
      </c>
    </row>
    <row r="102" spans="1:11" x14ac:dyDescent="0.25">
      <c r="A102" s="10" t="s">
        <v>295</v>
      </c>
      <c r="C102" s="1"/>
      <c r="D102" s="1"/>
      <c r="E102" s="1"/>
      <c r="F102" s="1"/>
      <c r="G102" s="1"/>
      <c r="H102" s="1">
        <v>6401.8099999999995</v>
      </c>
      <c r="I102" s="1"/>
      <c r="J102" s="1"/>
      <c r="K102" s="1">
        <v>6401.8099999999995</v>
      </c>
    </row>
    <row r="103" spans="1:11" x14ac:dyDescent="0.25">
      <c r="A103" s="11" t="s">
        <v>296</v>
      </c>
      <c r="C103" s="1"/>
      <c r="D103" s="1"/>
      <c r="E103" s="1"/>
      <c r="F103" s="1"/>
      <c r="G103" s="1"/>
      <c r="H103" s="1">
        <v>6401.8099999999995</v>
      </c>
      <c r="I103" s="1"/>
      <c r="J103" s="1"/>
      <c r="K103" s="1">
        <v>6401.8099999999995</v>
      </c>
    </row>
    <row r="104" spans="1:11" x14ac:dyDescent="0.25">
      <c r="A104" s="35" t="s">
        <v>242</v>
      </c>
      <c r="C104" s="1"/>
      <c r="D104" s="1"/>
      <c r="E104" s="1"/>
      <c r="F104" s="1"/>
      <c r="G104" s="1"/>
      <c r="H104" s="1">
        <v>6401.8099999999995</v>
      </c>
      <c r="I104" s="1"/>
      <c r="J104" s="1"/>
      <c r="K104" s="1">
        <v>6401.8099999999995</v>
      </c>
    </row>
    <row r="105" spans="1:11" x14ac:dyDescent="0.25">
      <c r="A105" s="10" t="s">
        <v>300</v>
      </c>
      <c r="C105" s="1"/>
      <c r="D105" s="1"/>
      <c r="E105" s="1"/>
      <c r="F105" s="1"/>
      <c r="G105" s="1"/>
      <c r="H105" s="1">
        <v>12117.870000000003</v>
      </c>
      <c r="I105" s="1"/>
      <c r="J105" s="1"/>
      <c r="K105" s="1">
        <v>12117.870000000003</v>
      </c>
    </row>
    <row r="106" spans="1:11" x14ac:dyDescent="0.25">
      <c r="A106" s="11" t="s">
        <v>489</v>
      </c>
      <c r="C106" s="1"/>
      <c r="D106" s="1"/>
      <c r="E106" s="1"/>
      <c r="F106" s="1"/>
      <c r="G106" s="1"/>
      <c r="H106" s="1">
        <v>2416.98</v>
      </c>
      <c r="I106" s="1"/>
      <c r="J106" s="1"/>
      <c r="K106" s="1">
        <v>2416.98</v>
      </c>
    </row>
    <row r="107" spans="1:11" x14ac:dyDescent="0.25">
      <c r="A107" s="35" t="s">
        <v>242</v>
      </c>
      <c r="C107" s="1"/>
      <c r="D107" s="1"/>
      <c r="E107" s="1"/>
      <c r="F107" s="1"/>
      <c r="G107" s="1"/>
      <c r="H107" s="1">
        <v>2416.98</v>
      </c>
      <c r="I107" s="1"/>
      <c r="J107" s="1"/>
      <c r="K107" s="1">
        <v>2416.98</v>
      </c>
    </row>
    <row r="108" spans="1:11" x14ac:dyDescent="0.25">
      <c r="A108" s="11" t="s">
        <v>490</v>
      </c>
      <c r="C108" s="1"/>
      <c r="D108" s="1"/>
      <c r="E108" s="1"/>
      <c r="F108" s="1"/>
      <c r="G108" s="1"/>
      <c r="H108" s="1">
        <v>1211.79</v>
      </c>
      <c r="I108" s="1"/>
      <c r="J108" s="1"/>
      <c r="K108" s="1">
        <v>1211.79</v>
      </c>
    </row>
    <row r="109" spans="1:11" x14ac:dyDescent="0.25">
      <c r="A109" s="35" t="s">
        <v>242</v>
      </c>
      <c r="C109" s="1"/>
      <c r="D109" s="1"/>
      <c r="E109" s="1"/>
      <c r="F109" s="1"/>
      <c r="G109" s="1"/>
      <c r="H109" s="1">
        <v>1211.79</v>
      </c>
      <c r="I109" s="1"/>
      <c r="J109" s="1"/>
      <c r="K109" s="1">
        <v>1211.79</v>
      </c>
    </row>
    <row r="110" spans="1:11" x14ac:dyDescent="0.25">
      <c r="A110" s="11" t="s">
        <v>491</v>
      </c>
      <c r="C110" s="1"/>
      <c r="D110" s="1"/>
      <c r="E110" s="1"/>
      <c r="F110" s="1"/>
      <c r="G110" s="1"/>
      <c r="H110" s="1">
        <v>1211.79</v>
      </c>
      <c r="I110" s="1"/>
      <c r="J110" s="1"/>
      <c r="K110" s="1">
        <v>1211.79</v>
      </c>
    </row>
    <row r="111" spans="1:11" x14ac:dyDescent="0.25">
      <c r="A111" s="35" t="s">
        <v>242</v>
      </c>
      <c r="C111" s="1"/>
      <c r="D111" s="1"/>
      <c r="E111" s="1"/>
      <c r="F111" s="1"/>
      <c r="G111" s="1"/>
      <c r="H111" s="1">
        <v>1211.79</v>
      </c>
      <c r="I111" s="1"/>
      <c r="J111" s="1"/>
      <c r="K111" s="1">
        <v>1211.79</v>
      </c>
    </row>
    <row r="112" spans="1:11" x14ac:dyDescent="0.25">
      <c r="A112" s="11" t="s">
        <v>492</v>
      </c>
      <c r="C112" s="1"/>
      <c r="D112" s="1"/>
      <c r="E112" s="1"/>
      <c r="F112" s="1"/>
      <c r="G112" s="1"/>
      <c r="H112" s="1">
        <v>1211.79</v>
      </c>
      <c r="I112" s="1"/>
      <c r="J112" s="1"/>
      <c r="K112" s="1">
        <v>1211.79</v>
      </c>
    </row>
    <row r="113" spans="1:11" x14ac:dyDescent="0.25">
      <c r="A113" s="35" t="s">
        <v>242</v>
      </c>
      <c r="C113" s="1"/>
      <c r="D113" s="1"/>
      <c r="E113" s="1"/>
      <c r="F113" s="1"/>
      <c r="G113" s="1"/>
      <c r="H113" s="1">
        <v>1211.79</v>
      </c>
      <c r="I113" s="1"/>
      <c r="J113" s="1"/>
      <c r="K113" s="1">
        <v>1211.79</v>
      </c>
    </row>
    <row r="114" spans="1:11" x14ac:dyDescent="0.25">
      <c r="A114" s="11" t="s">
        <v>493</v>
      </c>
      <c r="C114" s="1"/>
      <c r="D114" s="1"/>
      <c r="E114" s="1"/>
      <c r="F114" s="1"/>
      <c r="G114" s="1"/>
      <c r="H114" s="1">
        <v>1211.79</v>
      </c>
      <c r="I114" s="1"/>
      <c r="J114" s="1"/>
      <c r="K114" s="1">
        <v>1211.79</v>
      </c>
    </row>
    <row r="115" spans="1:11" x14ac:dyDescent="0.25">
      <c r="A115" s="35" t="s">
        <v>242</v>
      </c>
      <c r="C115" s="1"/>
      <c r="D115" s="1"/>
      <c r="E115" s="1"/>
      <c r="F115" s="1"/>
      <c r="G115" s="1"/>
      <c r="H115" s="1">
        <v>1211.79</v>
      </c>
      <c r="I115" s="1"/>
      <c r="J115" s="1"/>
      <c r="K115" s="1">
        <v>1211.79</v>
      </c>
    </row>
    <row r="116" spans="1:11" x14ac:dyDescent="0.25">
      <c r="A116" s="11" t="s">
        <v>494</v>
      </c>
      <c r="C116" s="1"/>
      <c r="D116" s="1"/>
      <c r="E116" s="1"/>
      <c r="F116" s="1"/>
      <c r="G116" s="1"/>
      <c r="H116" s="1">
        <v>1211.79</v>
      </c>
      <c r="I116" s="1"/>
      <c r="J116" s="1"/>
      <c r="K116" s="1">
        <v>1211.79</v>
      </c>
    </row>
    <row r="117" spans="1:11" x14ac:dyDescent="0.25">
      <c r="A117" s="35" t="s">
        <v>242</v>
      </c>
      <c r="C117" s="1"/>
      <c r="D117" s="1"/>
      <c r="E117" s="1"/>
      <c r="F117" s="1"/>
      <c r="G117" s="1"/>
      <c r="H117" s="1">
        <v>1211.79</v>
      </c>
      <c r="I117" s="1"/>
      <c r="J117" s="1"/>
      <c r="K117" s="1">
        <v>1211.79</v>
      </c>
    </row>
    <row r="118" spans="1:11" x14ac:dyDescent="0.25">
      <c r="A118" s="11" t="s">
        <v>495</v>
      </c>
      <c r="C118" s="1"/>
      <c r="D118" s="1"/>
      <c r="E118" s="1"/>
      <c r="F118" s="1"/>
      <c r="G118" s="1"/>
      <c r="H118" s="1">
        <v>1211.79</v>
      </c>
      <c r="I118" s="1"/>
      <c r="J118" s="1"/>
      <c r="K118" s="1">
        <v>1211.79</v>
      </c>
    </row>
    <row r="119" spans="1:11" x14ac:dyDescent="0.25">
      <c r="A119" s="35" t="s">
        <v>242</v>
      </c>
      <c r="C119" s="1"/>
      <c r="D119" s="1"/>
      <c r="E119" s="1"/>
      <c r="F119" s="1"/>
      <c r="G119" s="1"/>
      <c r="H119" s="1">
        <v>1211.79</v>
      </c>
      <c r="I119" s="1"/>
      <c r="J119" s="1"/>
      <c r="K119" s="1">
        <v>1211.79</v>
      </c>
    </row>
    <row r="120" spans="1:11" x14ac:dyDescent="0.25">
      <c r="A120" s="11" t="s">
        <v>496</v>
      </c>
      <c r="C120" s="1"/>
      <c r="D120" s="1"/>
      <c r="E120" s="1"/>
      <c r="F120" s="1"/>
      <c r="G120" s="1"/>
      <c r="H120" s="1">
        <v>1218.3600000000001</v>
      </c>
      <c r="I120" s="1"/>
      <c r="J120" s="1"/>
      <c r="K120" s="1">
        <v>1218.3600000000001</v>
      </c>
    </row>
    <row r="121" spans="1:11" x14ac:dyDescent="0.25">
      <c r="A121" s="35" t="s">
        <v>242</v>
      </c>
      <c r="C121" s="1"/>
      <c r="D121" s="1"/>
      <c r="E121" s="1"/>
      <c r="F121" s="1"/>
      <c r="G121" s="1"/>
      <c r="H121" s="1">
        <v>1218.3600000000001</v>
      </c>
      <c r="I121" s="1"/>
      <c r="J121" s="1"/>
      <c r="K121" s="1">
        <v>1218.3600000000001</v>
      </c>
    </row>
    <row r="122" spans="1:11" x14ac:dyDescent="0.25">
      <c r="A122" s="11" t="s">
        <v>497</v>
      </c>
      <c r="C122" s="1"/>
      <c r="D122" s="1"/>
      <c r="E122" s="1"/>
      <c r="F122" s="1"/>
      <c r="G122" s="1"/>
      <c r="H122" s="1">
        <v>1211.79</v>
      </c>
      <c r="I122" s="1"/>
      <c r="J122" s="1"/>
      <c r="K122" s="1">
        <v>1211.79</v>
      </c>
    </row>
    <row r="123" spans="1:11" x14ac:dyDescent="0.25">
      <c r="A123" s="35" t="s">
        <v>242</v>
      </c>
      <c r="C123" s="1"/>
      <c r="D123" s="1"/>
      <c r="E123" s="1"/>
      <c r="F123" s="1"/>
      <c r="G123" s="1"/>
      <c r="H123" s="1">
        <v>1211.79</v>
      </c>
      <c r="I123" s="1"/>
      <c r="J123" s="1"/>
      <c r="K123" s="1">
        <v>1211.79</v>
      </c>
    </row>
    <row r="124" spans="1:11" x14ac:dyDescent="0.25">
      <c r="A124" s="10" t="s">
        <v>196</v>
      </c>
      <c r="C124" s="1"/>
      <c r="D124" s="1"/>
      <c r="E124" s="1"/>
      <c r="F124" s="1">
        <v>1316.0900000000001</v>
      </c>
      <c r="G124" s="1"/>
      <c r="H124" s="1"/>
      <c r="I124" s="1">
        <v>333.4</v>
      </c>
      <c r="J124" s="1"/>
      <c r="K124" s="1">
        <v>1649.4900000000002</v>
      </c>
    </row>
    <row r="125" spans="1:11" x14ac:dyDescent="0.25">
      <c r="A125" s="11" t="s">
        <v>301</v>
      </c>
      <c r="C125" s="1"/>
      <c r="D125" s="1"/>
      <c r="E125" s="1"/>
      <c r="F125" s="1"/>
      <c r="G125" s="1"/>
      <c r="H125" s="1"/>
      <c r="I125" s="1">
        <v>333.4</v>
      </c>
      <c r="J125" s="1"/>
      <c r="K125" s="1">
        <v>333.4</v>
      </c>
    </row>
    <row r="126" spans="1:11" x14ac:dyDescent="0.25">
      <c r="A126" s="11" t="s">
        <v>303</v>
      </c>
      <c r="C126" s="1"/>
      <c r="D126" s="1"/>
      <c r="E126" s="1"/>
      <c r="F126" s="1">
        <v>1316.0900000000001</v>
      </c>
      <c r="G126" s="1"/>
      <c r="H126" s="1"/>
      <c r="I126" s="1"/>
      <c r="J126" s="1"/>
      <c r="K126" s="1">
        <v>1316.0900000000001</v>
      </c>
    </row>
    <row r="127" spans="1:11" x14ac:dyDescent="0.25">
      <c r="A127" s="35" t="s">
        <v>242</v>
      </c>
      <c r="C127" s="1"/>
      <c r="D127" s="1"/>
      <c r="E127" s="1"/>
      <c r="F127" s="1">
        <v>1316.0900000000001</v>
      </c>
      <c r="G127" s="1"/>
      <c r="H127" s="1"/>
      <c r="I127" s="1"/>
      <c r="J127" s="1"/>
      <c r="K127" s="1">
        <v>1316.0900000000001</v>
      </c>
    </row>
    <row r="128" spans="1:11" x14ac:dyDescent="0.25">
      <c r="A128" s="10" t="s">
        <v>180</v>
      </c>
      <c r="C128" s="1"/>
      <c r="D128" s="1"/>
      <c r="E128" s="1"/>
      <c r="F128" s="1"/>
      <c r="G128" s="1"/>
      <c r="H128" s="1">
        <v>48654.57</v>
      </c>
      <c r="I128" s="1"/>
      <c r="J128" s="1"/>
      <c r="K128" s="1">
        <v>48654.57</v>
      </c>
    </row>
    <row r="129" spans="1:11" x14ac:dyDescent="0.25">
      <c r="A129" s="11">
        <v>395115</v>
      </c>
      <c r="C129" s="1"/>
      <c r="D129" s="1"/>
      <c r="E129" s="1"/>
      <c r="F129" s="1"/>
      <c r="G129" s="1"/>
      <c r="H129" s="1">
        <v>42636.57</v>
      </c>
      <c r="I129" s="1"/>
      <c r="J129" s="1"/>
      <c r="K129" s="1">
        <v>42636.57</v>
      </c>
    </row>
    <row r="130" spans="1:11" x14ac:dyDescent="0.25">
      <c r="A130" s="35" t="s">
        <v>242</v>
      </c>
      <c r="C130" s="1"/>
      <c r="D130" s="1"/>
      <c r="E130" s="1"/>
      <c r="F130" s="1"/>
      <c r="G130" s="1"/>
      <c r="H130" s="1">
        <v>42636.57</v>
      </c>
      <c r="I130" s="1"/>
      <c r="J130" s="1"/>
      <c r="K130" s="1">
        <v>42636.57</v>
      </c>
    </row>
    <row r="131" spans="1:11" x14ac:dyDescent="0.25">
      <c r="A131" s="11" t="s">
        <v>413</v>
      </c>
      <c r="C131" s="1"/>
      <c r="D131" s="1"/>
      <c r="E131" s="1"/>
      <c r="F131" s="1"/>
      <c r="G131" s="1"/>
      <c r="H131" s="1">
        <v>6018</v>
      </c>
      <c r="I131" s="1"/>
      <c r="J131" s="1"/>
      <c r="K131" s="1">
        <v>6018</v>
      </c>
    </row>
    <row r="132" spans="1:11" x14ac:dyDescent="0.25">
      <c r="A132" s="35" t="s">
        <v>242</v>
      </c>
      <c r="C132" s="1"/>
      <c r="D132" s="1"/>
      <c r="E132" s="1"/>
      <c r="F132" s="1"/>
      <c r="G132" s="1"/>
      <c r="H132" s="1">
        <v>6018</v>
      </c>
      <c r="I132" s="1"/>
      <c r="J132" s="1"/>
      <c r="K132" s="1">
        <v>6018</v>
      </c>
    </row>
    <row r="133" spans="1:11" x14ac:dyDescent="0.25">
      <c r="A133" s="10" t="s">
        <v>190</v>
      </c>
      <c r="C133" s="1"/>
      <c r="D133" s="1"/>
      <c r="E133" s="1"/>
      <c r="F133" s="1">
        <v>22854.35</v>
      </c>
      <c r="G133" s="1"/>
      <c r="H133" s="1"/>
      <c r="I133" s="1"/>
      <c r="J133" s="1"/>
      <c r="K133" s="1">
        <v>22854.35</v>
      </c>
    </row>
    <row r="134" spans="1:11" x14ac:dyDescent="0.25">
      <c r="A134" s="11" t="s">
        <v>306</v>
      </c>
      <c r="C134" s="1"/>
      <c r="D134" s="1"/>
      <c r="E134" s="1"/>
      <c r="F134" s="1">
        <v>22854.35</v>
      </c>
      <c r="G134" s="1"/>
      <c r="H134" s="1"/>
      <c r="I134" s="1"/>
      <c r="J134" s="1"/>
      <c r="K134" s="1">
        <v>22854.35</v>
      </c>
    </row>
    <row r="135" spans="1:11" x14ac:dyDescent="0.25">
      <c r="A135" s="35" t="s">
        <v>242</v>
      </c>
      <c r="C135" s="1"/>
      <c r="D135" s="1"/>
      <c r="E135" s="1"/>
      <c r="F135" s="1">
        <v>22854.35</v>
      </c>
      <c r="G135" s="1"/>
      <c r="H135" s="1"/>
      <c r="I135" s="1"/>
      <c r="J135" s="1"/>
      <c r="K135" s="1">
        <v>22854.35</v>
      </c>
    </row>
    <row r="136" spans="1:11" x14ac:dyDescent="0.25">
      <c r="A136" s="10" t="s">
        <v>421</v>
      </c>
      <c r="C136" s="1"/>
      <c r="D136" s="1"/>
      <c r="E136" s="1"/>
      <c r="F136" s="1">
        <v>10200</v>
      </c>
      <c r="G136" s="1"/>
      <c r="H136" s="1"/>
      <c r="I136" s="1"/>
      <c r="J136" s="1"/>
      <c r="K136" s="1">
        <v>10200</v>
      </c>
    </row>
    <row r="137" spans="1:11" x14ac:dyDescent="0.25">
      <c r="A137" s="11" t="s">
        <v>422</v>
      </c>
      <c r="C137" s="1"/>
      <c r="D137" s="1"/>
      <c r="E137" s="1"/>
      <c r="F137" s="1">
        <v>10200</v>
      </c>
      <c r="G137" s="1"/>
      <c r="H137" s="1"/>
      <c r="I137" s="1"/>
      <c r="J137" s="1"/>
      <c r="K137" s="1">
        <v>10200</v>
      </c>
    </row>
    <row r="138" spans="1:11" x14ac:dyDescent="0.25">
      <c r="A138" s="35" t="s">
        <v>240</v>
      </c>
      <c r="C138" s="1"/>
      <c r="D138" s="1"/>
      <c r="E138" s="1"/>
      <c r="F138" s="1">
        <v>10200</v>
      </c>
      <c r="G138" s="1"/>
      <c r="H138" s="1"/>
      <c r="I138" s="1"/>
      <c r="J138" s="1"/>
      <c r="K138" s="1">
        <v>10200</v>
      </c>
    </row>
    <row r="139" spans="1:11" x14ac:dyDescent="0.25">
      <c r="A139" s="10" t="s">
        <v>65</v>
      </c>
      <c r="C139" s="1"/>
      <c r="D139" s="1"/>
      <c r="E139" s="1">
        <v>1554</v>
      </c>
      <c r="F139" s="1">
        <v>7299.6</v>
      </c>
      <c r="G139" s="1"/>
      <c r="H139" s="1"/>
      <c r="I139" s="1"/>
      <c r="J139" s="1"/>
      <c r="K139" s="1">
        <v>8853.6</v>
      </c>
    </row>
    <row r="140" spans="1:11" x14ac:dyDescent="0.25">
      <c r="A140" s="11" t="s">
        <v>426</v>
      </c>
      <c r="C140" s="1"/>
      <c r="D140" s="1"/>
      <c r="E140" s="1">
        <v>1554</v>
      </c>
      <c r="F140" s="1">
        <v>7299.6</v>
      </c>
      <c r="G140" s="1"/>
      <c r="H140" s="1"/>
      <c r="I140" s="1"/>
      <c r="J140" s="1"/>
      <c r="K140" s="1">
        <v>8853.6</v>
      </c>
    </row>
    <row r="141" spans="1:11" x14ac:dyDescent="0.25">
      <c r="A141" s="35" t="s">
        <v>240</v>
      </c>
      <c r="C141" s="1"/>
      <c r="D141" s="1"/>
      <c r="E141" s="1">
        <v>1554</v>
      </c>
      <c r="F141" s="1">
        <v>7299.6</v>
      </c>
      <c r="G141" s="1"/>
      <c r="H141" s="1"/>
      <c r="I141" s="1"/>
      <c r="J141" s="1"/>
      <c r="K141" s="1">
        <v>8853.6</v>
      </c>
    </row>
    <row r="142" spans="1:11" x14ac:dyDescent="0.25">
      <c r="A142" s="10" t="s">
        <v>310</v>
      </c>
      <c r="C142" s="1"/>
      <c r="D142" s="1"/>
      <c r="E142" s="1"/>
      <c r="F142" s="1"/>
      <c r="G142" s="1"/>
      <c r="H142" s="1">
        <v>31128</v>
      </c>
      <c r="I142" s="1"/>
      <c r="J142" s="1"/>
      <c r="K142" s="1">
        <v>31128</v>
      </c>
    </row>
    <row r="143" spans="1:11" x14ac:dyDescent="0.25">
      <c r="A143" s="11" t="s">
        <v>311</v>
      </c>
      <c r="C143" s="1"/>
      <c r="D143" s="1"/>
      <c r="E143" s="1"/>
      <c r="F143" s="1"/>
      <c r="G143" s="1"/>
      <c r="H143" s="1">
        <v>31128</v>
      </c>
      <c r="I143" s="1"/>
      <c r="J143" s="1"/>
      <c r="K143" s="1">
        <v>31128</v>
      </c>
    </row>
    <row r="144" spans="1:11" x14ac:dyDescent="0.25">
      <c r="A144" s="35" t="s">
        <v>242</v>
      </c>
      <c r="C144" s="1"/>
      <c r="D144" s="1"/>
      <c r="E144" s="1"/>
      <c r="F144" s="1"/>
      <c r="G144" s="1"/>
      <c r="H144" s="1">
        <v>31128</v>
      </c>
      <c r="I144" s="1"/>
      <c r="J144" s="1"/>
      <c r="K144" s="1">
        <v>31128</v>
      </c>
    </row>
    <row r="145" spans="1:11" x14ac:dyDescent="0.25">
      <c r="A145" s="10" t="s">
        <v>312</v>
      </c>
      <c r="C145" s="1">
        <v>42643.68</v>
      </c>
      <c r="D145" s="1"/>
      <c r="E145" s="1"/>
      <c r="F145" s="1"/>
      <c r="G145" s="1"/>
      <c r="H145" s="1"/>
      <c r="I145" s="1"/>
      <c r="J145" s="1"/>
      <c r="K145" s="1">
        <v>42643.68</v>
      </c>
    </row>
    <row r="146" spans="1:11" x14ac:dyDescent="0.25">
      <c r="A146" s="11" t="s">
        <v>10</v>
      </c>
      <c r="C146" s="1">
        <v>21321.84</v>
      </c>
      <c r="D146" s="1"/>
      <c r="E146" s="1"/>
      <c r="F146" s="1"/>
      <c r="G146" s="1"/>
      <c r="H146" s="1"/>
      <c r="I146" s="1"/>
      <c r="J146" s="1"/>
      <c r="K146" s="1">
        <v>21321.84</v>
      </c>
    </row>
    <row r="147" spans="1:11" x14ac:dyDescent="0.25">
      <c r="A147" s="35" t="s">
        <v>240</v>
      </c>
      <c r="C147" s="1">
        <v>21321.84</v>
      </c>
      <c r="D147" s="1"/>
      <c r="E147" s="1"/>
      <c r="F147" s="1"/>
      <c r="G147" s="1"/>
      <c r="H147" s="1"/>
      <c r="I147" s="1"/>
      <c r="J147" s="1"/>
      <c r="K147" s="1">
        <v>21321.84</v>
      </c>
    </row>
    <row r="148" spans="1:11" x14ac:dyDescent="0.25">
      <c r="A148" s="11" t="s">
        <v>429</v>
      </c>
      <c r="C148" s="1">
        <v>21321.84</v>
      </c>
      <c r="D148" s="1"/>
      <c r="E148" s="1"/>
      <c r="F148" s="1"/>
      <c r="G148" s="1"/>
      <c r="H148" s="1"/>
      <c r="I148" s="1"/>
      <c r="J148" s="1"/>
      <c r="K148" s="1">
        <v>21321.84</v>
      </c>
    </row>
    <row r="149" spans="1:11" x14ac:dyDescent="0.25">
      <c r="A149" s="35" t="s">
        <v>240</v>
      </c>
      <c r="C149" s="1">
        <v>21321.84</v>
      </c>
      <c r="D149" s="1"/>
      <c r="E149" s="1"/>
      <c r="F149" s="1"/>
      <c r="G149" s="1"/>
      <c r="H149" s="1"/>
      <c r="I149" s="1"/>
      <c r="J149" s="1"/>
      <c r="K149" s="1">
        <v>21321.84</v>
      </c>
    </row>
    <row r="150" spans="1:11" x14ac:dyDescent="0.25">
      <c r="A150" s="10" t="s">
        <v>227</v>
      </c>
      <c r="C150" s="1"/>
      <c r="D150" s="1"/>
      <c r="E150" s="1"/>
      <c r="F150" s="1">
        <v>86.03</v>
      </c>
      <c r="G150" s="1"/>
      <c r="H150" s="1"/>
      <c r="I150" s="1"/>
      <c r="J150" s="1"/>
      <c r="K150" s="1">
        <v>86.03</v>
      </c>
    </row>
    <row r="151" spans="1:11" x14ac:dyDescent="0.25">
      <c r="A151" s="11" t="s">
        <v>286</v>
      </c>
      <c r="C151" s="1"/>
      <c r="D151" s="1"/>
      <c r="E151" s="1"/>
      <c r="F151" s="1">
        <v>86.03</v>
      </c>
      <c r="G151" s="1"/>
      <c r="H151" s="1"/>
      <c r="I151" s="1"/>
      <c r="J151" s="1"/>
      <c r="K151" s="1">
        <v>86.03</v>
      </c>
    </row>
    <row r="152" spans="1:11" x14ac:dyDescent="0.25">
      <c r="A152" s="35" t="s">
        <v>240</v>
      </c>
      <c r="C152" s="1"/>
      <c r="D152" s="1"/>
      <c r="E152" s="1"/>
      <c r="F152" s="1">
        <v>86.03</v>
      </c>
      <c r="G152" s="1"/>
      <c r="H152" s="1"/>
      <c r="I152" s="1"/>
      <c r="J152" s="1"/>
      <c r="K152" s="1">
        <v>86.03</v>
      </c>
    </row>
    <row r="153" spans="1:11" x14ac:dyDescent="0.25">
      <c r="A153" s="10" t="s">
        <v>313</v>
      </c>
      <c r="C153" s="1"/>
      <c r="D153" s="1"/>
      <c r="E153" s="1">
        <v>5610</v>
      </c>
      <c r="F153" s="1"/>
      <c r="G153" s="1"/>
      <c r="H153" s="1"/>
      <c r="I153" s="1"/>
      <c r="J153" s="1"/>
      <c r="K153" s="1">
        <v>5610</v>
      </c>
    </row>
    <row r="154" spans="1:11" x14ac:dyDescent="0.25">
      <c r="A154" s="11" t="s">
        <v>10</v>
      </c>
      <c r="C154" s="1"/>
      <c r="D154" s="1"/>
      <c r="E154" s="1">
        <v>5610</v>
      </c>
      <c r="F154" s="1"/>
      <c r="G154" s="1"/>
      <c r="H154" s="1"/>
      <c r="I154" s="1"/>
      <c r="J154" s="1"/>
      <c r="K154" s="1">
        <v>5610</v>
      </c>
    </row>
    <row r="155" spans="1:11" x14ac:dyDescent="0.25">
      <c r="A155" s="35" t="s">
        <v>240</v>
      </c>
      <c r="C155" s="1"/>
      <c r="D155" s="1"/>
      <c r="E155" s="1">
        <v>5610</v>
      </c>
      <c r="F155" s="1"/>
      <c r="G155" s="1"/>
      <c r="H155" s="1"/>
      <c r="I155" s="1"/>
      <c r="J155" s="1"/>
      <c r="K155" s="1">
        <v>5610</v>
      </c>
    </row>
    <row r="156" spans="1:11" x14ac:dyDescent="0.25">
      <c r="A156" s="10" t="s">
        <v>432</v>
      </c>
      <c r="C156" s="1"/>
      <c r="D156" s="1"/>
      <c r="E156" s="1"/>
      <c r="F156" s="1">
        <v>3492.9700000000003</v>
      </c>
      <c r="G156" s="1"/>
      <c r="H156" s="1"/>
      <c r="I156" s="1"/>
      <c r="J156" s="1"/>
      <c r="K156" s="1">
        <v>3492.9700000000003</v>
      </c>
    </row>
    <row r="157" spans="1:11" x14ac:dyDescent="0.25">
      <c r="A157" s="11" t="s">
        <v>436</v>
      </c>
      <c r="C157" s="1"/>
      <c r="D157" s="1"/>
      <c r="E157" s="1"/>
      <c r="F157" s="1">
        <v>3492.9700000000003</v>
      </c>
      <c r="G157" s="1"/>
      <c r="H157" s="1"/>
      <c r="I157" s="1"/>
      <c r="J157" s="1"/>
      <c r="K157" s="1">
        <v>3492.9700000000003</v>
      </c>
    </row>
    <row r="158" spans="1:11" x14ac:dyDescent="0.25">
      <c r="A158" s="35" t="s">
        <v>242</v>
      </c>
      <c r="C158" s="1"/>
      <c r="D158" s="1"/>
      <c r="E158" s="1"/>
      <c r="F158" s="1">
        <v>3492.9700000000003</v>
      </c>
      <c r="G158" s="1"/>
      <c r="H158" s="1"/>
      <c r="I158" s="1"/>
      <c r="J158" s="1"/>
      <c r="K158" s="1">
        <v>3492.9700000000003</v>
      </c>
    </row>
    <row r="159" spans="1:11" x14ac:dyDescent="0.25">
      <c r="A159" s="10" t="s">
        <v>6</v>
      </c>
      <c r="C159" s="1">
        <v>12297.53</v>
      </c>
      <c r="D159" s="1"/>
      <c r="E159" s="1"/>
      <c r="F159" s="1"/>
      <c r="G159" s="1"/>
      <c r="H159" s="1"/>
      <c r="I159" s="1"/>
      <c r="J159" s="1"/>
      <c r="K159" s="1">
        <v>12297.53</v>
      </c>
    </row>
    <row r="160" spans="1:11" x14ac:dyDescent="0.25">
      <c r="A160" s="11" t="s">
        <v>10</v>
      </c>
      <c r="C160" s="1">
        <v>12297.53</v>
      </c>
      <c r="D160" s="1"/>
      <c r="E160" s="1"/>
      <c r="F160" s="1"/>
      <c r="G160" s="1"/>
      <c r="H160" s="1"/>
      <c r="I160" s="1"/>
      <c r="J160" s="1"/>
      <c r="K160" s="1">
        <v>12297.53</v>
      </c>
    </row>
    <row r="161" spans="1:11" x14ac:dyDescent="0.25">
      <c r="A161" s="35" t="s">
        <v>240</v>
      </c>
      <c r="C161" s="1">
        <v>12297.53</v>
      </c>
      <c r="D161" s="1"/>
      <c r="E161" s="1"/>
      <c r="F161" s="1"/>
      <c r="G161" s="1"/>
      <c r="H161" s="1"/>
      <c r="I161" s="1"/>
      <c r="J161" s="1"/>
      <c r="K161" s="1">
        <v>12297.53</v>
      </c>
    </row>
    <row r="162" spans="1:11" x14ac:dyDescent="0.25">
      <c r="A162" s="10" t="s">
        <v>444</v>
      </c>
      <c r="C162" s="1"/>
      <c r="D162" s="1">
        <v>710.42</v>
      </c>
      <c r="E162" s="1"/>
      <c r="F162" s="1"/>
      <c r="G162" s="1"/>
      <c r="H162" s="1"/>
      <c r="I162" s="1"/>
      <c r="J162" s="1"/>
      <c r="K162" s="1">
        <v>710.42</v>
      </c>
    </row>
    <row r="163" spans="1:11" x14ac:dyDescent="0.25">
      <c r="A163" s="11" t="s">
        <v>10</v>
      </c>
      <c r="C163" s="1"/>
      <c r="D163" s="1">
        <v>710.42</v>
      </c>
      <c r="E163" s="1"/>
      <c r="F163" s="1"/>
      <c r="G163" s="1"/>
      <c r="H163" s="1"/>
      <c r="I163" s="1"/>
      <c r="J163" s="1"/>
      <c r="K163" s="1">
        <v>710.42</v>
      </c>
    </row>
    <row r="164" spans="1:11" x14ac:dyDescent="0.25">
      <c r="A164" s="35" t="s">
        <v>240</v>
      </c>
      <c r="C164" s="1"/>
      <c r="D164" s="1">
        <v>710.42</v>
      </c>
      <c r="E164" s="1"/>
      <c r="F164" s="1"/>
      <c r="G164" s="1"/>
      <c r="H164" s="1"/>
      <c r="I164" s="1"/>
      <c r="J164" s="1"/>
      <c r="K164" s="1">
        <v>710.42</v>
      </c>
    </row>
    <row r="165" spans="1:11" x14ac:dyDescent="0.25">
      <c r="A165" s="10" t="s">
        <v>202</v>
      </c>
      <c r="C165" s="1"/>
      <c r="D165" s="1"/>
      <c r="E165" s="1"/>
      <c r="F165" s="1">
        <v>26932.03</v>
      </c>
      <c r="G165" s="1"/>
      <c r="H165" s="1"/>
      <c r="I165" s="1">
        <v>5876.13</v>
      </c>
      <c r="J165" s="1"/>
      <c r="K165" s="1">
        <v>32808.159999999996</v>
      </c>
    </row>
    <row r="166" spans="1:11" x14ac:dyDescent="0.25">
      <c r="A166" s="11" t="s">
        <v>316</v>
      </c>
      <c r="C166" s="1"/>
      <c r="D166" s="1"/>
      <c r="E166" s="1"/>
      <c r="F166" s="1"/>
      <c r="G166" s="1"/>
      <c r="H166" s="1"/>
      <c r="I166" s="1">
        <v>3781.87</v>
      </c>
      <c r="J166" s="1"/>
      <c r="K166" s="1">
        <v>3781.87</v>
      </c>
    </row>
    <row r="167" spans="1:11" x14ac:dyDescent="0.25">
      <c r="A167" s="35" t="s">
        <v>242</v>
      </c>
      <c r="C167" s="1"/>
      <c r="D167" s="1"/>
      <c r="E167" s="1"/>
      <c r="F167" s="1"/>
      <c r="G167" s="1"/>
      <c r="H167" s="1"/>
      <c r="I167" s="1">
        <v>3781.87</v>
      </c>
      <c r="J167" s="1"/>
      <c r="K167" s="1">
        <v>3781.87</v>
      </c>
    </row>
    <row r="168" spans="1:11" x14ac:dyDescent="0.25">
      <c r="A168" s="11" t="s">
        <v>318</v>
      </c>
      <c r="C168" s="1"/>
      <c r="D168" s="1"/>
      <c r="E168" s="1"/>
      <c r="F168" s="1">
        <v>25919.61</v>
      </c>
      <c r="G168" s="1"/>
      <c r="H168" s="1"/>
      <c r="I168" s="1"/>
      <c r="J168" s="1"/>
      <c r="K168" s="1">
        <v>25919.61</v>
      </c>
    </row>
    <row r="169" spans="1:11" x14ac:dyDescent="0.25">
      <c r="A169" s="35" t="s">
        <v>242</v>
      </c>
      <c r="C169" s="1"/>
      <c r="D169" s="1"/>
      <c r="E169" s="1"/>
      <c r="F169" s="1">
        <v>25919.61</v>
      </c>
      <c r="G169" s="1"/>
      <c r="H169" s="1"/>
      <c r="I169" s="1"/>
      <c r="J169" s="1"/>
      <c r="K169" s="1">
        <v>25919.61</v>
      </c>
    </row>
    <row r="170" spans="1:11" x14ac:dyDescent="0.25">
      <c r="A170" s="11" t="s">
        <v>317</v>
      </c>
      <c r="C170" s="1"/>
      <c r="D170" s="1"/>
      <c r="E170" s="1"/>
      <c r="F170" s="1"/>
      <c r="G170" s="1"/>
      <c r="H170" s="1"/>
      <c r="I170" s="1">
        <v>2094.2600000000002</v>
      </c>
      <c r="J170" s="1"/>
      <c r="K170" s="1">
        <v>2094.2600000000002</v>
      </c>
    </row>
    <row r="171" spans="1:11" x14ac:dyDescent="0.25">
      <c r="A171" s="35" t="s">
        <v>242</v>
      </c>
      <c r="C171" s="1"/>
      <c r="D171" s="1"/>
      <c r="E171" s="1"/>
      <c r="F171" s="1"/>
      <c r="G171" s="1"/>
      <c r="H171" s="1"/>
      <c r="I171" s="1">
        <v>2094.2600000000002</v>
      </c>
      <c r="J171" s="1"/>
      <c r="K171" s="1">
        <v>2094.2600000000002</v>
      </c>
    </row>
    <row r="172" spans="1:11" x14ac:dyDescent="0.25">
      <c r="A172" s="11" t="s">
        <v>319</v>
      </c>
      <c r="C172" s="1"/>
      <c r="D172" s="1"/>
      <c r="E172" s="1"/>
      <c r="F172" s="1">
        <v>1012.4200000000001</v>
      </c>
      <c r="G172" s="1"/>
      <c r="H172" s="1"/>
      <c r="I172" s="1"/>
      <c r="J172" s="1"/>
      <c r="K172" s="1">
        <v>1012.4200000000001</v>
      </c>
    </row>
    <row r="173" spans="1:11" x14ac:dyDescent="0.25">
      <c r="A173" s="35" t="s">
        <v>242</v>
      </c>
      <c r="C173" s="1"/>
      <c r="D173" s="1"/>
      <c r="E173" s="1"/>
      <c r="F173" s="1">
        <v>1012.4200000000001</v>
      </c>
      <c r="G173" s="1"/>
      <c r="H173" s="1"/>
      <c r="I173" s="1"/>
      <c r="J173" s="1"/>
      <c r="K173" s="1">
        <v>1012.4200000000001</v>
      </c>
    </row>
    <row r="174" spans="1:11" x14ac:dyDescent="0.25">
      <c r="A174" s="10" t="s">
        <v>323</v>
      </c>
      <c r="B174" s="1">
        <v>8314</v>
      </c>
      <c r="C174" s="1">
        <v>60003.16</v>
      </c>
      <c r="D174" s="1">
        <v>25234.619999999995</v>
      </c>
      <c r="E174" s="1">
        <v>25663.200000000001</v>
      </c>
      <c r="F174" s="1">
        <v>524040.09999999992</v>
      </c>
      <c r="G174" s="1">
        <v>1920</v>
      </c>
      <c r="H174" s="1">
        <v>166977.26999999996</v>
      </c>
      <c r="I174" s="1">
        <v>10304.219999999999</v>
      </c>
      <c r="J174" s="1">
        <v>66061.919999999998</v>
      </c>
      <c r="K174" s="1">
        <v>888518.49000000022</v>
      </c>
    </row>
    <row r="175" spans="1:11" x14ac:dyDescent="0.25">
      <c r="B175"/>
    </row>
    <row r="176" spans="1:11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2:2" x14ac:dyDescent="0.25">
      <c r="B321"/>
    </row>
    <row r="322" spans="2:2" x14ac:dyDescent="0.25">
      <c r="B322"/>
    </row>
    <row r="323" spans="2:2" x14ac:dyDescent="0.25">
      <c r="B323"/>
    </row>
    <row r="324" spans="2:2" x14ac:dyDescent="0.25">
      <c r="B324"/>
    </row>
    <row r="325" spans="2:2" x14ac:dyDescent="0.25">
      <c r="B325"/>
    </row>
    <row r="326" spans="2:2" x14ac:dyDescent="0.25">
      <c r="B326"/>
    </row>
    <row r="327" spans="2:2" x14ac:dyDescent="0.25">
      <c r="B327"/>
    </row>
    <row r="328" spans="2:2" x14ac:dyDescent="0.25">
      <c r="B328"/>
    </row>
    <row r="329" spans="2:2" x14ac:dyDescent="0.25">
      <c r="B329"/>
    </row>
    <row r="330" spans="2:2" x14ac:dyDescent="0.25">
      <c r="B330"/>
    </row>
    <row r="331" spans="2:2" x14ac:dyDescent="0.25">
      <c r="B331"/>
    </row>
    <row r="332" spans="2:2" x14ac:dyDescent="0.25">
      <c r="B332"/>
    </row>
    <row r="333" spans="2:2" x14ac:dyDescent="0.25">
      <c r="B333"/>
    </row>
    <row r="334" spans="2:2" x14ac:dyDescent="0.25">
      <c r="B334"/>
    </row>
    <row r="335" spans="2:2" x14ac:dyDescent="0.25">
      <c r="B335"/>
    </row>
  </sheetData>
  <pageMargins left="0.7" right="0.7" top="0.75" bottom="0.75" header="0.3" footer="0.3"/>
  <pageSetup paperSize="9" scale="85" fitToHeight="0" orientation="landscape" horizontalDpi="4294967293" verticalDpi="4294967293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5"/>
  <sheetViews>
    <sheetView zoomScaleNormal="100" workbookViewId="0">
      <pane ySplit="1" topLeftCell="A2" activePane="bottomLeft" state="frozen"/>
      <selection pane="bottomLeft" activeCell="C180" sqref="C180"/>
    </sheetView>
  </sheetViews>
  <sheetFormatPr baseColWidth="10" defaultColWidth="11.42578125" defaultRowHeight="15" x14ac:dyDescent="0.25"/>
  <cols>
    <col min="1" max="1" width="26.140625" style="13" bestFit="1" customWidth="1"/>
    <col min="2" max="2" width="24" style="14" bestFit="1" customWidth="1"/>
    <col min="3" max="3" width="15.7109375" style="15" bestFit="1" customWidth="1"/>
    <col min="4" max="4" width="19.42578125" style="14" bestFit="1" customWidth="1"/>
    <col min="5" max="5" width="11.28515625" style="16" bestFit="1" customWidth="1"/>
    <col min="6" max="6" width="24" style="17" bestFit="1" customWidth="1"/>
    <col min="7" max="7" width="20.28515625" style="17" bestFit="1" customWidth="1"/>
    <col min="8" max="8" width="7.7109375" style="15" customWidth="1"/>
    <col min="9" max="9" width="27.28515625" style="13" bestFit="1" customWidth="1"/>
    <col min="10" max="10" width="29.85546875" style="13" customWidth="1"/>
    <col min="11" max="16384" width="11.42578125" style="13"/>
  </cols>
  <sheetData>
    <row r="1" spans="1:9" s="6" customFormat="1" x14ac:dyDescent="0.25">
      <c r="A1" s="6" t="s">
        <v>231</v>
      </c>
      <c r="B1" s="7" t="s">
        <v>326</v>
      </c>
      <c r="C1" s="6" t="s">
        <v>236</v>
      </c>
      <c r="D1" s="7" t="s">
        <v>234</v>
      </c>
      <c r="E1" s="8" t="s">
        <v>235</v>
      </c>
      <c r="F1" s="12" t="s">
        <v>325</v>
      </c>
      <c r="G1" s="12" t="s">
        <v>324</v>
      </c>
      <c r="H1" s="6" t="s">
        <v>232</v>
      </c>
      <c r="I1" s="6" t="s">
        <v>233</v>
      </c>
    </row>
    <row r="2" spans="1:9" x14ac:dyDescent="0.25">
      <c r="A2" s="13" t="s">
        <v>442</v>
      </c>
      <c r="B2" s="14" t="s">
        <v>507</v>
      </c>
      <c r="C2" s="15" t="s">
        <v>239</v>
      </c>
      <c r="D2" s="14" t="s">
        <v>238</v>
      </c>
      <c r="E2" s="16">
        <v>42464</v>
      </c>
      <c r="F2" s="17">
        <v>616.79999999999995</v>
      </c>
      <c r="G2" s="17">
        <v>514</v>
      </c>
      <c r="H2" s="15">
        <v>20</v>
      </c>
      <c r="I2" s="13" t="s">
        <v>240</v>
      </c>
    </row>
    <row r="3" spans="1:9" x14ac:dyDescent="0.25">
      <c r="A3" s="13" t="s">
        <v>122</v>
      </c>
      <c r="B3" s="14" t="s">
        <v>241</v>
      </c>
      <c r="C3" s="15" t="s">
        <v>10</v>
      </c>
      <c r="D3" s="14" t="s">
        <v>121</v>
      </c>
      <c r="E3" s="16">
        <v>42400</v>
      </c>
      <c r="F3" s="17" t="s">
        <v>10</v>
      </c>
      <c r="G3" s="17">
        <v>309.94</v>
      </c>
      <c r="H3" s="15">
        <v>626</v>
      </c>
      <c r="I3" s="13" t="s">
        <v>242</v>
      </c>
    </row>
    <row r="4" spans="1:9" ht="14.25" customHeight="1" x14ac:dyDescent="0.25">
      <c r="A4" s="13" t="s">
        <v>122</v>
      </c>
      <c r="B4" s="14" t="s">
        <v>241</v>
      </c>
      <c r="C4" s="15" t="s">
        <v>10</v>
      </c>
      <c r="D4" s="14" t="s">
        <v>120</v>
      </c>
      <c r="E4" s="16">
        <v>42429</v>
      </c>
      <c r="F4" s="17" t="s">
        <v>10</v>
      </c>
      <c r="G4" s="17">
        <v>647</v>
      </c>
      <c r="H4" s="15">
        <v>626</v>
      </c>
      <c r="I4" s="13" t="s">
        <v>242</v>
      </c>
    </row>
    <row r="5" spans="1:9" x14ac:dyDescent="0.25">
      <c r="A5" s="13" t="s">
        <v>122</v>
      </c>
      <c r="B5" s="14" t="s">
        <v>241</v>
      </c>
      <c r="C5" s="15" t="s">
        <v>10</v>
      </c>
      <c r="D5" s="14" t="s">
        <v>119</v>
      </c>
      <c r="E5" s="16">
        <v>42460</v>
      </c>
      <c r="F5" s="17" t="s">
        <v>10</v>
      </c>
      <c r="G5" s="17">
        <v>956.76</v>
      </c>
      <c r="H5" s="15">
        <v>626</v>
      </c>
      <c r="I5" s="13" t="s">
        <v>242</v>
      </c>
    </row>
    <row r="6" spans="1:9" x14ac:dyDescent="0.25">
      <c r="A6" s="13" t="s">
        <v>122</v>
      </c>
      <c r="B6" s="14" t="s">
        <v>241</v>
      </c>
      <c r="C6" s="15" t="s">
        <v>10</v>
      </c>
      <c r="D6" s="14" t="s">
        <v>243</v>
      </c>
      <c r="E6" s="16">
        <v>42490</v>
      </c>
      <c r="F6" s="17" t="s">
        <v>10</v>
      </c>
      <c r="G6" s="17">
        <v>251.55</v>
      </c>
      <c r="H6" s="15">
        <v>626</v>
      </c>
      <c r="I6" s="13" t="s">
        <v>242</v>
      </c>
    </row>
    <row r="7" spans="1:9" x14ac:dyDescent="0.25">
      <c r="A7" s="13" t="s">
        <v>122</v>
      </c>
      <c r="B7" s="14" t="s">
        <v>241</v>
      </c>
      <c r="C7" s="15" t="s">
        <v>10</v>
      </c>
      <c r="D7" s="14" t="s">
        <v>328</v>
      </c>
      <c r="E7" s="16">
        <v>42521</v>
      </c>
      <c r="F7" s="17" t="s">
        <v>10</v>
      </c>
      <c r="G7" s="17">
        <v>428.11</v>
      </c>
      <c r="H7" s="15">
        <v>626</v>
      </c>
      <c r="I7" s="13" t="s">
        <v>242</v>
      </c>
    </row>
    <row r="8" spans="1:9" x14ac:dyDescent="0.25">
      <c r="A8" s="13" t="s">
        <v>122</v>
      </c>
      <c r="B8" s="14" t="s">
        <v>241</v>
      </c>
      <c r="C8" s="15" t="s">
        <v>10</v>
      </c>
      <c r="D8" s="14" t="s">
        <v>329</v>
      </c>
      <c r="E8" s="16">
        <v>42551</v>
      </c>
      <c r="F8" s="17" t="s">
        <v>10</v>
      </c>
      <c r="G8" s="17">
        <v>464.48</v>
      </c>
      <c r="H8" s="15">
        <v>626</v>
      </c>
      <c r="I8" s="13" t="s">
        <v>242</v>
      </c>
    </row>
    <row r="9" spans="1:9" x14ac:dyDescent="0.25">
      <c r="A9" s="13" t="s">
        <v>41</v>
      </c>
      <c r="B9" s="14" t="s">
        <v>244</v>
      </c>
      <c r="C9" s="15" t="s">
        <v>10</v>
      </c>
      <c r="D9" s="14" t="s">
        <v>96</v>
      </c>
      <c r="E9" s="16">
        <v>42417</v>
      </c>
      <c r="F9" s="17" t="s">
        <v>10</v>
      </c>
      <c r="G9" s="17">
        <v>23230.33</v>
      </c>
      <c r="H9" s="15">
        <v>615</v>
      </c>
      <c r="I9" s="13" t="s">
        <v>240</v>
      </c>
    </row>
    <row r="10" spans="1:9" x14ac:dyDescent="0.25">
      <c r="A10" s="13" t="s">
        <v>41</v>
      </c>
      <c r="B10" s="14" t="s">
        <v>245</v>
      </c>
      <c r="C10" s="15" t="s">
        <v>10</v>
      </c>
      <c r="D10" s="14" t="s">
        <v>97</v>
      </c>
      <c r="E10" s="16">
        <v>42417</v>
      </c>
      <c r="F10" s="17" t="s">
        <v>10</v>
      </c>
      <c r="G10" s="17">
        <v>4094.69</v>
      </c>
      <c r="H10" s="15">
        <v>6135</v>
      </c>
      <c r="I10" s="13" t="s">
        <v>240</v>
      </c>
    </row>
    <row r="11" spans="1:9" x14ac:dyDescent="0.25">
      <c r="A11" s="13" t="s">
        <v>330</v>
      </c>
      <c r="B11" s="14">
        <v>15102015</v>
      </c>
      <c r="C11" s="15" t="s">
        <v>331</v>
      </c>
      <c r="D11" s="14" t="s">
        <v>112</v>
      </c>
      <c r="E11" s="16">
        <v>42374</v>
      </c>
      <c r="F11" s="17">
        <v>18000</v>
      </c>
      <c r="G11" s="17">
        <v>18000</v>
      </c>
      <c r="H11" s="15">
        <v>615</v>
      </c>
      <c r="I11" s="13" t="s">
        <v>240</v>
      </c>
    </row>
    <row r="12" spans="1:9" x14ac:dyDescent="0.25">
      <c r="A12" s="13" t="s">
        <v>246</v>
      </c>
      <c r="B12" s="14" t="s">
        <v>247</v>
      </c>
      <c r="C12" s="15" t="s">
        <v>332</v>
      </c>
      <c r="D12" s="14" t="s">
        <v>107</v>
      </c>
      <c r="E12" s="16">
        <v>42465</v>
      </c>
      <c r="F12" s="17">
        <v>22269.599999999999</v>
      </c>
      <c r="G12" s="17">
        <v>22269.599999999999</v>
      </c>
      <c r="H12" s="15">
        <v>615</v>
      </c>
      <c r="I12" s="13" t="s">
        <v>240</v>
      </c>
    </row>
    <row r="13" spans="1:9" x14ac:dyDescent="0.25">
      <c r="A13" s="13" t="s">
        <v>333</v>
      </c>
      <c r="B13" s="14" t="s">
        <v>334</v>
      </c>
      <c r="C13" s="15" t="s">
        <v>335</v>
      </c>
      <c r="D13" s="14" t="s">
        <v>336</v>
      </c>
      <c r="E13" s="16">
        <v>42521</v>
      </c>
      <c r="F13" s="17">
        <v>4560</v>
      </c>
      <c r="G13" s="17">
        <v>1920</v>
      </c>
      <c r="H13" s="15">
        <v>622</v>
      </c>
      <c r="I13" s="13" t="s">
        <v>337</v>
      </c>
    </row>
    <row r="14" spans="1:9" x14ac:dyDescent="0.25">
      <c r="A14" s="13" t="s">
        <v>248</v>
      </c>
      <c r="B14" s="14" t="s">
        <v>249</v>
      </c>
      <c r="C14" s="15" t="s">
        <v>10</v>
      </c>
      <c r="D14" s="14" t="s">
        <v>98</v>
      </c>
      <c r="E14" s="16">
        <v>42373</v>
      </c>
      <c r="F14" s="17" t="s">
        <v>10</v>
      </c>
      <c r="G14" s="17">
        <v>371.87</v>
      </c>
      <c r="H14" s="15">
        <v>615</v>
      </c>
      <c r="I14" s="13" t="s">
        <v>240</v>
      </c>
    </row>
    <row r="15" spans="1:9" x14ac:dyDescent="0.25">
      <c r="A15" s="13" t="s">
        <v>338</v>
      </c>
      <c r="B15" s="14" t="s">
        <v>339</v>
      </c>
      <c r="C15" s="15" t="s">
        <v>340</v>
      </c>
      <c r="D15" s="14" t="s">
        <v>341</v>
      </c>
      <c r="E15" s="16">
        <v>42542</v>
      </c>
      <c r="F15" s="17">
        <v>3600</v>
      </c>
      <c r="G15" s="17">
        <v>3600</v>
      </c>
      <c r="H15" s="15">
        <v>615</v>
      </c>
      <c r="I15" s="13" t="s">
        <v>240</v>
      </c>
    </row>
    <row r="16" spans="1:9" x14ac:dyDescent="0.3">
      <c r="A16" s="13" t="s">
        <v>211</v>
      </c>
      <c r="B16" s="14" t="s">
        <v>250</v>
      </c>
      <c r="C16" s="15" t="s">
        <v>220</v>
      </c>
      <c r="D16" s="14" t="s">
        <v>342</v>
      </c>
      <c r="E16" s="16">
        <v>42447</v>
      </c>
      <c r="F16" s="17">
        <v>1482</v>
      </c>
      <c r="G16" s="17">
        <v>1068.18</v>
      </c>
      <c r="H16" s="15">
        <v>60</v>
      </c>
      <c r="I16" s="13" t="s">
        <v>240</v>
      </c>
    </row>
    <row r="17" spans="1:9" x14ac:dyDescent="0.3">
      <c r="A17" s="13" t="s">
        <v>211</v>
      </c>
      <c r="B17" s="14" t="s">
        <v>250</v>
      </c>
      <c r="C17" s="15" t="s">
        <v>220</v>
      </c>
      <c r="D17" s="14" t="s">
        <v>343</v>
      </c>
      <c r="E17" s="16">
        <v>42447</v>
      </c>
      <c r="F17" s="17">
        <v>1482</v>
      </c>
      <c r="G17" s="17">
        <v>287.10000000000002</v>
      </c>
      <c r="H17" s="15">
        <v>60</v>
      </c>
      <c r="I17" s="13" t="s">
        <v>240</v>
      </c>
    </row>
    <row r="18" spans="1:9" x14ac:dyDescent="0.3">
      <c r="A18" s="13" t="s">
        <v>211</v>
      </c>
      <c r="B18" s="14" t="s">
        <v>250</v>
      </c>
      <c r="C18" s="15" t="s">
        <v>218</v>
      </c>
      <c r="D18" s="14" t="s">
        <v>344</v>
      </c>
      <c r="E18" s="16">
        <v>42459</v>
      </c>
      <c r="F18" s="17">
        <v>120.02</v>
      </c>
      <c r="G18" s="17">
        <v>21.02</v>
      </c>
      <c r="H18" s="15">
        <v>60</v>
      </c>
      <c r="I18" s="13" t="s">
        <v>240</v>
      </c>
    </row>
    <row r="19" spans="1:9" x14ac:dyDescent="0.3">
      <c r="A19" s="13" t="s">
        <v>211</v>
      </c>
      <c r="B19" s="14" t="s">
        <v>250</v>
      </c>
      <c r="C19" s="15" t="s">
        <v>220</v>
      </c>
      <c r="D19" s="14" t="s">
        <v>345</v>
      </c>
      <c r="E19" s="16">
        <v>42459</v>
      </c>
      <c r="F19" s="17">
        <v>1482</v>
      </c>
      <c r="G19" s="17">
        <v>126.72</v>
      </c>
      <c r="H19" s="15">
        <v>60</v>
      </c>
      <c r="I19" s="13" t="s">
        <v>240</v>
      </c>
    </row>
    <row r="20" spans="1:9" x14ac:dyDescent="0.3">
      <c r="A20" s="13" t="s">
        <v>211</v>
      </c>
      <c r="B20" s="14" t="s">
        <v>250</v>
      </c>
      <c r="C20" s="15" t="s">
        <v>346</v>
      </c>
      <c r="D20" s="14" t="s">
        <v>347</v>
      </c>
      <c r="E20" s="16">
        <v>42459</v>
      </c>
      <c r="F20" s="17">
        <v>120.02</v>
      </c>
      <c r="G20" s="17">
        <v>99</v>
      </c>
      <c r="H20" s="15">
        <v>60</v>
      </c>
      <c r="I20" s="13" t="s">
        <v>240</v>
      </c>
    </row>
    <row r="21" spans="1:9" x14ac:dyDescent="0.25">
      <c r="A21" s="13" t="s">
        <v>211</v>
      </c>
      <c r="B21" s="14" t="s">
        <v>250</v>
      </c>
      <c r="C21" s="15" t="s">
        <v>210</v>
      </c>
      <c r="D21" s="14" t="s">
        <v>348</v>
      </c>
      <c r="E21" s="16">
        <v>42472</v>
      </c>
      <c r="F21" s="17">
        <v>178.01</v>
      </c>
      <c r="G21" s="17">
        <v>178.01</v>
      </c>
      <c r="H21" s="15">
        <v>60</v>
      </c>
      <c r="I21" s="13" t="s">
        <v>242</v>
      </c>
    </row>
    <row r="22" spans="1:9" x14ac:dyDescent="0.3">
      <c r="A22" s="13" t="s">
        <v>211</v>
      </c>
      <c r="B22" s="14" t="s">
        <v>250</v>
      </c>
      <c r="C22" s="15" t="s">
        <v>251</v>
      </c>
      <c r="D22" s="14" t="s">
        <v>349</v>
      </c>
      <c r="E22" s="16">
        <v>42515</v>
      </c>
      <c r="F22" s="17">
        <v>456.36</v>
      </c>
      <c r="G22" s="17">
        <v>388.03</v>
      </c>
      <c r="H22" s="15">
        <v>60</v>
      </c>
      <c r="I22" s="13" t="s">
        <v>240</v>
      </c>
    </row>
    <row r="23" spans="1:9" x14ac:dyDescent="0.3">
      <c r="A23" s="13" t="s">
        <v>211</v>
      </c>
      <c r="B23" s="14" t="s">
        <v>250</v>
      </c>
      <c r="C23" s="15" t="s">
        <v>251</v>
      </c>
      <c r="D23" s="14" t="s">
        <v>350</v>
      </c>
      <c r="E23" s="16">
        <v>42516</v>
      </c>
      <c r="F23" s="17">
        <v>456.36</v>
      </c>
      <c r="G23" s="17">
        <v>68.33</v>
      </c>
      <c r="H23" s="15">
        <v>60</v>
      </c>
      <c r="I23" s="13" t="s">
        <v>240</v>
      </c>
    </row>
    <row r="24" spans="1:9" x14ac:dyDescent="0.25">
      <c r="A24" s="13" t="s">
        <v>28</v>
      </c>
      <c r="B24" s="14" t="s">
        <v>252</v>
      </c>
      <c r="C24" s="15" t="s">
        <v>253</v>
      </c>
      <c r="D24" s="14" t="s">
        <v>351</v>
      </c>
      <c r="E24" s="16">
        <v>42478</v>
      </c>
      <c r="F24" s="17">
        <v>4884</v>
      </c>
      <c r="G24" s="17">
        <v>4884</v>
      </c>
      <c r="H24" s="15">
        <v>615</v>
      </c>
      <c r="I24" s="13" t="s">
        <v>240</v>
      </c>
    </row>
    <row r="25" spans="1:9" x14ac:dyDescent="0.25">
      <c r="A25" s="13" t="s">
        <v>28</v>
      </c>
      <c r="B25" s="14" t="s">
        <v>252</v>
      </c>
      <c r="C25" s="15" t="s">
        <v>352</v>
      </c>
      <c r="D25" s="14" t="s">
        <v>353</v>
      </c>
      <c r="E25" s="16">
        <v>42531</v>
      </c>
      <c r="F25" s="17">
        <v>7800</v>
      </c>
      <c r="G25" s="17">
        <v>7800</v>
      </c>
      <c r="H25" s="15">
        <v>20</v>
      </c>
      <c r="I25" s="13" t="s">
        <v>240</v>
      </c>
    </row>
    <row r="26" spans="1:9" x14ac:dyDescent="0.25">
      <c r="A26" s="13" t="s">
        <v>254</v>
      </c>
      <c r="B26" s="14" t="s">
        <v>255</v>
      </c>
      <c r="C26" s="15" t="s">
        <v>10</v>
      </c>
      <c r="D26" s="14" t="s">
        <v>100</v>
      </c>
      <c r="E26" s="16">
        <v>42409</v>
      </c>
      <c r="F26" s="17" t="s">
        <v>10</v>
      </c>
      <c r="G26" s="17">
        <v>3060</v>
      </c>
      <c r="H26" s="15">
        <v>615</v>
      </c>
      <c r="I26" s="13" t="s">
        <v>242</v>
      </c>
    </row>
    <row r="27" spans="1:9" x14ac:dyDescent="0.25">
      <c r="A27" s="13" t="s">
        <v>222</v>
      </c>
      <c r="B27" s="14" t="s">
        <v>257</v>
      </c>
      <c r="C27" s="15" t="s">
        <v>221</v>
      </c>
      <c r="D27" s="14" t="s">
        <v>409</v>
      </c>
      <c r="E27" s="16">
        <v>42443</v>
      </c>
      <c r="F27" s="17">
        <v>11134.66</v>
      </c>
      <c r="G27" s="17">
        <v>11134.66</v>
      </c>
      <c r="H27" s="15">
        <v>60</v>
      </c>
      <c r="I27" s="13" t="s">
        <v>240</v>
      </c>
    </row>
    <row r="28" spans="1:9" x14ac:dyDescent="0.25">
      <c r="A28" s="13" t="s">
        <v>443</v>
      </c>
      <c r="B28" s="14" t="s">
        <v>258</v>
      </c>
      <c r="C28" s="15" t="s">
        <v>10</v>
      </c>
      <c r="D28" s="14">
        <v>1601000008</v>
      </c>
      <c r="E28" s="16">
        <v>42377</v>
      </c>
      <c r="F28" s="17" t="s">
        <v>10</v>
      </c>
      <c r="G28" s="17">
        <v>4532.2299999999996</v>
      </c>
      <c r="H28" s="15">
        <v>626</v>
      </c>
      <c r="I28" s="13" t="s">
        <v>242</v>
      </c>
    </row>
    <row r="29" spans="1:9" x14ac:dyDescent="0.25">
      <c r="A29" s="13" t="s">
        <v>354</v>
      </c>
      <c r="B29" s="14" t="s">
        <v>355</v>
      </c>
      <c r="C29" s="15" t="s">
        <v>356</v>
      </c>
      <c r="D29" s="14" t="s">
        <v>357</v>
      </c>
      <c r="E29" s="16">
        <v>42472</v>
      </c>
      <c r="F29" s="17">
        <v>11880</v>
      </c>
      <c r="G29" s="17">
        <v>3960</v>
      </c>
      <c r="H29" s="15">
        <v>615</v>
      </c>
      <c r="I29" s="13" t="s">
        <v>240</v>
      </c>
    </row>
    <row r="30" spans="1:9" x14ac:dyDescent="0.25">
      <c r="A30" s="13" t="s">
        <v>354</v>
      </c>
      <c r="B30" s="14" t="s">
        <v>355</v>
      </c>
      <c r="C30" s="15" t="s">
        <v>356</v>
      </c>
      <c r="D30" s="14" t="s">
        <v>358</v>
      </c>
      <c r="E30" s="16">
        <v>42556</v>
      </c>
      <c r="F30" s="17">
        <v>11880</v>
      </c>
      <c r="G30" s="17">
        <v>3960</v>
      </c>
      <c r="H30" s="15">
        <v>615</v>
      </c>
      <c r="I30" s="13" t="s">
        <v>240</v>
      </c>
    </row>
    <row r="31" spans="1:9" x14ac:dyDescent="0.25">
      <c r="A31" s="13" t="s">
        <v>259</v>
      </c>
      <c r="B31" s="14" t="s">
        <v>10</v>
      </c>
      <c r="C31" s="15" t="s">
        <v>10</v>
      </c>
      <c r="D31" s="14">
        <v>110243723</v>
      </c>
      <c r="E31" s="16">
        <v>42369</v>
      </c>
      <c r="F31" s="17" t="s">
        <v>10</v>
      </c>
      <c r="G31" s="17">
        <v>940.8</v>
      </c>
      <c r="H31" s="15">
        <v>615</v>
      </c>
      <c r="I31" s="13" t="s">
        <v>240</v>
      </c>
    </row>
    <row r="32" spans="1:9" x14ac:dyDescent="0.25">
      <c r="A32" s="13" t="s">
        <v>259</v>
      </c>
      <c r="B32" s="14" t="s">
        <v>10</v>
      </c>
      <c r="C32" s="15" t="s">
        <v>261</v>
      </c>
      <c r="D32" s="14" t="s">
        <v>260</v>
      </c>
      <c r="E32" s="16">
        <v>42488</v>
      </c>
      <c r="F32" s="17">
        <v>3590.4</v>
      </c>
      <c r="G32" s="17">
        <v>3590.4</v>
      </c>
      <c r="H32" s="15">
        <v>615</v>
      </c>
      <c r="I32" s="13" t="s">
        <v>240</v>
      </c>
    </row>
    <row r="33" spans="1:10" x14ac:dyDescent="0.25">
      <c r="A33" s="13" t="s">
        <v>215</v>
      </c>
      <c r="B33" s="14" t="s">
        <v>274</v>
      </c>
      <c r="C33" s="15" t="s">
        <v>228</v>
      </c>
      <c r="D33" s="14" t="s">
        <v>275</v>
      </c>
      <c r="E33" s="16">
        <v>42398</v>
      </c>
      <c r="F33" s="17">
        <v>604.67999999999995</v>
      </c>
      <c r="G33" s="17">
        <v>604.67999999999995</v>
      </c>
      <c r="H33" s="15">
        <v>21</v>
      </c>
      <c r="I33" s="13" t="s">
        <v>240</v>
      </c>
    </row>
    <row r="34" spans="1:10" x14ac:dyDescent="0.25">
      <c r="A34" s="13" t="s">
        <v>215</v>
      </c>
      <c r="B34" s="14" t="s">
        <v>274</v>
      </c>
      <c r="C34" s="15" t="s">
        <v>225</v>
      </c>
      <c r="D34" s="14" t="s">
        <v>276</v>
      </c>
      <c r="E34" s="16">
        <v>42403</v>
      </c>
      <c r="F34" s="17">
        <v>297.48</v>
      </c>
      <c r="G34" s="17">
        <v>297.48</v>
      </c>
      <c r="H34" s="15">
        <v>60</v>
      </c>
      <c r="I34" s="13" t="s">
        <v>242</v>
      </c>
    </row>
    <row r="35" spans="1:10" x14ac:dyDescent="0.25">
      <c r="A35" s="13" t="s">
        <v>215</v>
      </c>
      <c r="B35" s="14" t="s">
        <v>274</v>
      </c>
      <c r="C35" s="15" t="s">
        <v>214</v>
      </c>
      <c r="D35" s="14" t="s">
        <v>277</v>
      </c>
      <c r="E35" s="16">
        <v>42471</v>
      </c>
      <c r="F35" s="17">
        <v>105.24</v>
      </c>
      <c r="G35" s="17">
        <v>105.24</v>
      </c>
      <c r="H35" s="15">
        <v>60</v>
      </c>
      <c r="I35" s="13" t="s">
        <v>242</v>
      </c>
    </row>
    <row r="36" spans="1:10" x14ac:dyDescent="0.25">
      <c r="A36" s="13" t="s">
        <v>215</v>
      </c>
      <c r="B36" s="14" t="s">
        <v>274</v>
      </c>
      <c r="C36" s="15" t="s">
        <v>219</v>
      </c>
      <c r="D36" s="14" t="s">
        <v>278</v>
      </c>
      <c r="E36" s="16">
        <v>42453</v>
      </c>
      <c r="F36" s="17">
        <v>1500</v>
      </c>
      <c r="G36" s="17">
        <v>1320</v>
      </c>
      <c r="H36" s="15">
        <v>60</v>
      </c>
      <c r="I36" s="13" t="s">
        <v>240</v>
      </c>
    </row>
    <row r="37" spans="1:10" x14ac:dyDescent="0.25">
      <c r="A37" s="13" t="s">
        <v>215</v>
      </c>
      <c r="B37" s="14" t="s">
        <v>274</v>
      </c>
      <c r="C37" s="15" t="s">
        <v>219</v>
      </c>
      <c r="D37" s="14" t="s">
        <v>279</v>
      </c>
      <c r="E37" s="16">
        <v>42464</v>
      </c>
      <c r="F37" s="17">
        <v>1500</v>
      </c>
      <c r="G37" s="17">
        <v>180</v>
      </c>
      <c r="H37" s="15">
        <v>60</v>
      </c>
      <c r="I37" s="13" t="s">
        <v>240</v>
      </c>
    </row>
    <row r="38" spans="1:10" x14ac:dyDescent="0.25">
      <c r="A38" s="13" t="s">
        <v>215</v>
      </c>
      <c r="B38" s="14" t="s">
        <v>274</v>
      </c>
      <c r="C38" s="15" t="s">
        <v>359</v>
      </c>
      <c r="D38" s="14" t="s">
        <v>360</v>
      </c>
      <c r="E38" s="16">
        <v>42534</v>
      </c>
      <c r="F38" s="17">
        <v>300.95999999999998</v>
      </c>
      <c r="G38" s="17">
        <v>300.95999999999998</v>
      </c>
      <c r="H38" s="15">
        <v>60</v>
      </c>
      <c r="I38" s="13" t="s">
        <v>242</v>
      </c>
    </row>
    <row r="39" spans="1:10" x14ac:dyDescent="0.25">
      <c r="A39" s="13" t="s">
        <v>215</v>
      </c>
      <c r="B39" s="14" t="s">
        <v>274</v>
      </c>
      <c r="C39" s="15" t="s">
        <v>361</v>
      </c>
      <c r="D39" s="14" t="s">
        <v>362</v>
      </c>
      <c r="E39" s="16">
        <v>42544</v>
      </c>
      <c r="F39" s="17">
        <v>247.37</v>
      </c>
      <c r="G39" s="17">
        <v>247.37</v>
      </c>
      <c r="H39" s="15">
        <v>60</v>
      </c>
      <c r="I39" s="13" t="s">
        <v>242</v>
      </c>
    </row>
    <row r="40" spans="1:10" x14ac:dyDescent="0.25">
      <c r="A40" s="13" t="s">
        <v>215</v>
      </c>
      <c r="B40" s="14" t="s">
        <v>274</v>
      </c>
      <c r="C40" s="15" t="s">
        <v>514</v>
      </c>
      <c r="D40" s="14" t="s">
        <v>515</v>
      </c>
      <c r="E40" s="16">
        <v>42552</v>
      </c>
      <c r="F40" s="17">
        <v>2264.4</v>
      </c>
      <c r="G40" s="17">
        <v>1509.6</v>
      </c>
      <c r="H40" s="15">
        <v>21</v>
      </c>
      <c r="I40" s="13" t="s">
        <v>240</v>
      </c>
      <c r="J40" s="29"/>
    </row>
    <row r="41" spans="1:10" x14ac:dyDescent="0.25">
      <c r="A41" s="13" t="s">
        <v>215</v>
      </c>
      <c r="B41" s="14" t="s">
        <v>274</v>
      </c>
      <c r="C41" s="15" t="s">
        <v>516</v>
      </c>
      <c r="D41" s="14" t="s">
        <v>517</v>
      </c>
      <c r="E41" s="16">
        <v>42552</v>
      </c>
      <c r="F41" s="17">
        <v>678</v>
      </c>
      <c r="G41" s="17">
        <v>678</v>
      </c>
      <c r="H41" s="15">
        <v>60</v>
      </c>
      <c r="I41" s="13" t="s">
        <v>240</v>
      </c>
    </row>
    <row r="42" spans="1:10" x14ac:dyDescent="0.25">
      <c r="A42" s="13" t="s">
        <v>213</v>
      </c>
      <c r="B42" s="14" t="s">
        <v>262</v>
      </c>
      <c r="C42" s="15" t="s">
        <v>212</v>
      </c>
      <c r="D42" s="14" t="s">
        <v>263</v>
      </c>
      <c r="E42" s="16">
        <v>42340</v>
      </c>
      <c r="F42" s="17">
        <v>48</v>
      </c>
      <c r="G42" s="17">
        <v>48</v>
      </c>
      <c r="H42" s="15">
        <v>615</v>
      </c>
      <c r="I42" s="13" t="s">
        <v>240</v>
      </c>
    </row>
    <row r="43" spans="1:10" x14ac:dyDescent="0.25">
      <c r="A43" s="13" t="s">
        <v>209</v>
      </c>
      <c r="B43" s="14" t="s">
        <v>264</v>
      </c>
      <c r="C43" s="15" t="s">
        <v>217</v>
      </c>
      <c r="D43" s="14" t="s">
        <v>265</v>
      </c>
      <c r="E43" s="16">
        <v>42451</v>
      </c>
      <c r="F43" s="17">
        <v>1187.28</v>
      </c>
      <c r="G43" s="17">
        <v>1187.28</v>
      </c>
      <c r="H43" s="15">
        <v>615</v>
      </c>
      <c r="I43" s="13" t="s">
        <v>240</v>
      </c>
    </row>
    <row r="44" spans="1:10" x14ac:dyDescent="0.25">
      <c r="A44" s="13" t="s">
        <v>209</v>
      </c>
      <c r="B44" s="14" t="s">
        <v>264</v>
      </c>
      <c r="C44" s="15" t="s">
        <v>216</v>
      </c>
      <c r="D44" s="14" t="s">
        <v>266</v>
      </c>
      <c r="E44" s="16">
        <v>42444</v>
      </c>
      <c r="F44" s="17">
        <v>753.6</v>
      </c>
      <c r="G44" s="17">
        <v>753.6</v>
      </c>
      <c r="H44" s="15">
        <v>60</v>
      </c>
      <c r="I44" s="13" t="s">
        <v>242</v>
      </c>
    </row>
    <row r="45" spans="1:10" x14ac:dyDescent="0.25">
      <c r="A45" s="13" t="s">
        <v>209</v>
      </c>
      <c r="B45" s="14" t="s">
        <v>264</v>
      </c>
      <c r="C45" s="15" t="s">
        <v>268</v>
      </c>
      <c r="D45" s="14" t="s">
        <v>267</v>
      </c>
      <c r="E45" s="16">
        <v>42461</v>
      </c>
      <c r="F45" s="17">
        <v>440.64</v>
      </c>
      <c r="G45" s="17">
        <v>440.64</v>
      </c>
      <c r="H45" s="15">
        <v>60</v>
      </c>
      <c r="I45" s="13" t="s">
        <v>242</v>
      </c>
    </row>
    <row r="46" spans="1:10" x14ac:dyDescent="0.25">
      <c r="A46" s="13" t="s">
        <v>209</v>
      </c>
      <c r="B46" s="14" t="s">
        <v>264</v>
      </c>
      <c r="C46" s="15" t="s">
        <v>208</v>
      </c>
      <c r="D46" s="14" t="s">
        <v>269</v>
      </c>
      <c r="E46" s="16">
        <v>42471</v>
      </c>
      <c r="F46" s="17">
        <v>152.4</v>
      </c>
      <c r="G46" s="17">
        <v>152.4</v>
      </c>
      <c r="H46" s="15">
        <v>60</v>
      </c>
      <c r="I46" s="13" t="s">
        <v>242</v>
      </c>
    </row>
    <row r="47" spans="1:10" x14ac:dyDescent="0.25">
      <c r="A47" s="13" t="s">
        <v>363</v>
      </c>
      <c r="B47" s="14" t="s">
        <v>364</v>
      </c>
      <c r="C47" s="15" t="s">
        <v>365</v>
      </c>
      <c r="D47" s="14" t="s">
        <v>366</v>
      </c>
      <c r="E47" s="16">
        <v>42528</v>
      </c>
      <c r="F47" s="17">
        <v>2774.4</v>
      </c>
      <c r="G47" s="17">
        <v>2774.4</v>
      </c>
      <c r="H47" s="15">
        <v>21</v>
      </c>
      <c r="I47" s="13" t="s">
        <v>240</v>
      </c>
    </row>
    <row r="48" spans="1:10" x14ac:dyDescent="0.25">
      <c r="A48" s="13" t="s">
        <v>363</v>
      </c>
      <c r="B48" s="14" t="s">
        <v>364</v>
      </c>
      <c r="C48" s="15" t="s">
        <v>367</v>
      </c>
      <c r="D48" s="14" t="s">
        <v>368</v>
      </c>
      <c r="E48" s="16">
        <v>42531</v>
      </c>
      <c r="F48" s="17">
        <v>655.20000000000005</v>
      </c>
      <c r="G48" s="17">
        <v>655.20000000000005</v>
      </c>
      <c r="H48" s="15">
        <v>60</v>
      </c>
      <c r="I48" s="13" t="s">
        <v>242</v>
      </c>
    </row>
    <row r="49" spans="1:10" x14ac:dyDescent="0.25">
      <c r="A49" s="13" t="s">
        <v>17</v>
      </c>
      <c r="B49" s="14" t="s">
        <v>369</v>
      </c>
      <c r="C49" s="15" t="s">
        <v>271</v>
      </c>
      <c r="D49" s="14" t="s">
        <v>114</v>
      </c>
      <c r="E49" s="16">
        <v>42444</v>
      </c>
      <c r="F49" s="17">
        <v>24559.200000000001</v>
      </c>
      <c r="G49" s="17">
        <v>4680</v>
      </c>
      <c r="H49" s="25" t="s">
        <v>382</v>
      </c>
      <c r="I49" s="23" t="s">
        <v>382</v>
      </c>
      <c r="J49" s="26" t="s">
        <v>372</v>
      </c>
    </row>
    <row r="50" spans="1:10" x14ac:dyDescent="0.25">
      <c r="A50" s="13" t="s">
        <v>17</v>
      </c>
      <c r="B50" s="14" t="s">
        <v>369</v>
      </c>
      <c r="C50" s="15" t="s">
        <v>271</v>
      </c>
      <c r="D50" s="14" t="s">
        <v>115</v>
      </c>
      <c r="E50" s="16">
        <v>42454</v>
      </c>
      <c r="F50" s="17">
        <v>24559.200000000001</v>
      </c>
      <c r="G50" s="17">
        <v>17119.2</v>
      </c>
      <c r="H50" s="25" t="s">
        <v>382</v>
      </c>
      <c r="I50" s="23" t="s">
        <v>382</v>
      </c>
      <c r="J50" s="26" t="s">
        <v>372</v>
      </c>
    </row>
    <row r="51" spans="1:10" x14ac:dyDescent="0.25">
      <c r="A51" s="13" t="s">
        <v>17</v>
      </c>
      <c r="B51" s="14" t="s">
        <v>369</v>
      </c>
      <c r="C51" s="15" t="s">
        <v>271</v>
      </c>
      <c r="D51" s="14" t="s">
        <v>371</v>
      </c>
      <c r="E51" s="16">
        <v>42521</v>
      </c>
      <c r="F51" s="17">
        <v>24559.200000000001</v>
      </c>
      <c r="G51" s="17">
        <v>2760</v>
      </c>
      <c r="H51" s="25" t="s">
        <v>382</v>
      </c>
      <c r="I51" s="23" t="s">
        <v>382</v>
      </c>
      <c r="J51" s="26" t="s">
        <v>372</v>
      </c>
    </row>
    <row r="52" spans="1:10" x14ac:dyDescent="0.25">
      <c r="A52" s="13" t="s">
        <v>17</v>
      </c>
      <c r="B52" s="14" t="s">
        <v>369</v>
      </c>
      <c r="C52" s="15" t="s">
        <v>272</v>
      </c>
      <c r="D52" s="14" t="s">
        <v>370</v>
      </c>
      <c r="E52" s="16">
        <v>42530</v>
      </c>
      <c r="F52" s="17">
        <v>18499.2</v>
      </c>
      <c r="G52" s="17">
        <v>18499.2</v>
      </c>
      <c r="H52" s="15">
        <v>611</v>
      </c>
      <c r="I52" s="13" t="s">
        <v>240</v>
      </c>
      <c r="J52" s="28"/>
    </row>
    <row r="53" spans="1:10" x14ac:dyDescent="0.25">
      <c r="A53" s="13" t="s">
        <v>509</v>
      </c>
      <c r="B53" s="14" t="s">
        <v>383</v>
      </c>
      <c r="C53" s="15" t="s">
        <v>283</v>
      </c>
      <c r="D53" s="14" t="s">
        <v>282</v>
      </c>
      <c r="E53" s="16">
        <v>42509</v>
      </c>
      <c r="F53" s="17">
        <v>4188</v>
      </c>
      <c r="G53" s="17">
        <v>4188</v>
      </c>
      <c r="H53" s="15">
        <v>60</v>
      </c>
      <c r="I53" s="13" t="s">
        <v>242</v>
      </c>
      <c r="J53" s="28"/>
    </row>
    <row r="54" spans="1:10" x14ac:dyDescent="0.25">
      <c r="A54" s="13" t="s">
        <v>21</v>
      </c>
      <c r="B54" s="14" t="s">
        <v>377</v>
      </c>
      <c r="C54" s="15" t="s">
        <v>280</v>
      </c>
      <c r="D54" s="14" t="s">
        <v>116</v>
      </c>
      <c r="E54" s="16">
        <v>42479</v>
      </c>
      <c r="F54" s="17">
        <v>177698.4</v>
      </c>
      <c r="G54" s="17">
        <v>28399.99</v>
      </c>
      <c r="H54" s="15">
        <v>615</v>
      </c>
      <c r="I54" s="13" t="s">
        <v>240</v>
      </c>
      <c r="J54" s="28"/>
    </row>
    <row r="55" spans="1:10" x14ac:dyDescent="0.25">
      <c r="A55" s="13" t="s">
        <v>21</v>
      </c>
      <c r="B55" s="14" t="s">
        <v>377</v>
      </c>
      <c r="C55" s="15" t="s">
        <v>280</v>
      </c>
      <c r="D55" s="14" t="s">
        <v>117</v>
      </c>
      <c r="E55" s="16">
        <v>42479</v>
      </c>
      <c r="F55" s="17">
        <v>177698.4</v>
      </c>
      <c r="G55" s="17">
        <v>28399.99</v>
      </c>
      <c r="H55" s="15">
        <v>615</v>
      </c>
      <c r="I55" s="13" t="s">
        <v>240</v>
      </c>
    </row>
    <row r="56" spans="1:10" x14ac:dyDescent="0.25">
      <c r="A56" s="13" t="s">
        <v>21</v>
      </c>
      <c r="B56" s="14" t="s">
        <v>377</v>
      </c>
      <c r="C56" s="15" t="s">
        <v>280</v>
      </c>
      <c r="D56" s="14" t="s">
        <v>118</v>
      </c>
      <c r="E56" s="16">
        <v>42479</v>
      </c>
      <c r="F56" s="17">
        <v>177698.4</v>
      </c>
      <c r="G56" s="17">
        <v>28399.99</v>
      </c>
      <c r="H56" s="15">
        <v>615</v>
      </c>
      <c r="I56" s="13" t="s">
        <v>240</v>
      </c>
    </row>
    <row r="57" spans="1:10" x14ac:dyDescent="0.25">
      <c r="A57" s="13" t="s">
        <v>21</v>
      </c>
      <c r="B57" s="14" t="s">
        <v>377</v>
      </c>
      <c r="C57" s="15" t="s">
        <v>280</v>
      </c>
      <c r="D57" s="14" t="s">
        <v>327</v>
      </c>
      <c r="E57" s="16">
        <v>42490</v>
      </c>
      <c r="F57" s="17">
        <v>177698.4</v>
      </c>
      <c r="G57" s="17">
        <v>28399.99</v>
      </c>
      <c r="H57" s="15">
        <v>615</v>
      </c>
      <c r="I57" s="13" t="s">
        <v>240</v>
      </c>
    </row>
    <row r="58" spans="1:10" x14ac:dyDescent="0.25">
      <c r="A58" s="13" t="s">
        <v>21</v>
      </c>
      <c r="B58" s="14" t="s">
        <v>377</v>
      </c>
      <c r="C58" s="15" t="s">
        <v>280</v>
      </c>
      <c r="D58" s="14" t="s">
        <v>378</v>
      </c>
      <c r="E58" s="16">
        <v>42521</v>
      </c>
      <c r="F58" s="17">
        <v>177698.4</v>
      </c>
      <c r="G58" s="17">
        <v>28399.99</v>
      </c>
      <c r="H58" s="15">
        <v>615</v>
      </c>
      <c r="I58" s="13" t="s">
        <v>240</v>
      </c>
    </row>
    <row r="59" spans="1:10" x14ac:dyDescent="0.25">
      <c r="A59" s="13" t="s">
        <v>21</v>
      </c>
      <c r="B59" s="14" t="s">
        <v>377</v>
      </c>
      <c r="C59" s="15" t="s">
        <v>280</v>
      </c>
      <c r="D59" s="14" t="s">
        <v>513</v>
      </c>
      <c r="E59" s="16">
        <v>42551</v>
      </c>
      <c r="F59" s="17">
        <v>177698.4</v>
      </c>
      <c r="G59" s="17">
        <v>28400.04</v>
      </c>
      <c r="H59" s="15">
        <v>615</v>
      </c>
      <c r="I59" s="13" t="s">
        <v>240</v>
      </c>
    </row>
    <row r="60" spans="1:10" ht="30" x14ac:dyDescent="0.25">
      <c r="A60" s="13" t="s">
        <v>379</v>
      </c>
      <c r="B60" s="14" t="s">
        <v>373</v>
      </c>
      <c r="C60" s="15" t="s">
        <v>374</v>
      </c>
      <c r="D60" s="14" t="s">
        <v>375</v>
      </c>
      <c r="E60" s="16">
        <v>42369</v>
      </c>
      <c r="F60" s="17">
        <v>25576.799999999999</v>
      </c>
      <c r="G60" s="17">
        <v>17903.759999999998</v>
      </c>
      <c r="H60" s="189" t="s">
        <v>511</v>
      </c>
      <c r="I60" s="13" t="s">
        <v>240</v>
      </c>
      <c r="J60" s="26" t="s">
        <v>512</v>
      </c>
    </row>
    <row r="61" spans="1:10" s="23" customFormat="1" ht="30" x14ac:dyDescent="0.25">
      <c r="A61" s="183" t="s">
        <v>379</v>
      </c>
      <c r="B61" s="184" t="s">
        <v>373</v>
      </c>
      <c r="C61" s="185" t="s">
        <v>380</v>
      </c>
      <c r="D61" s="184" t="s">
        <v>376</v>
      </c>
      <c r="E61" s="186">
        <v>42460</v>
      </c>
      <c r="F61" s="187">
        <v>11799.48</v>
      </c>
      <c r="G61" s="187">
        <v>11799.48</v>
      </c>
      <c r="H61" s="188" t="s">
        <v>510</v>
      </c>
      <c r="I61" s="13" t="s">
        <v>240</v>
      </c>
      <c r="J61" s="26" t="s">
        <v>372</v>
      </c>
    </row>
    <row r="62" spans="1:10" x14ac:dyDescent="0.25">
      <c r="A62" s="13" t="s">
        <v>284</v>
      </c>
      <c r="B62" s="14" t="s">
        <v>10</v>
      </c>
      <c r="C62" s="15" t="s">
        <v>224</v>
      </c>
      <c r="D62" s="14" t="s">
        <v>285</v>
      </c>
      <c r="E62" s="16">
        <v>42437</v>
      </c>
      <c r="F62" s="17">
        <v>1682.87</v>
      </c>
      <c r="G62" s="17">
        <v>1682.87</v>
      </c>
      <c r="H62" s="15">
        <v>21</v>
      </c>
      <c r="I62" s="13" t="s">
        <v>240</v>
      </c>
    </row>
    <row r="63" spans="1:10" x14ac:dyDescent="0.25">
      <c r="A63" s="13" t="s">
        <v>284</v>
      </c>
      <c r="B63" s="14" t="s">
        <v>10</v>
      </c>
      <c r="C63" s="15" t="s">
        <v>384</v>
      </c>
      <c r="D63" s="14" t="s">
        <v>385</v>
      </c>
      <c r="E63" s="16">
        <v>42544</v>
      </c>
      <c r="F63" s="17">
        <v>1012.26</v>
      </c>
      <c r="G63" s="17">
        <v>1012.26</v>
      </c>
      <c r="H63" s="15">
        <v>60</v>
      </c>
      <c r="I63" s="13" t="s">
        <v>242</v>
      </c>
    </row>
    <row r="64" spans="1:10" x14ac:dyDescent="0.25">
      <c r="A64" s="13" t="s">
        <v>289</v>
      </c>
      <c r="B64" s="14">
        <v>803717287</v>
      </c>
      <c r="C64" s="15" t="s">
        <v>10</v>
      </c>
      <c r="D64" s="14">
        <v>242895090</v>
      </c>
      <c r="E64" s="16">
        <v>42375</v>
      </c>
      <c r="F64" s="17" t="s">
        <v>10</v>
      </c>
      <c r="G64" s="17">
        <v>596.41</v>
      </c>
      <c r="H64" s="15">
        <v>626</v>
      </c>
      <c r="I64" s="13" t="s">
        <v>242</v>
      </c>
    </row>
    <row r="65" spans="1:9" x14ac:dyDescent="0.25">
      <c r="A65" s="13" t="s">
        <v>289</v>
      </c>
      <c r="B65" s="14">
        <v>803717291</v>
      </c>
      <c r="C65" s="15" t="s">
        <v>10</v>
      </c>
      <c r="D65" s="14">
        <v>243167060</v>
      </c>
      <c r="E65" s="16">
        <v>42380</v>
      </c>
      <c r="F65" s="17" t="s">
        <v>10</v>
      </c>
      <c r="G65" s="17">
        <v>529.04</v>
      </c>
      <c r="H65" s="15">
        <v>626</v>
      </c>
      <c r="I65" s="13" t="s">
        <v>242</v>
      </c>
    </row>
    <row r="66" spans="1:9" x14ac:dyDescent="0.25">
      <c r="A66" s="13" t="s">
        <v>289</v>
      </c>
      <c r="B66" s="14">
        <v>62236884</v>
      </c>
      <c r="C66" s="15" t="s">
        <v>10</v>
      </c>
      <c r="D66" s="14">
        <v>46360104</v>
      </c>
      <c r="E66" s="16">
        <v>42400</v>
      </c>
      <c r="F66" s="17" t="s">
        <v>10</v>
      </c>
      <c r="G66" s="17">
        <v>10213.99</v>
      </c>
      <c r="H66" s="15">
        <v>626</v>
      </c>
      <c r="I66" s="13" t="s">
        <v>242</v>
      </c>
    </row>
    <row r="67" spans="1:9" x14ac:dyDescent="0.25">
      <c r="A67" s="13" t="s">
        <v>289</v>
      </c>
      <c r="B67" s="14">
        <v>62238801</v>
      </c>
      <c r="C67" s="15" t="s">
        <v>10</v>
      </c>
      <c r="D67" s="14">
        <v>46359857</v>
      </c>
      <c r="E67" s="16">
        <v>42400</v>
      </c>
      <c r="F67" s="17" t="s">
        <v>10</v>
      </c>
      <c r="G67" s="17">
        <v>816.13</v>
      </c>
      <c r="H67" s="15">
        <v>626</v>
      </c>
      <c r="I67" s="13" t="s">
        <v>242</v>
      </c>
    </row>
    <row r="68" spans="1:9" x14ac:dyDescent="0.25">
      <c r="A68" s="13" t="s">
        <v>289</v>
      </c>
      <c r="B68" s="14">
        <v>803717287</v>
      </c>
      <c r="C68" s="15" t="s">
        <v>10</v>
      </c>
      <c r="D68" s="14">
        <v>243330775</v>
      </c>
      <c r="E68" s="16">
        <v>42403</v>
      </c>
      <c r="F68" s="17" t="s">
        <v>10</v>
      </c>
      <c r="G68" s="17">
        <v>591.72</v>
      </c>
      <c r="H68" s="15">
        <v>626</v>
      </c>
      <c r="I68" s="13" t="s">
        <v>242</v>
      </c>
    </row>
    <row r="69" spans="1:9" x14ac:dyDescent="0.25">
      <c r="A69" s="13" t="s">
        <v>289</v>
      </c>
      <c r="B69" s="14">
        <v>803717291</v>
      </c>
      <c r="C69" s="15" t="s">
        <v>10</v>
      </c>
      <c r="D69" s="14">
        <v>243420797</v>
      </c>
      <c r="E69" s="16">
        <v>42408</v>
      </c>
      <c r="F69" s="17" t="s">
        <v>10</v>
      </c>
      <c r="G69" s="17">
        <v>529.04</v>
      </c>
      <c r="H69" s="15">
        <v>626</v>
      </c>
      <c r="I69" s="13" t="s">
        <v>242</v>
      </c>
    </row>
    <row r="70" spans="1:9" x14ac:dyDescent="0.25">
      <c r="A70" s="13" t="s">
        <v>289</v>
      </c>
      <c r="B70" s="14">
        <v>62236884</v>
      </c>
      <c r="C70" s="15" t="s">
        <v>10</v>
      </c>
      <c r="D70" s="14">
        <v>46858970</v>
      </c>
      <c r="E70" s="16">
        <v>42429</v>
      </c>
      <c r="F70" s="17" t="s">
        <v>10</v>
      </c>
      <c r="G70" s="17">
        <v>9741.5</v>
      </c>
      <c r="H70" s="15">
        <v>626</v>
      </c>
      <c r="I70" s="13" t="s">
        <v>242</v>
      </c>
    </row>
    <row r="71" spans="1:9" x14ac:dyDescent="0.25">
      <c r="A71" s="13" t="s">
        <v>289</v>
      </c>
      <c r="B71" s="14">
        <v>62238801</v>
      </c>
      <c r="C71" s="15" t="s">
        <v>10</v>
      </c>
      <c r="D71" s="14">
        <v>46858729</v>
      </c>
      <c r="E71" s="16">
        <v>42429</v>
      </c>
      <c r="F71" s="17" t="s">
        <v>10</v>
      </c>
      <c r="G71" s="17">
        <v>1020.13</v>
      </c>
      <c r="H71" s="15">
        <v>626</v>
      </c>
      <c r="I71" s="13" t="s">
        <v>242</v>
      </c>
    </row>
    <row r="72" spans="1:9" x14ac:dyDescent="0.25">
      <c r="A72" s="13" t="s">
        <v>289</v>
      </c>
      <c r="B72" s="14">
        <v>803717287</v>
      </c>
      <c r="C72" s="15" t="s">
        <v>10</v>
      </c>
      <c r="D72" s="14">
        <v>243748381</v>
      </c>
      <c r="E72" s="16">
        <v>42432</v>
      </c>
      <c r="F72" s="17" t="s">
        <v>10</v>
      </c>
      <c r="G72" s="17">
        <v>598.96</v>
      </c>
      <c r="H72" s="15">
        <v>626</v>
      </c>
      <c r="I72" s="13" t="s">
        <v>242</v>
      </c>
    </row>
    <row r="73" spans="1:9" x14ac:dyDescent="0.25">
      <c r="A73" s="13" t="s">
        <v>289</v>
      </c>
      <c r="B73" s="14">
        <v>803717291</v>
      </c>
      <c r="C73" s="15" t="s">
        <v>10</v>
      </c>
      <c r="D73" s="14">
        <v>243966742</v>
      </c>
      <c r="E73" s="16">
        <v>42437</v>
      </c>
      <c r="F73" s="17" t="s">
        <v>10</v>
      </c>
      <c r="G73" s="17">
        <v>529.04</v>
      </c>
      <c r="H73" s="15">
        <v>626</v>
      </c>
      <c r="I73" s="13" t="s">
        <v>242</v>
      </c>
    </row>
    <row r="74" spans="1:9" x14ac:dyDescent="0.25">
      <c r="A74" s="13" t="s">
        <v>289</v>
      </c>
      <c r="B74" s="14">
        <v>62236884</v>
      </c>
      <c r="C74" s="15" t="s">
        <v>10</v>
      </c>
      <c r="D74" s="14">
        <v>47354611</v>
      </c>
      <c r="E74" s="16">
        <v>42460</v>
      </c>
      <c r="F74" s="17" t="s">
        <v>10</v>
      </c>
      <c r="G74" s="17">
        <v>9945.43</v>
      </c>
      <c r="H74" s="15">
        <v>626</v>
      </c>
      <c r="I74" s="13" t="s">
        <v>242</v>
      </c>
    </row>
    <row r="75" spans="1:9" x14ac:dyDescent="0.25">
      <c r="A75" s="13" t="s">
        <v>289</v>
      </c>
      <c r="B75" s="14">
        <v>62238801</v>
      </c>
      <c r="C75" s="15" t="s">
        <v>10</v>
      </c>
      <c r="D75" s="14">
        <v>47354431</v>
      </c>
      <c r="E75" s="16">
        <v>42460</v>
      </c>
      <c r="F75" s="17" t="s">
        <v>10</v>
      </c>
      <c r="G75" s="17">
        <v>1020</v>
      </c>
      <c r="H75" s="15">
        <v>626</v>
      </c>
      <c r="I75" s="13" t="s">
        <v>242</v>
      </c>
    </row>
    <row r="76" spans="1:9" x14ac:dyDescent="0.25">
      <c r="A76" s="13" t="s">
        <v>289</v>
      </c>
      <c r="B76" s="14">
        <v>803717287</v>
      </c>
      <c r="C76" s="15" t="s">
        <v>10</v>
      </c>
      <c r="D76" s="14">
        <v>244118462</v>
      </c>
      <c r="E76" s="16">
        <v>42465</v>
      </c>
      <c r="F76" s="17" t="s">
        <v>10</v>
      </c>
      <c r="G76" s="17">
        <v>592.46</v>
      </c>
      <c r="H76" s="15">
        <v>626</v>
      </c>
      <c r="I76" s="13" t="s">
        <v>242</v>
      </c>
    </row>
    <row r="77" spans="1:9" x14ac:dyDescent="0.25">
      <c r="A77" s="13" t="s">
        <v>289</v>
      </c>
      <c r="B77" s="14">
        <v>803717291</v>
      </c>
      <c r="C77" s="15" t="s">
        <v>10</v>
      </c>
      <c r="D77" s="14">
        <v>244214496</v>
      </c>
      <c r="E77" s="16">
        <v>42468</v>
      </c>
      <c r="F77" s="17" t="s">
        <v>10</v>
      </c>
      <c r="G77" s="17">
        <v>529.04</v>
      </c>
      <c r="H77" s="15">
        <v>626</v>
      </c>
      <c r="I77" s="13" t="s">
        <v>242</v>
      </c>
    </row>
    <row r="78" spans="1:9" x14ac:dyDescent="0.25">
      <c r="A78" s="13" t="s">
        <v>289</v>
      </c>
      <c r="B78" s="14">
        <v>62238801</v>
      </c>
      <c r="C78" s="15" t="s">
        <v>10</v>
      </c>
      <c r="D78" s="14" t="s">
        <v>291</v>
      </c>
      <c r="E78" s="16">
        <v>42490</v>
      </c>
      <c r="F78" s="17" t="s">
        <v>10</v>
      </c>
      <c r="G78" s="17">
        <v>1020</v>
      </c>
      <c r="H78" s="15">
        <v>626</v>
      </c>
      <c r="I78" s="13" t="s">
        <v>242</v>
      </c>
    </row>
    <row r="79" spans="1:9" x14ac:dyDescent="0.25">
      <c r="A79" s="13" t="s">
        <v>289</v>
      </c>
      <c r="B79" s="14">
        <v>62238801</v>
      </c>
      <c r="C79" s="15" t="s">
        <v>10</v>
      </c>
      <c r="D79" s="14" t="s">
        <v>389</v>
      </c>
      <c r="E79" s="16">
        <v>42521</v>
      </c>
      <c r="F79" s="17" t="s">
        <v>10</v>
      </c>
      <c r="G79" s="17">
        <v>1020.13</v>
      </c>
      <c r="H79" s="15">
        <v>626</v>
      </c>
      <c r="I79" s="13" t="s">
        <v>242</v>
      </c>
    </row>
    <row r="80" spans="1:9" x14ac:dyDescent="0.25">
      <c r="A80" s="13" t="s">
        <v>289</v>
      </c>
      <c r="B80" s="14">
        <v>62238801</v>
      </c>
      <c r="C80" s="15" t="s">
        <v>391</v>
      </c>
      <c r="D80" s="14" t="s">
        <v>390</v>
      </c>
      <c r="E80" s="16">
        <v>42551</v>
      </c>
      <c r="F80" s="17" t="s">
        <v>10</v>
      </c>
      <c r="G80" s="17">
        <v>0</v>
      </c>
      <c r="H80" s="15">
        <v>626</v>
      </c>
      <c r="I80" s="13" t="s">
        <v>242</v>
      </c>
    </row>
    <row r="81" spans="1:10" x14ac:dyDescent="0.25">
      <c r="A81" s="13" t="s">
        <v>289</v>
      </c>
      <c r="B81" s="14">
        <v>62238801</v>
      </c>
      <c r="C81" s="15" t="s">
        <v>10</v>
      </c>
      <c r="D81" s="14" t="s">
        <v>522</v>
      </c>
      <c r="E81" s="16">
        <v>42551</v>
      </c>
      <c r="F81" s="17" t="s">
        <v>10</v>
      </c>
      <c r="G81" s="17">
        <v>1020.13</v>
      </c>
      <c r="H81" s="15">
        <v>626</v>
      </c>
      <c r="I81" s="13" t="s">
        <v>242</v>
      </c>
    </row>
    <row r="82" spans="1:10" x14ac:dyDescent="0.25">
      <c r="A82" s="13" t="s">
        <v>289</v>
      </c>
      <c r="B82" s="14">
        <v>62236884</v>
      </c>
      <c r="C82" s="15" t="s">
        <v>10</v>
      </c>
      <c r="D82" s="14" t="s">
        <v>292</v>
      </c>
      <c r="E82" s="16">
        <v>42490</v>
      </c>
      <c r="F82" s="17" t="s">
        <v>10</v>
      </c>
      <c r="G82" s="17">
        <v>9765</v>
      </c>
      <c r="H82" s="15">
        <v>626</v>
      </c>
      <c r="I82" s="13" t="s">
        <v>242</v>
      </c>
    </row>
    <row r="83" spans="1:10" x14ac:dyDescent="0.25">
      <c r="A83" s="13" t="s">
        <v>289</v>
      </c>
      <c r="B83" s="14">
        <v>62236884</v>
      </c>
      <c r="C83" s="15" t="s">
        <v>10</v>
      </c>
      <c r="D83" s="14" t="s">
        <v>388</v>
      </c>
      <c r="E83" s="16">
        <v>42521</v>
      </c>
      <c r="F83" s="17" t="s">
        <v>10</v>
      </c>
      <c r="G83" s="17">
        <v>9500.02</v>
      </c>
      <c r="H83" s="15">
        <v>626</v>
      </c>
      <c r="I83" s="13" t="s">
        <v>242</v>
      </c>
    </row>
    <row r="84" spans="1:10" x14ac:dyDescent="0.25">
      <c r="A84" s="13" t="s">
        <v>289</v>
      </c>
      <c r="B84" s="14">
        <v>62236884</v>
      </c>
      <c r="C84" s="15" t="s">
        <v>10</v>
      </c>
      <c r="D84" s="14" t="s">
        <v>521</v>
      </c>
      <c r="E84" s="16">
        <v>42551</v>
      </c>
      <c r="F84" s="17" t="s">
        <v>10</v>
      </c>
      <c r="G84" s="17">
        <v>9630.5300000000007</v>
      </c>
      <c r="H84" s="15">
        <v>626</v>
      </c>
      <c r="I84" s="13" t="s">
        <v>242</v>
      </c>
    </row>
    <row r="85" spans="1:10" x14ac:dyDescent="0.25">
      <c r="A85" s="13" t="s">
        <v>289</v>
      </c>
      <c r="B85" s="14">
        <v>803717287</v>
      </c>
      <c r="C85" s="15" t="s">
        <v>10</v>
      </c>
      <c r="D85" s="14" t="s">
        <v>293</v>
      </c>
      <c r="E85" s="16">
        <v>42494</v>
      </c>
      <c r="F85" s="17" t="s">
        <v>10</v>
      </c>
      <c r="G85" s="17">
        <v>584.86</v>
      </c>
      <c r="H85" s="15">
        <v>626</v>
      </c>
      <c r="I85" s="13" t="s">
        <v>242</v>
      </c>
    </row>
    <row r="86" spans="1:10" x14ac:dyDescent="0.25">
      <c r="A86" s="13" t="s">
        <v>289</v>
      </c>
      <c r="B86" s="14">
        <v>803717287</v>
      </c>
      <c r="C86" s="15" t="s">
        <v>10</v>
      </c>
      <c r="D86" s="14" t="s">
        <v>386</v>
      </c>
      <c r="E86" s="16">
        <v>42524</v>
      </c>
      <c r="F86" s="17" t="s">
        <v>10</v>
      </c>
      <c r="G86" s="17">
        <v>583.97</v>
      </c>
      <c r="H86" s="15">
        <v>626</v>
      </c>
      <c r="I86" s="13" t="s">
        <v>242</v>
      </c>
    </row>
    <row r="87" spans="1:10" x14ac:dyDescent="0.25">
      <c r="A87" s="13" t="s">
        <v>289</v>
      </c>
      <c r="B87" s="14">
        <v>803717287</v>
      </c>
      <c r="C87" s="15" t="s">
        <v>10</v>
      </c>
      <c r="D87" s="14" t="s">
        <v>528</v>
      </c>
      <c r="E87" s="16">
        <v>42556</v>
      </c>
      <c r="F87" s="17" t="s">
        <v>10</v>
      </c>
      <c r="G87" s="17">
        <v>590.27</v>
      </c>
      <c r="H87" s="15">
        <v>626</v>
      </c>
      <c r="I87" s="13" t="s">
        <v>242</v>
      </c>
    </row>
    <row r="88" spans="1:10" x14ac:dyDescent="0.25">
      <c r="A88" s="13" t="s">
        <v>289</v>
      </c>
      <c r="B88" s="14">
        <v>803717291</v>
      </c>
      <c r="C88" s="15" t="s">
        <v>10</v>
      </c>
      <c r="D88" s="14" t="s">
        <v>294</v>
      </c>
      <c r="E88" s="16">
        <v>42501</v>
      </c>
      <c r="F88" s="17" t="s">
        <v>10</v>
      </c>
      <c r="G88" s="17">
        <v>529.04</v>
      </c>
      <c r="H88" s="15">
        <v>626</v>
      </c>
      <c r="I88" s="13" t="s">
        <v>242</v>
      </c>
    </row>
    <row r="89" spans="1:10" x14ac:dyDescent="0.25">
      <c r="A89" s="13" t="s">
        <v>289</v>
      </c>
      <c r="B89" s="14">
        <v>803717291</v>
      </c>
      <c r="C89" s="15" t="s">
        <v>10</v>
      </c>
      <c r="D89" s="14" t="s">
        <v>387</v>
      </c>
      <c r="E89" s="16">
        <v>42530</v>
      </c>
      <c r="F89" s="17" t="s">
        <v>10</v>
      </c>
      <c r="G89" s="17">
        <v>529.04</v>
      </c>
      <c r="H89" s="15">
        <v>626</v>
      </c>
      <c r="I89" s="13" t="s">
        <v>242</v>
      </c>
    </row>
    <row r="90" spans="1:10" x14ac:dyDescent="0.25">
      <c r="A90" s="13" t="s">
        <v>289</v>
      </c>
      <c r="B90" s="14">
        <v>62236884</v>
      </c>
      <c r="C90" s="15" t="s">
        <v>290</v>
      </c>
      <c r="D90" s="14">
        <v>47260119</v>
      </c>
      <c r="E90" s="16">
        <v>42460</v>
      </c>
      <c r="F90" s="17">
        <v>300</v>
      </c>
      <c r="G90" s="17">
        <v>300</v>
      </c>
      <c r="H90" s="15">
        <v>626</v>
      </c>
      <c r="I90" s="13" t="s">
        <v>242</v>
      </c>
    </row>
    <row r="91" spans="1:10" x14ac:dyDescent="0.25">
      <c r="A91" s="13" t="s">
        <v>295</v>
      </c>
      <c r="B91" s="14" t="s">
        <v>296</v>
      </c>
      <c r="C91" s="15" t="s">
        <v>10</v>
      </c>
      <c r="D91" s="14" t="s">
        <v>393</v>
      </c>
      <c r="E91" s="16">
        <v>42244</v>
      </c>
      <c r="F91" s="17" t="s">
        <v>10</v>
      </c>
      <c r="G91" s="17">
        <v>1968</v>
      </c>
      <c r="H91" s="15">
        <v>626</v>
      </c>
      <c r="I91" s="13" t="s">
        <v>242</v>
      </c>
    </row>
    <row r="92" spans="1:10" x14ac:dyDescent="0.25">
      <c r="A92" s="13" t="s">
        <v>295</v>
      </c>
      <c r="B92" s="14" t="s">
        <v>296</v>
      </c>
      <c r="C92" s="15" t="s">
        <v>10</v>
      </c>
      <c r="D92" s="14" t="s">
        <v>394</v>
      </c>
      <c r="E92" s="16">
        <v>42244</v>
      </c>
      <c r="F92" s="17" t="s">
        <v>10</v>
      </c>
      <c r="G92" s="17">
        <v>17.809999999999999</v>
      </c>
      <c r="H92" s="15">
        <v>626</v>
      </c>
      <c r="I92" s="13" t="s">
        <v>242</v>
      </c>
    </row>
    <row r="93" spans="1:10" x14ac:dyDescent="0.25">
      <c r="A93" s="13" t="s">
        <v>295</v>
      </c>
      <c r="B93" s="14" t="s">
        <v>296</v>
      </c>
      <c r="C93" s="15" t="s">
        <v>10</v>
      </c>
      <c r="D93" s="14" t="s">
        <v>395</v>
      </c>
      <c r="E93" s="16">
        <v>42251</v>
      </c>
      <c r="F93" s="17" t="s">
        <v>10</v>
      </c>
      <c r="G93" s="17">
        <v>276</v>
      </c>
      <c r="H93" s="15">
        <v>626</v>
      </c>
      <c r="I93" s="13" t="s">
        <v>242</v>
      </c>
    </row>
    <row r="94" spans="1:10" x14ac:dyDescent="0.25">
      <c r="A94" s="13" t="s">
        <v>295</v>
      </c>
      <c r="B94" s="14" t="s">
        <v>296</v>
      </c>
      <c r="C94" s="15" t="s">
        <v>10</v>
      </c>
      <c r="D94" s="14" t="s">
        <v>396</v>
      </c>
      <c r="E94" s="16">
        <v>42279</v>
      </c>
      <c r="F94" s="17" t="s">
        <v>10</v>
      </c>
      <c r="G94" s="17">
        <v>276</v>
      </c>
      <c r="H94" s="15">
        <v>626</v>
      </c>
      <c r="I94" s="13" t="s">
        <v>242</v>
      </c>
    </row>
    <row r="95" spans="1:10" x14ac:dyDescent="0.25">
      <c r="A95" s="13" t="s">
        <v>295</v>
      </c>
      <c r="B95" s="14" t="s">
        <v>296</v>
      </c>
      <c r="C95" s="15" t="s">
        <v>10</v>
      </c>
      <c r="D95" s="14" t="s">
        <v>397</v>
      </c>
      <c r="E95" s="16">
        <v>42310</v>
      </c>
      <c r="F95" s="17" t="s">
        <v>10</v>
      </c>
      <c r="G95" s="17">
        <v>276</v>
      </c>
      <c r="H95" s="15">
        <v>626</v>
      </c>
      <c r="I95" s="13" t="s">
        <v>242</v>
      </c>
      <c r="J95" s="191"/>
    </row>
    <row r="96" spans="1:10" x14ac:dyDescent="0.25">
      <c r="A96" s="13" t="s">
        <v>295</v>
      </c>
      <c r="B96" s="14" t="s">
        <v>296</v>
      </c>
      <c r="C96" s="15" t="s">
        <v>10</v>
      </c>
      <c r="D96" s="14" t="s">
        <v>398</v>
      </c>
      <c r="E96" s="16">
        <v>42340</v>
      </c>
      <c r="F96" s="17" t="s">
        <v>10</v>
      </c>
      <c r="G96" s="17">
        <v>276</v>
      </c>
      <c r="H96" s="15">
        <v>626</v>
      </c>
      <c r="I96" s="13" t="s">
        <v>242</v>
      </c>
      <c r="J96" s="26" t="s">
        <v>399</v>
      </c>
    </row>
    <row r="97" spans="1:10" x14ac:dyDescent="0.25">
      <c r="A97" s="13" t="s">
        <v>295</v>
      </c>
      <c r="B97" s="14" t="s">
        <v>296</v>
      </c>
      <c r="C97" s="15" t="s">
        <v>10</v>
      </c>
      <c r="D97" s="14">
        <v>11601002171</v>
      </c>
      <c r="E97" s="16">
        <v>42374</v>
      </c>
      <c r="F97" s="17" t="s">
        <v>10</v>
      </c>
      <c r="G97" s="17">
        <v>276</v>
      </c>
      <c r="H97" s="15">
        <v>626</v>
      </c>
      <c r="I97" s="13" t="s">
        <v>242</v>
      </c>
      <c r="J97" s="26" t="s">
        <v>399</v>
      </c>
    </row>
    <row r="98" spans="1:10" x14ac:dyDescent="0.25">
      <c r="A98" s="13" t="s">
        <v>295</v>
      </c>
      <c r="B98" s="14" t="s">
        <v>296</v>
      </c>
      <c r="C98" s="15" t="s">
        <v>10</v>
      </c>
      <c r="D98" s="14">
        <v>11602000520</v>
      </c>
      <c r="E98" s="16">
        <v>42401</v>
      </c>
      <c r="F98" s="17" t="s">
        <v>10</v>
      </c>
      <c r="G98" s="17">
        <v>276</v>
      </c>
      <c r="H98" s="15">
        <v>626</v>
      </c>
      <c r="I98" s="13" t="s">
        <v>242</v>
      </c>
      <c r="J98" s="26" t="s">
        <v>399</v>
      </c>
    </row>
    <row r="99" spans="1:10" x14ac:dyDescent="0.25">
      <c r="A99" s="13" t="s">
        <v>295</v>
      </c>
      <c r="B99" s="14" t="s">
        <v>296</v>
      </c>
      <c r="C99" s="15" t="s">
        <v>10</v>
      </c>
      <c r="D99" s="14" t="s">
        <v>297</v>
      </c>
      <c r="E99" s="16">
        <v>42432</v>
      </c>
      <c r="F99" s="17" t="s">
        <v>10</v>
      </c>
      <c r="G99" s="17">
        <v>276</v>
      </c>
      <c r="H99" s="15">
        <v>626</v>
      </c>
      <c r="I99" s="13" t="s">
        <v>242</v>
      </c>
      <c r="J99" s="28" t="s">
        <v>399</v>
      </c>
    </row>
    <row r="100" spans="1:10" x14ac:dyDescent="0.25">
      <c r="A100" s="13" t="s">
        <v>295</v>
      </c>
      <c r="B100" s="14" t="s">
        <v>296</v>
      </c>
      <c r="C100" s="15" t="s">
        <v>10</v>
      </c>
      <c r="D100" s="14">
        <v>11604000609</v>
      </c>
      <c r="E100" s="16">
        <v>42464</v>
      </c>
      <c r="F100" s="17" t="s">
        <v>10</v>
      </c>
      <c r="G100" s="17">
        <v>276</v>
      </c>
      <c r="H100" s="15">
        <v>626</v>
      </c>
      <c r="I100" s="13" t="s">
        <v>242</v>
      </c>
      <c r="J100" s="190"/>
    </row>
    <row r="101" spans="1:10" x14ac:dyDescent="0.25">
      <c r="A101" s="13" t="s">
        <v>295</v>
      </c>
      <c r="B101" s="14" t="s">
        <v>296</v>
      </c>
      <c r="C101" s="15" t="s">
        <v>10</v>
      </c>
      <c r="D101" s="14" t="s">
        <v>298</v>
      </c>
      <c r="E101" s="16">
        <v>42501</v>
      </c>
      <c r="F101" s="17" t="s">
        <v>10</v>
      </c>
      <c r="G101" s="17">
        <v>1656</v>
      </c>
      <c r="H101" s="15">
        <v>626</v>
      </c>
      <c r="I101" s="13" t="s">
        <v>242</v>
      </c>
    </row>
    <row r="102" spans="1:10" x14ac:dyDescent="0.25">
      <c r="A102" s="13" t="s">
        <v>295</v>
      </c>
      <c r="B102" s="14" t="s">
        <v>296</v>
      </c>
      <c r="C102" s="15" t="s">
        <v>10</v>
      </c>
      <c r="D102" s="14" t="s">
        <v>299</v>
      </c>
      <c r="E102" s="16">
        <v>42501</v>
      </c>
      <c r="F102" s="17" t="s">
        <v>10</v>
      </c>
      <c r="G102" s="17">
        <v>276</v>
      </c>
      <c r="H102" s="15">
        <v>626</v>
      </c>
      <c r="I102" s="13" t="s">
        <v>242</v>
      </c>
    </row>
    <row r="103" spans="1:10" x14ac:dyDescent="0.25">
      <c r="A103" s="13" t="s">
        <v>295</v>
      </c>
      <c r="B103" s="14" t="s">
        <v>296</v>
      </c>
      <c r="C103" s="15" t="s">
        <v>10</v>
      </c>
      <c r="D103" s="14" t="s">
        <v>392</v>
      </c>
      <c r="E103" s="16">
        <v>42522</v>
      </c>
      <c r="F103" s="17" t="s">
        <v>10</v>
      </c>
      <c r="G103" s="17">
        <v>276</v>
      </c>
      <c r="H103" s="15">
        <v>626</v>
      </c>
      <c r="I103" s="13" t="s">
        <v>242</v>
      </c>
    </row>
    <row r="104" spans="1:10" x14ac:dyDescent="0.25">
      <c r="A104" s="13" t="s">
        <v>300</v>
      </c>
      <c r="B104" s="14" t="s">
        <v>489</v>
      </c>
      <c r="C104" s="15" t="s">
        <v>10</v>
      </c>
      <c r="D104" s="14">
        <v>2162001550</v>
      </c>
      <c r="E104" s="16">
        <v>42403</v>
      </c>
      <c r="F104" s="17" t="s">
        <v>10</v>
      </c>
      <c r="G104" s="17">
        <v>805.66</v>
      </c>
      <c r="H104" s="15">
        <v>626</v>
      </c>
      <c r="I104" s="13" t="s">
        <v>242</v>
      </c>
    </row>
    <row r="105" spans="1:10" x14ac:dyDescent="0.25">
      <c r="A105" s="13" t="s">
        <v>300</v>
      </c>
      <c r="B105" s="14" t="s">
        <v>491</v>
      </c>
      <c r="C105" s="15" t="s">
        <v>10</v>
      </c>
      <c r="D105" s="14">
        <v>2162001590</v>
      </c>
      <c r="E105" s="16">
        <v>42403</v>
      </c>
      <c r="F105" s="17" t="s">
        <v>10</v>
      </c>
      <c r="G105" s="17">
        <v>403.93</v>
      </c>
      <c r="H105" s="15">
        <v>626</v>
      </c>
      <c r="I105" s="13" t="s">
        <v>242</v>
      </c>
      <c r="J105" s="29"/>
    </row>
    <row r="106" spans="1:10" x14ac:dyDescent="0.25">
      <c r="A106" s="13" t="s">
        <v>300</v>
      </c>
      <c r="B106" s="14" t="s">
        <v>497</v>
      </c>
      <c r="C106" s="15" t="s">
        <v>10</v>
      </c>
      <c r="D106" s="14">
        <v>2162001534</v>
      </c>
      <c r="E106" s="16">
        <v>42403</v>
      </c>
      <c r="F106" s="17" t="s">
        <v>10</v>
      </c>
      <c r="G106" s="17">
        <v>403.93</v>
      </c>
      <c r="H106" s="15">
        <v>626</v>
      </c>
      <c r="I106" s="13" t="s">
        <v>242</v>
      </c>
    </row>
    <row r="107" spans="1:10" x14ac:dyDescent="0.25">
      <c r="A107" s="13" t="s">
        <v>300</v>
      </c>
      <c r="B107" s="14" t="s">
        <v>494</v>
      </c>
      <c r="C107" s="15" t="s">
        <v>10</v>
      </c>
      <c r="D107" s="14">
        <v>2162001510</v>
      </c>
      <c r="E107" s="16">
        <v>42403</v>
      </c>
      <c r="F107" s="17" t="s">
        <v>10</v>
      </c>
      <c r="G107" s="17">
        <v>403.93</v>
      </c>
      <c r="H107" s="15">
        <v>626</v>
      </c>
      <c r="I107" s="13" t="s">
        <v>242</v>
      </c>
    </row>
    <row r="108" spans="1:10" x14ac:dyDescent="0.25">
      <c r="A108" s="13" t="s">
        <v>300</v>
      </c>
      <c r="B108" s="14" t="s">
        <v>490</v>
      </c>
      <c r="C108" s="15" t="s">
        <v>10</v>
      </c>
      <c r="D108" s="14">
        <v>2162001542</v>
      </c>
      <c r="E108" s="16">
        <v>42403</v>
      </c>
      <c r="F108" s="17" t="s">
        <v>10</v>
      </c>
      <c r="G108" s="17">
        <v>403.93</v>
      </c>
      <c r="H108" s="15">
        <v>626</v>
      </c>
      <c r="I108" s="13" t="s">
        <v>242</v>
      </c>
    </row>
    <row r="109" spans="1:10" x14ac:dyDescent="0.25">
      <c r="A109" s="13" t="s">
        <v>300</v>
      </c>
      <c r="B109" s="14" t="s">
        <v>495</v>
      </c>
      <c r="C109" s="15" t="s">
        <v>10</v>
      </c>
      <c r="D109" s="14">
        <v>2162001532</v>
      </c>
      <c r="E109" s="16">
        <v>42403</v>
      </c>
      <c r="F109" s="17" t="s">
        <v>10</v>
      </c>
      <c r="G109" s="17">
        <v>403.93</v>
      </c>
      <c r="H109" s="15">
        <v>626</v>
      </c>
      <c r="I109" s="13" t="s">
        <v>242</v>
      </c>
    </row>
    <row r="110" spans="1:10" x14ac:dyDescent="0.25">
      <c r="A110" s="13" t="s">
        <v>300</v>
      </c>
      <c r="B110" s="14" t="s">
        <v>492</v>
      </c>
      <c r="C110" s="15" t="s">
        <v>10</v>
      </c>
      <c r="D110" s="14">
        <v>2162001533</v>
      </c>
      <c r="E110" s="16">
        <v>42403</v>
      </c>
      <c r="F110" s="17" t="s">
        <v>10</v>
      </c>
      <c r="G110" s="17">
        <v>403.93</v>
      </c>
      <c r="H110" s="15">
        <v>626</v>
      </c>
      <c r="I110" s="13" t="s">
        <v>242</v>
      </c>
    </row>
    <row r="111" spans="1:10" x14ac:dyDescent="0.25">
      <c r="A111" s="13" t="s">
        <v>300</v>
      </c>
      <c r="B111" s="14" t="s">
        <v>496</v>
      </c>
      <c r="C111" s="15" t="s">
        <v>10</v>
      </c>
      <c r="D111" s="14">
        <v>2162001538</v>
      </c>
      <c r="E111" s="16">
        <v>42403</v>
      </c>
      <c r="F111" s="17" t="s">
        <v>10</v>
      </c>
      <c r="G111" s="17">
        <v>406.12</v>
      </c>
      <c r="H111" s="15">
        <v>626</v>
      </c>
      <c r="I111" s="13" t="s">
        <v>242</v>
      </c>
    </row>
    <row r="112" spans="1:10" x14ac:dyDescent="0.25">
      <c r="A112" s="13" t="s">
        <v>300</v>
      </c>
      <c r="B112" s="14" t="s">
        <v>493</v>
      </c>
      <c r="C112" s="15" t="s">
        <v>10</v>
      </c>
      <c r="D112" s="14">
        <v>2162001511</v>
      </c>
      <c r="E112" s="16">
        <v>42403</v>
      </c>
      <c r="F112" s="17" t="s">
        <v>10</v>
      </c>
      <c r="G112" s="17">
        <v>403.93</v>
      </c>
      <c r="H112" s="15">
        <v>626</v>
      </c>
      <c r="I112" s="13" t="s">
        <v>242</v>
      </c>
    </row>
    <row r="113" spans="1:9" x14ac:dyDescent="0.25">
      <c r="A113" s="13" t="s">
        <v>300</v>
      </c>
      <c r="B113" s="14" t="s">
        <v>489</v>
      </c>
      <c r="C113" s="15" t="s">
        <v>10</v>
      </c>
      <c r="D113" s="14">
        <v>2162003281</v>
      </c>
      <c r="E113" s="16">
        <v>42466</v>
      </c>
      <c r="F113" s="17" t="s">
        <v>10</v>
      </c>
      <c r="G113" s="17">
        <v>805.66</v>
      </c>
      <c r="H113" s="15">
        <v>626</v>
      </c>
      <c r="I113" s="13" t="s">
        <v>242</v>
      </c>
    </row>
    <row r="114" spans="1:9" x14ac:dyDescent="0.25">
      <c r="A114" s="13" t="s">
        <v>300</v>
      </c>
      <c r="B114" s="14" t="s">
        <v>491</v>
      </c>
      <c r="C114" s="15" t="s">
        <v>10</v>
      </c>
      <c r="D114" s="14">
        <v>2162003320</v>
      </c>
      <c r="E114" s="16">
        <v>42466</v>
      </c>
      <c r="F114" s="17" t="s">
        <v>10</v>
      </c>
      <c r="G114" s="17">
        <v>403.93</v>
      </c>
      <c r="H114" s="15">
        <v>626</v>
      </c>
      <c r="I114" s="13" t="s">
        <v>242</v>
      </c>
    </row>
    <row r="115" spans="1:9" x14ac:dyDescent="0.25">
      <c r="A115" s="13" t="s">
        <v>300</v>
      </c>
      <c r="B115" s="14" t="s">
        <v>497</v>
      </c>
      <c r="C115" s="15" t="s">
        <v>10</v>
      </c>
      <c r="D115" s="14">
        <v>2162003265</v>
      </c>
      <c r="E115" s="16">
        <v>42466</v>
      </c>
      <c r="F115" s="17" t="s">
        <v>10</v>
      </c>
      <c r="G115" s="17">
        <v>403.93</v>
      </c>
      <c r="H115" s="15">
        <v>626</v>
      </c>
      <c r="I115" s="13" t="s">
        <v>242</v>
      </c>
    </row>
    <row r="116" spans="1:9" x14ac:dyDescent="0.25">
      <c r="A116" s="13" t="s">
        <v>300</v>
      </c>
      <c r="B116" s="14" t="s">
        <v>494</v>
      </c>
      <c r="C116" s="15" t="s">
        <v>10</v>
      </c>
      <c r="D116" s="14">
        <v>2162003242</v>
      </c>
      <c r="E116" s="16">
        <v>42466</v>
      </c>
      <c r="F116" s="17" t="s">
        <v>10</v>
      </c>
      <c r="G116" s="17">
        <v>403.93</v>
      </c>
      <c r="H116" s="15">
        <v>626</v>
      </c>
      <c r="I116" s="13" t="s">
        <v>242</v>
      </c>
    </row>
    <row r="117" spans="1:9" x14ac:dyDescent="0.25">
      <c r="A117" s="13" t="s">
        <v>300</v>
      </c>
      <c r="B117" s="14" t="s">
        <v>490</v>
      </c>
      <c r="C117" s="15" t="s">
        <v>10</v>
      </c>
      <c r="D117" s="14">
        <v>2162003273</v>
      </c>
      <c r="E117" s="16">
        <v>42466</v>
      </c>
      <c r="F117" s="17" t="s">
        <v>10</v>
      </c>
      <c r="G117" s="17">
        <v>403.93</v>
      </c>
      <c r="H117" s="15">
        <v>626</v>
      </c>
      <c r="I117" s="13" t="s">
        <v>242</v>
      </c>
    </row>
    <row r="118" spans="1:9" x14ac:dyDescent="0.25">
      <c r="A118" s="13" t="s">
        <v>300</v>
      </c>
      <c r="B118" s="14" t="s">
        <v>495</v>
      </c>
      <c r="C118" s="15" t="s">
        <v>10</v>
      </c>
      <c r="D118" s="14">
        <v>2162003263</v>
      </c>
      <c r="E118" s="16">
        <v>42466</v>
      </c>
      <c r="F118" s="17" t="s">
        <v>10</v>
      </c>
      <c r="G118" s="17">
        <v>403.93</v>
      </c>
      <c r="H118" s="15">
        <v>626</v>
      </c>
      <c r="I118" s="13" t="s">
        <v>242</v>
      </c>
    </row>
    <row r="119" spans="1:9" x14ac:dyDescent="0.25">
      <c r="A119" s="13" t="s">
        <v>300</v>
      </c>
      <c r="B119" s="14" t="s">
        <v>492</v>
      </c>
      <c r="C119" s="15" t="s">
        <v>10</v>
      </c>
      <c r="D119" s="14">
        <v>2162003264</v>
      </c>
      <c r="E119" s="16">
        <v>42466</v>
      </c>
      <c r="F119" s="17" t="s">
        <v>10</v>
      </c>
      <c r="G119" s="17">
        <v>403.93</v>
      </c>
      <c r="H119" s="15">
        <v>626</v>
      </c>
      <c r="I119" s="13" t="s">
        <v>242</v>
      </c>
    </row>
    <row r="120" spans="1:9" x14ac:dyDescent="0.25">
      <c r="A120" s="13" t="s">
        <v>300</v>
      </c>
      <c r="B120" s="14" t="s">
        <v>496</v>
      </c>
      <c r="C120" s="15" t="s">
        <v>10</v>
      </c>
      <c r="D120" s="14">
        <v>2162003269</v>
      </c>
      <c r="E120" s="16">
        <v>42466</v>
      </c>
      <c r="F120" s="17" t="s">
        <v>10</v>
      </c>
      <c r="G120" s="17">
        <v>406.12</v>
      </c>
      <c r="H120" s="15">
        <v>626</v>
      </c>
      <c r="I120" s="13" t="s">
        <v>242</v>
      </c>
    </row>
    <row r="121" spans="1:9" x14ac:dyDescent="0.25">
      <c r="A121" s="13" t="s">
        <v>300</v>
      </c>
      <c r="B121" s="14" t="s">
        <v>493</v>
      </c>
      <c r="C121" s="15" t="s">
        <v>10</v>
      </c>
      <c r="D121" s="14">
        <v>2162003243</v>
      </c>
      <c r="E121" s="16">
        <v>42466</v>
      </c>
      <c r="F121" s="17" t="s">
        <v>10</v>
      </c>
      <c r="G121" s="17">
        <v>403.93</v>
      </c>
      <c r="H121" s="15">
        <v>626</v>
      </c>
      <c r="I121" s="13" t="s">
        <v>242</v>
      </c>
    </row>
    <row r="122" spans="1:9" x14ac:dyDescent="0.25">
      <c r="A122" s="13" t="s">
        <v>300</v>
      </c>
      <c r="B122" s="14" t="s">
        <v>489</v>
      </c>
      <c r="C122" s="15" t="s">
        <v>10</v>
      </c>
      <c r="D122" s="14" t="s">
        <v>400</v>
      </c>
      <c r="E122" s="16">
        <v>42525</v>
      </c>
      <c r="F122" s="17" t="s">
        <v>10</v>
      </c>
      <c r="G122" s="17">
        <v>805.66</v>
      </c>
      <c r="H122" s="15">
        <v>626</v>
      </c>
      <c r="I122" s="13" t="s">
        <v>242</v>
      </c>
    </row>
    <row r="123" spans="1:9" x14ac:dyDescent="0.25">
      <c r="A123" s="13" t="s">
        <v>300</v>
      </c>
      <c r="B123" s="14" t="s">
        <v>490</v>
      </c>
      <c r="C123" s="15" t="s">
        <v>10</v>
      </c>
      <c r="D123" s="14" t="s">
        <v>401</v>
      </c>
      <c r="E123" s="16">
        <v>42525</v>
      </c>
      <c r="F123" s="17" t="s">
        <v>10</v>
      </c>
      <c r="G123" s="17">
        <v>403.93</v>
      </c>
      <c r="H123" s="15">
        <v>626</v>
      </c>
      <c r="I123" s="13" t="s">
        <v>242</v>
      </c>
    </row>
    <row r="124" spans="1:9" x14ac:dyDescent="0.25">
      <c r="A124" s="13" t="s">
        <v>300</v>
      </c>
      <c r="B124" s="14" t="s">
        <v>491</v>
      </c>
      <c r="C124" s="15" t="s">
        <v>10</v>
      </c>
      <c r="D124" s="14" t="s">
        <v>402</v>
      </c>
      <c r="E124" s="16">
        <v>42525</v>
      </c>
      <c r="F124" s="17" t="s">
        <v>10</v>
      </c>
      <c r="G124" s="17">
        <v>403.93</v>
      </c>
      <c r="H124" s="15">
        <v>626</v>
      </c>
      <c r="I124" s="13" t="s">
        <v>242</v>
      </c>
    </row>
    <row r="125" spans="1:9" x14ac:dyDescent="0.25">
      <c r="A125" s="13" t="s">
        <v>300</v>
      </c>
      <c r="B125" s="14" t="s">
        <v>492</v>
      </c>
      <c r="C125" s="15" t="s">
        <v>10</v>
      </c>
      <c r="D125" s="14" t="s">
        <v>403</v>
      </c>
      <c r="E125" s="16">
        <v>42525</v>
      </c>
      <c r="F125" s="17" t="s">
        <v>10</v>
      </c>
      <c r="G125" s="17">
        <v>403.93</v>
      </c>
      <c r="H125" s="15">
        <v>626</v>
      </c>
      <c r="I125" s="13" t="s">
        <v>242</v>
      </c>
    </row>
    <row r="126" spans="1:9" x14ac:dyDescent="0.25">
      <c r="A126" s="13" t="s">
        <v>300</v>
      </c>
      <c r="B126" s="14" t="s">
        <v>493</v>
      </c>
      <c r="C126" s="15" t="s">
        <v>10</v>
      </c>
      <c r="D126" s="14" t="s">
        <v>404</v>
      </c>
      <c r="E126" s="16">
        <v>42525</v>
      </c>
      <c r="F126" s="17" t="s">
        <v>10</v>
      </c>
      <c r="G126" s="17">
        <v>403.93</v>
      </c>
      <c r="H126" s="15">
        <v>626</v>
      </c>
      <c r="I126" s="13" t="s">
        <v>242</v>
      </c>
    </row>
    <row r="127" spans="1:9" x14ac:dyDescent="0.25">
      <c r="A127" s="13" t="s">
        <v>300</v>
      </c>
      <c r="B127" s="14" t="s">
        <v>494</v>
      </c>
      <c r="C127" s="15" t="s">
        <v>10</v>
      </c>
      <c r="D127" s="14" t="s">
        <v>405</v>
      </c>
      <c r="E127" s="16">
        <v>42525</v>
      </c>
      <c r="F127" s="17" t="s">
        <v>10</v>
      </c>
      <c r="G127" s="17">
        <v>403.93</v>
      </c>
      <c r="H127" s="15">
        <v>626</v>
      </c>
      <c r="I127" s="13" t="s">
        <v>242</v>
      </c>
    </row>
    <row r="128" spans="1:9" x14ac:dyDescent="0.25">
      <c r="A128" s="13" t="s">
        <v>300</v>
      </c>
      <c r="B128" s="14" t="s">
        <v>495</v>
      </c>
      <c r="C128" s="15" t="s">
        <v>10</v>
      </c>
      <c r="D128" s="14" t="s">
        <v>406</v>
      </c>
      <c r="E128" s="16">
        <v>42525</v>
      </c>
      <c r="F128" s="17" t="s">
        <v>10</v>
      </c>
      <c r="G128" s="17">
        <v>403.93</v>
      </c>
      <c r="H128" s="15">
        <v>626</v>
      </c>
      <c r="I128" s="13" t="s">
        <v>242</v>
      </c>
    </row>
    <row r="129" spans="1:10" x14ac:dyDescent="0.25">
      <c r="A129" s="13" t="s">
        <v>300</v>
      </c>
      <c r="B129" s="14" t="s">
        <v>496</v>
      </c>
      <c r="C129" s="15" t="s">
        <v>10</v>
      </c>
      <c r="D129" s="14" t="s">
        <v>407</v>
      </c>
      <c r="E129" s="16">
        <v>42525</v>
      </c>
      <c r="F129" s="17" t="s">
        <v>10</v>
      </c>
      <c r="G129" s="17">
        <v>406.12</v>
      </c>
      <c r="H129" s="15">
        <v>626</v>
      </c>
      <c r="I129" s="13" t="s">
        <v>242</v>
      </c>
    </row>
    <row r="130" spans="1:10" x14ac:dyDescent="0.25">
      <c r="A130" s="13" t="s">
        <v>300</v>
      </c>
      <c r="B130" s="14" t="s">
        <v>497</v>
      </c>
      <c r="C130" s="15" t="s">
        <v>10</v>
      </c>
      <c r="D130" s="14" t="s">
        <v>408</v>
      </c>
      <c r="E130" s="16">
        <v>42525</v>
      </c>
      <c r="F130" s="17" t="s">
        <v>10</v>
      </c>
      <c r="G130" s="17">
        <v>403.93</v>
      </c>
      <c r="H130" s="15">
        <v>626</v>
      </c>
      <c r="I130" s="13" t="s">
        <v>242</v>
      </c>
    </row>
    <row r="131" spans="1:10" x14ac:dyDescent="0.25">
      <c r="A131" s="13" t="s">
        <v>196</v>
      </c>
      <c r="B131" s="14" t="s">
        <v>301</v>
      </c>
      <c r="C131" s="15" t="s">
        <v>10</v>
      </c>
      <c r="D131" s="14" t="s">
        <v>302</v>
      </c>
      <c r="E131" s="16">
        <v>42378</v>
      </c>
      <c r="F131" s="17" t="s">
        <v>10</v>
      </c>
      <c r="G131" s="17">
        <v>333.4</v>
      </c>
      <c r="H131" s="15">
        <v>6135</v>
      </c>
      <c r="I131" s="13" t="s">
        <v>242</v>
      </c>
    </row>
    <row r="132" spans="1:10" x14ac:dyDescent="0.25">
      <c r="A132" s="13" t="s">
        <v>196</v>
      </c>
      <c r="B132" s="14" t="s">
        <v>303</v>
      </c>
      <c r="C132" s="15" t="s">
        <v>10</v>
      </c>
      <c r="D132" s="14" t="s">
        <v>410</v>
      </c>
      <c r="E132" s="16">
        <v>42379</v>
      </c>
      <c r="F132" s="17" t="s">
        <v>10</v>
      </c>
      <c r="G132" s="17">
        <v>798.52</v>
      </c>
      <c r="H132" s="15">
        <v>615</v>
      </c>
      <c r="I132" s="13" t="s">
        <v>242</v>
      </c>
    </row>
    <row r="133" spans="1:10" x14ac:dyDescent="0.25">
      <c r="A133" s="13" t="s">
        <v>196</v>
      </c>
      <c r="B133" s="14" t="s">
        <v>303</v>
      </c>
      <c r="C133" s="15" t="s">
        <v>10</v>
      </c>
      <c r="D133" s="14" t="s">
        <v>304</v>
      </c>
      <c r="E133" s="16">
        <v>42470</v>
      </c>
      <c r="F133" s="17" t="s">
        <v>10</v>
      </c>
      <c r="G133" s="17">
        <v>517.57000000000005</v>
      </c>
      <c r="H133" s="15">
        <v>615</v>
      </c>
      <c r="I133" s="13" t="s">
        <v>242</v>
      </c>
    </row>
    <row r="134" spans="1:10" x14ac:dyDescent="0.25">
      <c r="A134" s="18" t="s">
        <v>180</v>
      </c>
      <c r="B134" s="19">
        <v>395115</v>
      </c>
      <c r="C134" s="15" t="s">
        <v>10</v>
      </c>
      <c r="D134" s="19" t="s">
        <v>130</v>
      </c>
      <c r="E134" s="20">
        <v>42371</v>
      </c>
      <c r="F134" s="21" t="s">
        <v>10</v>
      </c>
      <c r="G134" s="21">
        <v>5596.5</v>
      </c>
      <c r="H134" s="22">
        <v>626</v>
      </c>
      <c r="I134" s="18" t="s">
        <v>242</v>
      </c>
    </row>
    <row r="135" spans="1:10" x14ac:dyDescent="0.25">
      <c r="A135" s="18" t="s">
        <v>180</v>
      </c>
      <c r="B135" s="19">
        <v>395115</v>
      </c>
      <c r="C135" s="15" t="s">
        <v>10</v>
      </c>
      <c r="D135" s="19" t="s">
        <v>129</v>
      </c>
      <c r="E135" s="20">
        <v>42402</v>
      </c>
      <c r="F135" s="21" t="s">
        <v>10</v>
      </c>
      <c r="G135" s="21">
        <v>5907.28</v>
      </c>
      <c r="H135" s="22">
        <v>626</v>
      </c>
      <c r="I135" s="18" t="s">
        <v>242</v>
      </c>
      <c r="J135" s="29"/>
    </row>
    <row r="136" spans="1:10" x14ac:dyDescent="0.25">
      <c r="A136" s="18" t="s">
        <v>180</v>
      </c>
      <c r="B136" s="19">
        <v>395115</v>
      </c>
      <c r="C136" s="15" t="s">
        <v>10</v>
      </c>
      <c r="D136" s="19" t="s">
        <v>128</v>
      </c>
      <c r="E136" s="20">
        <v>42430</v>
      </c>
      <c r="F136" s="21" t="s">
        <v>10</v>
      </c>
      <c r="G136" s="21">
        <v>5991.98</v>
      </c>
      <c r="H136" s="22">
        <v>626</v>
      </c>
      <c r="I136" s="18" t="s">
        <v>242</v>
      </c>
    </row>
    <row r="137" spans="1:10" x14ac:dyDescent="0.25">
      <c r="A137" s="18" t="s">
        <v>180</v>
      </c>
      <c r="B137" s="19">
        <v>395115</v>
      </c>
      <c r="C137" s="15" t="s">
        <v>10</v>
      </c>
      <c r="D137" s="19" t="s">
        <v>127</v>
      </c>
      <c r="E137" s="20">
        <v>42462</v>
      </c>
      <c r="F137" s="21" t="s">
        <v>10</v>
      </c>
      <c r="G137" s="21">
        <v>6319.3</v>
      </c>
      <c r="H137" s="22">
        <v>626</v>
      </c>
      <c r="I137" s="18" t="s">
        <v>242</v>
      </c>
    </row>
    <row r="138" spans="1:10" x14ac:dyDescent="0.25">
      <c r="A138" s="18" t="s">
        <v>180</v>
      </c>
      <c r="B138" s="19">
        <v>395115</v>
      </c>
      <c r="C138" s="15" t="s">
        <v>10</v>
      </c>
      <c r="D138" s="19" t="s">
        <v>305</v>
      </c>
      <c r="E138" s="20">
        <v>42492</v>
      </c>
      <c r="F138" s="21" t="s">
        <v>10</v>
      </c>
      <c r="G138" s="21">
        <v>5889.36</v>
      </c>
      <c r="H138" s="22">
        <v>626</v>
      </c>
      <c r="I138" s="18" t="s">
        <v>242</v>
      </c>
    </row>
    <row r="139" spans="1:10" x14ac:dyDescent="0.25">
      <c r="A139" s="18" t="s">
        <v>180</v>
      </c>
      <c r="B139" s="19">
        <v>395115</v>
      </c>
      <c r="C139" s="15" t="s">
        <v>10</v>
      </c>
      <c r="D139" s="19" t="s">
        <v>411</v>
      </c>
      <c r="E139" s="20">
        <v>42523</v>
      </c>
      <c r="F139" s="21" t="s">
        <v>10</v>
      </c>
      <c r="G139" s="21">
        <v>5842.41</v>
      </c>
      <c r="H139" s="22">
        <v>626</v>
      </c>
      <c r="I139" s="18" t="s">
        <v>242</v>
      </c>
    </row>
    <row r="140" spans="1:10" x14ac:dyDescent="0.25">
      <c r="A140" s="18" t="s">
        <v>180</v>
      </c>
      <c r="B140" s="19">
        <v>395115</v>
      </c>
      <c r="C140" s="15" t="s">
        <v>10</v>
      </c>
      <c r="D140" s="19" t="s">
        <v>412</v>
      </c>
      <c r="E140" s="20">
        <v>42553</v>
      </c>
      <c r="F140" s="21" t="s">
        <v>10</v>
      </c>
      <c r="G140" s="21">
        <v>7089.74</v>
      </c>
      <c r="H140" s="22">
        <v>626</v>
      </c>
      <c r="I140" s="18" t="s">
        <v>242</v>
      </c>
    </row>
    <row r="141" spans="1:10" x14ac:dyDescent="0.25">
      <c r="A141" s="18" t="s">
        <v>180</v>
      </c>
      <c r="B141" s="19" t="s">
        <v>413</v>
      </c>
      <c r="C141" s="15" t="s">
        <v>10</v>
      </c>
      <c r="D141" s="19" t="s">
        <v>414</v>
      </c>
      <c r="E141" s="20">
        <v>42371</v>
      </c>
      <c r="F141" s="21" t="s">
        <v>10</v>
      </c>
      <c r="G141" s="21">
        <v>1086</v>
      </c>
      <c r="H141" s="22">
        <v>626</v>
      </c>
      <c r="I141" s="18" t="s">
        <v>242</v>
      </c>
    </row>
    <row r="142" spans="1:10" x14ac:dyDescent="0.25">
      <c r="A142" s="18" t="s">
        <v>180</v>
      </c>
      <c r="B142" s="19" t="s">
        <v>413</v>
      </c>
      <c r="C142" s="15" t="s">
        <v>10</v>
      </c>
      <c r="D142" s="19" t="s">
        <v>415</v>
      </c>
      <c r="E142" s="20">
        <v>42402</v>
      </c>
      <c r="F142" s="21" t="s">
        <v>10</v>
      </c>
      <c r="G142" s="21">
        <v>1086</v>
      </c>
      <c r="H142" s="22">
        <v>626</v>
      </c>
      <c r="I142" s="18" t="s">
        <v>242</v>
      </c>
    </row>
    <row r="143" spans="1:10" x14ac:dyDescent="0.25">
      <c r="A143" s="18" t="s">
        <v>180</v>
      </c>
      <c r="B143" s="19" t="s">
        <v>413</v>
      </c>
      <c r="C143" s="15" t="s">
        <v>10</v>
      </c>
      <c r="D143" s="19" t="s">
        <v>416</v>
      </c>
      <c r="E143" s="20">
        <v>42430</v>
      </c>
      <c r="F143" s="21" t="s">
        <v>10</v>
      </c>
      <c r="G143" s="21">
        <v>1086</v>
      </c>
      <c r="H143" s="22">
        <v>626</v>
      </c>
      <c r="I143" s="18" t="s">
        <v>242</v>
      </c>
    </row>
    <row r="144" spans="1:10" x14ac:dyDescent="0.25">
      <c r="A144" s="18" t="s">
        <v>180</v>
      </c>
      <c r="B144" s="19" t="s">
        <v>413</v>
      </c>
      <c r="C144" s="15" t="s">
        <v>10</v>
      </c>
      <c r="D144" s="19" t="s">
        <v>417</v>
      </c>
      <c r="E144" s="20">
        <v>42462</v>
      </c>
      <c r="F144" s="21" t="s">
        <v>10</v>
      </c>
      <c r="G144" s="21">
        <v>1086</v>
      </c>
      <c r="H144" s="22">
        <v>626</v>
      </c>
      <c r="I144" s="18" t="s">
        <v>242</v>
      </c>
    </row>
    <row r="145" spans="1:10" x14ac:dyDescent="0.25">
      <c r="A145" s="18" t="s">
        <v>180</v>
      </c>
      <c r="B145" s="19" t="s">
        <v>413</v>
      </c>
      <c r="C145" s="15" t="s">
        <v>10</v>
      </c>
      <c r="D145" s="19" t="s">
        <v>418</v>
      </c>
      <c r="E145" s="20">
        <v>42492</v>
      </c>
      <c r="F145" s="21" t="s">
        <v>10</v>
      </c>
      <c r="G145" s="21">
        <v>30</v>
      </c>
      <c r="H145" s="22">
        <v>626</v>
      </c>
      <c r="I145" s="18" t="s">
        <v>242</v>
      </c>
    </row>
    <row r="146" spans="1:10" x14ac:dyDescent="0.25">
      <c r="A146" s="18" t="s">
        <v>180</v>
      </c>
      <c r="B146" s="19" t="s">
        <v>413</v>
      </c>
      <c r="C146" s="15" t="s">
        <v>10</v>
      </c>
      <c r="D146" s="19" t="s">
        <v>419</v>
      </c>
      <c r="E146" s="20">
        <v>42523</v>
      </c>
      <c r="F146" s="21" t="s">
        <v>10</v>
      </c>
      <c r="G146" s="21">
        <v>822</v>
      </c>
      <c r="H146" s="22">
        <v>626</v>
      </c>
      <c r="I146" s="18" t="s">
        <v>242</v>
      </c>
    </row>
    <row r="147" spans="1:10" x14ac:dyDescent="0.25">
      <c r="A147" s="18" t="s">
        <v>180</v>
      </c>
      <c r="B147" s="19" t="s">
        <v>413</v>
      </c>
      <c r="C147" s="15" t="s">
        <v>10</v>
      </c>
      <c r="D147" s="19" t="s">
        <v>420</v>
      </c>
      <c r="E147" s="20">
        <v>42553</v>
      </c>
      <c r="F147" s="21" t="s">
        <v>10</v>
      </c>
      <c r="G147" s="21">
        <v>822</v>
      </c>
      <c r="H147" s="22">
        <v>626</v>
      </c>
      <c r="I147" s="18" t="s">
        <v>242</v>
      </c>
    </row>
    <row r="148" spans="1:10" x14ac:dyDescent="0.25">
      <c r="A148" s="13" t="s">
        <v>190</v>
      </c>
      <c r="B148" s="14" t="s">
        <v>306</v>
      </c>
      <c r="C148" s="15" t="s">
        <v>10</v>
      </c>
      <c r="D148" s="14" t="s">
        <v>307</v>
      </c>
      <c r="E148" s="16">
        <v>42473</v>
      </c>
      <c r="F148" s="17" t="s">
        <v>10</v>
      </c>
      <c r="G148" s="17">
        <v>22854.35</v>
      </c>
      <c r="H148" s="15">
        <v>615</v>
      </c>
      <c r="I148" s="13" t="s">
        <v>242</v>
      </c>
    </row>
    <row r="149" spans="1:10" x14ac:dyDescent="0.25">
      <c r="A149" s="13" t="s">
        <v>421</v>
      </c>
      <c r="B149" s="14" t="s">
        <v>422</v>
      </c>
      <c r="C149" s="15" t="s">
        <v>423</v>
      </c>
      <c r="D149" s="14" t="s">
        <v>424</v>
      </c>
      <c r="E149" s="16">
        <v>42537</v>
      </c>
      <c r="F149" s="17">
        <v>6120</v>
      </c>
      <c r="G149" s="17">
        <v>6120</v>
      </c>
      <c r="H149" s="15">
        <v>615</v>
      </c>
      <c r="I149" s="13" t="s">
        <v>240</v>
      </c>
    </row>
    <row r="150" spans="1:10" x14ac:dyDescent="0.25">
      <c r="A150" s="13" t="s">
        <v>421</v>
      </c>
      <c r="B150" s="14" t="s">
        <v>422</v>
      </c>
      <c r="C150" s="15" t="s">
        <v>10</v>
      </c>
      <c r="D150" s="14" t="s">
        <v>425</v>
      </c>
      <c r="E150" s="16">
        <v>42507</v>
      </c>
      <c r="F150" s="17" t="s">
        <v>10</v>
      </c>
      <c r="G150" s="17">
        <v>4080</v>
      </c>
      <c r="H150" s="15">
        <v>615</v>
      </c>
      <c r="I150" s="13" t="s">
        <v>240</v>
      </c>
    </row>
    <row r="151" spans="1:10" x14ac:dyDescent="0.25">
      <c r="A151" s="13" t="s">
        <v>65</v>
      </c>
      <c r="B151" s="14" t="s">
        <v>426</v>
      </c>
      <c r="C151" s="15" t="s">
        <v>308</v>
      </c>
      <c r="D151" s="14" t="s">
        <v>99</v>
      </c>
      <c r="E151" s="16">
        <v>42394</v>
      </c>
      <c r="F151" s="17">
        <v>1899.6</v>
      </c>
      <c r="G151" s="17">
        <v>1899.6</v>
      </c>
      <c r="H151" s="15">
        <v>615</v>
      </c>
      <c r="I151" s="13" t="s">
        <v>240</v>
      </c>
    </row>
    <row r="152" spans="1:10" x14ac:dyDescent="0.25">
      <c r="A152" s="13" t="s">
        <v>65</v>
      </c>
      <c r="B152" s="14" t="s">
        <v>426</v>
      </c>
      <c r="C152" s="15" t="s">
        <v>223</v>
      </c>
      <c r="D152" s="14" t="s">
        <v>309</v>
      </c>
      <c r="E152" s="16">
        <v>42412</v>
      </c>
      <c r="F152" s="17">
        <v>1554</v>
      </c>
      <c r="G152" s="17">
        <v>1554</v>
      </c>
      <c r="H152" s="15">
        <v>611</v>
      </c>
      <c r="I152" s="13" t="s">
        <v>240</v>
      </c>
    </row>
    <row r="153" spans="1:10" x14ac:dyDescent="0.25">
      <c r="A153" s="13" t="s">
        <v>65</v>
      </c>
      <c r="B153" s="14" t="s">
        <v>426</v>
      </c>
      <c r="C153" s="15" t="s">
        <v>427</v>
      </c>
      <c r="D153" s="14" t="s">
        <v>428</v>
      </c>
      <c r="E153" s="16">
        <v>42522</v>
      </c>
      <c r="F153" s="17">
        <v>5400</v>
      </c>
      <c r="G153" s="17">
        <v>5400</v>
      </c>
      <c r="H153" s="15">
        <v>615</v>
      </c>
      <c r="I153" s="13" t="s">
        <v>240</v>
      </c>
    </row>
    <row r="154" spans="1:10" x14ac:dyDescent="0.25">
      <c r="A154" s="13" t="s">
        <v>310</v>
      </c>
      <c r="B154" s="14" t="s">
        <v>311</v>
      </c>
      <c r="C154" s="15" t="s">
        <v>441</v>
      </c>
      <c r="D154" s="14" t="s">
        <v>124</v>
      </c>
      <c r="E154" s="16">
        <v>42434</v>
      </c>
      <c r="F154" s="17">
        <v>93384</v>
      </c>
      <c r="G154" s="17">
        <v>7782</v>
      </c>
      <c r="H154" s="15">
        <v>626</v>
      </c>
      <c r="I154" s="13" t="s">
        <v>242</v>
      </c>
    </row>
    <row r="155" spans="1:10" x14ac:dyDescent="0.25">
      <c r="A155" s="13" t="s">
        <v>310</v>
      </c>
      <c r="B155" s="14" t="s">
        <v>311</v>
      </c>
      <c r="C155" s="15" t="s">
        <v>441</v>
      </c>
      <c r="D155" s="14" t="s">
        <v>123</v>
      </c>
      <c r="E155" s="16">
        <v>42465</v>
      </c>
      <c r="F155" s="17">
        <v>93384</v>
      </c>
      <c r="G155" s="17">
        <v>7782</v>
      </c>
      <c r="H155" s="15">
        <v>626</v>
      </c>
      <c r="I155" s="13" t="s">
        <v>242</v>
      </c>
    </row>
    <row r="156" spans="1:10" x14ac:dyDescent="0.25">
      <c r="A156" s="13" t="s">
        <v>310</v>
      </c>
      <c r="B156" s="14" t="s">
        <v>311</v>
      </c>
      <c r="C156" s="15" t="s">
        <v>441</v>
      </c>
      <c r="D156" s="14" t="s">
        <v>126</v>
      </c>
      <c r="E156" s="16">
        <v>42384</v>
      </c>
      <c r="F156" s="17">
        <v>93384</v>
      </c>
      <c r="G156" s="17">
        <v>7782</v>
      </c>
      <c r="H156" s="15">
        <v>626</v>
      </c>
      <c r="I156" s="13" t="s">
        <v>242</v>
      </c>
      <c r="J156" s="13" t="s">
        <v>431</v>
      </c>
    </row>
    <row r="157" spans="1:10" x14ac:dyDescent="0.25">
      <c r="A157" s="13" t="s">
        <v>310</v>
      </c>
      <c r="B157" s="14" t="s">
        <v>311</v>
      </c>
      <c r="C157" s="15" t="s">
        <v>441</v>
      </c>
      <c r="D157" s="14" t="s">
        <v>125</v>
      </c>
      <c r="E157" s="16">
        <v>42405</v>
      </c>
      <c r="F157" s="17">
        <v>93384</v>
      </c>
      <c r="G157" s="17">
        <v>7782</v>
      </c>
      <c r="H157" s="15">
        <v>626</v>
      </c>
      <c r="I157" s="13" t="s">
        <v>242</v>
      </c>
    </row>
    <row r="158" spans="1:10" x14ac:dyDescent="0.25">
      <c r="A158" s="13" t="s">
        <v>312</v>
      </c>
      <c r="B158" s="14" t="s">
        <v>429</v>
      </c>
      <c r="C158" s="15" t="s">
        <v>229</v>
      </c>
      <c r="D158" s="14" t="s">
        <v>430</v>
      </c>
      <c r="E158" s="16">
        <v>42355</v>
      </c>
      <c r="F158" s="17">
        <v>21321.84</v>
      </c>
      <c r="G158" s="17">
        <v>21321.84</v>
      </c>
      <c r="H158" s="15">
        <v>21</v>
      </c>
      <c r="I158" s="13" t="s">
        <v>240</v>
      </c>
    </row>
    <row r="159" spans="1:10" x14ac:dyDescent="0.25">
      <c r="A159" s="13" t="s">
        <v>227</v>
      </c>
      <c r="B159" s="14" t="s">
        <v>286</v>
      </c>
      <c r="C159" s="15" t="s">
        <v>226</v>
      </c>
      <c r="D159" s="14" t="s">
        <v>287</v>
      </c>
      <c r="E159" s="16">
        <v>42432</v>
      </c>
      <c r="F159" s="17">
        <v>50.27</v>
      </c>
      <c r="G159" s="17">
        <v>50.27</v>
      </c>
      <c r="H159" s="15">
        <v>615</v>
      </c>
      <c r="I159" s="13" t="s">
        <v>240</v>
      </c>
    </row>
    <row r="160" spans="1:10" x14ac:dyDescent="0.25">
      <c r="A160" s="13" t="s">
        <v>227</v>
      </c>
      <c r="B160" s="14" t="s">
        <v>286</v>
      </c>
      <c r="C160" s="15" t="s">
        <v>508</v>
      </c>
      <c r="D160" s="14" t="s">
        <v>288</v>
      </c>
      <c r="E160" s="16">
        <v>40961</v>
      </c>
      <c r="F160" s="17">
        <v>35.76</v>
      </c>
      <c r="G160" s="17">
        <v>35.76</v>
      </c>
      <c r="H160" s="15">
        <v>615</v>
      </c>
      <c r="I160" s="13" t="s">
        <v>240</v>
      </c>
    </row>
    <row r="161" spans="1:10" x14ac:dyDescent="0.25">
      <c r="A161" s="13" t="s">
        <v>526</v>
      </c>
      <c r="B161" s="14" t="s">
        <v>10</v>
      </c>
      <c r="C161" s="15" t="s">
        <v>230</v>
      </c>
      <c r="D161" s="14" t="s">
        <v>527</v>
      </c>
      <c r="E161" s="16">
        <v>42369</v>
      </c>
      <c r="F161" s="17">
        <v>5610</v>
      </c>
      <c r="G161" s="17">
        <v>5610</v>
      </c>
      <c r="H161" s="15">
        <v>611</v>
      </c>
      <c r="I161" s="13" t="s">
        <v>240</v>
      </c>
    </row>
    <row r="162" spans="1:10" x14ac:dyDescent="0.25">
      <c r="A162" s="13" t="s">
        <v>432</v>
      </c>
      <c r="B162" s="14" t="s">
        <v>436</v>
      </c>
      <c r="C162" s="15" t="s">
        <v>10</v>
      </c>
      <c r="D162" s="14" t="s">
        <v>433</v>
      </c>
      <c r="E162" s="16">
        <v>42392</v>
      </c>
      <c r="F162" s="17" t="s">
        <v>10</v>
      </c>
      <c r="G162" s="17">
        <v>660.97</v>
      </c>
      <c r="H162" s="15">
        <v>615</v>
      </c>
      <c r="I162" s="13" t="s">
        <v>242</v>
      </c>
    </row>
    <row r="163" spans="1:10" x14ac:dyDescent="0.25">
      <c r="A163" s="13" t="s">
        <v>432</v>
      </c>
      <c r="B163" s="14" t="s">
        <v>436</v>
      </c>
      <c r="C163" s="15" t="s">
        <v>10</v>
      </c>
      <c r="D163" s="14" t="s">
        <v>434</v>
      </c>
      <c r="E163" s="16">
        <v>42387</v>
      </c>
      <c r="F163" s="17" t="s">
        <v>10</v>
      </c>
      <c r="G163" s="17">
        <v>719</v>
      </c>
      <c r="H163" s="15">
        <v>615</v>
      </c>
      <c r="I163" s="13" t="s">
        <v>242</v>
      </c>
    </row>
    <row r="164" spans="1:10" x14ac:dyDescent="0.25">
      <c r="A164" s="13" t="s">
        <v>432</v>
      </c>
      <c r="B164" s="14" t="s">
        <v>436</v>
      </c>
      <c r="C164" s="15" t="s">
        <v>10</v>
      </c>
      <c r="D164" s="14" t="s">
        <v>435</v>
      </c>
      <c r="E164" s="16">
        <v>42387</v>
      </c>
      <c r="F164" s="17" t="s">
        <v>10</v>
      </c>
      <c r="G164" s="17">
        <v>2113</v>
      </c>
      <c r="H164" s="15">
        <v>615</v>
      </c>
      <c r="I164" s="13" t="s">
        <v>242</v>
      </c>
    </row>
    <row r="165" spans="1:10" x14ac:dyDescent="0.25">
      <c r="A165" s="13" t="s">
        <v>444</v>
      </c>
      <c r="B165" s="14" t="s">
        <v>525</v>
      </c>
      <c r="C165" s="15" t="s">
        <v>315</v>
      </c>
      <c r="D165" s="14" t="s">
        <v>314</v>
      </c>
      <c r="E165" s="16">
        <v>42509</v>
      </c>
      <c r="F165" s="17">
        <v>710.42</v>
      </c>
      <c r="G165" s="17">
        <v>710.42</v>
      </c>
      <c r="H165" s="15">
        <v>60</v>
      </c>
      <c r="I165" s="13" t="s">
        <v>240</v>
      </c>
      <c r="J165" s="24"/>
    </row>
    <row r="166" spans="1:10" x14ac:dyDescent="0.25">
      <c r="A166" s="13" t="s">
        <v>444</v>
      </c>
      <c r="B166" s="14" t="s">
        <v>525</v>
      </c>
      <c r="C166" s="15" t="s">
        <v>523</v>
      </c>
      <c r="D166" s="14" t="s">
        <v>524</v>
      </c>
      <c r="E166" s="16">
        <v>42562</v>
      </c>
      <c r="F166" s="17">
        <v>81.400000000000006</v>
      </c>
      <c r="G166" s="17">
        <v>81.400000000000006</v>
      </c>
      <c r="H166" s="15">
        <v>60</v>
      </c>
      <c r="I166" s="13" t="s">
        <v>240</v>
      </c>
      <c r="J166" s="24"/>
    </row>
    <row r="167" spans="1:10" ht="33.950000000000003" customHeight="1" x14ac:dyDescent="0.25">
      <c r="A167" s="13" t="s">
        <v>202</v>
      </c>
      <c r="B167" s="14" t="s">
        <v>318</v>
      </c>
      <c r="C167" s="15" t="s">
        <v>10</v>
      </c>
      <c r="D167" s="14" t="s">
        <v>437</v>
      </c>
      <c r="E167" s="16">
        <v>42355</v>
      </c>
      <c r="F167" s="17" t="s">
        <v>10</v>
      </c>
      <c r="G167" s="17">
        <v>13960.3</v>
      </c>
      <c r="H167" s="15">
        <v>615</v>
      </c>
      <c r="I167" s="13" t="s">
        <v>242</v>
      </c>
      <c r="J167" s="27" t="s">
        <v>439</v>
      </c>
    </row>
    <row r="168" spans="1:10" ht="30" x14ac:dyDescent="0.25">
      <c r="A168" s="13" t="s">
        <v>202</v>
      </c>
      <c r="B168" s="14" t="s">
        <v>319</v>
      </c>
      <c r="C168" s="15" t="s">
        <v>10</v>
      </c>
      <c r="D168" s="14" t="s">
        <v>438</v>
      </c>
      <c r="E168" s="16">
        <v>42377</v>
      </c>
      <c r="F168" s="17" t="s">
        <v>10</v>
      </c>
      <c r="G168" s="17">
        <v>567.20000000000005</v>
      </c>
      <c r="H168" s="15">
        <v>615</v>
      </c>
      <c r="I168" s="13" t="s">
        <v>242</v>
      </c>
      <c r="J168" s="27" t="s">
        <v>440</v>
      </c>
    </row>
    <row r="169" spans="1:10" x14ac:dyDescent="0.25">
      <c r="A169" s="13" t="s">
        <v>202</v>
      </c>
      <c r="B169" s="14" t="s">
        <v>316</v>
      </c>
      <c r="C169" s="15" t="s">
        <v>10</v>
      </c>
      <c r="D169" s="14" t="s">
        <v>187</v>
      </c>
      <c r="E169" s="16">
        <v>42446</v>
      </c>
      <c r="F169" s="17" t="s">
        <v>10</v>
      </c>
      <c r="G169" s="17">
        <v>3781.87</v>
      </c>
      <c r="H169" s="15">
        <v>6135</v>
      </c>
      <c r="I169" s="13" t="s">
        <v>242</v>
      </c>
    </row>
    <row r="170" spans="1:10" x14ac:dyDescent="0.25">
      <c r="A170" s="13" t="s">
        <v>202</v>
      </c>
      <c r="B170" s="14" t="s">
        <v>317</v>
      </c>
      <c r="C170" s="15" t="s">
        <v>10</v>
      </c>
      <c r="D170" s="14" t="s">
        <v>185</v>
      </c>
      <c r="E170" s="16">
        <v>42446</v>
      </c>
      <c r="F170" s="17" t="s">
        <v>10</v>
      </c>
      <c r="G170" s="17">
        <v>2094.2600000000002</v>
      </c>
      <c r="H170" s="15">
        <v>6135</v>
      </c>
      <c r="I170" s="13" t="s">
        <v>242</v>
      </c>
    </row>
    <row r="171" spans="1:10" x14ac:dyDescent="0.25">
      <c r="A171" s="13" t="s">
        <v>202</v>
      </c>
      <c r="B171" s="14" t="s">
        <v>318</v>
      </c>
      <c r="C171" s="15" t="s">
        <v>10</v>
      </c>
      <c r="D171" s="14" t="s">
        <v>186</v>
      </c>
      <c r="E171" s="16">
        <v>42453</v>
      </c>
      <c r="F171" s="17" t="s">
        <v>10</v>
      </c>
      <c r="G171" s="17">
        <v>11959.31</v>
      </c>
      <c r="H171" s="15">
        <v>615</v>
      </c>
      <c r="I171" s="13" t="s">
        <v>242</v>
      </c>
    </row>
    <row r="172" spans="1:10" x14ac:dyDescent="0.25">
      <c r="A172" s="13" t="s">
        <v>202</v>
      </c>
      <c r="B172" s="14" t="s">
        <v>319</v>
      </c>
      <c r="C172" s="15" t="s">
        <v>10</v>
      </c>
      <c r="D172" s="14" t="s">
        <v>184</v>
      </c>
      <c r="E172" s="16">
        <v>42467</v>
      </c>
      <c r="F172" s="17" t="s">
        <v>10</v>
      </c>
      <c r="G172" s="17">
        <v>445.22</v>
      </c>
      <c r="H172" s="15">
        <v>615</v>
      </c>
      <c r="I172" s="13" t="s">
        <v>242</v>
      </c>
    </row>
    <row r="175" spans="1:10" x14ac:dyDescent="0.25">
      <c r="E175" s="192"/>
    </row>
  </sheetData>
  <printOptions horizontalCentered="1"/>
  <pageMargins left="0.31496062992125984" right="0.31496062992125984" top="0.55118110236220474" bottom="0.59055118110236227" header="0.31496062992125984" footer="0.31496062992125984"/>
  <pageSetup paperSize="9" scale="47" fitToHeight="0" orientation="portrait" horizontalDpi="4294967293" verticalDpi="4294967293" r:id="rId1"/>
  <headerFooter>
    <oddHeader>&amp;C&amp;"-,Gras"&amp;12Suivi Factures 2016</oddHeader>
    <oddFooter>&amp;L&amp;Z&amp;F&amp;R08/07/2016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tabSelected="1" topLeftCell="F1" workbookViewId="0">
      <pane ySplit="1" topLeftCell="A2" activePane="bottomLeft" state="frozen"/>
      <selection activeCell="C7" sqref="C7"/>
      <selection pane="bottomLeft" activeCell="N2" sqref="N2"/>
    </sheetView>
  </sheetViews>
  <sheetFormatPr baseColWidth="10" defaultColWidth="11.5703125" defaultRowHeight="15" x14ac:dyDescent="0.25"/>
  <cols>
    <col min="1" max="1" width="23.5703125" style="30" bestFit="1" customWidth="1"/>
    <col min="2" max="2" width="34.140625" style="30" customWidth="1"/>
    <col min="3" max="3" width="47.42578125" style="30" bestFit="1" customWidth="1"/>
    <col min="4" max="4" width="18.85546875" style="30" bestFit="1" customWidth="1"/>
    <col min="5" max="5" width="12.28515625" style="30" bestFit="1" customWidth="1"/>
    <col min="6" max="6" width="19.42578125" style="30" customWidth="1"/>
    <col min="7" max="7" width="10.7109375" style="36" bestFit="1" customWidth="1"/>
    <col min="8" max="8" width="10.7109375" style="36" customWidth="1"/>
    <col min="9" max="9" width="17.28515625" style="39" customWidth="1"/>
    <col min="10" max="10" width="14" style="40" bestFit="1" customWidth="1"/>
    <col min="11" max="11" width="14" style="40" customWidth="1"/>
    <col min="12" max="12" width="13" style="40" customWidth="1"/>
    <col min="13" max="14" width="14" style="33" customWidth="1"/>
    <col min="15" max="15" width="14.7109375" style="30" bestFit="1" customWidth="1"/>
    <col min="16" max="16" width="5.7109375" style="30" bestFit="1" customWidth="1"/>
    <col min="17" max="17" width="12.7109375" style="30" customWidth="1"/>
    <col min="18" max="18" width="18.7109375" style="30" bestFit="1" customWidth="1"/>
    <col min="19" max="19" width="42.28515625" style="34" customWidth="1"/>
    <col min="20" max="16384" width="11.5703125" style="30"/>
  </cols>
  <sheetData>
    <row r="1" spans="1:20" s="41" customFormat="1" ht="45" x14ac:dyDescent="0.25">
      <c r="A1" s="42" t="s">
        <v>0</v>
      </c>
      <c r="B1" s="42" t="s">
        <v>447</v>
      </c>
      <c r="C1" s="42" t="s">
        <v>1</v>
      </c>
      <c r="D1" s="42" t="s">
        <v>448</v>
      </c>
      <c r="E1" s="43" t="s">
        <v>449</v>
      </c>
      <c r="F1" s="43" t="s">
        <v>481</v>
      </c>
      <c r="G1" s="44" t="s">
        <v>473</v>
      </c>
      <c r="H1" s="44" t="s">
        <v>501</v>
      </c>
      <c r="I1" s="45" t="s">
        <v>450</v>
      </c>
      <c r="J1" s="46" t="s">
        <v>451</v>
      </c>
      <c r="K1" s="47" t="s">
        <v>476</v>
      </c>
      <c r="L1" s="47" t="s">
        <v>477</v>
      </c>
      <c r="M1" s="48" t="s">
        <v>452</v>
      </c>
      <c r="N1" s="48" t="s">
        <v>478</v>
      </c>
      <c r="O1" s="49" t="s">
        <v>2</v>
      </c>
      <c r="P1" s="50" t="s">
        <v>4</v>
      </c>
      <c r="Q1" s="42" t="s">
        <v>479</v>
      </c>
      <c r="R1" s="51" t="s">
        <v>5</v>
      </c>
      <c r="S1" s="52" t="s">
        <v>3</v>
      </c>
    </row>
    <row r="2" spans="1:20" ht="60" x14ac:dyDescent="0.25">
      <c r="A2" s="53" t="s">
        <v>180</v>
      </c>
      <c r="B2" s="54" t="s">
        <v>453</v>
      </c>
      <c r="C2" s="54" t="s">
        <v>183</v>
      </c>
      <c r="D2" s="54" t="s">
        <v>166</v>
      </c>
      <c r="E2" s="55">
        <v>41609</v>
      </c>
      <c r="F2" s="56" t="s">
        <v>182</v>
      </c>
      <c r="G2" s="57">
        <f>EDATE(E2,48)</f>
        <v>43070</v>
      </c>
      <c r="H2" s="58" t="str">
        <f ca="1">IF(TODAY()&gt;G2-300,"A renouveler","")</f>
        <v/>
      </c>
      <c r="I2" s="59">
        <v>80000</v>
      </c>
      <c r="J2" s="60">
        <f>SUM(I2-GETPIVOTDATA("Montant Facture",'TCD Facturation'!$A$3,"Fournisseur","SFR","Référence",395115))</f>
        <v>37363.43</v>
      </c>
      <c r="K2" s="60">
        <f>I2-J2</f>
        <v>42636.57</v>
      </c>
      <c r="L2" s="60">
        <f ca="1">I2*M2</f>
        <v>46666.666666666672</v>
      </c>
      <c r="M2" s="61">
        <f t="shared" ref="M2:M63" ca="1" si="0">INDIRECT(N2)</f>
        <v>0.58333333333333337</v>
      </c>
      <c r="N2" s="31" t="s">
        <v>454</v>
      </c>
      <c r="O2" s="5" t="s">
        <v>181</v>
      </c>
      <c r="P2" s="62">
        <v>6256</v>
      </c>
      <c r="Q2" s="53">
        <v>626</v>
      </c>
      <c r="R2" s="63" t="s">
        <v>61</v>
      </c>
      <c r="S2" s="64"/>
    </row>
    <row r="3" spans="1:20" ht="54" customHeight="1" x14ac:dyDescent="0.25">
      <c r="A3" s="53" t="s">
        <v>180</v>
      </c>
      <c r="B3" s="54" t="s">
        <v>455</v>
      </c>
      <c r="C3" s="54" t="s">
        <v>179</v>
      </c>
      <c r="D3" s="54" t="s">
        <v>166</v>
      </c>
      <c r="E3" s="55">
        <v>42422</v>
      </c>
      <c r="F3" s="65" t="s">
        <v>82</v>
      </c>
      <c r="G3" s="57">
        <f>EDATE(E3,36)</f>
        <v>43518</v>
      </c>
      <c r="H3" s="58" t="str">
        <f ca="1">IF(TODAY()&gt;G3-90,"A renouveler","")</f>
        <v/>
      </c>
      <c r="I3" s="59">
        <v>10224</v>
      </c>
      <c r="J3" s="60">
        <f>SUM(I3-GETPIVOTDATA("Montant Facture",'TCD Facturation'!$A$3,"Fournisseur","SFR","Référence","474036"))</f>
        <v>4206</v>
      </c>
      <c r="K3" s="60">
        <f t="shared" ref="K3:K64" si="1">I3-J3</f>
        <v>6018</v>
      </c>
      <c r="L3" s="60">
        <f t="shared" ref="L3:L64" ca="1" si="2">I3*M3</f>
        <v>5964</v>
      </c>
      <c r="M3" s="61">
        <f t="shared" ca="1" si="0"/>
        <v>0.58333333333333337</v>
      </c>
      <c r="N3" s="31" t="s">
        <v>454</v>
      </c>
      <c r="O3" s="5" t="s">
        <v>178</v>
      </c>
      <c r="P3" s="62">
        <v>6256</v>
      </c>
      <c r="Q3" s="53">
        <v>626</v>
      </c>
      <c r="R3" s="63" t="s">
        <v>61</v>
      </c>
      <c r="S3" s="64"/>
    </row>
    <row r="4" spans="1:20" ht="60" x14ac:dyDescent="0.25">
      <c r="A4" s="54" t="s">
        <v>177</v>
      </c>
      <c r="B4" s="54" t="s">
        <v>482</v>
      </c>
      <c r="C4" s="54" t="s">
        <v>176</v>
      </c>
      <c r="D4" s="54" t="s">
        <v>502</v>
      </c>
      <c r="E4" s="55">
        <v>41730</v>
      </c>
      <c r="F4" s="56" t="s">
        <v>175</v>
      </c>
      <c r="G4" s="57">
        <f>EDATE(E4,48)</f>
        <v>43191</v>
      </c>
      <c r="H4" s="58" t="str">
        <f t="shared" ref="H4:H7" ca="1" si="3">IF(TODAY()&gt;G4-300,"A renouveler","")</f>
        <v/>
      </c>
      <c r="I4" s="59">
        <v>93384</v>
      </c>
      <c r="J4" s="60">
        <f>SUM(I4-GETPIVOTDATA("Montant Facture",'TCD Facturation'!$A$3,"Fournisseur","SPIE Cloud Services"))</f>
        <v>62256</v>
      </c>
      <c r="K4" s="60">
        <f t="shared" si="1"/>
        <v>31128</v>
      </c>
      <c r="L4" s="60">
        <f t="shared" ca="1" si="2"/>
        <v>54474</v>
      </c>
      <c r="M4" s="61">
        <f t="shared" ca="1" si="0"/>
        <v>0.58333333333333337</v>
      </c>
      <c r="N4" s="31" t="s">
        <v>454</v>
      </c>
      <c r="O4" s="66" t="s">
        <v>174</v>
      </c>
      <c r="P4" s="62">
        <v>6278</v>
      </c>
      <c r="Q4" s="54">
        <v>626</v>
      </c>
      <c r="R4" s="63" t="s">
        <v>61</v>
      </c>
      <c r="S4" s="67" t="s">
        <v>487</v>
      </c>
      <c r="T4" s="32" t="s">
        <v>488</v>
      </c>
    </row>
    <row r="5" spans="1:20" ht="30" x14ac:dyDescent="0.25">
      <c r="A5" s="54" t="s">
        <v>122</v>
      </c>
      <c r="B5" s="54" t="s">
        <v>483</v>
      </c>
      <c r="C5" s="54" t="s">
        <v>173</v>
      </c>
      <c r="D5" s="54" t="s">
        <v>166</v>
      </c>
      <c r="E5" s="55">
        <v>42086</v>
      </c>
      <c r="F5" s="56" t="s">
        <v>50</v>
      </c>
      <c r="G5" s="57" t="s">
        <v>10</v>
      </c>
      <c r="H5" s="58"/>
      <c r="I5" s="59">
        <v>4000</v>
      </c>
      <c r="J5" s="60">
        <f>SUM(I5-GETPIVOTDATA("Montant Facture",'TCD Facturation'!$A$3,"Fournisseur","ARKADIN"))</f>
        <v>942.15999999999985</v>
      </c>
      <c r="K5" s="60">
        <f t="shared" si="1"/>
        <v>3057.84</v>
      </c>
      <c r="L5" s="60">
        <f t="shared" ca="1" si="2"/>
        <v>2333.3333333333335</v>
      </c>
      <c r="M5" s="61">
        <f t="shared" ca="1" si="0"/>
        <v>0.58333333333333337</v>
      </c>
      <c r="N5" s="31" t="s">
        <v>454</v>
      </c>
      <c r="O5" s="68">
        <v>1844</v>
      </c>
      <c r="P5" s="62">
        <v>5212</v>
      </c>
      <c r="Q5" s="54">
        <v>626</v>
      </c>
      <c r="R5" s="63" t="s">
        <v>61</v>
      </c>
      <c r="S5" s="64"/>
    </row>
    <row r="6" spans="1:20" ht="45" x14ac:dyDescent="0.25">
      <c r="A6" s="54" t="s">
        <v>138</v>
      </c>
      <c r="B6" s="54" t="s">
        <v>172</v>
      </c>
      <c r="C6" s="54" t="s">
        <v>171</v>
      </c>
      <c r="D6" s="54" t="s">
        <v>166</v>
      </c>
      <c r="E6" s="55">
        <v>41927</v>
      </c>
      <c r="F6" s="56" t="s">
        <v>84</v>
      </c>
      <c r="G6" s="57">
        <f>EDATE(E6,48)</f>
        <v>43388</v>
      </c>
      <c r="H6" s="58" t="str">
        <f t="shared" ca="1" si="3"/>
        <v/>
      </c>
      <c r="I6" s="59">
        <v>120000</v>
      </c>
      <c r="J6" s="60">
        <f>SUM(I6-GETPIVOTDATA("Montant Facture",'TCD Facturation'!$A$3,"Fournisseur","OBS","Référence",62236884))</f>
        <v>70534.06</v>
      </c>
      <c r="K6" s="60">
        <f t="shared" si="1"/>
        <v>49465.94</v>
      </c>
      <c r="L6" s="60">
        <f t="shared" ca="1" si="2"/>
        <v>70000</v>
      </c>
      <c r="M6" s="61">
        <f t="shared" ca="1" si="0"/>
        <v>0.58333333333333337</v>
      </c>
      <c r="N6" s="31" t="s">
        <v>454</v>
      </c>
      <c r="O6" s="68">
        <v>1897</v>
      </c>
      <c r="P6" s="62">
        <v>608</v>
      </c>
      <c r="Q6" s="54">
        <v>626</v>
      </c>
      <c r="R6" s="63" t="s">
        <v>61</v>
      </c>
      <c r="S6" s="64"/>
    </row>
    <row r="7" spans="1:20" ht="30" x14ac:dyDescent="0.25">
      <c r="A7" s="54" t="s">
        <v>138</v>
      </c>
      <c r="B7" s="54" t="s">
        <v>170</v>
      </c>
      <c r="C7" s="54" t="s">
        <v>169</v>
      </c>
      <c r="D7" s="54" t="s">
        <v>166</v>
      </c>
      <c r="E7" s="55">
        <v>41927</v>
      </c>
      <c r="F7" s="56" t="s">
        <v>84</v>
      </c>
      <c r="G7" s="57">
        <f>EDATE(E7,48)</f>
        <v>43388</v>
      </c>
      <c r="H7" s="58" t="str">
        <f t="shared" ca="1" si="3"/>
        <v/>
      </c>
      <c r="I7" s="59">
        <v>10000</v>
      </c>
      <c r="J7" s="60">
        <f>SUM(I7-GETPIVOTDATA("Montant Facture",'TCD Facturation'!$A$3,"Fournisseur","OBS","Référence",62238801))</f>
        <v>5103.6099999999997</v>
      </c>
      <c r="K7" s="60">
        <f t="shared" si="1"/>
        <v>4896.3900000000003</v>
      </c>
      <c r="L7" s="60">
        <f t="shared" ca="1" si="2"/>
        <v>5833.3333333333339</v>
      </c>
      <c r="M7" s="61">
        <f t="shared" ca="1" si="0"/>
        <v>0.58333333333333337</v>
      </c>
      <c r="N7" s="31" t="s">
        <v>454</v>
      </c>
      <c r="O7" s="69">
        <v>2009</v>
      </c>
      <c r="P7" s="62">
        <v>608</v>
      </c>
      <c r="Q7" s="54">
        <v>626</v>
      </c>
      <c r="R7" s="63" t="s">
        <v>61</v>
      </c>
      <c r="S7" s="64"/>
    </row>
    <row r="8" spans="1:20" ht="60" x14ac:dyDescent="0.25">
      <c r="A8" s="70" t="s">
        <v>138</v>
      </c>
      <c r="B8" s="70" t="s">
        <v>168</v>
      </c>
      <c r="C8" s="70" t="s">
        <v>167</v>
      </c>
      <c r="D8" s="70" t="s">
        <v>166</v>
      </c>
      <c r="E8" s="71">
        <v>42185</v>
      </c>
      <c r="F8" s="72" t="s">
        <v>84</v>
      </c>
      <c r="G8" s="57">
        <f>EDATE(E8,48)</f>
        <v>43646</v>
      </c>
      <c r="H8" s="58" t="str">
        <f ca="1">IF(TODAY()&gt;G8-90,"A renouveler","")</f>
        <v/>
      </c>
      <c r="I8" s="73">
        <v>3312</v>
      </c>
      <c r="J8" s="60">
        <f>SUM(I8-GETPIVOTDATA("Montant Facture",'TCD Facturation'!$A$3,"Fournisseur","OBS - ISIS"))</f>
        <v>-3089.8099999999995</v>
      </c>
      <c r="K8" s="60">
        <f t="shared" si="1"/>
        <v>6401.8099999999995</v>
      </c>
      <c r="L8" s="60">
        <f t="shared" ca="1" si="2"/>
        <v>1932.0000000000002</v>
      </c>
      <c r="M8" s="61">
        <f t="shared" ca="1" si="0"/>
        <v>0.58333333333333337</v>
      </c>
      <c r="N8" s="31" t="s">
        <v>454</v>
      </c>
      <c r="O8" s="74">
        <v>2010</v>
      </c>
      <c r="P8" s="75">
        <v>608</v>
      </c>
      <c r="Q8" s="70">
        <v>626</v>
      </c>
      <c r="R8" s="63" t="s">
        <v>61</v>
      </c>
      <c r="S8" s="76" t="s">
        <v>484</v>
      </c>
      <c r="T8" s="32"/>
    </row>
    <row r="9" spans="1:20" ht="150" x14ac:dyDescent="0.25">
      <c r="A9" s="70" t="s">
        <v>138</v>
      </c>
      <c r="B9" s="70" t="s">
        <v>485</v>
      </c>
      <c r="C9" s="70" t="s">
        <v>486</v>
      </c>
      <c r="D9" s="70" t="s">
        <v>166</v>
      </c>
      <c r="E9" s="71">
        <v>42160</v>
      </c>
      <c r="F9" s="72" t="s">
        <v>10</v>
      </c>
      <c r="G9" s="77" t="s">
        <v>10</v>
      </c>
      <c r="H9" s="77"/>
      <c r="I9" s="73">
        <v>6500</v>
      </c>
      <c r="J9" s="78">
        <f>SUM(I9-GETPIVOTDATA("Montant Facture",'TCD Facturation'!$A$3,"Fournisseur","OBS","Référence",803717291))</f>
        <v>3325.76</v>
      </c>
      <c r="K9" s="78">
        <f t="shared" si="1"/>
        <v>3174.24</v>
      </c>
      <c r="L9" s="78">
        <f t="shared" ca="1" si="2"/>
        <v>3791.666666666667</v>
      </c>
      <c r="M9" s="79">
        <f ca="1">INDIRECT(N9)</f>
        <v>0.58333333333333337</v>
      </c>
      <c r="N9" s="31" t="s">
        <v>454</v>
      </c>
      <c r="O9" s="74">
        <v>1850</v>
      </c>
      <c r="P9" s="75">
        <v>608</v>
      </c>
      <c r="Q9" s="70">
        <v>626</v>
      </c>
      <c r="R9" s="80" t="s">
        <v>61</v>
      </c>
      <c r="S9" s="76" t="s">
        <v>498</v>
      </c>
    </row>
    <row r="10" spans="1:20" ht="90.75" thickBot="1" x14ac:dyDescent="0.3">
      <c r="A10" s="70" t="s">
        <v>138</v>
      </c>
      <c r="B10" s="70" t="s">
        <v>518</v>
      </c>
      <c r="C10" s="70" t="s">
        <v>519</v>
      </c>
      <c r="D10" s="70" t="s">
        <v>166</v>
      </c>
      <c r="E10" s="71">
        <v>42061</v>
      </c>
      <c r="F10" s="72" t="s">
        <v>10</v>
      </c>
      <c r="G10" s="77" t="s">
        <v>10</v>
      </c>
      <c r="H10" s="77"/>
      <c r="I10" s="73" t="s">
        <v>10</v>
      </c>
      <c r="J10" s="78"/>
      <c r="K10" s="78"/>
      <c r="L10" s="78"/>
      <c r="M10" s="79"/>
      <c r="N10" s="31" t="s">
        <v>503</v>
      </c>
      <c r="O10" s="74" t="s">
        <v>10</v>
      </c>
      <c r="P10" s="75">
        <v>608</v>
      </c>
      <c r="Q10" s="70">
        <v>626</v>
      </c>
      <c r="R10" s="80" t="s">
        <v>61</v>
      </c>
      <c r="S10" s="76" t="s">
        <v>520</v>
      </c>
    </row>
    <row r="11" spans="1:20" ht="90" x14ac:dyDescent="0.25">
      <c r="A11" s="81" t="s">
        <v>138</v>
      </c>
      <c r="B11" s="81" t="s">
        <v>165</v>
      </c>
      <c r="C11" s="81" t="s">
        <v>164</v>
      </c>
      <c r="D11" s="81" t="s">
        <v>36</v>
      </c>
      <c r="E11" s="199">
        <v>42160</v>
      </c>
      <c r="F11" s="199" t="s">
        <v>84</v>
      </c>
      <c r="G11" s="204">
        <f>EDATE(E11,48)</f>
        <v>43621</v>
      </c>
      <c r="H11" s="220" t="str">
        <f t="shared" ref="H11" ca="1" si="4">IF(TODAY()&gt;G11-300,"A renouveler","")</f>
        <v/>
      </c>
      <c r="I11" s="207">
        <v>7200</v>
      </c>
      <c r="J11" s="212">
        <f>SUM(I11-GETPIVOTDATA("Montant Facture",'TCD Facturation'!$A$3,"Fournisseur","OBS","Référence",803717287))</f>
        <v>3651.62</v>
      </c>
      <c r="K11" s="212">
        <f t="shared" si="1"/>
        <v>3548.38</v>
      </c>
      <c r="L11" s="212">
        <f t="shared" ca="1" si="2"/>
        <v>4200</v>
      </c>
      <c r="M11" s="215">
        <f t="shared" ca="1" si="0"/>
        <v>0.58333333333333337</v>
      </c>
      <c r="N11" s="215" t="s">
        <v>454</v>
      </c>
      <c r="O11" s="210">
        <v>2013</v>
      </c>
      <c r="P11" s="211">
        <v>608</v>
      </c>
      <c r="Q11" s="193">
        <v>626</v>
      </c>
      <c r="R11" s="211" t="s">
        <v>61</v>
      </c>
      <c r="S11" s="196"/>
    </row>
    <row r="12" spans="1:20" ht="75" x14ac:dyDescent="0.25">
      <c r="A12" s="82" t="s">
        <v>138</v>
      </c>
      <c r="B12" s="82" t="s">
        <v>163</v>
      </c>
      <c r="C12" s="82" t="s">
        <v>162</v>
      </c>
      <c r="D12" s="82" t="s">
        <v>143</v>
      </c>
      <c r="E12" s="200"/>
      <c r="F12" s="202"/>
      <c r="G12" s="205"/>
      <c r="H12" s="221"/>
      <c r="I12" s="208"/>
      <c r="J12" s="213"/>
      <c r="K12" s="213"/>
      <c r="L12" s="213"/>
      <c r="M12" s="216"/>
      <c r="N12" s="216"/>
      <c r="O12" s="194"/>
      <c r="P12" s="194"/>
      <c r="Q12" s="194"/>
      <c r="R12" s="218"/>
      <c r="S12" s="197"/>
    </row>
    <row r="13" spans="1:20" ht="75" x14ac:dyDescent="0.25">
      <c r="A13" s="82" t="s">
        <v>138</v>
      </c>
      <c r="B13" s="82" t="s">
        <v>161</v>
      </c>
      <c r="C13" s="82" t="s">
        <v>160</v>
      </c>
      <c r="D13" s="82" t="s">
        <v>141</v>
      </c>
      <c r="E13" s="200"/>
      <c r="F13" s="202"/>
      <c r="G13" s="205"/>
      <c r="H13" s="221"/>
      <c r="I13" s="208"/>
      <c r="J13" s="213"/>
      <c r="K13" s="213"/>
      <c r="L13" s="213"/>
      <c r="M13" s="216"/>
      <c r="N13" s="216"/>
      <c r="O13" s="194"/>
      <c r="P13" s="194"/>
      <c r="Q13" s="194"/>
      <c r="R13" s="218"/>
      <c r="S13" s="197"/>
    </row>
    <row r="14" spans="1:20" ht="75" x14ac:dyDescent="0.25">
      <c r="A14" s="82" t="s">
        <v>138</v>
      </c>
      <c r="B14" s="82" t="s">
        <v>159</v>
      </c>
      <c r="C14" s="82" t="s">
        <v>158</v>
      </c>
      <c r="D14" s="82" t="s">
        <v>56</v>
      </c>
      <c r="E14" s="200"/>
      <c r="F14" s="202"/>
      <c r="G14" s="205"/>
      <c r="H14" s="221"/>
      <c r="I14" s="208"/>
      <c r="J14" s="213"/>
      <c r="K14" s="213"/>
      <c r="L14" s="213"/>
      <c r="M14" s="216"/>
      <c r="N14" s="216"/>
      <c r="O14" s="194"/>
      <c r="P14" s="194"/>
      <c r="Q14" s="194"/>
      <c r="R14" s="218"/>
      <c r="S14" s="197"/>
    </row>
    <row r="15" spans="1:20" ht="75" x14ac:dyDescent="0.25">
      <c r="A15" s="83" t="s">
        <v>138</v>
      </c>
      <c r="B15" s="82" t="s">
        <v>157</v>
      </c>
      <c r="C15" s="82" t="s">
        <v>156</v>
      </c>
      <c r="D15" s="82" t="s">
        <v>49</v>
      </c>
      <c r="E15" s="200"/>
      <c r="F15" s="202"/>
      <c r="G15" s="205"/>
      <c r="H15" s="221"/>
      <c r="I15" s="208"/>
      <c r="J15" s="213"/>
      <c r="K15" s="213"/>
      <c r="L15" s="213"/>
      <c r="M15" s="216"/>
      <c r="N15" s="216"/>
      <c r="O15" s="194"/>
      <c r="P15" s="194"/>
      <c r="Q15" s="194"/>
      <c r="R15" s="218"/>
      <c r="S15" s="197"/>
    </row>
    <row r="16" spans="1:20" ht="75" x14ac:dyDescent="0.25">
      <c r="A16" s="83" t="s">
        <v>138</v>
      </c>
      <c r="B16" s="82" t="s">
        <v>155</v>
      </c>
      <c r="C16" s="82" t="s">
        <v>154</v>
      </c>
      <c r="D16" s="82" t="s">
        <v>49</v>
      </c>
      <c r="E16" s="200"/>
      <c r="F16" s="202"/>
      <c r="G16" s="205"/>
      <c r="H16" s="221"/>
      <c r="I16" s="208"/>
      <c r="J16" s="213"/>
      <c r="K16" s="213"/>
      <c r="L16" s="213"/>
      <c r="M16" s="216"/>
      <c r="N16" s="216"/>
      <c r="O16" s="194"/>
      <c r="P16" s="194"/>
      <c r="Q16" s="194"/>
      <c r="R16" s="218"/>
      <c r="S16" s="197"/>
    </row>
    <row r="17" spans="1:19" ht="75.75" thickBot="1" x14ac:dyDescent="0.3">
      <c r="A17" s="84" t="s">
        <v>138</v>
      </c>
      <c r="B17" s="84" t="s">
        <v>153</v>
      </c>
      <c r="C17" s="84" t="s">
        <v>152</v>
      </c>
      <c r="D17" s="84" t="s">
        <v>135</v>
      </c>
      <c r="E17" s="201"/>
      <c r="F17" s="203"/>
      <c r="G17" s="206"/>
      <c r="H17" s="222"/>
      <c r="I17" s="209"/>
      <c r="J17" s="214"/>
      <c r="K17" s="214"/>
      <c r="L17" s="214"/>
      <c r="M17" s="217"/>
      <c r="N17" s="217"/>
      <c r="O17" s="195"/>
      <c r="P17" s="195"/>
      <c r="Q17" s="195"/>
      <c r="R17" s="219"/>
      <c r="S17" s="198"/>
    </row>
    <row r="18" spans="1:19" ht="30" customHeight="1" x14ac:dyDescent="0.25">
      <c r="A18" s="85" t="s">
        <v>138</v>
      </c>
      <c r="B18" s="85" t="s">
        <v>151</v>
      </c>
      <c r="C18" s="85" t="s">
        <v>136</v>
      </c>
      <c r="D18" s="85" t="s">
        <v>150</v>
      </c>
      <c r="E18" s="86">
        <v>37455</v>
      </c>
      <c r="F18" s="86" t="s">
        <v>10</v>
      </c>
      <c r="G18" s="87" t="s">
        <v>10</v>
      </c>
      <c r="H18" s="87"/>
      <c r="I18" s="88">
        <v>4833.96</v>
      </c>
      <c r="J18" s="89">
        <f>SUM(I18-GETPIVOTDATA("Montant Facture",'TCD Facturation'!$A$3,"Fournisseur","OBS - Rimbaud","Référence","147-20005"))</f>
        <v>2416.98</v>
      </c>
      <c r="K18" s="89">
        <f t="shared" si="1"/>
        <v>2416.98</v>
      </c>
      <c r="L18" s="89">
        <f t="shared" ca="1" si="2"/>
        <v>2819.8100000000004</v>
      </c>
      <c r="M18" s="90">
        <f t="shared" ca="1" si="0"/>
        <v>0.58333333333333337</v>
      </c>
      <c r="N18" s="90" t="s">
        <v>454</v>
      </c>
      <c r="O18" s="91">
        <v>1872</v>
      </c>
      <c r="P18" s="92">
        <v>608</v>
      </c>
      <c r="Q18" s="85">
        <v>626</v>
      </c>
      <c r="R18" s="93" t="s">
        <v>61</v>
      </c>
      <c r="S18" s="94"/>
    </row>
    <row r="19" spans="1:19" ht="30" x14ac:dyDescent="0.25">
      <c r="A19" s="95" t="s">
        <v>138</v>
      </c>
      <c r="B19" s="95" t="s">
        <v>149</v>
      </c>
      <c r="C19" s="95" t="s">
        <v>136</v>
      </c>
      <c r="D19" s="95" t="s">
        <v>148</v>
      </c>
      <c r="E19" s="96">
        <v>37455</v>
      </c>
      <c r="F19" s="96" t="s">
        <v>10</v>
      </c>
      <c r="G19" s="97" t="s">
        <v>10</v>
      </c>
      <c r="H19" s="97"/>
      <c r="I19" s="98">
        <v>2423.58</v>
      </c>
      <c r="J19" s="99">
        <f>SUM(I19-GETPIVOTDATA("Montant Facture",'TCD Facturation'!$A$3,"Fournisseur","OBS - Rimbaud","Référence","180-20005"))</f>
        <v>1211.79</v>
      </c>
      <c r="K19" s="99">
        <f t="shared" si="1"/>
        <v>1211.79</v>
      </c>
      <c r="L19" s="99">
        <f t="shared" ca="1" si="2"/>
        <v>1413.7550000000001</v>
      </c>
      <c r="M19" s="100">
        <f t="shared" ca="1" si="0"/>
        <v>0.58333333333333337</v>
      </c>
      <c r="N19" s="90" t="s">
        <v>454</v>
      </c>
      <c r="O19" s="101">
        <v>1871</v>
      </c>
      <c r="P19" s="102">
        <v>608</v>
      </c>
      <c r="Q19" s="95">
        <v>626</v>
      </c>
      <c r="R19" s="103" t="s">
        <v>61</v>
      </c>
      <c r="S19" s="64"/>
    </row>
    <row r="20" spans="1:19" ht="30" x14ac:dyDescent="0.25">
      <c r="A20" s="95" t="s">
        <v>138</v>
      </c>
      <c r="B20" s="95" t="s">
        <v>147</v>
      </c>
      <c r="C20" s="95" t="s">
        <v>136</v>
      </c>
      <c r="D20" s="95" t="s">
        <v>146</v>
      </c>
      <c r="E20" s="96">
        <v>37455</v>
      </c>
      <c r="F20" s="96" t="s">
        <v>10</v>
      </c>
      <c r="G20" s="97" t="s">
        <v>10</v>
      </c>
      <c r="H20" s="97"/>
      <c r="I20" s="98">
        <v>2423.58</v>
      </c>
      <c r="J20" s="99">
        <f>SUM(I20-GETPIVOTDATA("Montant Facture",'TCD Facturation'!$A$3,"Fournisseur","OBS - Rimbaud","Référence","122-20005"))</f>
        <v>1211.79</v>
      </c>
      <c r="K20" s="99">
        <f t="shared" si="1"/>
        <v>1211.79</v>
      </c>
      <c r="L20" s="99">
        <f t="shared" ca="1" si="2"/>
        <v>1413.7550000000001</v>
      </c>
      <c r="M20" s="100">
        <f t="shared" ca="1" si="0"/>
        <v>0.58333333333333337</v>
      </c>
      <c r="N20" s="90" t="s">
        <v>454</v>
      </c>
      <c r="O20" s="101">
        <v>1865</v>
      </c>
      <c r="P20" s="102">
        <v>608</v>
      </c>
      <c r="Q20" s="95">
        <v>626</v>
      </c>
      <c r="R20" s="103" t="s">
        <v>61</v>
      </c>
      <c r="S20" s="64"/>
    </row>
    <row r="21" spans="1:19" ht="30" x14ac:dyDescent="0.25">
      <c r="A21" s="95" t="s">
        <v>138</v>
      </c>
      <c r="B21" s="95" t="s">
        <v>145</v>
      </c>
      <c r="C21" s="95" t="s">
        <v>136</v>
      </c>
      <c r="D21" s="95" t="s">
        <v>36</v>
      </c>
      <c r="E21" s="96">
        <v>37455</v>
      </c>
      <c r="F21" s="96" t="s">
        <v>10</v>
      </c>
      <c r="G21" s="97" t="s">
        <v>10</v>
      </c>
      <c r="H21" s="97"/>
      <c r="I21" s="98">
        <v>2423.58</v>
      </c>
      <c r="J21" s="99">
        <f>SUM(I21-GETPIVOTDATA("Montant Facture",'TCD Facturation'!$A$3,"Fournisseur","OBS - Rimbaud","Référence","80-20005"))</f>
        <v>1211.79</v>
      </c>
      <c r="K21" s="99">
        <f t="shared" si="1"/>
        <v>1211.79</v>
      </c>
      <c r="L21" s="99">
        <f t="shared" ca="1" si="2"/>
        <v>1413.7550000000001</v>
      </c>
      <c r="M21" s="100">
        <f t="shared" ca="1" si="0"/>
        <v>0.58333333333333337</v>
      </c>
      <c r="N21" s="90" t="s">
        <v>454</v>
      </c>
      <c r="O21" s="101">
        <v>1867</v>
      </c>
      <c r="P21" s="102">
        <v>608</v>
      </c>
      <c r="Q21" s="95">
        <v>626</v>
      </c>
      <c r="R21" s="103" t="s">
        <v>61</v>
      </c>
      <c r="S21" s="64"/>
    </row>
    <row r="22" spans="1:19" ht="30" x14ac:dyDescent="0.25">
      <c r="A22" s="95" t="s">
        <v>138</v>
      </c>
      <c r="B22" s="95" t="s">
        <v>144</v>
      </c>
      <c r="C22" s="95" t="s">
        <v>136</v>
      </c>
      <c r="D22" s="95" t="s">
        <v>143</v>
      </c>
      <c r="E22" s="96">
        <v>37455</v>
      </c>
      <c r="F22" s="96" t="s">
        <v>10</v>
      </c>
      <c r="G22" s="97" t="s">
        <v>10</v>
      </c>
      <c r="H22" s="97"/>
      <c r="I22" s="98">
        <v>2423.58</v>
      </c>
      <c r="J22" s="99">
        <f>SUM(I22-GETPIVOTDATA("Montant Facture",'TCD Facturation'!$A$3,"Fournisseur","OBS - Rimbaud","Référence","136-20005"))</f>
        <v>1211.79</v>
      </c>
      <c r="K22" s="99">
        <f t="shared" si="1"/>
        <v>1211.79</v>
      </c>
      <c r="L22" s="99">
        <f t="shared" ca="1" si="2"/>
        <v>1413.7550000000001</v>
      </c>
      <c r="M22" s="100">
        <f t="shared" ca="1" si="0"/>
        <v>0.58333333333333337</v>
      </c>
      <c r="N22" s="90" t="s">
        <v>454</v>
      </c>
      <c r="O22" s="101">
        <v>1874</v>
      </c>
      <c r="P22" s="102">
        <v>608</v>
      </c>
      <c r="Q22" s="95">
        <v>626</v>
      </c>
      <c r="R22" s="103" t="s">
        <v>61</v>
      </c>
      <c r="S22" s="64"/>
    </row>
    <row r="23" spans="1:19" ht="30" x14ac:dyDescent="0.25">
      <c r="A23" s="95" t="s">
        <v>138</v>
      </c>
      <c r="B23" s="95" t="s">
        <v>142</v>
      </c>
      <c r="C23" s="95" t="s">
        <v>136</v>
      </c>
      <c r="D23" s="95" t="s">
        <v>141</v>
      </c>
      <c r="E23" s="96">
        <v>37455</v>
      </c>
      <c r="F23" s="96" t="s">
        <v>10</v>
      </c>
      <c r="G23" s="97" t="s">
        <v>10</v>
      </c>
      <c r="H23" s="97"/>
      <c r="I23" s="98">
        <v>2423.58</v>
      </c>
      <c r="J23" s="99">
        <f>SUM(I23-GETPIVOTDATA("Montant Facture",'TCD Facturation'!$A$3,"Fournisseur","OBS - Rimbaud","Référence","120-20005"))</f>
        <v>1211.79</v>
      </c>
      <c r="K23" s="99">
        <f t="shared" si="1"/>
        <v>1211.79</v>
      </c>
      <c r="L23" s="99">
        <f t="shared" ca="1" si="2"/>
        <v>1413.7550000000001</v>
      </c>
      <c r="M23" s="100">
        <f t="shared" ca="1" si="0"/>
        <v>0.58333333333333337</v>
      </c>
      <c r="N23" s="90" t="s">
        <v>454</v>
      </c>
      <c r="O23" s="101">
        <v>1869</v>
      </c>
      <c r="P23" s="102">
        <v>608</v>
      </c>
      <c r="Q23" s="95">
        <v>626</v>
      </c>
      <c r="R23" s="103" t="s">
        <v>61</v>
      </c>
      <c r="S23" s="64"/>
    </row>
    <row r="24" spans="1:19" ht="30" x14ac:dyDescent="0.25">
      <c r="A24" s="95" t="s">
        <v>138</v>
      </c>
      <c r="B24" s="95" t="s">
        <v>140</v>
      </c>
      <c r="C24" s="95" t="s">
        <v>136</v>
      </c>
      <c r="D24" s="95" t="s">
        <v>56</v>
      </c>
      <c r="E24" s="96">
        <v>37455</v>
      </c>
      <c r="F24" s="96" t="s">
        <v>10</v>
      </c>
      <c r="G24" s="97" t="s">
        <v>10</v>
      </c>
      <c r="H24" s="97"/>
      <c r="I24" s="98">
        <v>2423.58</v>
      </c>
      <c r="J24" s="99">
        <f>SUM(I24-GETPIVOTDATA("Montant Facture",'TCD Facturation'!$A$3,"Fournisseur","OBS - Rimbaud","Référence","121-20005"))</f>
        <v>1211.79</v>
      </c>
      <c r="K24" s="99">
        <f t="shared" si="1"/>
        <v>1211.79</v>
      </c>
      <c r="L24" s="99">
        <f t="shared" ca="1" si="2"/>
        <v>1413.7550000000001</v>
      </c>
      <c r="M24" s="100">
        <f t="shared" ca="1" si="0"/>
        <v>0.58333333333333337</v>
      </c>
      <c r="N24" s="90" t="s">
        <v>454</v>
      </c>
      <c r="O24" s="101">
        <v>1882</v>
      </c>
      <c r="P24" s="102">
        <v>608</v>
      </c>
      <c r="Q24" s="95">
        <v>626</v>
      </c>
      <c r="R24" s="103" t="s">
        <v>61</v>
      </c>
      <c r="S24" s="64"/>
    </row>
    <row r="25" spans="1:19" ht="30" x14ac:dyDescent="0.25">
      <c r="A25" s="95" t="s">
        <v>138</v>
      </c>
      <c r="B25" s="95" t="s">
        <v>139</v>
      </c>
      <c r="C25" s="95" t="s">
        <v>136</v>
      </c>
      <c r="D25" s="95" t="s">
        <v>49</v>
      </c>
      <c r="E25" s="96">
        <v>37455</v>
      </c>
      <c r="F25" s="96" t="s">
        <v>10</v>
      </c>
      <c r="G25" s="97" t="s">
        <v>10</v>
      </c>
      <c r="H25" s="97"/>
      <c r="I25" s="98">
        <v>2436.7199999999998</v>
      </c>
      <c r="J25" s="99">
        <f>SUM(I25-GETPIVOTDATA("Montant Facture",'TCD Facturation'!$A$3,"Fournisseur","OBS - Rimbaud","Référence","129-20005"))</f>
        <v>1218.3599999999997</v>
      </c>
      <c r="K25" s="99">
        <f t="shared" si="1"/>
        <v>1218.3600000000001</v>
      </c>
      <c r="L25" s="99">
        <f t="shared" ca="1" si="2"/>
        <v>1421.42</v>
      </c>
      <c r="M25" s="100">
        <f t="shared" ca="1" si="0"/>
        <v>0.58333333333333337</v>
      </c>
      <c r="N25" s="90" t="s">
        <v>454</v>
      </c>
      <c r="O25" s="101">
        <v>1877</v>
      </c>
      <c r="P25" s="102">
        <v>608</v>
      </c>
      <c r="Q25" s="95">
        <v>626</v>
      </c>
      <c r="R25" s="103" t="s">
        <v>61</v>
      </c>
      <c r="S25" s="64"/>
    </row>
    <row r="26" spans="1:19" ht="30.75" thickBot="1" x14ac:dyDescent="0.3">
      <c r="A26" s="104" t="s">
        <v>138</v>
      </c>
      <c r="B26" s="104" t="s">
        <v>137</v>
      </c>
      <c r="C26" s="104" t="s">
        <v>136</v>
      </c>
      <c r="D26" s="104" t="s">
        <v>135</v>
      </c>
      <c r="E26" s="105">
        <v>37455</v>
      </c>
      <c r="F26" s="105" t="s">
        <v>10</v>
      </c>
      <c r="G26" s="106" t="s">
        <v>10</v>
      </c>
      <c r="H26" s="106"/>
      <c r="I26" s="107">
        <v>2423.58</v>
      </c>
      <c r="J26" s="108">
        <f>SUM(I26-GETPIVOTDATA("Montant Facture",'TCD Facturation'!$A$3,"Fournisseur","OBS - Rimbaud","Référence","81-20005"))</f>
        <v>1211.79</v>
      </c>
      <c r="K26" s="108">
        <f t="shared" si="1"/>
        <v>1211.79</v>
      </c>
      <c r="L26" s="108">
        <f t="shared" ca="1" si="2"/>
        <v>1413.7550000000001</v>
      </c>
      <c r="M26" s="109">
        <f t="shared" ca="1" si="0"/>
        <v>0.58333333333333337</v>
      </c>
      <c r="N26" s="90" t="s">
        <v>454</v>
      </c>
      <c r="O26" s="110">
        <v>1870</v>
      </c>
      <c r="P26" s="111">
        <v>608</v>
      </c>
      <c r="Q26" s="104">
        <v>626</v>
      </c>
      <c r="R26" s="112" t="s">
        <v>61</v>
      </c>
      <c r="S26" s="113"/>
    </row>
    <row r="27" spans="1:19" ht="135" x14ac:dyDescent="0.25">
      <c r="A27" s="114" t="s">
        <v>134</v>
      </c>
      <c r="B27" s="114" t="s">
        <v>133</v>
      </c>
      <c r="C27" s="114" t="s">
        <v>132</v>
      </c>
      <c r="D27" s="114" t="s">
        <v>131</v>
      </c>
      <c r="E27" s="115">
        <v>42342</v>
      </c>
      <c r="F27" s="116" t="s">
        <v>82</v>
      </c>
      <c r="G27" s="117">
        <f>EDATE(E27,36)</f>
        <v>43438</v>
      </c>
      <c r="H27" s="118"/>
      <c r="I27" s="119">
        <v>4532.2299999999996</v>
      </c>
      <c r="J27" s="120">
        <f>SUM(I27-GETPIVOTDATA("Montant Facture",'TCD Facturation'!$A$3,"Fournisseur","HUB"))</f>
        <v>0</v>
      </c>
      <c r="K27" s="120">
        <f t="shared" si="1"/>
        <v>4532.2299999999996</v>
      </c>
      <c r="L27" s="120">
        <f t="shared" ca="1" si="2"/>
        <v>4532.2299999999996</v>
      </c>
      <c r="M27" s="121">
        <f t="shared" ca="1" si="0"/>
        <v>1</v>
      </c>
      <c r="N27" s="121" t="s">
        <v>456</v>
      </c>
      <c r="O27" s="122">
        <v>1895</v>
      </c>
      <c r="P27" s="123">
        <v>642</v>
      </c>
      <c r="Q27" s="114">
        <v>626</v>
      </c>
      <c r="R27" s="124" t="s">
        <v>61</v>
      </c>
      <c r="S27" s="94"/>
    </row>
    <row r="28" spans="1:19" ht="45" x14ac:dyDescent="0.25">
      <c r="A28" s="54" t="s">
        <v>17</v>
      </c>
      <c r="B28" s="54" t="s">
        <v>18</v>
      </c>
      <c r="C28" s="54" t="s">
        <v>19</v>
      </c>
      <c r="D28" s="54" t="s">
        <v>9</v>
      </c>
      <c r="E28" s="55">
        <v>41192</v>
      </c>
      <c r="F28" s="56" t="s">
        <v>83</v>
      </c>
      <c r="G28" s="57">
        <f>EDATE(E28,48)</f>
        <v>42653</v>
      </c>
      <c r="H28" s="57"/>
      <c r="I28" s="59">
        <v>40000</v>
      </c>
      <c r="J28" s="60"/>
      <c r="K28" s="60">
        <f t="shared" si="1"/>
        <v>40000</v>
      </c>
      <c r="L28" s="60">
        <f t="shared" ca="1" si="2"/>
        <v>23333.333333333336</v>
      </c>
      <c r="M28" s="61">
        <f t="shared" ca="1" si="0"/>
        <v>0.58333333333333337</v>
      </c>
      <c r="N28" s="61" t="s">
        <v>454</v>
      </c>
      <c r="O28" s="125" t="s">
        <v>10</v>
      </c>
      <c r="P28" s="125">
        <v>1692</v>
      </c>
      <c r="Q28" s="54">
        <v>615</v>
      </c>
      <c r="R28" s="126" t="s">
        <v>72</v>
      </c>
      <c r="S28" s="127" t="s">
        <v>20</v>
      </c>
    </row>
    <row r="29" spans="1:19" ht="75" x14ac:dyDescent="0.25">
      <c r="A29" s="128" t="s">
        <v>21</v>
      </c>
      <c r="B29" s="54" t="s">
        <v>102</v>
      </c>
      <c r="C29" s="128" t="s">
        <v>101</v>
      </c>
      <c r="D29" s="128" t="s">
        <v>9</v>
      </c>
      <c r="E29" s="129">
        <v>40982</v>
      </c>
      <c r="F29" s="130" t="s">
        <v>84</v>
      </c>
      <c r="G29" s="131" t="s">
        <v>499</v>
      </c>
      <c r="H29" s="131"/>
      <c r="I29" s="132">
        <v>539520</v>
      </c>
      <c r="J29" s="60"/>
      <c r="K29" s="60">
        <f t="shared" si="1"/>
        <v>539520</v>
      </c>
      <c r="L29" s="60">
        <f t="shared" ca="1" si="2"/>
        <v>314720</v>
      </c>
      <c r="M29" s="61">
        <f t="shared" ca="1" si="0"/>
        <v>0.58333333333333337</v>
      </c>
      <c r="N29" s="61" t="s">
        <v>454</v>
      </c>
      <c r="O29" s="125" t="s">
        <v>10</v>
      </c>
      <c r="P29" s="125">
        <v>3104</v>
      </c>
      <c r="Q29" s="128">
        <v>615</v>
      </c>
      <c r="R29" s="126" t="s">
        <v>72</v>
      </c>
      <c r="S29" s="127" t="s">
        <v>20</v>
      </c>
    </row>
    <row r="30" spans="1:19" ht="45" x14ac:dyDescent="0.25">
      <c r="A30" s="128" t="s">
        <v>22</v>
      </c>
      <c r="B30" s="54" t="s">
        <v>23</v>
      </c>
      <c r="C30" s="128" t="s">
        <v>24</v>
      </c>
      <c r="D30" s="128" t="s">
        <v>9</v>
      </c>
      <c r="E30" s="129">
        <v>41591</v>
      </c>
      <c r="F30" s="130" t="s">
        <v>86</v>
      </c>
      <c r="G30" s="131">
        <v>43051</v>
      </c>
      <c r="H30" s="131"/>
      <c r="I30" s="132"/>
      <c r="J30" s="60"/>
      <c r="K30" s="60">
        <f t="shared" si="1"/>
        <v>0</v>
      </c>
      <c r="L30" s="60">
        <f t="shared" ca="1" si="2"/>
        <v>0</v>
      </c>
      <c r="M30" s="61">
        <f t="shared" ca="1" si="0"/>
        <v>0.58333333333333337</v>
      </c>
      <c r="N30" s="61" t="s">
        <v>454</v>
      </c>
      <c r="O30" s="125" t="s">
        <v>10</v>
      </c>
      <c r="P30" s="125">
        <v>4434</v>
      </c>
      <c r="Q30" s="128">
        <v>615</v>
      </c>
      <c r="R30" s="126" t="s">
        <v>72</v>
      </c>
      <c r="S30" s="133" t="s">
        <v>20</v>
      </c>
    </row>
    <row r="31" spans="1:19" ht="60" x14ac:dyDescent="0.25">
      <c r="A31" s="128" t="s">
        <v>25</v>
      </c>
      <c r="B31" s="54" t="s">
        <v>26</v>
      </c>
      <c r="C31" s="128" t="s">
        <v>27</v>
      </c>
      <c r="D31" s="128" t="s">
        <v>9</v>
      </c>
      <c r="E31" s="129">
        <v>41943</v>
      </c>
      <c r="F31" s="130" t="s">
        <v>83</v>
      </c>
      <c r="G31" s="131">
        <v>43403</v>
      </c>
      <c r="H31" s="131"/>
      <c r="I31" s="132">
        <v>22269.599999999999</v>
      </c>
      <c r="J31" s="60"/>
      <c r="K31" s="60">
        <f t="shared" si="1"/>
        <v>22269.599999999999</v>
      </c>
      <c r="L31" s="60">
        <f t="shared" ca="1" si="2"/>
        <v>22269.599999999999</v>
      </c>
      <c r="M31" s="61">
        <f t="shared" ca="1" si="0"/>
        <v>1</v>
      </c>
      <c r="N31" s="61" t="s">
        <v>456</v>
      </c>
      <c r="O31" s="125" t="s">
        <v>10</v>
      </c>
      <c r="P31" s="125">
        <v>4871</v>
      </c>
      <c r="Q31" s="128">
        <v>615</v>
      </c>
      <c r="R31" s="126" t="s">
        <v>72</v>
      </c>
      <c r="S31" s="133" t="s">
        <v>20</v>
      </c>
    </row>
    <row r="32" spans="1:19" ht="15.75" x14ac:dyDescent="0.25">
      <c r="A32" s="128" t="s">
        <v>28</v>
      </c>
      <c r="B32" s="54" t="s">
        <v>93</v>
      </c>
      <c r="C32" s="128" t="s">
        <v>29</v>
      </c>
      <c r="D32" s="128" t="s">
        <v>9</v>
      </c>
      <c r="E32" s="129">
        <v>42409</v>
      </c>
      <c r="F32" s="131" t="s">
        <v>85</v>
      </c>
      <c r="G32" s="131">
        <v>42774</v>
      </c>
      <c r="H32" s="131"/>
      <c r="I32" s="132">
        <v>4884</v>
      </c>
      <c r="J32" s="60"/>
      <c r="K32" s="60">
        <f t="shared" si="1"/>
        <v>4884</v>
      </c>
      <c r="L32" s="60">
        <f t="shared" ca="1" si="2"/>
        <v>4884</v>
      </c>
      <c r="M32" s="61">
        <f t="shared" ca="1" si="0"/>
        <v>1</v>
      </c>
      <c r="N32" s="61" t="s">
        <v>456</v>
      </c>
      <c r="O32" s="125">
        <v>1106</v>
      </c>
      <c r="P32" s="125">
        <v>669</v>
      </c>
      <c r="Q32" s="128">
        <v>615</v>
      </c>
      <c r="R32" s="126" t="s">
        <v>72</v>
      </c>
      <c r="S32" s="134" t="s">
        <v>10</v>
      </c>
    </row>
    <row r="33" spans="1:19" ht="21.75" customHeight="1" x14ac:dyDescent="0.25">
      <c r="A33" s="128" t="s">
        <v>28</v>
      </c>
      <c r="B33" s="54" t="s">
        <v>457</v>
      </c>
      <c r="C33" s="128" t="s">
        <v>458</v>
      </c>
      <c r="D33" s="128" t="s">
        <v>9</v>
      </c>
      <c r="E33" s="129">
        <v>42531</v>
      </c>
      <c r="F33" s="131" t="s">
        <v>459</v>
      </c>
      <c r="G33" s="131">
        <v>42735</v>
      </c>
      <c r="H33" s="131"/>
      <c r="I33" s="132">
        <v>7800</v>
      </c>
      <c r="J33" s="60"/>
      <c r="K33" s="60">
        <f t="shared" si="1"/>
        <v>7800</v>
      </c>
      <c r="L33" s="60">
        <f t="shared" ca="1" si="2"/>
        <v>4550</v>
      </c>
      <c r="M33" s="61">
        <f t="shared" ca="1" si="0"/>
        <v>0.58333333333333337</v>
      </c>
      <c r="N33" s="61" t="s">
        <v>454</v>
      </c>
      <c r="O33" s="125"/>
      <c r="P33" s="125">
        <v>669</v>
      </c>
      <c r="Q33" s="128">
        <v>615</v>
      </c>
      <c r="R33" s="126" t="s">
        <v>72</v>
      </c>
      <c r="S33" s="134" t="s">
        <v>10</v>
      </c>
    </row>
    <row r="34" spans="1:19" ht="90" x14ac:dyDescent="0.25">
      <c r="A34" s="54" t="s">
        <v>30</v>
      </c>
      <c r="B34" s="54" t="s">
        <v>78</v>
      </c>
      <c r="C34" s="54" t="s">
        <v>460</v>
      </c>
      <c r="D34" s="54" t="s">
        <v>9</v>
      </c>
      <c r="E34" s="55">
        <v>42370</v>
      </c>
      <c r="F34" s="131" t="s">
        <v>85</v>
      </c>
      <c r="G34" s="57">
        <v>42735</v>
      </c>
      <c r="H34" s="57"/>
      <c r="I34" s="59">
        <v>940.8</v>
      </c>
      <c r="J34" s="60"/>
      <c r="K34" s="60">
        <f t="shared" si="1"/>
        <v>940.8</v>
      </c>
      <c r="L34" s="60">
        <f t="shared" ca="1" si="2"/>
        <v>548.79999999999995</v>
      </c>
      <c r="M34" s="61">
        <f t="shared" ca="1" si="0"/>
        <v>0.58333333333333337</v>
      </c>
      <c r="N34" s="61" t="s">
        <v>454</v>
      </c>
      <c r="O34" s="125">
        <v>1380</v>
      </c>
      <c r="P34" s="125">
        <v>1621</v>
      </c>
      <c r="Q34" s="54">
        <v>615</v>
      </c>
      <c r="R34" s="126" t="s">
        <v>72</v>
      </c>
      <c r="S34" s="134" t="s">
        <v>10</v>
      </c>
    </row>
    <row r="35" spans="1:19" ht="60" x14ac:dyDescent="0.25">
      <c r="A35" s="54" t="s">
        <v>30</v>
      </c>
      <c r="B35" s="54" t="s">
        <v>113</v>
      </c>
      <c r="C35" s="54" t="s">
        <v>31</v>
      </c>
      <c r="D35" s="54" t="s">
        <v>9</v>
      </c>
      <c r="E35" s="55">
        <v>42522</v>
      </c>
      <c r="F35" s="131" t="s">
        <v>85</v>
      </c>
      <c r="G35" s="57">
        <v>42886</v>
      </c>
      <c r="H35" s="57"/>
      <c r="I35" s="132">
        <v>3590.4</v>
      </c>
      <c r="J35" s="60"/>
      <c r="K35" s="60">
        <f t="shared" si="1"/>
        <v>3590.4</v>
      </c>
      <c r="L35" s="60">
        <f t="shared" ca="1" si="2"/>
        <v>2094.4</v>
      </c>
      <c r="M35" s="61">
        <f t="shared" ca="1" si="0"/>
        <v>0.58333333333333337</v>
      </c>
      <c r="N35" s="61" t="s">
        <v>454</v>
      </c>
      <c r="O35" s="125"/>
      <c r="P35" s="125">
        <v>1621</v>
      </c>
      <c r="Q35" s="54">
        <v>615</v>
      </c>
      <c r="R35" s="126" t="s">
        <v>72</v>
      </c>
      <c r="S35" s="134" t="s">
        <v>10</v>
      </c>
    </row>
    <row r="36" spans="1:19" ht="30" x14ac:dyDescent="0.25">
      <c r="A36" s="53" t="s">
        <v>6</v>
      </c>
      <c r="B36" s="54" t="s">
        <v>32</v>
      </c>
      <c r="C36" s="54" t="s">
        <v>33</v>
      </c>
      <c r="D36" s="54" t="s">
        <v>9</v>
      </c>
      <c r="E36" s="55">
        <v>42126</v>
      </c>
      <c r="F36" s="131" t="s">
        <v>85</v>
      </c>
      <c r="G36" s="58">
        <v>42491</v>
      </c>
      <c r="H36" s="58"/>
      <c r="I36" s="59">
        <v>1770</v>
      </c>
      <c r="J36" s="60"/>
      <c r="K36" s="60">
        <f t="shared" si="1"/>
        <v>1770</v>
      </c>
      <c r="L36" s="60">
        <f t="shared" ca="1" si="2"/>
        <v>1770</v>
      </c>
      <c r="M36" s="61">
        <f t="shared" ca="1" si="0"/>
        <v>1</v>
      </c>
      <c r="N36" s="61" t="s">
        <v>456</v>
      </c>
      <c r="O36" s="125"/>
      <c r="P36" s="125">
        <v>4</v>
      </c>
      <c r="Q36" s="53">
        <v>6135</v>
      </c>
      <c r="R36" s="126" t="s">
        <v>72</v>
      </c>
      <c r="S36" s="134" t="s">
        <v>10</v>
      </c>
    </row>
    <row r="37" spans="1:19" ht="105" x14ac:dyDescent="0.25">
      <c r="A37" s="53" t="s">
        <v>6</v>
      </c>
      <c r="B37" s="54" t="s">
        <v>34</v>
      </c>
      <c r="C37" s="54" t="s">
        <v>35</v>
      </c>
      <c r="D37" s="54" t="s">
        <v>36</v>
      </c>
      <c r="E37" s="55">
        <v>41438</v>
      </c>
      <c r="F37" s="56" t="s">
        <v>82</v>
      </c>
      <c r="G37" s="57">
        <v>42533</v>
      </c>
      <c r="H37" s="57"/>
      <c r="I37" s="59"/>
      <c r="J37" s="60"/>
      <c r="K37" s="60">
        <f t="shared" si="1"/>
        <v>0</v>
      </c>
      <c r="L37" s="60">
        <f t="shared" ca="1" si="2"/>
        <v>0</v>
      </c>
      <c r="M37" s="61">
        <f t="shared" ca="1" si="0"/>
        <v>0.58333333333333337</v>
      </c>
      <c r="N37" s="61" t="s">
        <v>454</v>
      </c>
      <c r="O37" s="135" t="s">
        <v>10</v>
      </c>
      <c r="P37" s="125">
        <v>4</v>
      </c>
      <c r="Q37" s="53">
        <v>615</v>
      </c>
      <c r="R37" s="126" t="s">
        <v>72</v>
      </c>
      <c r="S37" s="134" t="s">
        <v>10</v>
      </c>
    </row>
    <row r="38" spans="1:19" ht="15.75" x14ac:dyDescent="0.25">
      <c r="A38" s="128" t="s">
        <v>37</v>
      </c>
      <c r="B38" s="136" t="s">
        <v>38</v>
      </c>
      <c r="C38" s="128" t="s">
        <v>39</v>
      </c>
      <c r="D38" s="128" t="s">
        <v>40</v>
      </c>
      <c r="E38" s="129">
        <v>42005</v>
      </c>
      <c r="F38" s="131" t="s">
        <v>87</v>
      </c>
      <c r="G38" s="131">
        <v>44196</v>
      </c>
      <c r="H38" s="131"/>
      <c r="I38" s="132">
        <v>50000</v>
      </c>
      <c r="J38" s="60"/>
      <c r="K38" s="60">
        <f t="shared" si="1"/>
        <v>50000</v>
      </c>
      <c r="L38" s="60">
        <f t="shared" ca="1" si="2"/>
        <v>29166.666666666668</v>
      </c>
      <c r="M38" s="61">
        <f t="shared" ca="1" si="0"/>
        <v>0.58333333333333337</v>
      </c>
      <c r="N38" s="61" t="s">
        <v>454</v>
      </c>
      <c r="O38" s="137" t="s">
        <v>10</v>
      </c>
      <c r="P38" s="137">
        <v>820</v>
      </c>
      <c r="Q38" s="128">
        <v>615</v>
      </c>
      <c r="R38" s="126" t="s">
        <v>61</v>
      </c>
      <c r="S38" s="127" t="s">
        <v>20</v>
      </c>
    </row>
    <row r="39" spans="1:19" ht="45" x14ac:dyDescent="0.25">
      <c r="A39" s="128" t="s">
        <v>41</v>
      </c>
      <c r="B39" s="128" t="s">
        <v>42</v>
      </c>
      <c r="C39" s="128" t="s">
        <v>43</v>
      </c>
      <c r="D39" s="128" t="s">
        <v>9</v>
      </c>
      <c r="E39" s="129">
        <v>41275</v>
      </c>
      <c r="F39" s="130" t="s">
        <v>88</v>
      </c>
      <c r="G39" s="131">
        <v>43100</v>
      </c>
      <c r="H39" s="131"/>
      <c r="I39" s="132">
        <v>23230.33</v>
      </c>
      <c r="J39" s="60"/>
      <c r="K39" s="60">
        <f t="shared" si="1"/>
        <v>23230.33</v>
      </c>
      <c r="L39" s="60">
        <f t="shared" ca="1" si="2"/>
        <v>23230.33</v>
      </c>
      <c r="M39" s="61">
        <f t="shared" ca="1" si="0"/>
        <v>1</v>
      </c>
      <c r="N39" s="61" t="s">
        <v>456</v>
      </c>
      <c r="O39" s="125">
        <v>1381</v>
      </c>
      <c r="P39" s="125">
        <v>51</v>
      </c>
      <c r="Q39" s="128">
        <v>615</v>
      </c>
      <c r="R39" s="126" t="s">
        <v>72</v>
      </c>
      <c r="S39" s="127" t="s">
        <v>10</v>
      </c>
    </row>
    <row r="40" spans="1:19" ht="60" x14ac:dyDescent="0.25">
      <c r="A40" s="53" t="s">
        <v>41</v>
      </c>
      <c r="B40" s="54" t="s">
        <v>44</v>
      </c>
      <c r="C40" s="54" t="s">
        <v>45</v>
      </c>
      <c r="D40" s="54" t="s">
        <v>9</v>
      </c>
      <c r="E40" s="55">
        <v>41275</v>
      </c>
      <c r="F40" s="130" t="s">
        <v>88</v>
      </c>
      <c r="G40" s="131">
        <v>43100</v>
      </c>
      <c r="H40" s="131"/>
      <c r="I40" s="59">
        <v>4094.69</v>
      </c>
      <c r="J40" s="60"/>
      <c r="K40" s="60">
        <f t="shared" si="1"/>
        <v>4094.69</v>
      </c>
      <c r="L40" s="60">
        <f t="shared" ca="1" si="2"/>
        <v>4094.69</v>
      </c>
      <c r="M40" s="61">
        <f t="shared" ca="1" si="0"/>
        <v>1</v>
      </c>
      <c r="N40" s="61" t="s">
        <v>456</v>
      </c>
      <c r="O40" s="138">
        <v>1284</v>
      </c>
      <c r="P40" s="125">
        <v>51</v>
      </c>
      <c r="Q40" s="53">
        <v>6135</v>
      </c>
      <c r="R40" s="126" t="s">
        <v>72</v>
      </c>
      <c r="S40" s="134" t="s">
        <v>10</v>
      </c>
    </row>
    <row r="41" spans="1:19" ht="45" x14ac:dyDescent="0.25">
      <c r="A41" s="128" t="s">
        <v>46</v>
      </c>
      <c r="B41" s="128" t="s">
        <v>47</v>
      </c>
      <c r="C41" s="139" t="s">
        <v>48</v>
      </c>
      <c r="D41" s="128" t="s">
        <v>49</v>
      </c>
      <c r="E41" s="129">
        <v>38718</v>
      </c>
      <c r="F41" s="130" t="s">
        <v>50</v>
      </c>
      <c r="G41" s="131" t="s">
        <v>10</v>
      </c>
      <c r="H41" s="131"/>
      <c r="I41" s="59">
        <v>850</v>
      </c>
      <c r="J41" s="60"/>
      <c r="K41" s="60">
        <f t="shared" si="1"/>
        <v>850</v>
      </c>
      <c r="L41" s="60">
        <f t="shared" ca="1" si="2"/>
        <v>495.83333333333337</v>
      </c>
      <c r="M41" s="61">
        <f t="shared" ca="1" si="0"/>
        <v>0.58333333333333337</v>
      </c>
      <c r="N41" s="61" t="s">
        <v>454</v>
      </c>
      <c r="O41" s="125">
        <v>1320</v>
      </c>
      <c r="P41" s="125">
        <v>1617</v>
      </c>
      <c r="Q41" s="128">
        <v>615</v>
      </c>
      <c r="R41" s="126" t="s">
        <v>72</v>
      </c>
      <c r="S41" s="134" t="s">
        <v>10</v>
      </c>
    </row>
    <row r="42" spans="1:19" ht="45" x14ac:dyDescent="0.25">
      <c r="A42" s="128" t="s">
        <v>46</v>
      </c>
      <c r="B42" s="128" t="s">
        <v>47</v>
      </c>
      <c r="C42" s="128" t="s">
        <v>51</v>
      </c>
      <c r="D42" s="128" t="s">
        <v>49</v>
      </c>
      <c r="E42" s="129">
        <v>39448</v>
      </c>
      <c r="F42" s="130" t="s">
        <v>50</v>
      </c>
      <c r="G42" s="131" t="s">
        <v>10</v>
      </c>
      <c r="H42" s="131"/>
      <c r="I42" s="132">
        <v>350</v>
      </c>
      <c r="J42" s="60"/>
      <c r="K42" s="60">
        <f t="shared" si="1"/>
        <v>350</v>
      </c>
      <c r="L42" s="60">
        <f t="shared" ca="1" si="2"/>
        <v>204.16666666666669</v>
      </c>
      <c r="M42" s="61">
        <f t="shared" ca="1" si="0"/>
        <v>0.58333333333333337</v>
      </c>
      <c r="N42" s="61" t="s">
        <v>454</v>
      </c>
      <c r="O42" s="125">
        <v>1324</v>
      </c>
      <c r="P42" s="125">
        <v>1617</v>
      </c>
      <c r="Q42" s="128">
        <v>615</v>
      </c>
      <c r="R42" s="126" t="s">
        <v>72</v>
      </c>
      <c r="S42" s="134" t="s">
        <v>10</v>
      </c>
    </row>
    <row r="43" spans="1:19" ht="105" x14ac:dyDescent="0.25">
      <c r="A43" s="128" t="s">
        <v>461</v>
      </c>
      <c r="B43" s="128" t="s">
        <v>7</v>
      </c>
      <c r="C43" s="128" t="s">
        <v>52</v>
      </c>
      <c r="D43" s="128" t="s">
        <v>9</v>
      </c>
      <c r="E43" s="140">
        <v>42064</v>
      </c>
      <c r="F43" s="131" t="s">
        <v>84</v>
      </c>
      <c r="G43" s="131">
        <v>43524</v>
      </c>
      <c r="H43" s="131"/>
      <c r="I43" s="132">
        <v>160000</v>
      </c>
      <c r="J43" s="60"/>
      <c r="K43" s="60">
        <f t="shared" si="1"/>
        <v>160000</v>
      </c>
      <c r="L43" s="60">
        <f t="shared" ca="1" si="2"/>
        <v>93333.333333333343</v>
      </c>
      <c r="M43" s="61">
        <f t="shared" ca="1" si="0"/>
        <v>0.58333333333333337</v>
      </c>
      <c r="N43" s="61" t="s">
        <v>454</v>
      </c>
      <c r="O43" s="141">
        <v>1388</v>
      </c>
      <c r="P43" s="125">
        <v>4623</v>
      </c>
      <c r="Q43" s="128">
        <v>6135</v>
      </c>
      <c r="R43" s="126" t="s">
        <v>72</v>
      </c>
      <c r="S43" s="142" t="s">
        <v>462</v>
      </c>
    </row>
    <row r="44" spans="1:19" ht="45" x14ac:dyDescent="0.25">
      <c r="A44" s="128" t="s">
        <v>53</v>
      </c>
      <c r="B44" s="128" t="s">
        <v>54</v>
      </c>
      <c r="C44" s="128" t="s">
        <v>55</v>
      </c>
      <c r="D44" s="128" t="s">
        <v>56</v>
      </c>
      <c r="E44" s="129">
        <v>39814</v>
      </c>
      <c r="F44" s="130" t="s">
        <v>50</v>
      </c>
      <c r="G44" s="131" t="s">
        <v>10</v>
      </c>
      <c r="H44" s="131"/>
      <c r="I44" s="132">
        <v>371.87</v>
      </c>
      <c r="J44" s="60"/>
      <c r="K44" s="60">
        <f t="shared" si="1"/>
        <v>371.87</v>
      </c>
      <c r="L44" s="60">
        <f t="shared" ca="1" si="2"/>
        <v>371.87</v>
      </c>
      <c r="M44" s="61">
        <f t="shared" ca="1" si="0"/>
        <v>1</v>
      </c>
      <c r="N44" s="61" t="s">
        <v>456</v>
      </c>
      <c r="O44" s="125">
        <v>1345</v>
      </c>
      <c r="P44" s="125">
        <v>723</v>
      </c>
      <c r="Q44" s="128">
        <v>615</v>
      </c>
      <c r="R44" s="126" t="s">
        <v>72</v>
      </c>
      <c r="S44" s="127" t="s">
        <v>10</v>
      </c>
    </row>
    <row r="45" spans="1:19" ht="75" x14ac:dyDescent="0.25">
      <c r="A45" s="53" t="s">
        <v>57</v>
      </c>
      <c r="B45" s="54" t="s">
        <v>58</v>
      </c>
      <c r="C45" s="54" t="s">
        <v>59</v>
      </c>
      <c r="D45" s="54" t="s">
        <v>60</v>
      </c>
      <c r="E45" s="56">
        <v>42437</v>
      </c>
      <c r="F45" s="56" t="s">
        <v>463</v>
      </c>
      <c r="G45" s="57" t="s">
        <v>10</v>
      </c>
      <c r="H45" s="57"/>
      <c r="I45" s="59">
        <v>4171.2</v>
      </c>
      <c r="J45" s="60"/>
      <c r="K45" s="60">
        <f t="shared" si="1"/>
        <v>4171.2</v>
      </c>
      <c r="L45" s="60">
        <f t="shared" ca="1" si="2"/>
        <v>2433.2000000000003</v>
      </c>
      <c r="M45" s="61">
        <f t="shared" ca="1" si="0"/>
        <v>0.58333333333333337</v>
      </c>
      <c r="N45" s="61" t="s">
        <v>454</v>
      </c>
      <c r="O45" s="125">
        <v>1384</v>
      </c>
      <c r="P45" s="125">
        <v>10</v>
      </c>
      <c r="Q45" s="53">
        <v>615</v>
      </c>
      <c r="R45" s="63" t="s">
        <v>61</v>
      </c>
      <c r="S45" s="127" t="s">
        <v>10</v>
      </c>
    </row>
    <row r="46" spans="1:19" ht="45" x14ac:dyDescent="0.25">
      <c r="A46" s="53" t="s">
        <v>62</v>
      </c>
      <c r="B46" s="54" t="s">
        <v>63</v>
      </c>
      <c r="C46" s="53" t="s">
        <v>64</v>
      </c>
      <c r="D46" s="54" t="s">
        <v>9</v>
      </c>
      <c r="E46" s="55">
        <v>41548</v>
      </c>
      <c r="F46" s="130" t="s">
        <v>89</v>
      </c>
      <c r="G46" s="131">
        <v>42735</v>
      </c>
      <c r="H46" s="131"/>
      <c r="I46" s="143">
        <v>10000</v>
      </c>
      <c r="J46" s="60"/>
      <c r="K46" s="60">
        <f t="shared" si="1"/>
        <v>10000</v>
      </c>
      <c r="L46" s="60">
        <f t="shared" ca="1" si="2"/>
        <v>5833.3333333333339</v>
      </c>
      <c r="M46" s="61">
        <f t="shared" ca="1" si="0"/>
        <v>0.58333333333333337</v>
      </c>
      <c r="N46" s="61" t="s">
        <v>454</v>
      </c>
      <c r="O46" s="125" t="s">
        <v>10</v>
      </c>
      <c r="P46" s="125">
        <v>786</v>
      </c>
      <c r="Q46" s="53">
        <v>615</v>
      </c>
      <c r="R46" s="126" t="s">
        <v>72</v>
      </c>
      <c r="S46" s="134" t="s">
        <v>10</v>
      </c>
    </row>
    <row r="47" spans="1:19" ht="30" x14ac:dyDescent="0.25">
      <c r="A47" s="53" t="s">
        <v>65</v>
      </c>
      <c r="B47" s="54" t="s">
        <v>92</v>
      </c>
      <c r="C47" s="54" t="s">
        <v>90</v>
      </c>
      <c r="D47" s="54" t="s">
        <v>9</v>
      </c>
      <c r="E47" s="55">
        <v>42370</v>
      </c>
      <c r="F47" s="131" t="s">
        <v>85</v>
      </c>
      <c r="G47" s="57">
        <v>42735</v>
      </c>
      <c r="H47" s="57"/>
      <c r="I47" s="59">
        <v>1899.6</v>
      </c>
      <c r="J47" s="60"/>
      <c r="K47" s="60">
        <f t="shared" si="1"/>
        <v>1899.6</v>
      </c>
      <c r="L47" s="60">
        <f t="shared" ca="1" si="2"/>
        <v>1899.6</v>
      </c>
      <c r="M47" s="61">
        <f t="shared" ca="1" si="0"/>
        <v>1</v>
      </c>
      <c r="N47" s="61" t="s">
        <v>456</v>
      </c>
      <c r="O47" s="138">
        <v>1385</v>
      </c>
      <c r="P47" s="138">
        <v>1147</v>
      </c>
      <c r="Q47" s="53">
        <v>615</v>
      </c>
      <c r="R47" s="126" t="s">
        <v>72</v>
      </c>
      <c r="S47" s="134" t="s">
        <v>10</v>
      </c>
    </row>
    <row r="48" spans="1:19" ht="30" x14ac:dyDescent="0.25">
      <c r="A48" s="53" t="s">
        <v>65</v>
      </c>
      <c r="B48" s="54" t="s">
        <v>464</v>
      </c>
      <c r="C48" s="54" t="s">
        <v>465</v>
      </c>
      <c r="D48" s="54" t="s">
        <v>9</v>
      </c>
      <c r="E48" s="144">
        <v>42524</v>
      </c>
      <c r="F48" s="131" t="s">
        <v>85</v>
      </c>
      <c r="G48" s="57">
        <v>42888</v>
      </c>
      <c r="H48" s="57"/>
      <c r="I48" s="59">
        <v>5400</v>
      </c>
      <c r="J48" s="60"/>
      <c r="K48" s="60">
        <f t="shared" si="1"/>
        <v>5400</v>
      </c>
      <c r="L48" s="60">
        <f t="shared" ca="1" si="2"/>
        <v>5400</v>
      </c>
      <c r="M48" s="61">
        <f t="shared" ca="1" si="0"/>
        <v>1</v>
      </c>
      <c r="N48" s="61" t="s">
        <v>456</v>
      </c>
      <c r="O48" s="138" t="s">
        <v>10</v>
      </c>
      <c r="P48" s="138">
        <v>1147</v>
      </c>
      <c r="Q48" s="53">
        <v>615</v>
      </c>
      <c r="R48" s="126" t="s">
        <v>72</v>
      </c>
      <c r="S48" s="134" t="s">
        <v>10</v>
      </c>
    </row>
    <row r="49" spans="1:19" ht="30" x14ac:dyDescent="0.25">
      <c r="A49" s="53" t="s">
        <v>94</v>
      </c>
      <c r="B49" s="54" t="s">
        <v>95</v>
      </c>
      <c r="C49" s="54" t="s">
        <v>66</v>
      </c>
      <c r="D49" s="54" t="s">
        <v>9</v>
      </c>
      <c r="E49" s="55">
        <v>42461</v>
      </c>
      <c r="F49" s="54" t="s">
        <v>82</v>
      </c>
      <c r="G49" s="57">
        <v>43465</v>
      </c>
      <c r="H49" s="57"/>
      <c r="I49" s="59">
        <v>3060</v>
      </c>
      <c r="J49" s="60"/>
      <c r="K49" s="60">
        <f t="shared" si="1"/>
        <v>3060</v>
      </c>
      <c r="L49" s="60">
        <f t="shared" ca="1" si="2"/>
        <v>3060</v>
      </c>
      <c r="M49" s="61">
        <f t="shared" ca="1" si="0"/>
        <v>1</v>
      </c>
      <c r="N49" s="61" t="s">
        <v>456</v>
      </c>
      <c r="O49" s="138">
        <v>1389</v>
      </c>
      <c r="P49" s="138">
        <v>3916</v>
      </c>
      <c r="Q49" s="53">
        <v>615</v>
      </c>
      <c r="R49" s="126" t="s">
        <v>61</v>
      </c>
      <c r="S49" s="134" t="s">
        <v>10</v>
      </c>
    </row>
    <row r="50" spans="1:19" ht="45" x14ac:dyDescent="0.25">
      <c r="A50" s="54" t="s">
        <v>466</v>
      </c>
      <c r="B50" s="54" t="s">
        <v>47</v>
      </c>
      <c r="C50" s="54" t="s">
        <v>67</v>
      </c>
      <c r="D50" s="54" t="s">
        <v>68</v>
      </c>
      <c r="E50" s="55">
        <v>41521</v>
      </c>
      <c r="F50" s="130" t="s">
        <v>50</v>
      </c>
      <c r="G50" s="131" t="s">
        <v>10</v>
      </c>
      <c r="H50" s="131"/>
      <c r="I50" s="59">
        <v>1700</v>
      </c>
      <c r="J50" s="60"/>
      <c r="K50" s="60">
        <f t="shared" si="1"/>
        <v>1700</v>
      </c>
      <c r="L50" s="60">
        <f t="shared" ca="1" si="2"/>
        <v>991.66666666666674</v>
      </c>
      <c r="M50" s="61">
        <f t="shared" ca="1" si="0"/>
        <v>0.58333333333333337</v>
      </c>
      <c r="N50" s="61" t="s">
        <v>454</v>
      </c>
      <c r="O50" s="138">
        <v>1346</v>
      </c>
      <c r="P50" s="138">
        <v>4847</v>
      </c>
      <c r="Q50" s="53">
        <v>615</v>
      </c>
      <c r="R50" s="126" t="s">
        <v>61</v>
      </c>
      <c r="S50" s="134" t="s">
        <v>10</v>
      </c>
    </row>
    <row r="51" spans="1:19" ht="45" x14ac:dyDescent="0.25">
      <c r="A51" s="69" t="s">
        <v>69</v>
      </c>
      <c r="B51" s="69" t="s">
        <v>70</v>
      </c>
      <c r="C51" s="69" t="s">
        <v>71</v>
      </c>
      <c r="D51" s="69" t="s">
        <v>9</v>
      </c>
      <c r="E51" s="65">
        <v>41780</v>
      </c>
      <c r="F51" s="130" t="s">
        <v>50</v>
      </c>
      <c r="G51" s="131" t="s">
        <v>10</v>
      </c>
      <c r="H51" s="131"/>
      <c r="I51" s="59">
        <v>2100</v>
      </c>
      <c r="J51" s="60"/>
      <c r="K51" s="60">
        <f t="shared" si="1"/>
        <v>2100</v>
      </c>
      <c r="L51" s="60">
        <f t="shared" ca="1" si="2"/>
        <v>1225</v>
      </c>
      <c r="M51" s="61">
        <f t="shared" ca="1" si="0"/>
        <v>0.58333333333333337</v>
      </c>
      <c r="N51" s="61" t="s">
        <v>454</v>
      </c>
      <c r="O51" s="138">
        <v>1386</v>
      </c>
      <c r="P51" s="138">
        <v>4512</v>
      </c>
      <c r="Q51" s="68">
        <v>615</v>
      </c>
      <c r="R51" s="126" t="s">
        <v>72</v>
      </c>
      <c r="S51" s="134" t="s">
        <v>10</v>
      </c>
    </row>
    <row r="52" spans="1:19" ht="60" x14ac:dyDescent="0.25">
      <c r="A52" s="69" t="s">
        <v>73</v>
      </c>
      <c r="B52" s="69" t="s">
        <v>74</v>
      </c>
      <c r="C52" s="69" t="s">
        <v>91</v>
      </c>
      <c r="D52" s="69" t="s">
        <v>9</v>
      </c>
      <c r="E52" s="65">
        <v>42125</v>
      </c>
      <c r="F52" s="131" t="s">
        <v>85</v>
      </c>
      <c r="G52" s="131">
        <v>42490</v>
      </c>
      <c r="H52" s="131"/>
      <c r="I52" s="59"/>
      <c r="J52" s="60"/>
      <c r="K52" s="60">
        <f t="shared" si="1"/>
        <v>0</v>
      </c>
      <c r="L52" s="60">
        <f t="shared" ca="1" si="2"/>
        <v>0</v>
      </c>
      <c r="M52" s="61">
        <f t="shared" ca="1" si="0"/>
        <v>0.58333333333333337</v>
      </c>
      <c r="N52" s="61" t="s">
        <v>454</v>
      </c>
      <c r="O52" s="138" t="s">
        <v>10</v>
      </c>
      <c r="P52" s="138">
        <v>4282</v>
      </c>
      <c r="Q52" s="68">
        <v>615</v>
      </c>
      <c r="R52" s="126" t="s">
        <v>72</v>
      </c>
      <c r="S52" s="134" t="s">
        <v>10</v>
      </c>
    </row>
    <row r="53" spans="1:19" ht="54" x14ac:dyDescent="0.25">
      <c r="A53" s="145" t="s">
        <v>79</v>
      </c>
      <c r="B53" s="145" t="s">
        <v>80</v>
      </c>
      <c r="C53" s="145" t="s">
        <v>81</v>
      </c>
      <c r="D53" s="145" t="s">
        <v>9</v>
      </c>
      <c r="E53" s="146">
        <v>42370</v>
      </c>
      <c r="F53" s="147" t="s">
        <v>85</v>
      </c>
      <c r="G53" s="147" t="s">
        <v>500</v>
      </c>
      <c r="H53" s="148"/>
      <c r="I53" s="149">
        <v>18936</v>
      </c>
      <c r="J53" s="60"/>
      <c r="K53" s="60">
        <f t="shared" si="1"/>
        <v>18936</v>
      </c>
      <c r="L53" s="60">
        <f t="shared" ca="1" si="2"/>
        <v>11046</v>
      </c>
      <c r="M53" s="61">
        <f t="shared" ca="1" si="0"/>
        <v>0.58333333333333337</v>
      </c>
      <c r="N53" s="61" t="s">
        <v>454</v>
      </c>
      <c r="O53" s="150" t="s">
        <v>10</v>
      </c>
      <c r="P53" s="151">
        <v>6135</v>
      </c>
      <c r="Q53" s="152">
        <v>615</v>
      </c>
      <c r="R53" s="126" t="s">
        <v>72</v>
      </c>
      <c r="S53" s="153" t="s">
        <v>10</v>
      </c>
    </row>
    <row r="54" spans="1:19" ht="45" x14ac:dyDescent="0.25">
      <c r="A54" s="154" t="s">
        <v>103</v>
      </c>
      <c r="B54" s="154" t="s">
        <v>104</v>
      </c>
      <c r="C54" s="154" t="s">
        <v>105</v>
      </c>
      <c r="D54" s="154" t="s">
        <v>9</v>
      </c>
      <c r="E54" s="155">
        <v>42461</v>
      </c>
      <c r="F54" s="156" t="s">
        <v>106</v>
      </c>
      <c r="G54" s="156">
        <v>42735</v>
      </c>
      <c r="H54" s="157"/>
      <c r="I54" s="73">
        <v>11880</v>
      </c>
      <c r="J54" s="60"/>
      <c r="K54" s="60">
        <f t="shared" si="1"/>
        <v>11880</v>
      </c>
      <c r="L54" s="60">
        <f t="shared" ca="1" si="2"/>
        <v>6930</v>
      </c>
      <c r="M54" s="61">
        <f t="shared" ca="1" si="0"/>
        <v>0.58333333333333337</v>
      </c>
      <c r="N54" s="61" t="s">
        <v>454</v>
      </c>
      <c r="O54" s="158" t="s">
        <v>10</v>
      </c>
      <c r="P54" s="159">
        <v>4671</v>
      </c>
      <c r="Q54" s="160">
        <v>615</v>
      </c>
      <c r="R54" s="126" t="s">
        <v>72</v>
      </c>
      <c r="S54" s="161"/>
    </row>
    <row r="55" spans="1:19" ht="45" x14ac:dyDescent="0.25">
      <c r="A55" s="154" t="s">
        <v>108</v>
      </c>
      <c r="B55" s="154" t="s">
        <v>109</v>
      </c>
      <c r="C55" s="154" t="s">
        <v>111</v>
      </c>
      <c r="D55" s="154" t="s">
        <v>9</v>
      </c>
      <c r="E55" s="155">
        <v>42370</v>
      </c>
      <c r="F55" s="156" t="s">
        <v>110</v>
      </c>
      <c r="G55" s="156">
        <v>42460</v>
      </c>
      <c r="H55" s="157"/>
      <c r="I55" s="73">
        <v>18000</v>
      </c>
      <c r="J55" s="60"/>
      <c r="K55" s="60">
        <f t="shared" si="1"/>
        <v>18000</v>
      </c>
      <c r="L55" s="60">
        <f t="shared" ca="1" si="2"/>
        <v>18000</v>
      </c>
      <c r="M55" s="61">
        <f t="shared" ca="1" si="0"/>
        <v>1</v>
      </c>
      <c r="N55" s="61" t="s">
        <v>456</v>
      </c>
      <c r="O55" s="159">
        <v>864</v>
      </c>
      <c r="P55" s="159">
        <v>4817</v>
      </c>
      <c r="Q55" s="160">
        <v>615</v>
      </c>
      <c r="R55" s="126" t="s">
        <v>72</v>
      </c>
      <c r="S55" s="161" t="s">
        <v>10</v>
      </c>
    </row>
    <row r="56" spans="1:19" ht="30" x14ac:dyDescent="0.25">
      <c r="A56" s="69" t="s">
        <v>75</v>
      </c>
      <c r="B56" s="69" t="s">
        <v>76</v>
      </c>
      <c r="C56" s="69" t="s">
        <v>77</v>
      </c>
      <c r="D56" s="69" t="s">
        <v>9</v>
      </c>
      <c r="E56" s="65">
        <v>41946</v>
      </c>
      <c r="F56" s="57" t="s">
        <v>50</v>
      </c>
      <c r="G56" s="57" t="s">
        <v>10</v>
      </c>
      <c r="H56" s="77"/>
      <c r="I56" s="73">
        <v>660</v>
      </c>
      <c r="J56" s="60"/>
      <c r="K56" s="60">
        <f t="shared" si="1"/>
        <v>660</v>
      </c>
      <c r="L56" s="60">
        <f t="shared" ca="1" si="2"/>
        <v>385</v>
      </c>
      <c r="M56" s="61">
        <f t="shared" ca="1" si="0"/>
        <v>0.58333333333333337</v>
      </c>
      <c r="N56" s="61" t="s">
        <v>454</v>
      </c>
      <c r="O56" s="138" t="s">
        <v>10</v>
      </c>
      <c r="P56" s="138">
        <v>750</v>
      </c>
      <c r="Q56" s="68">
        <v>615</v>
      </c>
      <c r="R56" s="126" t="s">
        <v>72</v>
      </c>
      <c r="S56" s="162" t="s">
        <v>10</v>
      </c>
    </row>
    <row r="57" spans="1:19" ht="60" x14ac:dyDescent="0.25">
      <c r="A57" s="163" t="s">
        <v>202</v>
      </c>
      <c r="B57" s="163" t="s">
        <v>467</v>
      </c>
      <c r="C57" s="164" t="s">
        <v>207</v>
      </c>
      <c r="D57" s="165" t="s">
        <v>206</v>
      </c>
      <c r="E57" s="166">
        <v>41003</v>
      </c>
      <c r="F57" s="163" t="s">
        <v>193</v>
      </c>
      <c r="G57" s="167">
        <v>42463</v>
      </c>
      <c r="H57" s="167"/>
      <c r="I57" s="132">
        <v>3781.87</v>
      </c>
      <c r="J57" s="60"/>
      <c r="K57" s="60">
        <f t="shared" si="1"/>
        <v>3781.87</v>
      </c>
      <c r="L57" s="60">
        <f t="shared" ca="1" si="2"/>
        <v>3781.87</v>
      </c>
      <c r="M57" s="61">
        <f t="shared" ca="1" si="0"/>
        <v>1</v>
      </c>
      <c r="N57" s="61" t="s">
        <v>456</v>
      </c>
      <c r="O57" s="5" t="s">
        <v>197</v>
      </c>
      <c r="P57" s="168">
        <v>6306</v>
      </c>
      <c r="Q57" s="163">
        <v>6135</v>
      </c>
      <c r="R57" s="126" t="s">
        <v>61</v>
      </c>
      <c r="S57" s="2"/>
    </row>
    <row r="58" spans="1:19" ht="60" x14ac:dyDescent="0.25">
      <c r="A58" s="163" t="s">
        <v>202</v>
      </c>
      <c r="B58" s="163" t="s">
        <v>467</v>
      </c>
      <c r="C58" s="164" t="s">
        <v>205</v>
      </c>
      <c r="D58" s="165" t="s">
        <v>199</v>
      </c>
      <c r="E58" s="166">
        <v>41003</v>
      </c>
      <c r="F58" s="163" t="s">
        <v>193</v>
      </c>
      <c r="G58" s="167">
        <v>42463</v>
      </c>
      <c r="H58" s="167"/>
      <c r="I58" s="59">
        <v>11959.31</v>
      </c>
      <c r="J58" s="60"/>
      <c r="K58" s="60">
        <f t="shared" si="1"/>
        <v>11959.31</v>
      </c>
      <c r="L58" s="60">
        <f t="shared" ca="1" si="2"/>
        <v>11959.31</v>
      </c>
      <c r="M58" s="61">
        <f t="shared" ca="1" si="0"/>
        <v>1</v>
      </c>
      <c r="N58" s="61" t="s">
        <v>456</v>
      </c>
      <c r="O58" s="5"/>
      <c r="P58" s="168">
        <v>6306</v>
      </c>
      <c r="Q58" s="163">
        <v>615</v>
      </c>
      <c r="R58" s="126" t="s">
        <v>61</v>
      </c>
      <c r="S58" s="2"/>
    </row>
    <row r="59" spans="1:19" ht="60" x14ac:dyDescent="0.25">
      <c r="A59" s="163" t="s">
        <v>202</v>
      </c>
      <c r="B59" s="163" t="s">
        <v>201</v>
      </c>
      <c r="C59" s="164" t="s">
        <v>204</v>
      </c>
      <c r="D59" s="163" t="s">
        <v>199</v>
      </c>
      <c r="E59" s="166">
        <v>41003</v>
      </c>
      <c r="F59" s="163" t="s">
        <v>193</v>
      </c>
      <c r="G59" s="167">
        <v>42463</v>
      </c>
      <c r="H59" s="167"/>
      <c r="I59" s="132">
        <v>2094.2600000000002</v>
      </c>
      <c r="J59" s="60"/>
      <c r="K59" s="60">
        <f t="shared" si="1"/>
        <v>2094.2600000000002</v>
      </c>
      <c r="L59" s="60">
        <f t="shared" ca="1" si="2"/>
        <v>2094.2600000000002</v>
      </c>
      <c r="M59" s="61">
        <f t="shared" ca="1" si="0"/>
        <v>1</v>
      </c>
      <c r="N59" s="61" t="s">
        <v>456</v>
      </c>
      <c r="O59" s="3" t="s">
        <v>203</v>
      </c>
      <c r="P59" s="168">
        <v>6306</v>
      </c>
      <c r="Q59" s="163">
        <v>6135</v>
      </c>
      <c r="R59" s="126" t="s">
        <v>61</v>
      </c>
      <c r="S59" s="2"/>
    </row>
    <row r="60" spans="1:19" ht="60" x14ac:dyDescent="0.25">
      <c r="A60" s="163" t="s">
        <v>202</v>
      </c>
      <c r="B60" s="163" t="s">
        <v>201</v>
      </c>
      <c r="C60" s="164" t="s">
        <v>200</v>
      </c>
      <c r="D60" s="163" t="s">
        <v>199</v>
      </c>
      <c r="E60" s="166">
        <v>41003</v>
      </c>
      <c r="F60" s="163" t="s">
        <v>193</v>
      </c>
      <c r="G60" s="167">
        <v>42463</v>
      </c>
      <c r="H60" s="167"/>
      <c r="I60" s="59">
        <v>445.22</v>
      </c>
      <c r="J60" s="60"/>
      <c r="K60" s="60">
        <f t="shared" si="1"/>
        <v>445.22</v>
      </c>
      <c r="L60" s="60">
        <f t="shared" ca="1" si="2"/>
        <v>445.22</v>
      </c>
      <c r="M60" s="61">
        <f t="shared" ca="1" si="0"/>
        <v>1</v>
      </c>
      <c r="N60" s="61" t="s">
        <v>456</v>
      </c>
      <c r="O60" s="5"/>
      <c r="P60" s="169">
        <v>6306</v>
      </c>
      <c r="Q60" s="163">
        <v>615</v>
      </c>
      <c r="R60" s="126" t="s">
        <v>61</v>
      </c>
      <c r="S60" s="2"/>
    </row>
    <row r="61" spans="1:19" ht="60" x14ac:dyDescent="0.25">
      <c r="A61" s="163" t="s">
        <v>196</v>
      </c>
      <c r="B61" s="170" t="s">
        <v>195</v>
      </c>
      <c r="C61" s="164" t="s">
        <v>198</v>
      </c>
      <c r="D61" s="165" t="s">
        <v>36</v>
      </c>
      <c r="E61" s="166">
        <v>41003</v>
      </c>
      <c r="F61" s="163" t="s">
        <v>193</v>
      </c>
      <c r="G61" s="167">
        <v>42463</v>
      </c>
      <c r="H61" s="167"/>
      <c r="I61" s="132">
        <v>333.4</v>
      </c>
      <c r="J61" s="60"/>
      <c r="K61" s="60">
        <f t="shared" si="1"/>
        <v>333.4</v>
      </c>
      <c r="L61" s="60">
        <f t="shared" ca="1" si="2"/>
        <v>333.4</v>
      </c>
      <c r="M61" s="61">
        <f t="shared" ca="1" si="0"/>
        <v>1</v>
      </c>
      <c r="N61" s="61" t="s">
        <v>456</v>
      </c>
      <c r="O61" s="3" t="s">
        <v>197</v>
      </c>
      <c r="P61" s="168">
        <v>162</v>
      </c>
      <c r="Q61" s="163">
        <v>6135</v>
      </c>
      <c r="R61" s="126" t="s">
        <v>61</v>
      </c>
      <c r="S61" s="4"/>
    </row>
    <row r="62" spans="1:19" ht="60" x14ac:dyDescent="0.25">
      <c r="A62" s="163" t="s">
        <v>196</v>
      </c>
      <c r="B62" s="170" t="s">
        <v>195</v>
      </c>
      <c r="C62" s="164" t="s">
        <v>194</v>
      </c>
      <c r="D62" s="165" t="s">
        <v>36</v>
      </c>
      <c r="E62" s="166">
        <v>41003</v>
      </c>
      <c r="F62" s="163" t="s">
        <v>193</v>
      </c>
      <c r="G62" s="167">
        <v>42463</v>
      </c>
      <c r="H62" s="167"/>
      <c r="I62" s="59">
        <v>517.57000000000005</v>
      </c>
      <c r="J62" s="60"/>
      <c r="K62" s="60">
        <f t="shared" si="1"/>
        <v>517.57000000000005</v>
      </c>
      <c r="L62" s="60">
        <f t="shared" ca="1" si="2"/>
        <v>517.57000000000005</v>
      </c>
      <c r="M62" s="61">
        <f t="shared" ca="1" si="0"/>
        <v>1</v>
      </c>
      <c r="N62" s="61" t="s">
        <v>456</v>
      </c>
      <c r="O62" s="3"/>
      <c r="P62" s="168">
        <v>162</v>
      </c>
      <c r="Q62" s="163">
        <v>615</v>
      </c>
      <c r="R62" s="126" t="s">
        <v>61</v>
      </c>
      <c r="S62" s="2"/>
    </row>
    <row r="63" spans="1:19" ht="45" x14ac:dyDescent="0.25">
      <c r="A63" s="163" t="s">
        <v>192</v>
      </c>
      <c r="B63" s="170" t="s">
        <v>189</v>
      </c>
      <c r="C63" s="164" t="s">
        <v>191</v>
      </c>
      <c r="D63" s="165" t="s">
        <v>40</v>
      </c>
      <c r="E63" s="166">
        <v>42373</v>
      </c>
      <c r="F63" s="163" t="s">
        <v>84</v>
      </c>
      <c r="G63" s="167">
        <v>43833</v>
      </c>
      <c r="H63" s="167"/>
      <c r="I63" s="59">
        <v>51498.87</v>
      </c>
      <c r="J63" s="60"/>
      <c r="K63" s="60">
        <f t="shared" si="1"/>
        <v>51498.87</v>
      </c>
      <c r="L63" s="60">
        <f t="shared" ca="1" si="2"/>
        <v>25749.435000000001</v>
      </c>
      <c r="M63" s="61">
        <f t="shared" ca="1" si="0"/>
        <v>0.5</v>
      </c>
      <c r="N63" s="61" t="s">
        <v>468</v>
      </c>
      <c r="O63" s="3"/>
      <c r="P63" s="168">
        <v>877</v>
      </c>
      <c r="Q63" s="163">
        <v>6135</v>
      </c>
      <c r="R63" s="126" t="s">
        <v>61</v>
      </c>
      <c r="S63" s="2"/>
    </row>
    <row r="64" spans="1:19" ht="45" x14ac:dyDescent="0.25">
      <c r="A64" s="163" t="s">
        <v>190</v>
      </c>
      <c r="B64" s="170" t="s">
        <v>189</v>
      </c>
      <c r="C64" s="164" t="s">
        <v>188</v>
      </c>
      <c r="D64" s="165" t="s">
        <v>40</v>
      </c>
      <c r="E64" s="166">
        <v>42373</v>
      </c>
      <c r="F64" s="163" t="s">
        <v>84</v>
      </c>
      <c r="G64" s="167">
        <v>43833</v>
      </c>
      <c r="H64" s="171"/>
      <c r="I64" s="73">
        <v>42975</v>
      </c>
      <c r="J64" s="60"/>
      <c r="K64" s="60">
        <f t="shared" si="1"/>
        <v>42975</v>
      </c>
      <c r="L64" s="60">
        <f t="shared" ca="1" si="2"/>
        <v>21487.5</v>
      </c>
      <c r="M64" s="61">
        <f ca="1">INDIRECT(N64)</f>
        <v>0.5</v>
      </c>
      <c r="N64" s="61" t="s">
        <v>468</v>
      </c>
      <c r="O64" s="3"/>
      <c r="P64" s="168">
        <v>6303</v>
      </c>
      <c r="Q64" s="163">
        <v>615</v>
      </c>
      <c r="R64" s="126" t="s">
        <v>61</v>
      </c>
      <c r="S64" s="2"/>
    </row>
    <row r="65" spans="1:19" x14ac:dyDescent="0.25">
      <c r="I65" s="37"/>
    </row>
    <row r="67" spans="1:19" ht="45" x14ac:dyDescent="0.25">
      <c r="A67" s="172" t="s">
        <v>6</v>
      </c>
      <c r="B67" s="172" t="s">
        <v>7</v>
      </c>
      <c r="C67" s="172" t="s">
        <v>8</v>
      </c>
      <c r="D67" s="172" t="s">
        <v>9</v>
      </c>
      <c r="E67" s="173">
        <v>41487</v>
      </c>
      <c r="F67" s="172" t="s">
        <v>82</v>
      </c>
      <c r="G67" s="174">
        <v>42582</v>
      </c>
      <c r="H67" s="174"/>
      <c r="I67" s="175"/>
      <c r="J67" s="60"/>
      <c r="K67" s="60">
        <f>I67-J67</f>
        <v>0</v>
      </c>
      <c r="L67" s="60">
        <f ca="1">I67*M67</f>
        <v>0</v>
      </c>
      <c r="M67" s="61">
        <f ca="1">INDIRECT(N67)</f>
        <v>0.58333333333333337</v>
      </c>
      <c r="N67" s="61" t="s">
        <v>454</v>
      </c>
      <c r="O67" s="172" t="s">
        <v>10</v>
      </c>
      <c r="P67" s="172" t="s">
        <v>10</v>
      </c>
      <c r="Q67" s="172" t="s">
        <v>10</v>
      </c>
      <c r="R67" s="176" t="s">
        <v>10</v>
      </c>
      <c r="S67" s="177" t="s">
        <v>10</v>
      </c>
    </row>
    <row r="68" spans="1:19" ht="60" x14ac:dyDescent="0.25">
      <c r="A68" s="172" t="s">
        <v>11</v>
      </c>
      <c r="B68" s="172" t="s">
        <v>12</v>
      </c>
      <c r="C68" s="172" t="s">
        <v>13</v>
      </c>
      <c r="D68" s="172" t="s">
        <v>9</v>
      </c>
      <c r="E68" s="173">
        <v>41815</v>
      </c>
      <c r="F68" s="172" t="s">
        <v>83</v>
      </c>
      <c r="G68" s="174">
        <v>43275</v>
      </c>
      <c r="H68" s="174"/>
      <c r="I68" s="175"/>
      <c r="J68" s="60"/>
      <c r="K68" s="60">
        <f>I68-J68</f>
        <v>0</v>
      </c>
      <c r="L68" s="60">
        <f ca="1">I68*M68</f>
        <v>0</v>
      </c>
      <c r="M68" s="178">
        <f ca="1">INDIRECT(N68)</f>
        <v>0.58333333333333337</v>
      </c>
      <c r="N68" s="61" t="s">
        <v>454</v>
      </c>
      <c r="O68" s="172" t="s">
        <v>10</v>
      </c>
      <c r="P68" s="172" t="s">
        <v>10</v>
      </c>
      <c r="Q68" s="172" t="s">
        <v>10</v>
      </c>
      <c r="R68" s="176" t="s">
        <v>10</v>
      </c>
      <c r="S68" s="177" t="s">
        <v>10</v>
      </c>
    </row>
    <row r="69" spans="1:19" ht="30" x14ac:dyDescent="0.25">
      <c r="A69" s="172" t="s">
        <v>14</v>
      </c>
      <c r="B69" s="172" t="s">
        <v>7</v>
      </c>
      <c r="C69" s="172" t="s">
        <v>15</v>
      </c>
      <c r="D69" s="172" t="s">
        <v>9</v>
      </c>
      <c r="E69" s="179">
        <v>40640</v>
      </c>
      <c r="F69" s="179" t="s">
        <v>10</v>
      </c>
      <c r="G69" s="180" t="s">
        <v>10</v>
      </c>
      <c r="H69" s="180"/>
      <c r="I69" s="175"/>
      <c r="J69" s="60"/>
      <c r="K69" s="60">
        <f>I69-J69</f>
        <v>0</v>
      </c>
      <c r="L69" s="60">
        <f ca="1">I69*M69</f>
        <v>0</v>
      </c>
      <c r="M69" s="61">
        <f ca="1">INDIRECT(N69)</f>
        <v>0.58333333333333337</v>
      </c>
      <c r="N69" s="61" t="s">
        <v>454</v>
      </c>
      <c r="O69" s="181" t="s">
        <v>10</v>
      </c>
      <c r="P69" s="181" t="s">
        <v>10</v>
      </c>
      <c r="Q69" s="172" t="s">
        <v>10</v>
      </c>
      <c r="R69" s="182" t="s">
        <v>10</v>
      </c>
      <c r="S69" s="177" t="s">
        <v>16</v>
      </c>
    </row>
    <row r="73" spans="1:19" x14ac:dyDescent="0.25">
      <c r="I73" s="38"/>
    </row>
  </sheetData>
  <mergeCells count="15">
    <mergeCell ref="Q11:Q17"/>
    <mergeCell ref="S11:S17"/>
    <mergeCell ref="E11:E17"/>
    <mergeCell ref="F11:F17"/>
    <mergeCell ref="G11:G17"/>
    <mergeCell ref="I11:I17"/>
    <mergeCell ref="O11:O17"/>
    <mergeCell ref="P11:P17"/>
    <mergeCell ref="J11:J17"/>
    <mergeCell ref="K11:K17"/>
    <mergeCell ref="L11:L17"/>
    <mergeCell ref="M11:M17"/>
    <mergeCell ref="N11:N17"/>
    <mergeCell ref="R11:R17"/>
    <mergeCell ref="H11:H17"/>
  </mergeCells>
  <conditionalFormatting sqref="K2:K11 K18:K64 K67:K69">
    <cfRule type="expression" dxfId="5" priority="3">
      <formula>IF($L2-$K2&lt;0,1,0)</formula>
    </cfRule>
    <cfRule type="expression" dxfId="4" priority="4">
      <formula>IF($L2-$K2&gt;=0,1,0)</formula>
    </cfRule>
  </conditionalFormatting>
  <conditionalFormatting sqref="K11">
    <cfRule type="expression" dxfId="3" priority="5">
      <formula>IF($L11-$K11&lt;0,1,0)</formula>
    </cfRule>
    <cfRule type="expression" dxfId="2" priority="6">
      <formula>IF($L11-$K11&gt;=0,1,0)</formula>
    </cfRule>
  </conditionalFormatting>
  <conditionalFormatting sqref="G2 G4 G6 G7 G11">
    <cfRule type="expression" dxfId="1" priority="2">
      <formula>(TODAY()&gt;G2-300)</formula>
    </cfRule>
  </conditionalFormatting>
  <conditionalFormatting sqref="G3 G8">
    <cfRule type="expression" dxfId="0" priority="1">
      <formula>(TODAY()&gt;G3-90)</formula>
    </cfRule>
  </conditionalFormatting>
  <printOptions horizontalCentered="1"/>
  <pageMargins left="0.31496062992125984" right="0.31496062992125984" top="0.47244094488188981" bottom="0.55118110236220474" header="0.31496062992125984" footer="0.31496062992125984"/>
  <pageSetup paperSize="9" scale="38" fitToHeight="0" orientation="landscape" horizontalDpi="4294967293" verticalDpi="4294967293" r:id="rId1"/>
  <headerFooter>
    <oddHeader>&amp;C&amp;"-,Gras"Suivi Téléphonie 2016</oddHeader>
    <oddFooter>&amp;L&amp;9ARS - IdF - Direction de la stratégie
Pôle systèmes d'information
&amp;"-,Italique"Département Exploitation Services SI&amp;R&amp;9 20/04/2016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[2]Parametres!#REF!</xm:f>
          </x14:formula1>
          <xm:sqref>N27:N64 N67:N69</xm:sqref>
        </x14:dataValidation>
        <x14:dataValidation type="list" allowBlank="1" showInputMessage="1" showErrorMessage="1">
          <x14:formula1>
            <xm:f>Parametres!$A$2:$A$6</xm:f>
          </x14:formula1>
          <xm:sqref>N2:N26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F33" sqref="F33"/>
    </sheetView>
  </sheetViews>
  <sheetFormatPr baseColWidth="10" defaultRowHeight="15" x14ac:dyDescent="0.25"/>
  <cols>
    <col min="1" max="1" width="20.5703125" bestFit="1" customWidth="1"/>
  </cols>
  <sheetData>
    <row r="1" spans="1:2" x14ac:dyDescent="0.25">
      <c r="A1" t="s">
        <v>320</v>
      </c>
      <c r="B1" t="s">
        <v>469</v>
      </c>
    </row>
    <row r="2" spans="1:2" x14ac:dyDescent="0.25">
      <c r="A2" t="s">
        <v>456</v>
      </c>
      <c r="B2">
        <f ca="1">$B$13+1</f>
        <v>1</v>
      </c>
    </row>
    <row r="3" spans="1:2" x14ac:dyDescent="0.25">
      <c r="A3" t="s">
        <v>504</v>
      </c>
      <c r="B3">
        <f ca="1">$B$12/2</f>
        <v>0.5</v>
      </c>
    </row>
    <row r="4" spans="1:2" x14ac:dyDescent="0.25">
      <c r="A4" t="s">
        <v>468</v>
      </c>
      <c r="B4">
        <f ca="1">$B$11/4</f>
        <v>0.5</v>
      </c>
    </row>
    <row r="5" spans="1:2" x14ac:dyDescent="0.25">
      <c r="A5" t="s">
        <v>503</v>
      </c>
      <c r="B5">
        <f ca="1">$B$10/6</f>
        <v>0.5</v>
      </c>
    </row>
    <row r="6" spans="1:2" x14ac:dyDescent="0.25">
      <c r="A6" t="s">
        <v>454</v>
      </c>
      <c r="B6">
        <f ca="1">$B$9/12</f>
        <v>0.58333333333333337</v>
      </c>
    </row>
    <row r="9" spans="1:2" x14ac:dyDescent="0.25">
      <c r="A9" t="s">
        <v>470</v>
      </c>
      <c r="B9">
        <f ca="1">MONTH(TODAY())</f>
        <v>7</v>
      </c>
    </row>
    <row r="10" spans="1:2" x14ac:dyDescent="0.25">
      <c r="A10" t="s">
        <v>506</v>
      </c>
      <c r="B10">
        <f ca="1">TRUNC($B$9/2)</f>
        <v>3</v>
      </c>
    </row>
    <row r="11" spans="1:2" x14ac:dyDescent="0.25">
      <c r="A11" t="s">
        <v>471</v>
      </c>
      <c r="B11">
        <f ca="1">TRUNC($B$9/3)</f>
        <v>2</v>
      </c>
    </row>
    <row r="12" spans="1:2" x14ac:dyDescent="0.25">
      <c r="A12" t="s">
        <v>505</v>
      </c>
      <c r="B12">
        <f ca="1">TRUNC($B$9/6)</f>
        <v>1</v>
      </c>
    </row>
    <row r="13" spans="1:2" x14ac:dyDescent="0.25">
      <c r="A13" t="s">
        <v>472</v>
      </c>
      <c r="B13">
        <f ca="1">TRUNC($B$9/12)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4F0DC66D44DE4B96FCDD2CFB3C0BC5" ma:contentTypeVersion="0" ma:contentTypeDescription="Crée un document." ma:contentTypeScope="" ma:versionID="82cae75cdf7f237606434c607492321b">
  <xsd:schema xmlns:xsd="http://www.w3.org/2001/XMLSchema" xmlns:p="http://schemas.microsoft.com/office/2006/metadata/properties" targetNamespace="http://schemas.microsoft.com/office/2006/metadata/properties" ma:root="true" ma:fieldsID="8ef5eb9fa90e25b786e41f861770623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4215128-932F-43C4-84FC-3B0F9A083909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D98C49C-68E8-4113-9EB0-C66941F5EE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64FD5A-F34C-4FDA-B2E6-4FBD0FD4DE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TCD_Suivi_HC</vt:lpstr>
      <vt:lpstr>TCD Facturation</vt:lpstr>
      <vt:lpstr>Factures_Commandes</vt:lpstr>
      <vt:lpstr>Suivi_Hors_Commandes</vt:lpstr>
      <vt:lpstr>Parametres</vt:lpstr>
      <vt:lpstr>Debut_Annee</vt:lpstr>
      <vt:lpstr>Fournisseur</vt:lpstr>
      <vt:lpstr>Suivi_Hors_Commandes!Impression_des_titres</vt:lpstr>
      <vt:lpstr>Mensuelle</vt:lpstr>
      <vt:lpstr>Montant</vt:lpstr>
      <vt:lpstr>Trimestrielle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Monique CHEVALIER</dc:creator>
  <cp:lastModifiedBy>Monique</cp:lastModifiedBy>
  <cp:lastPrinted>2016-07-13T14:08:37Z</cp:lastPrinted>
  <dcterms:created xsi:type="dcterms:W3CDTF">2016-01-20T11:41:28Z</dcterms:created>
  <dcterms:modified xsi:type="dcterms:W3CDTF">2016-07-13T14:11:27Z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0x0101007C4F0DC66D44DE4B96FCDD2CFB3C0BC5</vt:lpwstr>
  </property>
</Properties>
</file>