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90" windowWidth="15330" windowHeight="4050" tabRatio="260" firstSheet="1" activeTab="1"/>
  </bookViews>
  <sheets>
    <sheet name="calendrier" sheetId="1" r:id="rId1"/>
    <sheet name="Feuil1" sheetId="2" r:id="rId2"/>
    <sheet name="Feuil2" sheetId="3" r:id="rId3"/>
    <sheet name="Feuil3" sheetId="4" r:id="rId4"/>
  </sheets>
  <definedNames>
    <definedName name="_xlfn.ARABIC" hidden="1">#NAME?</definedName>
    <definedName name="an">'calendrier'!$H$2</definedName>
    <definedName name="DebN">TIMEVALUE("21:00:00")</definedName>
    <definedName name="DebN1" localSheetId="1">TIMEVALUE("20:59:00")</definedName>
    <definedName name="fériés">'calendrier'!$H$6:$H$16</definedName>
    <definedName name="FinN">TIMEVALUE("06:00:00")</definedName>
    <definedName name="jferies" localSheetId="1">'Feuil1'!$CM$10:$CM$19</definedName>
    <definedName name="JoursFeries2016" localSheetId="1">'Feuil1'!$AD$16:$AD$25</definedName>
    <definedName name="_xlnm.Print_Area" localSheetId="1">'Feuil1'!$A$1:$BF$43</definedName>
  </definedNames>
  <calcPr fullCalcOnLoad="1"/>
</workbook>
</file>

<file path=xl/sharedStrings.xml><?xml version="1.0" encoding="utf-8"?>
<sst xmlns="http://schemas.openxmlformats.org/spreadsheetml/2006/main" count="148" uniqueCount="61">
  <si>
    <t>de</t>
  </si>
  <si>
    <t xml:space="preserve">à </t>
  </si>
  <si>
    <t>TOTAL HS</t>
  </si>
  <si>
    <t>N</t>
  </si>
  <si>
    <t>J</t>
  </si>
  <si>
    <t>Heures
supp</t>
  </si>
  <si>
    <t>ASTREINTE</t>
  </si>
  <si>
    <t>Samedi</t>
  </si>
  <si>
    <t>Dimanche</t>
  </si>
  <si>
    <t>NOM</t>
  </si>
  <si>
    <t>PRENOM</t>
  </si>
  <si>
    <t>MATRICULE</t>
  </si>
  <si>
    <t>HEURES SUPPLEMENTAIRES ET PERMANENCES A DOMICILE</t>
  </si>
  <si>
    <t>PERIODE</t>
  </si>
  <si>
    <t>RAPPEL</t>
  </si>
  <si>
    <t>Je renonce au repos compensateur conventionnel généré par les heures supplémentaires ci-dessus</t>
  </si>
  <si>
    <t>Je prendrai dans les 3 mois un repos compensateur conventionnel généré par les heures supplémentaires ci-dessus</t>
  </si>
  <si>
    <t>DATE ET SIGNATURE DU SALARIE</t>
  </si>
  <si>
    <t>NOM ET VISA RESPONSABLE</t>
  </si>
  <si>
    <t>JF 2016</t>
  </si>
  <si>
    <t>1er vendredi</t>
  </si>
  <si>
    <t>342E</t>
  </si>
  <si>
    <t>Lundi à jeudi</t>
  </si>
  <si>
    <t>2ème vendredi</t>
  </si>
  <si>
    <t>342T</t>
  </si>
  <si>
    <t>342M</t>
  </si>
  <si>
    <t>Majoration nuit 40%</t>
  </si>
  <si>
    <t>Majoration DJF 50%</t>
  </si>
  <si>
    <t>361T</t>
  </si>
  <si>
    <t>1er mai</t>
  </si>
  <si>
    <t>360E</t>
  </si>
  <si>
    <t>Rappel jour</t>
  </si>
  <si>
    <t>Rappel NDJF</t>
  </si>
  <si>
    <t>352E</t>
  </si>
  <si>
    <t>Astreinte</t>
  </si>
  <si>
    <t>HJ</t>
  </si>
  <si>
    <t>HN</t>
  </si>
  <si>
    <t>RJ</t>
  </si>
  <si>
    <t>1ER MAI</t>
  </si>
  <si>
    <t>40% NUIT</t>
  </si>
  <si>
    <t>50% DJF</t>
  </si>
  <si>
    <t>RNDJF</t>
  </si>
  <si>
    <t>Mois</t>
  </si>
  <si>
    <t>Jours ouvrés</t>
  </si>
  <si>
    <t>Sam+Dim+JF</t>
  </si>
  <si>
    <t>Nb JF &lt;&gt;Sam/Dim</t>
  </si>
  <si>
    <t>Nb JF=Sam/Dim</t>
  </si>
  <si>
    <t>Année</t>
  </si>
  <si>
    <t>Noms de champ</t>
  </si>
  <si>
    <t>an</t>
  </si>
  <si>
    <t>=Feuil1!$G$2</t>
  </si>
  <si>
    <t>Pâques</t>
  </si>
  <si>
    <t>fériés</t>
  </si>
  <si>
    <t>Jours fériés</t>
  </si>
  <si>
    <t>Code SAP</t>
  </si>
  <si>
    <t>Nb H</t>
  </si>
  <si>
    <t>P1</t>
  </si>
  <si>
    <t>RN</t>
  </si>
  <si>
    <t>H/N-J</t>
  </si>
  <si>
    <t>N/JF</t>
  </si>
  <si>
    <t>JF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</si>
</sst>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##&quot;:&quot;##"/>
    <numFmt numFmtId="169" formatCode="[$-40C]dddd\ d\ mmmm\ yyyy"/>
    <numFmt numFmtId="170" formatCode="0.000000"/>
    <numFmt numFmtId="171" formatCode="0.00000"/>
    <numFmt numFmtId="172" formatCode="0.0000"/>
    <numFmt numFmtId="173" formatCode="0.000"/>
    <numFmt numFmtId="174" formatCode="[$-F800]dddd\,\ mmmm\ dd\,\ yyyy"/>
    <numFmt numFmtId="175" formatCode="ddd\ dd\ mmm"/>
    <numFmt numFmtId="176" formatCode="d/m;@"/>
    <numFmt numFmtId="177" formatCode="dd"/>
    <numFmt numFmtId="178" formatCode="\1"/>
    <numFmt numFmtId="179" formatCode="0.0"/>
    <numFmt numFmtId="180" formatCode="ss"/>
    <numFmt numFmtId="181" formatCode="#,##0\ &quot;€&quot;"/>
    <numFmt numFmtId="182" formatCode="h:mm;@"/>
    <numFmt numFmtId="183" formatCode="dd/mm/yy;@"/>
  </numFmts>
  <fonts count="61">
    <font>
      <sz val="10"/>
      <name val="Verdana"/>
      <family val="0"/>
    </font>
    <font>
      <sz val="8"/>
      <name val="Verdana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8"/>
      <name val="Segoe UI"/>
      <family val="2"/>
    </font>
    <font>
      <b/>
      <sz val="12"/>
      <name val="Segoe UI"/>
      <family val="2"/>
    </font>
    <font>
      <sz val="10"/>
      <name val="Arial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Segoe UI"/>
      <family val="2"/>
    </font>
    <font>
      <sz val="11"/>
      <color indexed="8"/>
      <name val="Segoe UI"/>
      <family val="2"/>
    </font>
    <font>
      <b/>
      <sz val="9"/>
      <color indexed="63"/>
      <name val="Segoe UI"/>
      <family val="2"/>
    </font>
    <font>
      <sz val="9"/>
      <color indexed="63"/>
      <name val="Courier New"/>
      <family val="3"/>
    </font>
    <font>
      <b/>
      <sz val="9"/>
      <color indexed="10"/>
      <name val="Segoe UI"/>
      <family val="2"/>
    </font>
    <font>
      <sz val="10"/>
      <color indexed="63"/>
      <name val="Verdana"/>
      <family val="2"/>
    </font>
    <font>
      <sz val="12"/>
      <color indexed="63"/>
      <name val="Arial"/>
      <family val="2"/>
    </font>
    <font>
      <b/>
      <sz val="9"/>
      <color indexed="8"/>
      <name val="Segoe U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Segoe UI"/>
      <family val="2"/>
    </font>
    <font>
      <sz val="11"/>
      <color theme="1"/>
      <name val="Segoe UI"/>
      <family val="2"/>
    </font>
    <font>
      <b/>
      <sz val="9"/>
      <color rgb="FF333333"/>
      <name val="Segoe UI"/>
      <family val="2"/>
    </font>
    <font>
      <sz val="9"/>
      <color rgb="FF333333"/>
      <name val="Courier New"/>
      <family val="3"/>
    </font>
    <font>
      <b/>
      <sz val="9"/>
      <color rgb="FFFF0000"/>
      <name val="Segoe UI"/>
      <family val="2"/>
    </font>
    <font>
      <sz val="10"/>
      <color rgb="FF333333"/>
      <name val="Verdana"/>
      <family val="2"/>
    </font>
    <font>
      <sz val="12"/>
      <color rgb="FF2C2C2C"/>
      <name val="Arial"/>
      <family val="2"/>
    </font>
    <font>
      <b/>
      <sz val="9"/>
      <color theme="1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92">
    <xf numFmtId="0" fontId="0" fillId="0" borderId="0" xfId="0" applyAlignment="1">
      <alignment/>
    </xf>
    <xf numFmtId="168" fontId="53" fillId="0" borderId="0" xfId="0" applyNumberFormat="1" applyFont="1" applyFill="1" applyBorder="1" applyAlignment="1" applyProtection="1">
      <alignment/>
      <protection locked="0"/>
    </xf>
    <xf numFmtId="0" fontId="53" fillId="0" borderId="0" xfId="0" applyFont="1" applyFill="1" applyBorder="1" applyAlignment="1" applyProtection="1">
      <alignment/>
      <protection locked="0"/>
    </xf>
    <xf numFmtId="0" fontId="5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/>
      <protection locked="0"/>
    </xf>
    <xf numFmtId="20" fontId="2" fillId="0" borderId="0" xfId="0" applyNumberFormat="1" applyFont="1" applyFill="1" applyBorder="1" applyAlignment="1" applyProtection="1">
      <alignment/>
      <protection locked="0"/>
    </xf>
    <xf numFmtId="0" fontId="54" fillId="0" borderId="0" xfId="0" applyFont="1" applyFill="1" applyBorder="1" applyAlignment="1" applyProtection="1">
      <alignment/>
      <protection locked="0"/>
    </xf>
    <xf numFmtId="0" fontId="54" fillId="0" borderId="0" xfId="0" applyFont="1" applyFill="1" applyBorder="1" applyAlignment="1" applyProtection="1">
      <alignment horizontal="right"/>
      <protection locked="0"/>
    </xf>
    <xf numFmtId="0" fontId="54" fillId="0" borderId="0" xfId="0" applyFont="1" applyFill="1" applyBorder="1" applyAlignment="1" applyProtection="1">
      <alignment horizontal="left"/>
      <protection locked="0"/>
    </xf>
    <xf numFmtId="0" fontId="7" fillId="0" borderId="0" xfId="50" applyFont="1" applyAlignment="1">
      <alignment horizontal="center" vertical="top" wrapText="1"/>
      <protection/>
    </xf>
    <xf numFmtId="0" fontId="1" fillId="0" borderId="0" xfId="50" applyFont="1">
      <alignment/>
      <protection/>
    </xf>
    <xf numFmtId="0" fontId="7" fillId="0" borderId="0" xfId="50" applyFont="1">
      <alignment/>
      <protection/>
    </xf>
    <xf numFmtId="0" fontId="1" fillId="33" borderId="10" xfId="50" applyFont="1" applyFill="1" applyBorder="1">
      <alignment/>
      <protection/>
    </xf>
    <xf numFmtId="0" fontId="1" fillId="34" borderId="10" xfId="50" applyNumberFormat="1" applyFont="1" applyFill="1" applyBorder="1">
      <alignment/>
      <protection/>
    </xf>
    <xf numFmtId="0" fontId="1" fillId="35" borderId="11" xfId="50" applyFont="1" applyFill="1" applyBorder="1">
      <alignment/>
      <protection/>
    </xf>
    <xf numFmtId="0" fontId="1" fillId="0" borderId="0" xfId="50" applyNumberFormat="1" applyFont="1">
      <alignment/>
      <protection/>
    </xf>
    <xf numFmtId="14" fontId="1" fillId="36" borderId="11" xfId="52" applyNumberFormat="1" applyFont="1" applyFill="1" applyBorder="1">
      <alignment/>
      <protection/>
    </xf>
    <xf numFmtId="174" fontId="1" fillId="0" borderId="12" xfId="52" applyNumberFormat="1" applyFont="1" applyFill="1" applyBorder="1">
      <alignment/>
      <protection/>
    </xf>
    <xf numFmtId="174" fontId="1" fillId="0" borderId="13" xfId="52" applyNumberFormat="1" applyFont="1" applyFill="1" applyBorder="1">
      <alignment/>
      <protection/>
    </xf>
    <xf numFmtId="174" fontId="1" fillId="36" borderId="13" xfId="52" applyNumberFormat="1" applyFont="1" applyFill="1" applyBorder="1">
      <alignment/>
      <protection/>
    </xf>
    <xf numFmtId="174" fontId="1" fillId="36" borderId="14" xfId="52" applyNumberFormat="1" applyFont="1" applyFill="1" applyBorder="1">
      <alignment/>
      <protection/>
    </xf>
    <xf numFmtId="176" fontId="4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2" fontId="3" fillId="0" borderId="0" xfId="0" applyNumberFormat="1" applyFont="1" applyFill="1" applyBorder="1" applyAlignment="1" applyProtection="1">
      <alignment/>
      <protection locked="0"/>
    </xf>
    <xf numFmtId="0" fontId="55" fillId="0" borderId="0" xfId="0" applyFont="1" applyFill="1" applyBorder="1" applyAlignment="1">
      <alignment vertical="center" readingOrder="1"/>
    </xf>
    <xf numFmtId="2" fontId="2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16" fontId="2" fillId="0" borderId="0" xfId="0" applyNumberFormat="1" applyFont="1" applyFill="1" applyBorder="1" applyAlignment="1" applyProtection="1">
      <alignment/>
      <protection locked="0"/>
    </xf>
    <xf numFmtId="21" fontId="2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75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56" fillId="0" borderId="0" xfId="0" applyFont="1" applyFill="1" applyBorder="1" applyAlignment="1">
      <alignment horizontal="left" vertical="center" readingOrder="1"/>
    </xf>
    <xf numFmtId="176" fontId="3" fillId="0" borderId="0" xfId="0" applyNumberFormat="1" applyFont="1" applyFill="1" applyBorder="1" applyAlignment="1" applyProtection="1">
      <alignment/>
      <protection locked="0"/>
    </xf>
    <xf numFmtId="0" fontId="57" fillId="0" borderId="0" xfId="0" applyFont="1" applyFill="1" applyBorder="1" applyAlignment="1" applyProtection="1">
      <alignment horizontal="center"/>
      <protection locked="0"/>
    </xf>
    <xf numFmtId="0" fontId="57" fillId="0" borderId="0" xfId="0" applyNumberFormat="1" applyFont="1" applyFill="1" applyBorder="1" applyAlignment="1" applyProtection="1">
      <alignment/>
      <protection locked="0"/>
    </xf>
    <xf numFmtId="20" fontId="53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20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58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 hidden="1" locked="0"/>
    </xf>
    <xf numFmtId="0" fontId="3" fillId="0" borderId="0" xfId="0" applyFont="1" applyFill="1" applyBorder="1" applyAlignment="1" applyProtection="1">
      <alignment/>
      <protection hidden="1" locked="0"/>
    </xf>
    <xf numFmtId="176" fontId="4" fillId="0" borderId="0" xfId="0" applyNumberFormat="1" applyFont="1" applyFill="1" applyBorder="1" applyAlignment="1" applyProtection="1">
      <alignment horizontal="center"/>
      <protection hidden="1" locked="0"/>
    </xf>
    <xf numFmtId="0" fontId="3" fillId="37" borderId="0" xfId="0" applyFont="1" applyFill="1" applyBorder="1" applyAlignment="1" applyProtection="1">
      <alignment/>
      <protection hidden="1"/>
    </xf>
    <xf numFmtId="20" fontId="2" fillId="37" borderId="0" xfId="0" applyNumberFormat="1" applyFont="1" applyFill="1" applyBorder="1" applyAlignment="1" applyProtection="1">
      <alignment/>
      <protection hidden="1"/>
    </xf>
    <xf numFmtId="0" fontId="2" fillId="37" borderId="0" xfId="0" applyNumberFormat="1" applyFont="1" applyFill="1" applyBorder="1" applyAlignment="1" applyProtection="1">
      <alignment/>
      <protection hidden="1"/>
    </xf>
    <xf numFmtId="1" fontId="2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20" fontId="2" fillId="0" borderId="0" xfId="0" applyNumberFormat="1" applyFont="1" applyFill="1" applyBorder="1" applyAlignment="1" applyProtection="1">
      <alignment/>
      <protection hidden="1"/>
    </xf>
    <xf numFmtId="20" fontId="3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0" fontId="2" fillId="0" borderId="0" xfId="0" applyNumberFormat="1" applyFont="1" applyFill="1" applyBorder="1" applyAlignment="1" applyProtection="1">
      <alignment/>
      <protection hidden="1" locked="0"/>
    </xf>
    <xf numFmtId="21" fontId="2" fillId="0" borderId="0" xfId="0" applyNumberFormat="1" applyFont="1" applyFill="1" applyBorder="1" applyAlignment="1" applyProtection="1">
      <alignment/>
      <protection hidden="1" locked="0"/>
    </xf>
    <xf numFmtId="0" fontId="56" fillId="0" borderId="0" xfId="0" applyFont="1" applyFill="1" applyBorder="1" applyAlignment="1" applyProtection="1">
      <alignment/>
      <protection hidden="1"/>
    </xf>
    <xf numFmtId="0" fontId="59" fillId="0" borderId="0" xfId="0" applyFont="1" applyAlignment="1" applyProtection="1">
      <alignment/>
      <protection hidden="1"/>
    </xf>
    <xf numFmtId="20" fontId="53" fillId="0" borderId="0" xfId="0" applyNumberFormat="1" applyFont="1" applyFill="1" applyBorder="1" applyAlignment="1" applyProtection="1">
      <alignment horizontal="center"/>
      <protection hidden="1" locked="0"/>
    </xf>
    <xf numFmtId="2" fontId="60" fillId="0" borderId="0" xfId="0" applyNumberFormat="1" applyFont="1" applyFill="1" applyBorder="1" applyAlignment="1" applyProtection="1">
      <alignment/>
      <protection hidden="1" locked="0"/>
    </xf>
    <xf numFmtId="0" fontId="53" fillId="0" borderId="0" xfId="0" applyFont="1" applyFill="1" applyBorder="1" applyAlignment="1" applyProtection="1">
      <alignment/>
      <protection hidden="1" locked="0"/>
    </xf>
    <xf numFmtId="0" fontId="53" fillId="0" borderId="0" xfId="0" applyFont="1" applyFill="1" applyBorder="1" applyAlignment="1" applyProtection="1">
      <alignment horizontal="left"/>
      <protection hidden="1" locked="0"/>
    </xf>
    <xf numFmtId="2" fontId="2" fillId="0" borderId="0" xfId="0" applyNumberFormat="1" applyFont="1" applyFill="1" applyBorder="1" applyAlignment="1" applyProtection="1">
      <alignment/>
      <protection hidden="1" locked="0"/>
    </xf>
    <xf numFmtId="0" fontId="53" fillId="0" borderId="0" xfId="0" applyFont="1" applyFill="1" applyBorder="1" applyAlignment="1" applyProtection="1">
      <alignment horizontal="center"/>
      <protection hidden="1" locked="0"/>
    </xf>
    <xf numFmtId="20" fontId="53" fillId="0" borderId="0" xfId="0" applyNumberFormat="1" applyFont="1" applyFill="1" applyBorder="1" applyAlignment="1" applyProtection="1">
      <alignment/>
      <protection hidden="1" locked="0"/>
    </xf>
    <xf numFmtId="168" fontId="60" fillId="0" borderId="0" xfId="0" applyNumberFormat="1" applyFont="1" applyFill="1" applyBorder="1" applyAlignment="1" applyProtection="1">
      <alignment horizontal="center"/>
      <protection hidden="1" locked="0"/>
    </xf>
    <xf numFmtId="168" fontId="53" fillId="0" borderId="0" xfId="0" applyNumberFormat="1" applyFont="1" applyFill="1" applyBorder="1" applyAlignment="1" applyProtection="1">
      <alignment/>
      <protection hidden="1" locked="0"/>
    </xf>
    <xf numFmtId="0" fontId="2" fillId="0" borderId="0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3" fillId="8" borderId="0" xfId="0" applyFont="1" applyFill="1" applyAlignment="1" applyProtection="1">
      <alignment horizontal="center"/>
      <protection locked="0"/>
    </xf>
    <xf numFmtId="15" fontId="3" fillId="8" borderId="0" xfId="0" applyNumberFormat="1" applyFont="1" applyFill="1" applyAlignment="1" applyProtection="1">
      <alignment horizontal="center"/>
      <protection locked="0"/>
    </xf>
    <xf numFmtId="176" fontId="4" fillId="0" borderId="0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0" fontId="53" fillId="0" borderId="0" xfId="0" applyNumberFormat="1" applyFont="1" applyFill="1" applyBorder="1" applyAlignment="1" applyProtection="1">
      <alignment horizontal="center"/>
      <protection hidden="1" locked="0"/>
    </xf>
    <xf numFmtId="0" fontId="3" fillId="0" borderId="0" xfId="0" applyFont="1" applyFill="1" applyBorder="1" applyAlignment="1" applyProtection="1">
      <alignment horizontal="left"/>
      <protection locked="0"/>
    </xf>
    <xf numFmtId="20" fontId="2" fillId="0" borderId="0" xfId="0" applyNumberFormat="1" applyFont="1" applyFill="1" applyBorder="1" applyAlignment="1" applyProtection="1">
      <alignment horizontal="center"/>
      <protection hidden="1"/>
    </xf>
    <xf numFmtId="2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55" fillId="0" borderId="0" xfId="0" applyFont="1" applyFill="1" applyBorder="1" applyAlignment="1">
      <alignment horizontal="center" vertical="center" readingOrder="1"/>
    </xf>
    <xf numFmtId="176" fontId="3" fillId="0" borderId="0" xfId="0" applyNumberFormat="1" applyFont="1" applyFill="1" applyBorder="1" applyAlignment="1" applyProtection="1">
      <alignment horizontal="right"/>
      <protection locked="0"/>
    </xf>
    <xf numFmtId="176" fontId="4" fillId="0" borderId="0" xfId="0" applyNumberFormat="1" applyFont="1" applyFill="1" applyBorder="1" applyAlignment="1" applyProtection="1">
      <alignment horizontal="center"/>
      <protection locked="0"/>
    </xf>
    <xf numFmtId="176" fontId="2" fillId="0" borderId="0" xfId="0" applyNumberFormat="1" applyFont="1" applyFill="1" applyBorder="1" applyAlignment="1" applyProtection="1">
      <alignment/>
      <protection hidden="1" locked="0"/>
    </xf>
    <xf numFmtId="176" fontId="2" fillId="0" borderId="0" xfId="0" applyNumberFormat="1" applyFont="1" applyFill="1" applyBorder="1" applyAlignment="1" applyProtection="1">
      <alignment/>
      <protection locked="0"/>
    </xf>
    <xf numFmtId="176" fontId="4" fillId="0" borderId="0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_calendrier_auto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8">
    <dxf>
      <fill>
        <patternFill>
          <bgColor rgb="FF00B0F0"/>
        </patternFill>
      </fill>
    </dxf>
    <dxf>
      <fill>
        <patternFill>
          <bgColor theme="7" tint="0.3999499976634979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19</xdr:row>
      <xdr:rowOff>66675</xdr:rowOff>
    </xdr:from>
    <xdr:to>
      <xdr:col>13</xdr:col>
      <xdr:colOff>485775</xdr:colOff>
      <xdr:row>33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4775" y="2867025"/>
          <a:ext cx="8924925" cy="2266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Jours ouvrés mois: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=NB.JOURS.OUVRES(DATE(an;A2;1);DATE(an;A2+1;0);fériés)
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Jours ouvrés mois: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=SOMMEPROD((JOURSEM(LIGNE(INDIRECT(DATE(an;A2;1)&amp;":"&amp;DATE(an;A2+1;0)));2)&lt;6)*(NB.SI(fériés;LIGNE(INDIRECT(DATE(an;A2;1)&amp;":"&amp;DATE(an;A2+1;0))))=0))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Sam+Dim+JF mois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=DATE(an;A2+1;0)-DATE(an;A2;0)-SOMMEPROD((JOURSEM(LIGNE(INDIRECT(DATE(an;A2;1)&amp;":"&amp;DATE(an;A2+1;0)));2)&lt;6)*(NB.SI(fériés;LIGNE(INDIRECT(DATE(an;A2;1)&amp;":"&amp;DATE(an;A2+1;0))))=0))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Nb JF &lt;&gt;Sam/Dim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=SOMMEPROD((JOURSEM(LIGNE(INDIRECT(DATE(an;A2;1)&amp;":"&amp;DATE(an;A2+1;0)));2)&lt;6)*(NB.SI(fériés;LIGNE(INDIRECT(DATE(an;A2;1)&amp;":"&amp;DATE(an;A2+1;0))))=1))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13</xdr:row>
      <xdr:rowOff>19050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233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65</xdr:col>
      <xdr:colOff>0</xdr:colOff>
      <xdr:row>22</xdr:row>
      <xdr:rowOff>0</xdr:rowOff>
    </xdr:from>
    <xdr:ext cx="3667125" cy="323850"/>
    <xdr:sp>
      <xdr:nvSpPr>
        <xdr:cNvPr id="2" name="Text Box 3"/>
        <xdr:cNvSpPr txBox="1">
          <a:spLocks noChangeArrowheads="1"/>
        </xdr:cNvSpPr>
      </xdr:nvSpPr>
      <xdr:spPr>
        <a:xfrm>
          <a:off x="44577000" y="4038600"/>
          <a:ext cx="3667125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La Formule =TEMPSVAL("21:00") est nommée DebN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La Formule =TEMPSVAL("06:00") est nommée FinN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K16"/>
  <sheetViews>
    <sheetView showGridLines="0" showZeros="0" zoomScale="90" zoomScaleNormal="90" zoomScalePageLayoutView="0" workbookViewId="0" topLeftCell="A1">
      <selection activeCell="Q37" sqref="Q37"/>
    </sheetView>
  </sheetViews>
  <sheetFormatPr defaultColWidth="11.00390625" defaultRowHeight="12.75"/>
  <cols>
    <col min="1" max="1" width="4.375" style="10" customWidth="1"/>
    <col min="2" max="2" width="6.50390625" style="10" bestFit="1" customWidth="1"/>
    <col min="3" max="3" width="7.25390625" style="10" customWidth="1"/>
    <col min="4" max="4" width="7.625" style="10" customWidth="1"/>
    <col min="5" max="6" width="9.875" style="10" customWidth="1"/>
    <col min="7" max="7" width="2.625" style="10" customWidth="1"/>
    <col min="8" max="8" width="21.875" style="10" bestFit="1" customWidth="1"/>
    <col min="9" max="9" width="4.50390625" style="10" customWidth="1"/>
    <col min="10" max="10" width="4.625" style="10" customWidth="1"/>
    <col min="11" max="16384" width="11.00390625" style="10" customWidth="1"/>
  </cols>
  <sheetData>
    <row r="1" spans="1:10" ht="24.75" customHeight="1">
      <c r="A1" s="9" t="s">
        <v>42</v>
      </c>
      <c r="B1" s="9" t="s">
        <v>43</v>
      </c>
      <c r="C1" s="9" t="s">
        <v>43</v>
      </c>
      <c r="D1" s="9" t="s">
        <v>44</v>
      </c>
      <c r="E1" s="9" t="s">
        <v>45</v>
      </c>
      <c r="F1" s="9" t="s">
        <v>46</v>
      </c>
      <c r="H1" s="11" t="s">
        <v>47</v>
      </c>
      <c r="J1" s="11" t="s">
        <v>48</v>
      </c>
    </row>
    <row r="2" spans="1:11" ht="10.5">
      <c r="A2" s="12">
        <v>1</v>
      </c>
      <c r="B2" s="12">
        <f aca="true" t="shared" si="0" ref="B2:B13">_XLL.NB.JOURS.OUVRES(DATE(an,A2,1),DATE(an,A2+1,0),fériés)</f>
        <v>20</v>
      </c>
      <c r="C2" s="13">
        <f ca="1">SUMPRODUCT((WEEKDAY(ROW(INDIRECT(DATE(an,A2,1)&amp;":"&amp;DATE(an,A2+1,0))),2)&lt;6)*(COUNTIF(fériés,ROW(INDIRECT(DATE(an,A2,1)&amp;":"&amp;DATE(an,A2+1,0))))=0))</f>
        <v>20</v>
      </c>
      <c r="D2" s="13">
        <f ca="1">DATE(an,A2+1,0)-DATE(an,A2,0)-SUMPRODUCT((WEEKDAY(ROW(INDIRECT(DATE(an,A2,1)&amp;":"&amp;DATE(an,A2+1,0))),2)&lt;6)*(COUNTIF(fériés,ROW(INDIRECT(DATE(an,A2,1)&amp;":"&amp;DATE(an,A2+1,0))))=0))</f>
        <v>11</v>
      </c>
      <c r="E2" s="13">
        <f aca="true" ca="1" t="shared" si="1" ref="E2:E13">SUMPRODUCT((WEEKDAY(ROW(INDIRECT(DATE(an,A2,1)&amp;":"&amp;DATE(an,A2+1,0))),2)&lt;6)*(COUNTIF(fériés,ROW(INDIRECT(DATE(an,A2,1)&amp;":"&amp;DATE(an,A2+1,0))))=1))</f>
        <v>1</v>
      </c>
      <c r="F2" s="13">
        <f aca="true" ca="1" t="shared" si="2" ref="F2:F13">SUMPRODUCT((WEEKDAY(ROW(INDIRECT(DATE(an,A2,1)&amp;":"&amp;DATE(an,A2+1,0))),2)&gt;5)*(COUNTIF(fériés,ROW(INDIRECT(DATE(an,A2,1)&amp;":"&amp;DATE(an,A2+1,0))))=1))</f>
        <v>0</v>
      </c>
      <c r="H2" s="14">
        <v>2016</v>
      </c>
      <c r="J2" s="15" t="s">
        <v>49</v>
      </c>
      <c r="K2" s="15" t="s">
        <v>50</v>
      </c>
    </row>
    <row r="3" spans="1:11" ht="10.5">
      <c r="A3" s="12">
        <v>2</v>
      </c>
      <c r="B3" s="12">
        <f t="shared" si="0"/>
        <v>21</v>
      </c>
      <c r="C3" s="13">
        <f aca="true" ca="1" t="shared" si="3" ref="C3:C13">SUMPRODUCT((WEEKDAY(ROW(INDIRECT(DATE(an,A3,1)&amp;":"&amp;DATE(an,A3+1,0))),2)&lt;6)*(COUNTIF(fériés,ROW(INDIRECT(DATE(an,A3,1)&amp;":"&amp;DATE(an,A3+1,0))))=0))</f>
        <v>21</v>
      </c>
      <c r="D3" s="13">
        <f aca="true" ca="1" t="shared" si="4" ref="D3:D13">DATE(an,A3+1,0)-DATE(an,A3,0)-SUMPRODUCT((WEEKDAY(ROW(INDIRECT(DATE(an,A3,1)&amp;":"&amp;DATE(an,A3+1,0))),2)&lt;6)*(COUNTIF(fériés,ROW(INDIRECT(DATE(an,A3,1)&amp;":"&amp;DATE(an,A3+1,0))))=0))</f>
        <v>8</v>
      </c>
      <c r="E3" s="13">
        <f ca="1" t="shared" si="1"/>
        <v>0</v>
      </c>
      <c r="F3" s="13">
        <f ca="1" t="shared" si="2"/>
        <v>0</v>
      </c>
      <c r="H3" s="10" t="s">
        <v>51</v>
      </c>
      <c r="J3" s="15" t="s">
        <v>52</v>
      </c>
      <c r="K3" s="15" t="e">
        <f>Feuil1!$J$9:$J$18</f>
        <v>#VALUE!</v>
      </c>
    </row>
    <row r="4" spans="1:11" ht="10.5">
      <c r="A4" s="12">
        <v>3</v>
      </c>
      <c r="B4" s="12">
        <f t="shared" si="0"/>
        <v>22</v>
      </c>
      <c r="C4" s="13">
        <f ca="1" t="shared" si="3"/>
        <v>22</v>
      </c>
      <c r="D4" s="13">
        <f ca="1" t="shared" si="4"/>
        <v>9</v>
      </c>
      <c r="E4" s="13">
        <f ca="1" t="shared" si="1"/>
        <v>1</v>
      </c>
      <c r="F4" s="13">
        <f ca="1" t="shared" si="2"/>
        <v>0</v>
      </c>
      <c r="H4" s="16">
        <f>ROUND(DATE(an,4,MOD(234-11*MOD(an,19),30))/7,0)*7-6</f>
        <v>42456</v>
      </c>
      <c r="J4" s="15"/>
      <c r="K4" s="15"/>
    </row>
    <row r="5" spans="1:8" ht="10.5">
      <c r="A5" s="12">
        <v>4</v>
      </c>
      <c r="B5" s="12">
        <f t="shared" si="0"/>
        <v>21</v>
      </c>
      <c r="C5" s="13">
        <f ca="1" t="shared" si="3"/>
        <v>21</v>
      </c>
      <c r="D5" s="13">
        <f ca="1" t="shared" si="4"/>
        <v>9</v>
      </c>
      <c r="E5" s="13">
        <f ca="1" t="shared" si="1"/>
        <v>0</v>
      </c>
      <c r="F5" s="13">
        <f ca="1" t="shared" si="2"/>
        <v>0</v>
      </c>
      <c r="H5" s="10" t="s">
        <v>53</v>
      </c>
    </row>
    <row r="6" spans="1:8" ht="10.5">
      <c r="A6" s="12">
        <v>5</v>
      </c>
      <c r="B6" s="12">
        <f t="shared" si="0"/>
        <v>20</v>
      </c>
      <c r="C6" s="13">
        <f ca="1" t="shared" si="3"/>
        <v>20</v>
      </c>
      <c r="D6" s="13">
        <f ca="1" t="shared" si="4"/>
        <v>11</v>
      </c>
      <c r="E6" s="13">
        <f ca="1" t="shared" si="1"/>
        <v>2</v>
      </c>
      <c r="F6" s="13">
        <f ca="1" t="shared" si="2"/>
        <v>2</v>
      </c>
      <c r="H6" s="17">
        <f>DATE(an,1,1)</f>
        <v>42370</v>
      </c>
    </row>
    <row r="7" spans="1:8" ht="10.5">
      <c r="A7" s="12">
        <v>6</v>
      </c>
      <c r="B7" s="12">
        <f t="shared" si="0"/>
        <v>22</v>
      </c>
      <c r="C7" s="13">
        <f ca="1" t="shared" si="3"/>
        <v>22</v>
      </c>
      <c r="D7" s="13">
        <f ca="1" t="shared" si="4"/>
        <v>8</v>
      </c>
      <c r="E7" s="13">
        <f ca="1" t="shared" si="1"/>
        <v>0</v>
      </c>
      <c r="F7" s="13">
        <f ca="1" t="shared" si="2"/>
        <v>0</v>
      </c>
      <c r="H7" s="18">
        <f>DATE(an,5,1)</f>
        <v>42491</v>
      </c>
    </row>
    <row r="8" spans="1:8" ht="10.5">
      <c r="A8" s="12">
        <v>7</v>
      </c>
      <c r="B8" s="12">
        <f t="shared" si="0"/>
        <v>20</v>
      </c>
      <c r="C8" s="13">
        <f ca="1" t="shared" si="3"/>
        <v>20</v>
      </c>
      <c r="D8" s="13">
        <f ca="1" t="shared" si="4"/>
        <v>11</v>
      </c>
      <c r="E8" s="13">
        <f ca="1" t="shared" si="1"/>
        <v>1</v>
      </c>
      <c r="F8" s="13">
        <f ca="1" t="shared" si="2"/>
        <v>0</v>
      </c>
      <c r="H8" s="18">
        <f>DATE(an,5,8)</f>
        <v>42498</v>
      </c>
    </row>
    <row r="9" spans="1:8" ht="10.5">
      <c r="A9" s="12">
        <v>8</v>
      </c>
      <c r="B9" s="12">
        <f t="shared" si="0"/>
        <v>22</v>
      </c>
      <c r="C9" s="13">
        <f ca="1" t="shared" si="3"/>
        <v>22</v>
      </c>
      <c r="D9" s="13">
        <f ca="1" t="shared" si="4"/>
        <v>9</v>
      </c>
      <c r="E9" s="13">
        <f ca="1" t="shared" si="1"/>
        <v>1</v>
      </c>
      <c r="F9" s="13">
        <f ca="1" t="shared" si="2"/>
        <v>0</v>
      </c>
      <c r="H9" s="18">
        <f>DATE(an,7,14)</f>
        <v>42565</v>
      </c>
    </row>
    <row r="10" spans="1:8" ht="10.5">
      <c r="A10" s="12">
        <v>9</v>
      </c>
      <c r="B10" s="12">
        <f t="shared" si="0"/>
        <v>22</v>
      </c>
      <c r="C10" s="13">
        <f ca="1" t="shared" si="3"/>
        <v>22</v>
      </c>
      <c r="D10" s="13">
        <f ca="1" t="shared" si="4"/>
        <v>8</v>
      </c>
      <c r="E10" s="13">
        <f ca="1" t="shared" si="1"/>
        <v>0</v>
      </c>
      <c r="F10" s="13">
        <f ca="1" t="shared" si="2"/>
        <v>0</v>
      </c>
      <c r="H10" s="18">
        <f>DATE(an,8,15)</f>
        <v>42597</v>
      </c>
    </row>
    <row r="11" spans="1:8" ht="10.5">
      <c r="A11" s="12">
        <v>10</v>
      </c>
      <c r="B11" s="12">
        <f t="shared" si="0"/>
        <v>21</v>
      </c>
      <c r="C11" s="13">
        <f ca="1" t="shared" si="3"/>
        <v>21</v>
      </c>
      <c r="D11" s="13">
        <f ca="1" t="shared" si="4"/>
        <v>10</v>
      </c>
      <c r="E11" s="13">
        <f ca="1" t="shared" si="1"/>
        <v>0</v>
      </c>
      <c r="F11" s="13">
        <f ca="1" t="shared" si="2"/>
        <v>0</v>
      </c>
      <c r="H11" s="18">
        <f>DATE(an,11,1)</f>
        <v>42675</v>
      </c>
    </row>
    <row r="12" spans="1:8" ht="10.5">
      <c r="A12" s="12">
        <v>11</v>
      </c>
      <c r="B12" s="12">
        <f t="shared" si="0"/>
        <v>20</v>
      </c>
      <c r="C12" s="13">
        <f ca="1" t="shared" si="3"/>
        <v>20</v>
      </c>
      <c r="D12" s="13">
        <f ca="1" t="shared" si="4"/>
        <v>10</v>
      </c>
      <c r="E12" s="13">
        <f ca="1" t="shared" si="1"/>
        <v>2</v>
      </c>
      <c r="F12" s="13">
        <f ca="1" t="shared" si="2"/>
        <v>0</v>
      </c>
      <c r="H12" s="18">
        <f>DATE(an,11,11)</f>
        <v>42685</v>
      </c>
    </row>
    <row r="13" spans="1:8" ht="10.5">
      <c r="A13" s="12">
        <v>12</v>
      </c>
      <c r="B13" s="12">
        <f t="shared" si="0"/>
        <v>22</v>
      </c>
      <c r="C13" s="13">
        <f ca="1" t="shared" si="3"/>
        <v>22</v>
      </c>
      <c r="D13" s="13">
        <f ca="1" t="shared" si="4"/>
        <v>9</v>
      </c>
      <c r="E13" s="13">
        <f ca="1" t="shared" si="1"/>
        <v>0</v>
      </c>
      <c r="F13" s="13">
        <f ca="1" t="shared" si="2"/>
        <v>1</v>
      </c>
      <c r="H13" s="18">
        <f>DATE(an,12,25)</f>
        <v>42729</v>
      </c>
    </row>
    <row r="14" ht="10.5">
      <c r="H14" s="19">
        <f>H4+1</f>
        <v>42457</v>
      </c>
    </row>
    <row r="15" ht="10.5">
      <c r="H15" s="19">
        <f>H4+39</f>
        <v>42495</v>
      </c>
    </row>
    <row r="16" ht="10.5">
      <c r="H16" s="20">
        <f>H4+50</f>
        <v>42506</v>
      </c>
    </row>
  </sheetData>
  <sheetProtection/>
  <dataValidations count="1">
    <dataValidation type="list" allowBlank="1" showInputMessage="1" showErrorMessage="1" sqref="H2">
      <formula1>"2016,2017,2018,2019"</formula1>
    </dataValidation>
  </dataValidation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CP43"/>
  <sheetViews>
    <sheetView tabSelected="1" zoomScalePageLayoutView="0" workbookViewId="0" topLeftCell="J1">
      <selection activeCell="W19" sqref="W19"/>
    </sheetView>
  </sheetViews>
  <sheetFormatPr defaultColWidth="9.00390625" defaultRowHeight="12.75"/>
  <cols>
    <col min="1" max="3" width="9.00390625" style="27" customWidth="1"/>
    <col min="4" max="9" width="9.00390625" style="45" customWidth="1"/>
    <col min="10" max="11" width="9.00390625" style="27" customWidth="1"/>
    <col min="12" max="17" width="9.00390625" style="45" customWidth="1"/>
    <col min="18" max="19" width="9.00390625" style="27" customWidth="1"/>
    <col min="20" max="24" width="9.00390625" style="45" customWidth="1"/>
    <col min="25" max="26" width="9.00390625" style="27" customWidth="1"/>
    <col min="27" max="32" width="9.00390625" style="45" customWidth="1"/>
    <col min="33" max="34" width="9.00390625" style="27" customWidth="1"/>
    <col min="35" max="40" width="9.00390625" style="45" customWidth="1"/>
    <col min="41" max="42" width="9.00390625" style="27" customWidth="1"/>
    <col min="43" max="48" width="9.00390625" style="45" customWidth="1"/>
    <col min="49" max="50" width="9.00390625" style="27" customWidth="1"/>
    <col min="51" max="56" width="9.00390625" style="45" customWidth="1"/>
    <col min="57" max="58" width="9.00390625" style="27" customWidth="1"/>
    <col min="59" max="63" width="9.00390625" style="45" customWidth="1"/>
    <col min="64" max="16384" width="9.00390625" style="27" customWidth="1"/>
  </cols>
  <sheetData>
    <row r="1" ht="17.25">
      <c r="A1" s="26" t="s">
        <v>12</v>
      </c>
    </row>
    <row r="2" spans="1:70" ht="12">
      <c r="A2" s="27" t="s">
        <v>9</v>
      </c>
      <c r="BR2" s="28"/>
    </row>
    <row r="3" spans="1:15" ht="12">
      <c r="A3" s="27" t="s">
        <v>10</v>
      </c>
      <c r="O3" s="57"/>
    </row>
    <row r="4" ht="12">
      <c r="A4" s="27" t="s">
        <v>11</v>
      </c>
    </row>
    <row r="6" spans="1:58" ht="12.75" customHeight="1">
      <c r="A6" s="41" t="s">
        <v>13</v>
      </c>
      <c r="B6" s="86" t="str">
        <f>CHOOSE(WEEKDAY(B7,2),"lundi","mardi","mercredi","jeudi","vendredi","samedi","dimanche")</f>
        <v>vendredi</v>
      </c>
      <c r="C6" s="86"/>
      <c r="D6" s="46"/>
      <c r="E6" s="46"/>
      <c r="F6" s="46"/>
      <c r="G6" s="46"/>
      <c r="H6" s="46"/>
      <c r="I6" s="46"/>
      <c r="J6" s="86" t="str">
        <f>CHOOSE(WEEKDAY(J7,2),"lundi","mardi","mercredi","jeudi","vendredi","samedi","dimanche")</f>
        <v>samedi</v>
      </c>
      <c r="K6" s="86"/>
      <c r="L6" s="46"/>
      <c r="M6" s="46"/>
      <c r="N6" s="46"/>
      <c r="O6" s="46"/>
      <c r="P6" s="46"/>
      <c r="Q6" s="46"/>
      <c r="R6" s="86" t="str">
        <f>CHOOSE(WEEKDAY(R7,2),"lundi","mardi","mercredi","jeudi","vendredi","samedi","dimanche")</f>
        <v>dimanche</v>
      </c>
      <c r="S6" s="86"/>
      <c r="T6" s="46"/>
      <c r="U6" s="46"/>
      <c r="V6" s="46"/>
      <c r="W6" s="46"/>
      <c r="X6" s="46"/>
      <c r="Y6" s="86" t="str">
        <f>CHOOSE(WEEKDAY(Y7,2),"lundi","mardi","mercredi","jeudi","vendredi","samedi","dimanche")</f>
        <v>lundi</v>
      </c>
      <c r="Z6" s="86"/>
      <c r="AA6" s="46"/>
      <c r="AB6" s="46"/>
      <c r="AC6" s="46"/>
      <c r="AD6" s="46"/>
      <c r="AE6" s="46"/>
      <c r="AF6" s="46"/>
      <c r="AG6" s="86" t="str">
        <f>CHOOSE(WEEKDAY(AG7,2),"lundi","mardi","mercredi","jeudi","vendredi","samedi","dimanche")</f>
        <v>mardi</v>
      </c>
      <c r="AH6" s="86"/>
      <c r="AI6" s="46"/>
      <c r="AJ6" s="46"/>
      <c r="AK6" s="46"/>
      <c r="AL6" s="46"/>
      <c r="AM6" s="46"/>
      <c r="AN6" s="46"/>
      <c r="AO6" s="86" t="str">
        <f>CHOOSE(WEEKDAY(AO7,2),"lundi","mardi","mercredi","jeudi","vendredi","samedi","dimanche")</f>
        <v>mercredi</v>
      </c>
      <c r="AP6" s="86"/>
      <c r="AQ6" s="46"/>
      <c r="AR6" s="46"/>
      <c r="AS6" s="46"/>
      <c r="AT6" s="46"/>
      <c r="AU6" s="46"/>
      <c r="AV6" s="46"/>
      <c r="AW6" s="86" t="str">
        <f>CHOOSE(WEEKDAY(AW7,2),"lundi","mardi","mercredi","jeudi","vendredi","samedi","dimanche")</f>
        <v>jeudi</v>
      </c>
      <c r="AX6" s="86"/>
      <c r="AY6" s="46"/>
      <c r="AZ6" s="46"/>
      <c r="BA6" s="46"/>
      <c r="BB6" s="46"/>
      <c r="BC6" s="46"/>
      <c r="BD6" s="46"/>
      <c r="BE6" s="86" t="str">
        <f>CHOOSE(WEEKDAY(BE7,2),"lundi","mardi","mercredi","jeudi","vendredi","samedi","dimanche")</f>
        <v>vendredi</v>
      </c>
      <c r="BF6" s="86"/>
    </row>
    <row r="7" spans="1:63" s="90" customFormat="1" ht="12.75" customHeight="1">
      <c r="A7" s="87"/>
      <c r="B7" s="88">
        <v>42454</v>
      </c>
      <c r="C7" s="88"/>
      <c r="D7" s="47"/>
      <c r="E7" s="47"/>
      <c r="F7" s="47"/>
      <c r="G7" s="47"/>
      <c r="H7" s="47"/>
      <c r="I7" s="47"/>
      <c r="J7" s="74">
        <f>B7+1</f>
        <v>42455</v>
      </c>
      <c r="K7" s="74"/>
      <c r="L7" s="47"/>
      <c r="M7" s="47"/>
      <c r="N7" s="47"/>
      <c r="O7" s="47"/>
      <c r="P7" s="47"/>
      <c r="Q7" s="47"/>
      <c r="R7" s="74">
        <f>J7+1</f>
        <v>42456</v>
      </c>
      <c r="S7" s="74"/>
      <c r="T7" s="47"/>
      <c r="U7" s="47"/>
      <c r="V7" s="47"/>
      <c r="W7" s="47"/>
      <c r="X7" s="47"/>
      <c r="Y7" s="74">
        <f>R7+1</f>
        <v>42457</v>
      </c>
      <c r="Z7" s="74"/>
      <c r="AA7" s="47"/>
      <c r="AB7" s="47"/>
      <c r="AC7" s="47"/>
      <c r="AD7" s="47"/>
      <c r="AE7" s="47"/>
      <c r="AF7" s="47"/>
      <c r="AG7" s="74">
        <f>Y7+1</f>
        <v>42458</v>
      </c>
      <c r="AH7" s="74"/>
      <c r="AI7" s="47"/>
      <c r="AJ7" s="47"/>
      <c r="AK7" s="47"/>
      <c r="AL7" s="47"/>
      <c r="AM7" s="47"/>
      <c r="AN7" s="47"/>
      <c r="AO7" s="74">
        <f>AG7+1</f>
        <v>42459</v>
      </c>
      <c r="AP7" s="74"/>
      <c r="AQ7" s="47"/>
      <c r="AR7" s="47"/>
      <c r="AS7" s="47"/>
      <c r="AT7" s="47"/>
      <c r="AU7" s="47"/>
      <c r="AV7" s="47"/>
      <c r="AW7" s="74">
        <f>AO7+1</f>
        <v>42460</v>
      </c>
      <c r="AX7" s="74"/>
      <c r="AY7" s="47"/>
      <c r="AZ7" s="47"/>
      <c r="BA7" s="47"/>
      <c r="BB7" s="47"/>
      <c r="BC7" s="47"/>
      <c r="BD7" s="47"/>
      <c r="BE7" s="74">
        <f>AW7+1</f>
        <v>42461</v>
      </c>
      <c r="BF7" s="74"/>
      <c r="BG7" s="89"/>
      <c r="BH7" s="89"/>
      <c r="BI7" s="89"/>
      <c r="BJ7" s="89"/>
      <c r="BK7" s="89"/>
    </row>
    <row r="8" spans="1:63" s="90" customFormat="1" ht="12.75" customHeight="1">
      <c r="A8" s="87"/>
      <c r="B8" s="91"/>
      <c r="C8" s="91"/>
      <c r="D8" s="47"/>
      <c r="E8" s="47"/>
      <c r="F8" s="47"/>
      <c r="G8" s="47"/>
      <c r="H8" s="47"/>
      <c r="I8" s="47"/>
      <c r="J8" s="73" t="str">
        <f>TEXT(J7,"jj-mm")</f>
        <v>26-03</v>
      </c>
      <c r="K8" s="73"/>
      <c r="L8" s="47"/>
      <c r="M8" s="47"/>
      <c r="N8" s="47"/>
      <c r="O8" s="47"/>
      <c r="P8" s="47"/>
      <c r="Q8" s="47"/>
      <c r="R8" s="73"/>
      <c r="S8" s="73"/>
      <c r="T8" s="47"/>
      <c r="U8" s="47"/>
      <c r="V8" s="47"/>
      <c r="W8" s="47"/>
      <c r="X8" s="47"/>
      <c r="Y8" s="73" t="str">
        <f>TEXT(Y7,"jj-mm")</f>
        <v>28-03</v>
      </c>
      <c r="Z8" s="73"/>
      <c r="AA8" s="47"/>
      <c r="AB8" s="47"/>
      <c r="AC8" s="47"/>
      <c r="AD8" s="47"/>
      <c r="AE8" s="47"/>
      <c r="AF8" s="47"/>
      <c r="AG8" s="73"/>
      <c r="AH8" s="73"/>
      <c r="AI8" s="47"/>
      <c r="AJ8" s="47"/>
      <c r="AK8" s="47"/>
      <c r="AL8" s="47"/>
      <c r="AM8" s="47"/>
      <c r="AN8" s="47"/>
      <c r="AO8" s="73"/>
      <c r="AP8" s="73"/>
      <c r="AQ8" s="47"/>
      <c r="AR8" s="47"/>
      <c r="AS8" s="47"/>
      <c r="AT8" s="47"/>
      <c r="AU8" s="47"/>
      <c r="AV8" s="47"/>
      <c r="AW8" s="73"/>
      <c r="AX8" s="73"/>
      <c r="AY8" s="47"/>
      <c r="AZ8" s="47"/>
      <c r="BA8" s="47"/>
      <c r="BB8" s="47"/>
      <c r="BC8" s="47"/>
      <c r="BD8" s="47"/>
      <c r="BE8" s="73"/>
      <c r="BF8" s="73"/>
      <c r="BG8" s="89"/>
      <c r="BH8" s="89"/>
      <c r="BI8" s="89"/>
      <c r="BJ8" s="89"/>
      <c r="BK8" s="89"/>
    </row>
    <row r="9" spans="2:91" ht="12">
      <c r="B9" s="30" t="s">
        <v>0</v>
      </c>
      <c r="C9" s="30" t="s">
        <v>1</v>
      </c>
      <c r="D9" s="48" t="s">
        <v>56</v>
      </c>
      <c r="E9" s="48" t="s">
        <v>36</v>
      </c>
      <c r="F9" s="48" t="s">
        <v>57</v>
      </c>
      <c r="G9" s="48" t="s">
        <v>35</v>
      </c>
      <c r="H9" s="48" t="s">
        <v>37</v>
      </c>
      <c r="I9" s="48" t="s">
        <v>60</v>
      </c>
      <c r="J9" s="30" t="s">
        <v>0</v>
      </c>
      <c r="K9" s="30" t="s">
        <v>1</v>
      </c>
      <c r="L9" s="48" t="s">
        <v>56</v>
      </c>
      <c r="M9" s="48" t="s">
        <v>36</v>
      </c>
      <c r="N9" s="48" t="s">
        <v>57</v>
      </c>
      <c r="O9" s="48" t="s">
        <v>35</v>
      </c>
      <c r="P9" s="48" t="s">
        <v>37</v>
      </c>
      <c r="Q9" s="48" t="s">
        <v>60</v>
      </c>
      <c r="R9" s="30" t="s">
        <v>0</v>
      </c>
      <c r="S9" s="30" t="s">
        <v>1</v>
      </c>
      <c r="T9" s="48" t="s">
        <v>56</v>
      </c>
      <c r="U9" s="48" t="s">
        <v>36</v>
      </c>
      <c r="V9" s="48" t="s">
        <v>57</v>
      </c>
      <c r="W9" s="48" t="s">
        <v>35</v>
      </c>
      <c r="X9" s="48" t="s">
        <v>60</v>
      </c>
      <c r="Y9" s="30" t="s">
        <v>0</v>
      </c>
      <c r="Z9" s="30" t="s">
        <v>1</v>
      </c>
      <c r="AA9" s="48" t="s">
        <v>56</v>
      </c>
      <c r="AB9" s="48" t="s">
        <v>36</v>
      </c>
      <c r="AC9" s="48" t="s">
        <v>57</v>
      </c>
      <c r="AD9" s="48" t="s">
        <v>35</v>
      </c>
      <c r="AE9" s="48" t="s">
        <v>37</v>
      </c>
      <c r="AF9" s="48" t="s">
        <v>60</v>
      </c>
      <c r="AG9" s="30" t="s">
        <v>0</v>
      </c>
      <c r="AH9" s="30" t="s">
        <v>1</v>
      </c>
      <c r="AI9" s="48" t="s">
        <v>56</v>
      </c>
      <c r="AJ9" s="48" t="s">
        <v>36</v>
      </c>
      <c r="AK9" s="48" t="s">
        <v>57</v>
      </c>
      <c r="AL9" s="48" t="s">
        <v>35</v>
      </c>
      <c r="AM9" s="48" t="s">
        <v>37</v>
      </c>
      <c r="AN9" s="48" t="s">
        <v>60</v>
      </c>
      <c r="AO9" s="30" t="s">
        <v>0</v>
      </c>
      <c r="AP9" s="30" t="s">
        <v>1</v>
      </c>
      <c r="AQ9" s="48" t="s">
        <v>56</v>
      </c>
      <c r="AR9" s="48" t="s">
        <v>36</v>
      </c>
      <c r="AS9" s="48" t="s">
        <v>57</v>
      </c>
      <c r="AT9" s="48" t="s">
        <v>35</v>
      </c>
      <c r="AU9" s="48" t="s">
        <v>37</v>
      </c>
      <c r="AV9" s="48" t="s">
        <v>60</v>
      </c>
      <c r="AW9" s="30" t="s">
        <v>0</v>
      </c>
      <c r="AX9" s="30" t="s">
        <v>1</v>
      </c>
      <c r="AY9" s="48" t="s">
        <v>56</v>
      </c>
      <c r="AZ9" s="48" t="s">
        <v>36</v>
      </c>
      <c r="BA9" s="48" t="s">
        <v>57</v>
      </c>
      <c r="BB9" s="48" t="s">
        <v>35</v>
      </c>
      <c r="BC9" s="48" t="s">
        <v>37</v>
      </c>
      <c r="BD9" s="48" t="s">
        <v>60</v>
      </c>
      <c r="BE9" s="30" t="s">
        <v>0</v>
      </c>
      <c r="BF9" s="30" t="s">
        <v>1</v>
      </c>
      <c r="BG9" s="48" t="s">
        <v>56</v>
      </c>
      <c r="BH9" s="48" t="s">
        <v>36</v>
      </c>
      <c r="BI9" s="48" t="s">
        <v>57</v>
      </c>
      <c r="BJ9" s="48" t="s">
        <v>35</v>
      </c>
      <c r="BK9" s="48" t="s">
        <v>37</v>
      </c>
      <c r="BL9" s="4" t="s">
        <v>60</v>
      </c>
      <c r="BR9" s="29"/>
      <c r="CM9" s="30" t="s">
        <v>19</v>
      </c>
    </row>
    <row r="10" spans="1:93" ht="16.5">
      <c r="A10" s="84" t="s">
        <v>5</v>
      </c>
      <c r="B10" s="40">
        <v>0.6875</v>
      </c>
      <c r="C10" s="40">
        <v>0.7291666666666666</v>
      </c>
      <c r="D10" s="49">
        <f>IF(AND(B10&lt;DebN,B10&gt;=FinN),IF(C10&gt;B10,IF(C10&lt;=DebN,0,MOD(C10-DebN,1)),IF(C10&gt;=FinN,MOD(FinN-DebN,1),MOD(C10-DebN,1))),IF(B10&gt;=DebN,IF(OR(C10&gt;B10,C10&lt;=FinN),MOD(C10-B10,1),IF(C10&lt;=DebN,MOD(FinN-B10,1),MOD(FinN-B10,1)+MOD(C10-DebN,1))),IF(OR(C10&lt;B10,C10&gt;DebN),MOD(FinN-B10,1)+MOD(C10-DebN,1),IF(C10&lt;FinN,MOD(C10-B10,1),MOD(FinN-B10,1)))))</f>
        <v>0</v>
      </c>
      <c r="E10" s="49">
        <f>D10</f>
        <v>0</v>
      </c>
      <c r="F10" s="50">
        <f>IF(B10="",0,IF(OR(B10&gt;=DebN,B10&lt;FinN),1,0))</f>
        <v>0</v>
      </c>
      <c r="G10" s="49">
        <f>MOD(C10-B10,1)-E10</f>
        <v>0.04166666666666663</v>
      </c>
      <c r="H10" s="50">
        <f>IF(B10="",0,IF(AND(B10&lt;DebN,B10&gt;=FinN),1,0))</f>
        <v>1</v>
      </c>
      <c r="I10" s="50"/>
      <c r="J10" s="5"/>
      <c r="K10" s="5"/>
      <c r="L10" s="49">
        <f>IF(AND(J10&lt;DebN,J10&gt;=FinN),IF(K10&gt;J10,IF(K10&lt;=DebN,0,MOD(K10-DebN,1)),IF(K10&gt;=FinN,MOD(FinN-DebN,1),MOD(K10-DebN,1))),IF(J10&gt;=DebN,IF(OR(K10&gt;J10,K10&lt;=FinN),MOD(K10-J10,1),IF(K10&lt;=DebN,MOD(FinN-J10,1),MOD(FinN-J10,1)+MOD(K10-DebN,1))),IF(OR(K10&lt;J10,K10&gt;DebN),MOD(FinN-J10,1)+MOD(K10-DebN,1),IF(K10&lt;FinN,MOD(K10-J10,1),MOD(FinN-J10,1)))))</f>
        <v>0</v>
      </c>
      <c r="M10" s="49">
        <f>L10</f>
        <v>0</v>
      </c>
      <c r="N10" s="50">
        <f>IF(J10="",0,IF(OR(J10&gt;=DebN,J10&lt;FinN),1,0))</f>
        <v>0</v>
      </c>
      <c r="O10" s="49">
        <f>MOD(K10-J10,1)-M10</f>
        <v>0</v>
      </c>
      <c r="P10" s="50">
        <f>IF(J10="",0,IF(AND(J10&lt;DebN,J10&gt;=FinN),1,0))</f>
        <v>0</v>
      </c>
      <c r="Q10" s="50"/>
      <c r="R10" s="5"/>
      <c r="S10" s="5"/>
      <c r="T10" s="49">
        <f>IF(AND(R10&lt;DebN,R10&gt;=FinN),IF(S10&gt;R10,IF(S10&lt;=DebN,0,MOD(S10-DebN,1)),IF(S10&gt;=FinN,MOD(FinN-DebN,1),MOD(S10-DebN,1))),IF(R10&gt;=DebN,IF(OR(S10&gt;R10,S10&lt;=FinN),MOD(S10-R10,1),IF(S10&lt;=DebN,MOD(FinN-R10,1),MOD(FinN-R10,1)+MOD(S10-DebN,1))),IF(OR(S10&lt;R10,S10&gt;DebN),MOD(FinN-R10,1)+MOD(S10-DebN,1),IF(S10&lt;FinN,MOD(S10-R10,1),MOD(FinN-R10,1)))))</f>
        <v>0</v>
      </c>
      <c r="U10" s="49">
        <f>T10</f>
        <v>0</v>
      </c>
      <c r="V10" s="50">
        <f>IF(R10="",0,IF(OR(R10&gt;=DebN,R10&lt;FinN),1,0))</f>
        <v>0</v>
      </c>
      <c r="W10" s="49">
        <f>MOD(S10-R10,1)-U10</f>
        <v>0</v>
      </c>
      <c r="X10" s="49"/>
      <c r="Y10" s="5">
        <v>0.5833333333333334</v>
      </c>
      <c r="Z10" s="5">
        <v>0.625</v>
      </c>
      <c r="AA10" s="49">
        <f>IF(AND(Y10&lt;DebN,Y10&gt;=FinN),IF(Z10&gt;Y10,IF(Z10&lt;=DebN,0,MOD(Z10-DebN,1)),IF(Z10&gt;=FinN,MOD(FinN-DebN,1),MOD(Z10-DebN,1))),IF(Y10&gt;=DebN,IF(OR(Z10&gt;Y10,Z10&lt;=FinN),MOD(Z10-Y10,1),IF(Z10&lt;=DebN,MOD(FinN-Y10,1),MOD(FinN-Y10,1)+MOD(Z10-DebN,1))),IF(OR(Z10&lt;Y10,Z10&gt;DebN),MOD(FinN-Y10,1)+MOD(Z10-DebN,1),IF(Z10&lt;FinN,MOD(Z10-Y10,1),MOD(FinN-Y10,1)))))</f>
        <v>0</v>
      </c>
      <c r="AB10" s="49">
        <f>AA10</f>
        <v>0</v>
      </c>
      <c r="AC10" s="50">
        <f>IF(Y10="",0,IF(Y10=jferies,1,0)*IF(OR(Y10&gt;=DebN,Y10&lt;FinN),1,0))</f>
        <v>0</v>
      </c>
      <c r="AD10" s="49">
        <f>MOD(Z10-Y10,1)-AB10</f>
        <v>0.04166666666666663</v>
      </c>
      <c r="AE10" s="50">
        <f>IF(Y10="",0,IF(AND(Y10&lt;DebN,Y10&gt;=FinN),1,0))</f>
        <v>1</v>
      </c>
      <c r="AF10" s="50" t="str">
        <f>IF(Y8="JoursFeries2016","1","0")</f>
        <v>0</v>
      </c>
      <c r="AG10" s="5"/>
      <c r="AH10" s="5"/>
      <c r="AI10" s="49">
        <f>IF(AND(AG10&lt;DebN,AG10&gt;=FinN),IF(AH10&gt;AG10,IF(AH10&lt;=DebN,0,MOD(AH10-DebN,1)),IF(AH10&gt;=FinN,MOD(FinN-DebN,1),MOD(AH10-DebN,1))),IF(AG10&gt;=DebN,IF(OR(AH10&gt;AG10,AH10&lt;=FinN),MOD(AH10-AG10,1),IF(AH10&lt;=DebN,MOD(FinN-AG10,1),MOD(FinN-AG10,1)+MOD(AH10-DebN,1))),IF(OR(AH10&lt;AG10,AH10&gt;DebN),MOD(FinN-AG10,1)+MOD(AH10-DebN,1),IF(AH10&lt;FinN,MOD(AH10-AG10,1),MOD(FinN-AG10,1)))))</f>
        <v>0</v>
      </c>
      <c r="AJ10" s="49">
        <f>AI10</f>
        <v>0</v>
      </c>
      <c r="AK10" s="50">
        <f>IF(AG10="",0,IF(OR(AG10&gt;=DebN,AG10&lt;FinN),1,0))</f>
        <v>0</v>
      </c>
      <c r="AL10" s="49">
        <f>MOD(AH10-AG10,1)-AJ10</f>
        <v>0</v>
      </c>
      <c r="AM10" s="50">
        <f>IF(AG10="",0,IF(AND(AG10&lt;DebN,AG10&gt;=FinN),1,0))</f>
        <v>0</v>
      </c>
      <c r="AN10" s="50"/>
      <c r="AO10" s="5"/>
      <c r="AP10" s="5"/>
      <c r="AQ10" s="49">
        <f>IF(AND(AO10&lt;DebN,AO10&gt;=FinN),IF(AP10&gt;AO10,IF(AP10&lt;=DebN,0,MOD(AP10-DebN,1)),IF(AP10&gt;=FinN,MOD(FinN-DebN,1),MOD(AP10-DebN,1))),IF(AO10&gt;=DebN,IF(OR(AP10&gt;AO10,AP10&lt;=FinN),MOD(AP10-AO10,1),IF(AP10&lt;=DebN,MOD(FinN-AO10,1),MOD(FinN-AO10,1)+MOD(AP10-DebN,1))),IF(OR(AP10&lt;AO10,AP10&gt;DebN),MOD(FinN-AO10,1)+MOD(AP10-DebN,1),IF(AP10&lt;FinN,MOD(AP10-AO10,1),MOD(FinN-AO10,1)))))</f>
        <v>0</v>
      </c>
      <c r="AR10" s="49">
        <f>AQ10</f>
        <v>0</v>
      </c>
      <c r="AS10" s="50">
        <f>IF(AO10="",0,IF(OR(AO10&gt;=DebN,AO10&lt;FinN),1,0))</f>
        <v>0</v>
      </c>
      <c r="AT10" s="49">
        <f>MOD(AP10-AO10,1)-AR10</f>
        <v>0</v>
      </c>
      <c r="AU10" s="50">
        <f>IF(AO10="",0,IF(AND(AO10&lt;DebN,AO10&gt;=FinN),1,0))</f>
        <v>0</v>
      </c>
      <c r="AV10" s="50"/>
      <c r="AW10" s="5"/>
      <c r="AX10" s="5"/>
      <c r="AY10" s="49">
        <f>IF(AND(AW10&lt;DebN,AW10&gt;=FinN),IF(AX10&gt;AW10,IF(AX10&lt;=DebN,0,MOD(AX10-DebN,1)),IF(AX10&gt;=FinN,MOD(FinN-DebN,1),MOD(AX10-DebN,1))),IF(AW10&gt;=DebN,IF(OR(AX10&gt;AW10,AX10&lt;=FinN),MOD(AX10-AW10,1),IF(AX10&lt;=DebN,MOD(FinN-AW10,1),MOD(FinN-AW10,1)+MOD(AX10-DebN,1))),IF(OR(AX10&lt;AW10,AX10&gt;DebN),MOD(FinN-AW10,1)+MOD(AX10-DebN,1),IF(AX10&lt;FinN,MOD(AX10-AW10,1),MOD(FinN-AW10,1)))))</f>
        <v>0</v>
      </c>
      <c r="AZ10" s="49">
        <f>AY10</f>
        <v>0</v>
      </c>
      <c r="BA10" s="50">
        <f>IF(AW10="",0,IF(OR(AW10&gt;=DebN,AW10&lt;FinN),1,0))</f>
        <v>0</v>
      </c>
      <c r="BB10" s="49">
        <f>MOD(AX10-AW10,1)-AZ10</f>
        <v>0</v>
      </c>
      <c r="BC10" s="50">
        <f>IF(AW10="",0,IF(AND(AW10&lt;DebN,AW10&gt;=FinN),1,0))</f>
        <v>0</v>
      </c>
      <c r="BD10" s="50"/>
      <c r="BE10" s="5"/>
      <c r="BF10" s="5"/>
      <c r="BG10" s="49">
        <f>IF(AND(BE10&lt;DebN,BE10&gt;=FinN),IF(BF10&gt;BE10,IF(BF10&lt;=DebN,0,MOD(BF10-DebN,1)),IF(BF10&gt;=FinN,MOD(FinN-DebN,1),MOD(BF10-DebN,1))),IF(BE10&gt;=DebN,IF(OR(BF10&gt;BE10,BF10&lt;=FinN),MOD(BF10-BE10,1),IF(BF10&lt;=DebN,MOD(FinN-BE10,1),MOD(FinN-BE10,1)+MOD(BF10-DebN,1))),IF(OR(BF10&lt;BE10,BF10&gt;DebN),MOD(FinN-BE10,1)+MOD(BF10-DebN,1),IF(BF10&lt;FinN,MOD(BF10-BE10,1),MOD(FinN-BE10,1)))))</f>
        <v>0</v>
      </c>
      <c r="BH10" s="49">
        <f>BG10</f>
        <v>0</v>
      </c>
      <c r="BI10" s="50">
        <f>IF(BE10="",0,IF(OR(BE10&gt;=DebN,BE10&lt;FinN),1,0))</f>
        <v>0</v>
      </c>
      <c r="BJ10" s="49">
        <f>MOD(BF10-BE10,1)-BH10</f>
        <v>0</v>
      </c>
      <c r="BK10" s="50">
        <f>IF(BE10="",0,IF(AND(BE10&lt;DebN,BE10&gt;=FinN),1,0))</f>
        <v>0</v>
      </c>
      <c r="CM10" s="31">
        <v>42457</v>
      </c>
      <c r="CN10" s="7" t="s">
        <v>21</v>
      </c>
      <c r="CO10" s="6" t="s">
        <v>20</v>
      </c>
    </row>
    <row r="11" spans="1:93" ht="16.5">
      <c r="A11" s="85"/>
      <c r="B11" s="40"/>
      <c r="C11" s="40"/>
      <c r="D11" s="49">
        <f>IF(AND(B11&lt;DebN,B11&gt;=FinN),IF(C11&gt;B11,IF(C11&lt;=DebN,0,MOD(C11-DebN,1)),IF(C11&gt;=FinN,MOD(FinN-DebN,1),MOD(C11-DebN,1))),IF(B11&gt;=DebN,IF(OR(C11&gt;B11,C11&lt;=FinN),MOD(C11-B11,1),IF(C11&lt;=DebN,MOD(FinN-B11,1),MOD(FinN-B11,1)+MOD(C11-DebN,1))),IF(OR(C11&lt;B11,C11&gt;DebN),MOD(FinN-B11,1)+MOD(C11-DebN,1),IF(C11&lt;FinN,MOD(C11-B11,1),MOD(FinN-B11,1)))))</f>
        <v>0</v>
      </c>
      <c r="E11" s="49">
        <f>D11</f>
        <v>0</v>
      </c>
      <c r="F11" s="50">
        <f>IF(B11="",0,IF(OR(B11&gt;=DebN,B11&lt;FinN),1,0))</f>
        <v>0</v>
      </c>
      <c r="G11" s="49">
        <f>MOD(C11-B11,1)-E11</f>
        <v>0</v>
      </c>
      <c r="H11" s="50">
        <f>IF(B11="",0,IF(AND(B11&lt;DebN,B11&gt;=FinN),1,0))</f>
        <v>0</v>
      </c>
      <c r="I11" s="50"/>
      <c r="J11" s="5"/>
      <c r="K11" s="5"/>
      <c r="L11" s="49">
        <f>IF(AND(J11&lt;DebN,J11&gt;=FinN),IF(K11&gt;J11,IF(K11&lt;=DebN,0,MOD(K11-DebN,1)),IF(K11&gt;=FinN,MOD(FinN-DebN,1),MOD(K11-DebN,1))),IF(J11&gt;=DebN,IF(OR(K11&gt;J11,K11&lt;=FinN),MOD(K11-J11,1),IF(K11&lt;=DebN,MOD(FinN-J11,1),MOD(FinN-J11,1)+MOD(K11-DebN,1))),IF(OR(K11&lt;J11,K11&gt;DebN),MOD(FinN-J11,1)+MOD(K11-DebN,1),IF(K11&lt;FinN,MOD(K11-J11,1),MOD(FinN-J11,1)))))</f>
        <v>0</v>
      </c>
      <c r="M11" s="49">
        <f>L11</f>
        <v>0</v>
      </c>
      <c r="N11" s="50">
        <f>IF(J11="",0,IF(OR(J11&gt;=DebN,J11&lt;FinN),1,0))</f>
        <v>0</v>
      </c>
      <c r="O11" s="49">
        <f>MOD(K11-J11,1)-M11</f>
        <v>0</v>
      </c>
      <c r="P11" s="50">
        <f>IF(J11="",0,IF(AND(J11&lt;DebN,J11&gt;=FinN),1,0))</f>
        <v>0</v>
      </c>
      <c r="Q11" s="50"/>
      <c r="R11" s="5"/>
      <c r="S11" s="5"/>
      <c r="T11" s="49">
        <f>IF(AND(R11&lt;DebN,R11&gt;=FinN),IF(S11&gt;R11,IF(S11&lt;=DebN,0,MOD(S11-DebN,1)),IF(S11&gt;=FinN,MOD(FinN-DebN,1),MOD(S11-DebN,1))),IF(R11&gt;=DebN,IF(OR(S11&gt;R11,S11&lt;=FinN),MOD(S11-R11,1),IF(S11&lt;=DebN,MOD(FinN-R11,1),MOD(FinN-R11,1)+MOD(S11-DebN,1))),IF(OR(S11&lt;R11,S11&gt;DebN),MOD(FinN-R11,1)+MOD(S11-DebN,1),IF(S11&lt;FinN,MOD(S11-R11,1),MOD(FinN-R11,1)))))</f>
        <v>0</v>
      </c>
      <c r="U11" s="49">
        <f>T11</f>
        <v>0</v>
      </c>
      <c r="V11" s="50">
        <f>IF(R11="",0,IF(OR(R11&gt;=DebN,R11&lt;FinN),1,0))</f>
        <v>0</v>
      </c>
      <c r="W11" s="49">
        <f>MOD(S11-R11,1)-U11</f>
        <v>0</v>
      </c>
      <c r="X11" s="49"/>
      <c r="Y11" s="5"/>
      <c r="Z11" s="5"/>
      <c r="AA11" s="49">
        <f>IF(AND(Y11&lt;DebN,Y11&gt;=FinN),IF(Z11&gt;Y11,IF(Z11&lt;=DebN,0,MOD(Z11-DebN,1)),IF(Z11&gt;=FinN,MOD(FinN-DebN,1),MOD(Z11-DebN,1))),IF(Y11&gt;=DebN,IF(OR(Z11&gt;Y11,Z11&lt;=FinN),MOD(Z11-Y11,1),IF(Z11&lt;=DebN,MOD(FinN-Y11,1),MOD(FinN-Y11,1)+MOD(Z11-DebN,1))),IF(OR(Z11&lt;Y11,Z11&gt;DebN),MOD(FinN-Y11,1)+MOD(Z11-DebN,1),IF(Z11&lt;FinN,MOD(Z11-Y11,1),MOD(FinN-Y11,1)))))</f>
        <v>0</v>
      </c>
      <c r="AB11" s="49">
        <f>AA11</f>
        <v>0</v>
      </c>
      <c r="AC11" s="50">
        <f>IF(Y11="",0,IF(OR(Y11&gt;=DebN,Y11&lt;FinN),1,0))</f>
        <v>0</v>
      </c>
      <c r="AD11" s="49">
        <f>MOD(Z11-Y11,1)-AB11</f>
        <v>0</v>
      </c>
      <c r="AE11" s="50">
        <f>IF(Y11="",0,IF(AND(Y11&lt;DebN,Y11&gt;=FinN),1,0))</f>
        <v>0</v>
      </c>
      <c r="AF11" s="50"/>
      <c r="AG11" s="5"/>
      <c r="AH11" s="5"/>
      <c r="AI11" s="49">
        <f>IF(AND(AG11&lt;DebN,AG11&gt;=FinN),IF(AH11&gt;AG11,IF(AH11&lt;=DebN,0,MOD(AH11-DebN,1)),IF(AH11&gt;=FinN,MOD(FinN-DebN,1),MOD(AH11-DebN,1))),IF(AG11&gt;=DebN,IF(OR(AH11&gt;AG11,AH11&lt;=FinN),MOD(AH11-AG11,1),IF(AH11&lt;=DebN,MOD(FinN-AG11,1),MOD(FinN-AG11,1)+MOD(AH11-DebN,1))),IF(OR(AH11&lt;AG11,AH11&gt;DebN),MOD(FinN-AG11,1)+MOD(AH11-DebN,1),IF(AH11&lt;FinN,MOD(AH11-AG11,1),MOD(FinN-AG11,1)))))</f>
        <v>0</v>
      </c>
      <c r="AJ11" s="49">
        <f>AI11</f>
        <v>0</v>
      </c>
      <c r="AK11" s="50">
        <f>IF(AG11="",0,IF(OR(AG11&gt;=DebN,AG11&lt;FinN),1,0))</f>
        <v>0</v>
      </c>
      <c r="AL11" s="49">
        <f>MOD(AH11-AG11,1)-AJ11</f>
        <v>0</v>
      </c>
      <c r="AM11" s="50">
        <f>IF(AG11="",0,IF(AND(AG11&lt;DebN,AG11&gt;=FinN),1,0))</f>
        <v>0</v>
      </c>
      <c r="AN11" s="50"/>
      <c r="AO11" s="5"/>
      <c r="AP11" s="5"/>
      <c r="AQ11" s="49">
        <f>IF(AND(AO11&lt;DebN,AO11&gt;=FinN),IF(AP11&gt;AO11,IF(AP11&lt;=DebN,0,MOD(AP11-DebN,1)),IF(AP11&gt;=FinN,MOD(FinN-DebN,1),MOD(AP11-DebN,1))),IF(AO11&gt;=DebN,IF(OR(AP11&gt;AO11,AP11&lt;=FinN),MOD(AP11-AO11,1),IF(AP11&lt;=DebN,MOD(FinN-AO11,1),MOD(FinN-AO11,1)+MOD(AP11-DebN,1))),IF(OR(AP11&lt;AO11,AP11&gt;DebN),MOD(FinN-AO11,1)+MOD(AP11-DebN,1),IF(AP11&lt;FinN,MOD(AP11-AO11,1),MOD(FinN-AO11,1)))))</f>
        <v>0</v>
      </c>
      <c r="AR11" s="49">
        <f>AQ11</f>
        <v>0</v>
      </c>
      <c r="AS11" s="50">
        <f>IF(AO11="",0,IF(OR(AO11&gt;=DebN,AO11&lt;FinN),1,0))</f>
        <v>0</v>
      </c>
      <c r="AT11" s="49">
        <f>MOD(AP11-AO11,1)-AR11</f>
        <v>0</v>
      </c>
      <c r="AU11" s="50">
        <f>IF(AO11="",0,IF(AND(AO11&lt;DebN,AO11&gt;=FinN),1,0))</f>
        <v>0</v>
      </c>
      <c r="AV11" s="50"/>
      <c r="AW11" s="5"/>
      <c r="AX11" s="5"/>
      <c r="AY11" s="49">
        <f>IF(AND(AW11&lt;DebN,AW11&gt;=FinN),IF(AX11&gt;AW11,IF(AX11&lt;=DebN,0,MOD(AX11-DebN,1)),IF(AX11&gt;=FinN,MOD(FinN-DebN,1),MOD(AX11-DebN,1))),IF(AW11&gt;=DebN,IF(OR(AX11&gt;AW11,AX11&lt;=FinN),MOD(AX11-AW11,1),IF(AX11&lt;=DebN,MOD(FinN-AW11,1),MOD(FinN-AW11,1)+MOD(AX11-DebN,1))),IF(OR(AX11&lt;AW11,AX11&gt;DebN),MOD(FinN-AW11,1)+MOD(AX11-DebN,1),IF(AX11&lt;FinN,MOD(AX11-AW11,1),MOD(FinN-AW11,1)))))</f>
        <v>0</v>
      </c>
      <c r="AZ11" s="49">
        <f>AY11</f>
        <v>0</v>
      </c>
      <c r="BA11" s="50">
        <f>IF(AW11="",0,IF(OR(AW11&gt;=DebN,AW11&lt;FinN),1,0))</f>
        <v>0</v>
      </c>
      <c r="BB11" s="49">
        <f>MOD(AX11-AW11,1)-AZ11</f>
        <v>0</v>
      </c>
      <c r="BC11" s="50">
        <f>IF(AW11="",0,IF(AND(AW11&lt;DebN,AW11&gt;=FinN),1,0))</f>
        <v>0</v>
      </c>
      <c r="BD11" s="50"/>
      <c r="BE11" s="5"/>
      <c r="BF11" s="5"/>
      <c r="BG11" s="49">
        <f>IF(AND(BE11&lt;DebN,BE11&gt;=FinN),IF(BF11&gt;BE11,IF(BF11&lt;=DebN,0,MOD(BF11-DebN,1)),IF(BF11&gt;=FinN,MOD(FinN-DebN,1),MOD(BF11-DebN,1))),IF(BE11&gt;=DebN,IF(OR(BF11&gt;BE11,BF11&lt;=FinN),MOD(BF11-BE11,1),IF(BF11&lt;=DebN,MOD(FinN-BE11,1),MOD(FinN-BE11,1)+MOD(BF11-DebN,1))),IF(OR(BF11&lt;BE11,BF11&gt;DebN),MOD(FinN-BE11,1)+MOD(BF11-DebN,1),IF(BF11&lt;FinN,MOD(BF11-BE11,1),MOD(FinN-BE11,1)))))</f>
        <v>0</v>
      </c>
      <c r="BH11" s="49">
        <f>BG11</f>
        <v>0</v>
      </c>
      <c r="BI11" s="50">
        <f>IF(BE11="",0,IF(OR(BE11&gt;=DebN,BE11&lt;FinN),1,0))</f>
        <v>0</v>
      </c>
      <c r="BJ11" s="49">
        <f>MOD(BF11-BE11,1)-BH11</f>
        <v>0</v>
      </c>
      <c r="BK11" s="50">
        <f>IF(BE11="",0,IF(AND(BE11&lt;DebN,BE11&gt;=FinN),1,0))</f>
        <v>0</v>
      </c>
      <c r="BL11" s="5"/>
      <c r="CM11" s="31">
        <v>42491</v>
      </c>
      <c r="CN11" s="7" t="s">
        <v>21</v>
      </c>
      <c r="CO11" s="6" t="s">
        <v>22</v>
      </c>
    </row>
    <row r="12" spans="1:93" ht="16.5">
      <c r="A12" s="85"/>
      <c r="B12" s="40"/>
      <c r="C12" s="40"/>
      <c r="D12" s="49">
        <f>IF(AND(B12&lt;DebN,B12&gt;=FinN),IF(C12&gt;B12,IF(C12&lt;=DebN,0,MOD(C12-DebN,1)),IF(C12&gt;=FinN,MOD(FinN-DebN,1),MOD(C12-DebN,1))),IF(B12&gt;=DebN,IF(OR(C12&gt;B12,C12&lt;=FinN),MOD(C12-B12,1),IF(C12&lt;=DebN,MOD(FinN-B12,1),MOD(FinN-B12,1)+MOD(C12-DebN,1))),IF(OR(C12&lt;B12,C12&gt;DebN),MOD(FinN-B12,1)+MOD(C12-DebN,1),IF(C12&lt;FinN,MOD(C12-B12,1),MOD(FinN-B12,1)))))</f>
        <v>0</v>
      </c>
      <c r="E12" s="49">
        <f>D12</f>
        <v>0</v>
      </c>
      <c r="F12" s="50">
        <f>IF(B12="",0,IF(OR(B12&gt;=DebN,B12&lt;FinN),1,0))</f>
        <v>0</v>
      </c>
      <c r="G12" s="49">
        <f>MOD(C12-B12,1)-E12</f>
        <v>0</v>
      </c>
      <c r="H12" s="50">
        <f>IF(B12="",0,IF(AND(B12&lt;DebN,B12&gt;=FinN),1,0))</f>
        <v>0</v>
      </c>
      <c r="I12" s="50"/>
      <c r="J12" s="5"/>
      <c r="K12" s="5"/>
      <c r="L12" s="49">
        <f>IF(AND(J12&lt;DebN,J12&gt;=FinN),IF(K12&gt;J12,IF(K12&lt;=DebN,0,MOD(K12-DebN,1)),IF(K12&gt;=FinN,MOD(FinN-DebN,1),MOD(K12-DebN,1))),IF(J12&gt;=DebN,IF(OR(K12&gt;J12,K12&lt;=FinN),MOD(K12-J12,1),IF(K12&lt;=DebN,MOD(FinN-J12,1),MOD(FinN-J12,1)+MOD(K12-DebN,1))),IF(OR(K12&lt;J12,K12&gt;DebN),MOD(FinN-J12,1)+MOD(K12-DebN,1),IF(K12&lt;FinN,MOD(K12-J12,1),MOD(FinN-J12,1)))))</f>
        <v>0</v>
      </c>
      <c r="M12" s="49">
        <f>L12</f>
        <v>0</v>
      </c>
      <c r="N12" s="50">
        <f>IF(J12="",0,IF(OR(J12&gt;=DebN,J12&lt;FinN),1,0))</f>
        <v>0</v>
      </c>
      <c r="O12" s="49">
        <f>MOD(K12-J12,1)-M12</f>
        <v>0</v>
      </c>
      <c r="P12" s="50">
        <f>IF(J12="",0,IF(AND(J12&lt;DebN,J12&gt;=FinN),1,0))</f>
        <v>0</v>
      </c>
      <c r="Q12" s="50"/>
      <c r="R12" s="5"/>
      <c r="S12" s="5"/>
      <c r="T12" s="49">
        <f>IF(AND(R12&lt;DebN,R12&gt;=FinN),IF(S12&gt;R12,IF(S12&lt;=DebN,0,MOD(S12-DebN,1)),IF(S12&gt;=FinN,MOD(FinN-DebN,1),MOD(S12-DebN,1))),IF(R12&gt;=DebN,IF(OR(S12&gt;R12,S12&lt;=FinN),MOD(S12-R12,1),IF(S12&lt;=DebN,MOD(FinN-R12,1),MOD(FinN-R12,1)+MOD(S12-DebN,1))),IF(OR(S12&lt;R12,S12&gt;DebN),MOD(FinN-R12,1)+MOD(S12-DebN,1),IF(S12&lt;FinN,MOD(S12-R12,1),MOD(FinN-R12,1)))))</f>
        <v>0</v>
      </c>
      <c r="U12" s="49">
        <f>T12</f>
        <v>0</v>
      </c>
      <c r="V12" s="50">
        <f>IF(R12="",0,IF(OR(R12&gt;=DebN,R12&lt;FinN),1,0))</f>
        <v>0</v>
      </c>
      <c r="W12" s="49">
        <f>MOD(S12-R12,1)-U12</f>
        <v>0</v>
      </c>
      <c r="X12" s="49"/>
      <c r="Y12" s="5"/>
      <c r="Z12" s="5"/>
      <c r="AA12" s="49">
        <f>IF(AND(Y12&lt;DebN,Y12&gt;=FinN),IF(Z12&gt;Y12,IF(Z12&lt;=DebN,0,MOD(Z12-DebN,1)),IF(Z12&gt;=FinN,MOD(FinN-DebN,1),MOD(Z12-DebN,1))),IF(Y12&gt;=DebN,IF(OR(Z12&gt;Y12,Z12&lt;=FinN),MOD(Z12-Y12,1),IF(Z12&lt;=DebN,MOD(FinN-Y12,1),MOD(FinN-Y12,1)+MOD(Z12-DebN,1))),IF(OR(Z12&lt;Y12,Z12&gt;DebN),MOD(FinN-Y12,1)+MOD(Z12-DebN,1),IF(Z12&lt;FinN,MOD(Z12-Y12,1),MOD(FinN-Y12,1)))))</f>
        <v>0</v>
      </c>
      <c r="AB12" s="49">
        <f>AA12</f>
        <v>0</v>
      </c>
      <c r="AC12" s="50">
        <f>IF(Y12="",0,IF(OR(Y12&gt;=DebN,Y12&lt;FinN),1,0))</f>
        <v>0</v>
      </c>
      <c r="AD12" s="49">
        <f>MOD(Z12-Y12,1)-AB12</f>
        <v>0</v>
      </c>
      <c r="AE12" s="50">
        <f>IF(Y12="",0,IF(AND(Y12&lt;DebN,Y12&gt;=FinN),1,0))</f>
        <v>0</v>
      </c>
      <c r="AF12" s="50"/>
      <c r="AG12" s="5"/>
      <c r="AH12" s="5"/>
      <c r="AI12" s="49">
        <f>IF(AND(AG12&lt;DebN,AG12&gt;=FinN),IF(AH12&gt;AG12,IF(AH12&lt;=DebN,0,MOD(AH12-DebN,1)),IF(AH12&gt;=FinN,MOD(FinN-DebN,1),MOD(AH12-DebN,1))),IF(AG12&gt;=DebN,IF(OR(AH12&gt;AG12,AH12&lt;=FinN),MOD(AH12-AG12,1),IF(AH12&lt;=DebN,MOD(FinN-AG12,1),MOD(FinN-AG12,1)+MOD(AH12-DebN,1))),IF(OR(AH12&lt;AG12,AH12&gt;DebN),MOD(FinN-AG12,1)+MOD(AH12-DebN,1),IF(AH12&lt;FinN,MOD(AH12-AG12,1),MOD(FinN-AG12,1)))))</f>
        <v>0</v>
      </c>
      <c r="AJ12" s="49">
        <f>AI12</f>
        <v>0</v>
      </c>
      <c r="AK12" s="50">
        <f>IF(AG12="",0,IF(OR(AG12&gt;=DebN,AG12&lt;FinN),1,0))</f>
        <v>0</v>
      </c>
      <c r="AL12" s="49">
        <f>MOD(AH12-AG12,1)-AJ12</f>
        <v>0</v>
      </c>
      <c r="AM12" s="50">
        <f>IF(AG12="",0,IF(AND(AG12&lt;DebN,AG12&gt;=FinN),1,0))</f>
        <v>0</v>
      </c>
      <c r="AN12" s="50"/>
      <c r="AO12" s="5"/>
      <c r="AP12" s="5"/>
      <c r="AQ12" s="49">
        <f>IF(AND(AO12&lt;DebN,AO12&gt;=FinN),IF(AP12&gt;AO12,IF(AP12&lt;=DebN,0,MOD(AP12-DebN,1)),IF(AP12&gt;=FinN,MOD(FinN-DebN,1),MOD(AP12-DebN,1))),IF(AO12&gt;=DebN,IF(OR(AP12&gt;AO12,AP12&lt;=FinN),MOD(AP12-AO12,1),IF(AP12&lt;=DebN,MOD(FinN-AO12,1),MOD(FinN-AO12,1)+MOD(AP12-DebN,1))),IF(OR(AP12&lt;AO12,AP12&gt;DebN),MOD(FinN-AO12,1)+MOD(AP12-DebN,1),IF(AP12&lt;FinN,MOD(AP12-AO12,1),MOD(FinN-AO12,1)))))</f>
        <v>0</v>
      </c>
      <c r="AR12" s="49">
        <f>AQ12</f>
        <v>0</v>
      </c>
      <c r="AS12" s="50">
        <f>IF(AO12="",0,IF(OR(AO12&gt;=DebN,AO12&lt;FinN),1,0))</f>
        <v>0</v>
      </c>
      <c r="AT12" s="49">
        <f>MOD(AP12-AO12,1)-AR12</f>
        <v>0</v>
      </c>
      <c r="AU12" s="50">
        <f>IF(AO12="",0,IF(AND(AO12&lt;DebN,AO12&gt;=FinN),1,0))</f>
        <v>0</v>
      </c>
      <c r="AV12" s="50"/>
      <c r="AW12" s="5"/>
      <c r="AX12" s="5"/>
      <c r="AY12" s="49">
        <f>IF(AND(AW12&lt;DebN,AW12&gt;=FinN),IF(AX12&gt;AW12,IF(AX12&lt;=DebN,0,MOD(AX12-DebN,1)),IF(AX12&gt;=FinN,MOD(FinN-DebN,1),MOD(AX12-DebN,1))),IF(AW12&gt;=DebN,IF(OR(AX12&gt;AW12,AX12&lt;=FinN),MOD(AX12-AW12,1),IF(AX12&lt;=DebN,MOD(FinN-AW12,1),MOD(FinN-AW12,1)+MOD(AX12-DebN,1))),IF(OR(AX12&lt;AW12,AX12&gt;DebN),MOD(FinN-AW12,1)+MOD(AX12-DebN,1),IF(AX12&lt;FinN,MOD(AX12-AW12,1),MOD(FinN-AW12,1)))))</f>
        <v>0</v>
      </c>
      <c r="AZ12" s="49">
        <f>AY12</f>
        <v>0</v>
      </c>
      <c r="BA12" s="50">
        <f>IF(AW12="",0,IF(OR(AW12&gt;=DebN,AW12&lt;FinN),1,0))</f>
        <v>0</v>
      </c>
      <c r="BB12" s="49">
        <f>MOD(AX12-AW12,1)-AZ12</f>
        <v>0</v>
      </c>
      <c r="BC12" s="50">
        <f>IF(AW12="",0,IF(AND(AW12&lt;DebN,AW12&gt;=FinN),1,0))</f>
        <v>0</v>
      </c>
      <c r="BD12" s="50"/>
      <c r="BE12" s="5"/>
      <c r="BF12" s="5"/>
      <c r="BG12" s="49">
        <f>IF(AND(BE12&lt;DebN,BE12&gt;=FinN),IF(BF12&gt;BE12,IF(BF12&lt;=DebN,0,MOD(BF12-DebN,1)),IF(BF12&gt;=FinN,MOD(FinN-DebN,1),MOD(BF12-DebN,1))),IF(BE12&gt;=DebN,IF(OR(BF12&gt;BE12,BF12&lt;=FinN),MOD(BF12-BE12,1),IF(BF12&lt;=DebN,MOD(FinN-BE12,1),MOD(FinN-BE12,1)+MOD(BF12-DebN,1))),IF(OR(BF12&lt;BE12,BF12&gt;DebN),MOD(FinN-BE12,1)+MOD(BF12-DebN,1),IF(BF12&lt;FinN,MOD(BF12-BE12,1),MOD(FinN-BE12,1)))))</f>
        <v>0</v>
      </c>
      <c r="BH12" s="49">
        <f>BG12</f>
        <v>0</v>
      </c>
      <c r="BI12" s="50">
        <f>IF(BE12="",0,IF(OR(BE12&gt;=DebN,BE12&lt;FinN),1,0))</f>
        <v>0</v>
      </c>
      <c r="BJ12" s="49">
        <f>MOD(BF12-BE12,1)-BH12</f>
        <v>0</v>
      </c>
      <c r="BK12" s="50">
        <f>IF(BE12="",0,IF(AND(BE12&lt;DebN,BE12&gt;=FinN),1,0))</f>
        <v>0</v>
      </c>
      <c r="BL12" s="5"/>
      <c r="CM12" s="31">
        <v>42498</v>
      </c>
      <c r="CN12" s="7" t="s">
        <v>21</v>
      </c>
      <c r="CO12" s="6" t="s">
        <v>23</v>
      </c>
    </row>
    <row r="13" spans="1:93" ht="16.5">
      <c r="A13" s="85"/>
      <c r="B13" s="40"/>
      <c r="C13" s="40"/>
      <c r="D13" s="49">
        <f>IF(AND(B13&lt;DebN,B13&gt;=FinN),IF(C13&gt;B13,IF(C13&lt;=DebN,0,MOD(C13-DebN,1)),IF(C13&gt;=FinN,MOD(FinN-DebN,1),MOD(C13-DebN,1))),IF(B13&gt;=DebN,IF(OR(C13&gt;B13,C13&lt;=FinN),MOD(C13-B13,1),IF(C13&lt;=DebN,MOD(FinN-B13,1),MOD(FinN-B13,1)+MOD(C13-DebN,1))),IF(OR(C13&lt;B13,C13&gt;DebN),MOD(FinN-B13,1)+MOD(C13-DebN,1),IF(C13&lt;FinN,MOD(C13-B13,1),MOD(FinN-B13,1)))))</f>
        <v>0</v>
      </c>
      <c r="E13" s="49">
        <f>D13</f>
        <v>0</v>
      </c>
      <c r="F13" s="50">
        <f>IF(B13="",0,IF(OR(B13&gt;=DebN,B13&lt;FinN),1,0))</f>
        <v>0</v>
      </c>
      <c r="G13" s="49">
        <f>MOD(C13-B13,1)-E13</f>
        <v>0</v>
      </c>
      <c r="H13" s="50">
        <f>IF(B13="",0,IF(AND(B13&lt;DebN,B13&gt;=FinN),1,0))</f>
        <v>0</v>
      </c>
      <c r="I13" s="50"/>
      <c r="L13" s="49">
        <f>IF(AND(J13&lt;DebN,J13&gt;=FinN),IF(K13&gt;J13,IF(K13&lt;=DebN,0,MOD(K13-DebN,1)),IF(K13&gt;=FinN,MOD(FinN-DebN,1),MOD(K13-DebN,1))),IF(J13&gt;=DebN,IF(OR(K13&gt;J13,K13&lt;=FinN),MOD(K13-J13,1),IF(K13&lt;=DebN,MOD(FinN-J13,1),MOD(FinN-J13,1)+MOD(K13-DebN,1))),IF(OR(K13&lt;J13,K13&gt;DebN),MOD(FinN-J13,1)+MOD(K13-DebN,1),IF(K13&lt;FinN,MOD(K13-J13,1),MOD(FinN-J13,1)))))</f>
        <v>0</v>
      </c>
      <c r="M13" s="49">
        <f>L13</f>
        <v>0</v>
      </c>
      <c r="N13" s="50">
        <f>IF(J13="",0,IF(OR(J13&gt;=DebN,J13&lt;FinN),1,0))</f>
        <v>0</v>
      </c>
      <c r="O13" s="49">
        <f>MOD(K13-J13,1)-M13</f>
        <v>0</v>
      </c>
      <c r="P13" s="50">
        <f>IF(J13="",0,IF(AND(J13&lt;DebN,J13&gt;=FinN),1,0))</f>
        <v>0</v>
      </c>
      <c r="Q13" s="50"/>
      <c r="T13" s="49">
        <f>IF(AND(R13&lt;DebN,R13&gt;=FinN),IF(S13&gt;R13,IF(S13&lt;=DebN,0,MOD(S13-DebN,1)),IF(S13&gt;=FinN,MOD(FinN-DebN,1),MOD(S13-DebN,1))),IF(R13&gt;=DebN,IF(OR(S13&gt;R13,S13&lt;=FinN),MOD(S13-R13,1),IF(S13&lt;=DebN,MOD(FinN-R13,1),MOD(FinN-R13,1)+MOD(S13-DebN,1))),IF(OR(S13&lt;R13,S13&gt;DebN),MOD(FinN-R13,1)+MOD(S13-DebN,1),IF(S13&lt;FinN,MOD(S13-R13,1),MOD(FinN-R13,1)))))</f>
        <v>0</v>
      </c>
      <c r="U13" s="49">
        <f>T13</f>
        <v>0</v>
      </c>
      <c r="V13" s="50">
        <f>IF(R13="",0,IF(OR(R13&gt;=DebN,R13&lt;FinN),1,0))</f>
        <v>0</v>
      </c>
      <c r="W13" s="49">
        <f>MOD(S13-R13,1)-U13</f>
        <v>0</v>
      </c>
      <c r="X13" s="49"/>
      <c r="AA13" s="49">
        <f>IF(AND(Y13&lt;DebN,Y13&gt;=FinN),IF(Z13&gt;Y13,IF(Z13&lt;=DebN,0,MOD(Z13-DebN,1)),IF(Z13&gt;=FinN,MOD(FinN-DebN,1),MOD(Z13-DebN,1))),IF(Y13&gt;=DebN,IF(OR(Z13&gt;Y13,Z13&lt;=FinN),MOD(Z13-Y13,1),IF(Z13&lt;=DebN,MOD(FinN-Y13,1),MOD(FinN-Y13,1)+MOD(Z13-DebN,1))),IF(OR(Z13&lt;Y13,Z13&gt;DebN),MOD(FinN-Y13,1)+MOD(Z13-DebN,1),IF(Z13&lt;FinN,MOD(Z13-Y13,1),MOD(FinN-Y13,1)))))</f>
        <v>0</v>
      </c>
      <c r="AB13" s="49">
        <f>AA13</f>
        <v>0</v>
      </c>
      <c r="AC13" s="50">
        <f>IF(Y13="",0,IF(OR(Y13&gt;=DebN,Y13&lt;FinN),1,0))</f>
        <v>0</v>
      </c>
      <c r="AD13" s="49">
        <f>MOD(Z13-Y13,1)-AB13</f>
        <v>0</v>
      </c>
      <c r="AE13" s="50">
        <f>IF(Y13="",0,IF(AND(Y13&lt;DebN,Y13&gt;=FinN),1,0))</f>
        <v>0</v>
      </c>
      <c r="AF13" s="50"/>
      <c r="AI13" s="49">
        <f>IF(AND(AG13&lt;DebN,AG13&gt;=FinN),IF(AH13&gt;AG13,IF(AH13&lt;=DebN,0,MOD(AH13-DebN,1)),IF(AH13&gt;=FinN,MOD(FinN-DebN,1),MOD(AH13-DebN,1))),IF(AG13&gt;=DebN,IF(OR(AH13&gt;AG13,AH13&lt;=FinN),MOD(AH13-AG13,1),IF(AH13&lt;=DebN,MOD(FinN-AG13,1),MOD(FinN-AG13,1)+MOD(AH13-DebN,1))),IF(OR(AH13&lt;AG13,AH13&gt;DebN),MOD(FinN-AG13,1)+MOD(AH13-DebN,1),IF(AH13&lt;FinN,MOD(AH13-AG13,1),MOD(FinN-AG13,1)))))</f>
        <v>0</v>
      </c>
      <c r="AJ13" s="49">
        <f>AI13</f>
        <v>0</v>
      </c>
      <c r="AK13" s="50">
        <f>IF(AG13="",0,IF(OR(AG13&gt;=DebN,AG13&lt;FinN),1,0))</f>
        <v>0</v>
      </c>
      <c r="AL13" s="49">
        <f>MOD(AH13-AG13,1)-AJ13</f>
        <v>0</v>
      </c>
      <c r="AM13" s="50">
        <f>IF(AG13="",0,IF(AND(AG13&lt;DebN,AG13&gt;=FinN),1,0))</f>
        <v>0</v>
      </c>
      <c r="AN13" s="50"/>
      <c r="AQ13" s="49">
        <f>IF(AND(AO13&lt;DebN,AO13&gt;=FinN),IF(AP13&gt;AO13,IF(AP13&lt;=DebN,0,MOD(AP13-DebN,1)),IF(AP13&gt;=FinN,MOD(FinN-DebN,1),MOD(AP13-DebN,1))),IF(AO13&gt;=DebN,IF(OR(AP13&gt;AO13,AP13&lt;=FinN),MOD(AP13-AO13,1),IF(AP13&lt;=DebN,MOD(FinN-AO13,1),MOD(FinN-AO13,1)+MOD(AP13-DebN,1))),IF(OR(AP13&lt;AO13,AP13&gt;DebN),MOD(FinN-AO13,1)+MOD(AP13-DebN,1),IF(AP13&lt;FinN,MOD(AP13-AO13,1),MOD(FinN-AO13,1)))))</f>
        <v>0</v>
      </c>
      <c r="AR13" s="49">
        <f>AQ13</f>
        <v>0</v>
      </c>
      <c r="AS13" s="50">
        <f>IF(AO13="",0,IF(OR(AO13&gt;=DebN,AO13&lt;FinN),1,0))</f>
        <v>0</v>
      </c>
      <c r="AT13" s="49">
        <f>MOD(AP13-AO13,1)-AR13</f>
        <v>0</v>
      </c>
      <c r="AU13" s="50">
        <f>IF(AO13="",0,IF(AND(AO13&lt;DebN,AO13&gt;=FinN),1,0))</f>
        <v>0</v>
      </c>
      <c r="AV13" s="50"/>
      <c r="AY13" s="49">
        <f>IF(AND(AW13&lt;DebN,AW13&gt;=FinN),IF(AX13&gt;AW13,IF(AX13&lt;=DebN,0,MOD(AX13-DebN,1)),IF(AX13&gt;=FinN,MOD(FinN-DebN,1),MOD(AX13-DebN,1))),IF(AW13&gt;=DebN,IF(OR(AX13&gt;AW13,AX13&lt;=FinN),MOD(AX13-AW13,1),IF(AX13&lt;=DebN,MOD(FinN-AW13,1),MOD(FinN-AW13,1)+MOD(AX13-DebN,1))),IF(OR(AX13&lt;AW13,AX13&gt;DebN),MOD(FinN-AW13,1)+MOD(AX13-DebN,1),IF(AX13&lt;FinN,MOD(AX13-AW13,1),MOD(FinN-AW13,1)))))</f>
        <v>0</v>
      </c>
      <c r="AZ13" s="49">
        <f>AY13</f>
        <v>0</v>
      </c>
      <c r="BA13" s="50">
        <f>IF(AW13="",0,IF(OR(AW13&gt;=DebN,AW13&lt;FinN),1,0))</f>
        <v>0</v>
      </c>
      <c r="BB13" s="49">
        <f>MOD(AX13-AW13,1)-AZ13</f>
        <v>0</v>
      </c>
      <c r="BC13" s="50">
        <f>IF(AW13="",0,IF(AND(AW13&lt;DebN,AW13&gt;=FinN),1,0))</f>
        <v>0</v>
      </c>
      <c r="BD13" s="50"/>
      <c r="BG13" s="49">
        <f>IF(AND(BE13&lt;DebN,BE13&gt;=FinN),IF(BF13&gt;BE13,IF(BF13&lt;=DebN,0,MOD(BF13-DebN,1)),IF(BF13&gt;=FinN,MOD(FinN-DebN,1),MOD(BF13-DebN,1))),IF(BE13&gt;=DebN,IF(OR(BF13&gt;BE13,BF13&lt;=FinN),MOD(BF13-BE13,1),IF(BF13&lt;=DebN,MOD(FinN-BE13,1),MOD(FinN-BE13,1)+MOD(BF13-DebN,1))),IF(OR(BF13&lt;BE13,BF13&gt;DebN),MOD(FinN-BE13,1)+MOD(BF13-DebN,1),IF(BF13&lt;FinN,MOD(BF13-BE13,1),MOD(FinN-BE13,1)))))</f>
        <v>0</v>
      </c>
      <c r="BH13" s="49">
        <f>BG13</f>
        <v>0</v>
      </c>
      <c r="BI13" s="50">
        <f>IF(BE13="",0,IF(OR(BE13&gt;=DebN,BE13&lt;FinN),1,0))</f>
        <v>0</v>
      </c>
      <c r="BJ13" s="49">
        <f>MOD(BF13-BE13,1)-BH13</f>
        <v>0</v>
      </c>
      <c r="BK13" s="50">
        <f>IF(BE13="",0,IF(AND(BE13&lt;DebN,BE13&gt;=FinN),1,0))</f>
        <v>0</v>
      </c>
      <c r="BL13" s="5"/>
      <c r="CM13" s="31">
        <v>42495</v>
      </c>
      <c r="CN13" s="7" t="s">
        <v>24</v>
      </c>
      <c r="CO13" s="6" t="s">
        <v>7</v>
      </c>
    </row>
    <row r="14" spans="1:93" ht="16.5">
      <c r="A14" s="85"/>
      <c r="B14" s="69"/>
      <c r="C14" s="69"/>
      <c r="D14" s="49">
        <f>IF(AND(B14&lt;DebN,B14&gt;=FinN),IF(C14&gt;B14,IF(C14&lt;=DebN,0,MOD(C14-DebN,1)),IF(C14&gt;=FinN,MOD(FinN-DebN,1),MOD(C14-DebN,1))),IF(B14&gt;=DebN,IF(OR(C14&gt;B14,C14&lt;=FinN),MOD(C14-B14,1),IF(C14&lt;=DebN,MOD(FinN-B14,1),MOD(FinN-B14,1)+MOD(C14-DebN,1))),IF(OR(C14&lt;B14,C14&gt;DebN),MOD(FinN-B14,1)+MOD(C14-DebN,1),IF(C14&lt;FinN,MOD(C14-B14,1),MOD(FinN-B14,1)))))</f>
        <v>0</v>
      </c>
      <c r="E14" s="49">
        <f>D14</f>
        <v>0</v>
      </c>
      <c r="F14" s="50">
        <f>IF(B14="",0,IF(OR(B14&gt;=DebN,B14&lt;FinN),1,0))</f>
        <v>0</v>
      </c>
      <c r="G14" s="49">
        <f>MOD(C14-B14,1)-E14</f>
        <v>0</v>
      </c>
      <c r="H14" s="50">
        <f>IF(B14="",0,IF(AND(B14&lt;DebN,B14&gt;=FinN),1,0))</f>
        <v>0</v>
      </c>
      <c r="I14" s="50"/>
      <c r="L14" s="49">
        <f>IF(AND(J14&lt;DebN,J14&gt;=FinN),IF(K14&gt;J14,IF(K14&lt;=DebN,0,MOD(K14-DebN,1)),IF(K14&gt;=FinN,MOD(FinN-DebN,1),MOD(K14-DebN,1))),IF(J14&gt;=DebN,IF(OR(K14&gt;J14,K14&lt;=FinN),MOD(K14-J14,1),IF(K14&lt;=DebN,MOD(FinN-J14,1),MOD(FinN-J14,1)+MOD(K14-DebN,1))),IF(OR(K14&lt;J14,K14&gt;DebN),MOD(FinN-J14,1)+MOD(K14-DebN,1),IF(K14&lt;FinN,MOD(K14-J14,1),MOD(FinN-J14,1)))))</f>
        <v>0</v>
      </c>
      <c r="M14" s="49">
        <f>L14</f>
        <v>0</v>
      </c>
      <c r="N14" s="50">
        <f>IF(J14="",0,IF(OR(J14&gt;=DebN,J14&lt;FinN),1,0))</f>
        <v>0</v>
      </c>
      <c r="O14" s="49">
        <f>MOD(K14-J14,1)-M14</f>
        <v>0</v>
      </c>
      <c r="P14" s="50">
        <f>IF(J14="",0,IF(AND(J14&lt;DebN,J14&gt;=FinN),1,0))</f>
        <v>0</v>
      </c>
      <c r="Q14" s="50"/>
      <c r="T14" s="49">
        <f>IF(AND(R14&lt;DebN,R14&gt;=FinN),IF(S14&gt;R14,IF(S14&lt;=DebN,0,MOD(S14-DebN,1)),IF(S14&gt;=FinN,MOD(FinN-DebN,1),MOD(S14-DebN,1))),IF(R14&gt;=DebN,IF(OR(S14&gt;R14,S14&lt;=FinN),MOD(S14-R14,1),IF(S14&lt;=DebN,MOD(FinN-R14,1),MOD(FinN-R14,1)+MOD(S14-DebN,1))),IF(OR(S14&lt;R14,S14&gt;DebN),MOD(FinN-R14,1)+MOD(S14-DebN,1),IF(S14&lt;FinN,MOD(S14-R14,1),MOD(FinN-R14,1)))))</f>
        <v>0</v>
      </c>
      <c r="U14" s="49">
        <f>T14</f>
        <v>0</v>
      </c>
      <c r="V14" s="50">
        <f>IF(R14="",0,IF(OR(R14&gt;=DebN,R14&lt;FinN),1,0))</f>
        <v>0</v>
      </c>
      <c r="W14" s="49">
        <f>MOD(S14-R14,1)-U14</f>
        <v>0</v>
      </c>
      <c r="X14" s="49"/>
      <c r="AA14" s="49">
        <f>IF(AND(Y14&lt;DebN,Y14&gt;=FinN),IF(Z14&gt;Y14,IF(Z14&lt;=DebN,0,MOD(Z14-DebN,1)),IF(Z14&gt;=FinN,MOD(FinN-DebN,1),MOD(Z14-DebN,1))),IF(Y14&gt;=DebN,IF(OR(Z14&gt;Y14,Z14&lt;=FinN),MOD(Z14-Y14,1),IF(Z14&lt;=DebN,MOD(FinN-Y14,1),MOD(FinN-Y14,1)+MOD(Z14-DebN,1))),IF(OR(Z14&lt;Y14,Z14&gt;DebN),MOD(FinN-Y14,1)+MOD(Z14-DebN,1),IF(Z14&lt;FinN,MOD(Z14-Y14,1),MOD(FinN-Y14,1)))))</f>
        <v>0</v>
      </c>
      <c r="AB14" s="49">
        <f>AA14</f>
        <v>0</v>
      </c>
      <c r="AC14" s="50">
        <f>IF(Y14="",0,IF(OR(Y14&gt;=DebN,Y14&lt;FinN),1,0))</f>
        <v>0</v>
      </c>
      <c r="AD14" s="49">
        <f>MOD(Z14-Y14,1)-AB14</f>
        <v>0</v>
      </c>
      <c r="AE14" s="50">
        <f>IF(Y14="",0,IF(AND(Y14&lt;DebN,Y14&gt;=FinN),1,0))</f>
        <v>0</v>
      </c>
      <c r="AF14" s="50"/>
      <c r="AI14" s="49">
        <f>IF(AND(AG14&lt;DebN,AG14&gt;=FinN),IF(AH14&gt;AG14,IF(AH14&lt;=DebN,0,MOD(AH14-DebN,1)),IF(AH14&gt;=FinN,MOD(FinN-DebN,1),MOD(AH14-DebN,1))),IF(AG14&gt;=DebN,IF(OR(AH14&gt;AG14,AH14&lt;=FinN),MOD(AH14-AG14,1),IF(AH14&lt;=DebN,MOD(FinN-AG14,1),MOD(FinN-AG14,1)+MOD(AH14-DebN,1))),IF(OR(AH14&lt;AG14,AH14&gt;DebN),MOD(FinN-AG14,1)+MOD(AH14-DebN,1),IF(AH14&lt;FinN,MOD(AH14-AG14,1),MOD(FinN-AG14,1)))))</f>
        <v>0</v>
      </c>
      <c r="AJ14" s="49">
        <f>AI14</f>
        <v>0</v>
      </c>
      <c r="AK14" s="50">
        <f>IF(AG14="",0,IF(OR(AG14&gt;=DebN,AG14&lt;FinN),1,0))</f>
        <v>0</v>
      </c>
      <c r="AL14" s="49">
        <f>MOD(AH14-AG14,1)-AJ14</f>
        <v>0</v>
      </c>
      <c r="AM14" s="50">
        <f>IF(AG14="",0,IF(AND(AG14&lt;DebN,AG14&gt;=FinN),1,0))</f>
        <v>0</v>
      </c>
      <c r="AN14" s="50"/>
      <c r="AQ14" s="49">
        <f>IF(AND(AO14&lt;DebN,AO14&gt;=FinN),IF(AP14&gt;AO14,IF(AP14&lt;=DebN,0,MOD(AP14-DebN,1)),IF(AP14&gt;=FinN,MOD(FinN-DebN,1),MOD(AP14-DebN,1))),IF(AO14&gt;=DebN,IF(OR(AP14&gt;AO14,AP14&lt;=FinN),MOD(AP14-AO14,1),IF(AP14&lt;=DebN,MOD(FinN-AO14,1),MOD(FinN-AO14,1)+MOD(AP14-DebN,1))),IF(OR(AP14&lt;AO14,AP14&gt;DebN),MOD(FinN-AO14,1)+MOD(AP14-DebN,1),IF(AP14&lt;FinN,MOD(AP14-AO14,1),MOD(FinN-AO14,1)))))</f>
        <v>0</v>
      </c>
      <c r="AR14" s="49">
        <f>AQ14</f>
        <v>0</v>
      </c>
      <c r="AS14" s="50">
        <f>IF(AO14="",0,IF(OR(AO14&gt;=DebN,AO14&lt;FinN),1,0))</f>
        <v>0</v>
      </c>
      <c r="AT14" s="49">
        <f>MOD(AP14-AO14,1)-AR14</f>
        <v>0</v>
      </c>
      <c r="AU14" s="50">
        <f>IF(AO14="",0,IF(AND(AO14&lt;DebN,AO14&gt;=FinN),1,0))</f>
        <v>0</v>
      </c>
      <c r="AV14" s="50"/>
      <c r="AY14" s="49">
        <f>IF(AND(AW14&lt;DebN,AW14&gt;=FinN),IF(AX14&gt;AW14,IF(AX14&lt;=DebN,0,MOD(AX14-DebN,1)),IF(AX14&gt;=FinN,MOD(FinN-DebN,1),MOD(AX14-DebN,1))),IF(AW14&gt;=DebN,IF(OR(AX14&gt;AW14,AX14&lt;=FinN),MOD(AX14-AW14,1),IF(AX14&lt;=DebN,MOD(FinN-AW14,1),MOD(FinN-AW14,1)+MOD(AX14-DebN,1))),IF(OR(AX14&lt;AW14,AX14&gt;DebN),MOD(FinN-AW14,1)+MOD(AX14-DebN,1),IF(AX14&lt;FinN,MOD(AX14-AW14,1),MOD(FinN-AW14,1)))))</f>
        <v>0</v>
      </c>
      <c r="AZ14" s="49">
        <f>AY14</f>
        <v>0</v>
      </c>
      <c r="BA14" s="50">
        <f>IF(AW14="",0,IF(OR(AW14&gt;=DebN,AW14&lt;FinN),1,0))</f>
        <v>0</v>
      </c>
      <c r="BB14" s="49">
        <f>MOD(AX14-AW14,1)-AZ14</f>
        <v>0</v>
      </c>
      <c r="BC14" s="50">
        <f>IF(AW14="",0,IF(AND(AW14&lt;DebN,AW14&gt;=FinN),1,0))</f>
        <v>0</v>
      </c>
      <c r="BD14" s="50"/>
      <c r="BG14" s="49">
        <f>IF(AND(BE14&lt;DebN,BE14&gt;=FinN),IF(BF14&gt;BE14,IF(BF14&lt;=DebN,0,MOD(BF14-DebN,1)),IF(BF14&gt;=FinN,MOD(FinN-DebN,1),MOD(BF14-DebN,1))),IF(BE14&gt;=DebN,IF(OR(BF14&gt;BE14,BF14&lt;=FinN),MOD(BF14-BE14,1),IF(BF14&lt;=DebN,MOD(FinN-BE14,1),MOD(FinN-BE14,1)+MOD(BF14-DebN,1))),IF(OR(BF14&lt;BE14,BF14&gt;DebN),MOD(FinN-BE14,1)+MOD(BF14-DebN,1),IF(BF14&lt;FinN,MOD(BF14-BE14,1),MOD(FinN-BE14,1)))))</f>
        <v>0</v>
      </c>
      <c r="BH14" s="49">
        <f>BG14</f>
        <v>0</v>
      </c>
      <c r="BI14" s="50">
        <f>IF(BE14="",0,IF(OR(BE14&gt;=DebN,BE14&lt;FinN),1,0))</f>
        <v>0</v>
      </c>
      <c r="BJ14" s="49">
        <f>MOD(BF14-BE14,1)-BH14</f>
        <v>0</v>
      </c>
      <c r="BK14" s="50">
        <f>IF(BE14="",0,IF(AND(BE14&lt;DebN,BE14&gt;=FinN),1,0))</f>
        <v>0</v>
      </c>
      <c r="BL14" s="5"/>
      <c r="CM14" s="31">
        <v>42506</v>
      </c>
      <c r="CN14" s="7" t="s">
        <v>25</v>
      </c>
      <c r="CO14" s="6" t="s">
        <v>8</v>
      </c>
    </row>
    <row r="15" spans="1:93" ht="16.5">
      <c r="A15" s="32" t="s">
        <v>2</v>
      </c>
      <c r="B15" s="78">
        <f>(D15-INT(D15))*24</f>
        <v>0.9999999999999991</v>
      </c>
      <c r="C15" s="78"/>
      <c r="D15" s="82">
        <f>SUM(E10:G14)</f>
        <v>0.04166666666666663</v>
      </c>
      <c r="E15" s="82"/>
      <c r="F15" s="51"/>
      <c r="G15" s="52"/>
      <c r="H15" s="53"/>
      <c r="I15" s="53"/>
      <c r="J15" s="78">
        <f>(L15-INT(L15))*24</f>
        <v>0</v>
      </c>
      <c r="K15" s="78"/>
      <c r="L15" s="82">
        <f>SUM(M10:O14)</f>
        <v>0</v>
      </c>
      <c r="M15" s="82"/>
      <c r="N15" s="51"/>
      <c r="O15" s="52"/>
      <c r="P15" s="53">
        <f>IF(O15&gt;$O$3,"1","")</f>
      </c>
      <c r="Q15" s="53"/>
      <c r="R15" s="78">
        <f>(T15-INT(T15))*24</f>
        <v>0</v>
      </c>
      <c r="S15" s="78"/>
      <c r="T15" s="82">
        <f>SUM(U10:W14)</f>
        <v>0</v>
      </c>
      <c r="U15" s="82"/>
      <c r="V15" s="51"/>
      <c r="W15" s="52"/>
      <c r="X15" s="52"/>
      <c r="Y15" s="78">
        <f>(AA15-INT(AA15))*24</f>
        <v>0.9999999999999991</v>
      </c>
      <c r="Z15" s="78"/>
      <c r="AA15" s="82">
        <f>SUM(AB10:AD14)</f>
        <v>0.04166666666666663</v>
      </c>
      <c r="AB15" s="82"/>
      <c r="AC15" s="51"/>
      <c r="AD15" s="52"/>
      <c r="AE15" s="53">
        <f>IF(AD15&gt;$O$3,"1","")</f>
      </c>
      <c r="AF15" s="53"/>
      <c r="AG15" s="78">
        <f>(AI15-INT(AI15))*24</f>
        <v>0</v>
      </c>
      <c r="AH15" s="78"/>
      <c r="AI15" s="82">
        <f>SUM(AJ10:AL14)</f>
        <v>0</v>
      </c>
      <c r="AJ15" s="82"/>
      <c r="AK15" s="51"/>
      <c r="AL15" s="52"/>
      <c r="AM15" s="53">
        <f>IF(AL15&gt;$O$3,"1","")</f>
      </c>
      <c r="AN15" s="53"/>
      <c r="AO15" s="78">
        <f>(AQ15-INT(AQ15))*24</f>
        <v>0</v>
      </c>
      <c r="AP15" s="78"/>
      <c r="AQ15" s="82">
        <f>SUM(AR10:AT14)</f>
        <v>0</v>
      </c>
      <c r="AR15" s="82"/>
      <c r="AS15" s="51"/>
      <c r="AT15" s="52"/>
      <c r="AU15" s="53">
        <f>IF(AT15&gt;$O$3,"1","")</f>
      </c>
      <c r="AV15" s="53"/>
      <c r="AW15" s="78">
        <f>(AY15-INT(AY15))*24</f>
        <v>0</v>
      </c>
      <c r="AX15" s="78"/>
      <c r="AY15" s="82">
        <f>SUM(AZ10:BB14)</f>
        <v>0</v>
      </c>
      <c r="AZ15" s="82"/>
      <c r="BE15" s="83">
        <f>SUM(BH10:BJ14)</f>
        <v>0</v>
      </c>
      <c r="BF15" s="83"/>
      <c r="BG15" s="79">
        <f>(BE15-INT(BE15))*24</f>
        <v>0</v>
      </c>
      <c r="BH15" s="79"/>
      <c r="CM15" s="31">
        <v>42565</v>
      </c>
      <c r="CN15" s="7">
        <v>3622</v>
      </c>
      <c r="CO15" s="6" t="s">
        <v>26</v>
      </c>
    </row>
    <row r="16" spans="1:93" ht="16.5">
      <c r="A16" s="4" t="s">
        <v>6</v>
      </c>
      <c r="B16" s="75">
        <f>9.24-B15</f>
        <v>8.240000000000002</v>
      </c>
      <c r="C16" s="75"/>
      <c r="D16" s="54">
        <f>SUM(G10:G14)</f>
        <v>0.04166666666666663</v>
      </c>
      <c r="E16" s="54">
        <f>SUM(E10:E14)</f>
        <v>0</v>
      </c>
      <c r="F16" s="55"/>
      <c r="G16" s="55"/>
      <c r="H16" s="55"/>
      <c r="I16" s="55"/>
      <c r="J16" s="78">
        <f>24-J15</f>
        <v>24</v>
      </c>
      <c r="K16" s="78"/>
      <c r="L16" s="54">
        <f>SUM(O10:O14)</f>
        <v>0</v>
      </c>
      <c r="M16" s="54">
        <f>SUM(M10:M14)</f>
        <v>0</v>
      </c>
      <c r="N16" s="55"/>
      <c r="O16" s="55"/>
      <c r="P16" s="55"/>
      <c r="Q16" s="55"/>
      <c r="R16" s="75">
        <f>24-R15</f>
        <v>24</v>
      </c>
      <c r="S16" s="75"/>
      <c r="T16" s="54">
        <f>SUM(W10:W14)</f>
        <v>0</v>
      </c>
      <c r="U16" s="54">
        <f>SUM(U10:U14)</f>
        <v>0</v>
      </c>
      <c r="V16" s="55"/>
      <c r="W16" s="55"/>
      <c r="X16" s="55"/>
      <c r="Y16" s="78">
        <f>16.4-Y15</f>
        <v>15.399999999999999</v>
      </c>
      <c r="Z16" s="78"/>
      <c r="AA16" s="54">
        <f>SUM(AD10:AD14)</f>
        <v>0.04166666666666663</v>
      </c>
      <c r="AB16" s="54">
        <f>SUM(AB10:AB14)</f>
        <v>0</v>
      </c>
      <c r="AC16" s="55"/>
      <c r="AD16" s="72">
        <v>42457</v>
      </c>
      <c r="AE16" s="55"/>
      <c r="AF16" s="55"/>
      <c r="AG16" s="78">
        <f>16.4-AG15</f>
        <v>16.4</v>
      </c>
      <c r="AH16" s="78"/>
      <c r="AI16" s="54">
        <f>SUM(AL10:AL14)</f>
        <v>0</v>
      </c>
      <c r="AJ16" s="54">
        <f>SUM(AJ10:AJ14)</f>
        <v>0</v>
      </c>
      <c r="AK16" s="55"/>
      <c r="AL16" s="55"/>
      <c r="AM16" s="55"/>
      <c r="AN16" s="55"/>
      <c r="AO16" s="75">
        <f>16.4-AO15</f>
        <v>16.4</v>
      </c>
      <c r="AP16" s="75"/>
      <c r="AQ16" s="54">
        <f>SUM(AT10:AT14)</f>
        <v>0</v>
      </c>
      <c r="AR16" s="54">
        <f>SUM(AR10:AR14)</f>
        <v>0</v>
      </c>
      <c r="AS16" s="55"/>
      <c r="AT16" s="55"/>
      <c r="AU16" s="55"/>
      <c r="AV16" s="55"/>
      <c r="AW16" s="75">
        <f>16.4-AW15</f>
        <v>16.4</v>
      </c>
      <c r="AX16" s="75"/>
      <c r="AY16" s="54">
        <f>SUM(BB10:BB14)</f>
        <v>0</v>
      </c>
      <c r="AZ16" s="54">
        <f>SUM(AZ10:AZ14)</f>
        <v>0</v>
      </c>
      <c r="BA16" s="64"/>
      <c r="BB16" s="64"/>
      <c r="BC16" s="64"/>
      <c r="BD16" s="64"/>
      <c r="BE16" s="75">
        <f>7.16-BG15</f>
        <v>7.16</v>
      </c>
      <c r="BF16" s="75"/>
      <c r="BG16" s="54">
        <f>SUM(BJ10:BJ14)</f>
        <v>0</v>
      </c>
      <c r="BH16" s="54">
        <f>SUM(BH10:BH14)</f>
        <v>0</v>
      </c>
      <c r="CM16" s="31">
        <v>42597</v>
      </c>
      <c r="CN16" s="7" t="s">
        <v>28</v>
      </c>
      <c r="CO16" s="6" t="s">
        <v>27</v>
      </c>
    </row>
    <row r="17" spans="1:93" ht="16.5">
      <c r="A17" s="4" t="s">
        <v>14</v>
      </c>
      <c r="B17" s="44" t="s">
        <v>4</v>
      </c>
      <c r="C17" s="44" t="s">
        <v>59</v>
      </c>
      <c r="J17" s="44" t="s">
        <v>4</v>
      </c>
      <c r="K17" s="44" t="s">
        <v>59</v>
      </c>
      <c r="R17" s="75" t="s">
        <v>3</v>
      </c>
      <c r="S17" s="75"/>
      <c r="Y17" s="44" t="s">
        <v>4</v>
      </c>
      <c r="Z17" s="44" t="s">
        <v>59</v>
      </c>
      <c r="AD17" s="72">
        <v>42491</v>
      </c>
      <c r="AG17" s="44" t="s">
        <v>4</v>
      </c>
      <c r="AH17" s="44" t="s">
        <v>59</v>
      </c>
      <c r="AO17" s="44" t="s">
        <v>4</v>
      </c>
      <c r="AP17" s="44" t="s">
        <v>59</v>
      </c>
      <c r="AW17" s="44" t="s">
        <v>4</v>
      </c>
      <c r="AX17" s="44" t="s">
        <v>59</v>
      </c>
      <c r="BE17" s="44" t="s">
        <v>4</v>
      </c>
      <c r="BF17" s="44" t="s">
        <v>59</v>
      </c>
      <c r="CM17" s="31">
        <v>42675</v>
      </c>
      <c r="CN17" s="7" t="s">
        <v>30</v>
      </c>
      <c r="CO17" s="6" t="s">
        <v>29</v>
      </c>
    </row>
    <row r="18" spans="1:93" ht="16.5">
      <c r="A18" s="32"/>
      <c r="B18" s="70">
        <f>SUM(H10:H14)</f>
        <v>1</v>
      </c>
      <c r="C18" s="70">
        <f>SUM(F10:F14)</f>
        <v>0</v>
      </c>
      <c r="J18" s="70">
        <f>SUM(P10:P14)</f>
        <v>0</v>
      </c>
      <c r="K18" s="70">
        <f>SUM(N10:N14)</f>
        <v>0</v>
      </c>
      <c r="R18" s="76">
        <f>SUM(V10:V14)</f>
        <v>0</v>
      </c>
      <c r="S18" s="76"/>
      <c r="Y18" s="70">
        <f>SUM(AE10:AE14)</f>
        <v>1</v>
      </c>
      <c r="Z18" s="44">
        <f>SUM(AC10:AC14)</f>
        <v>0</v>
      </c>
      <c r="AD18" s="72">
        <v>42498</v>
      </c>
      <c r="AG18" s="44">
        <f>SUM(AM10:AM14)</f>
        <v>0</v>
      </c>
      <c r="AH18" s="70">
        <f>SUM(AK10:AK14)</f>
        <v>0</v>
      </c>
      <c r="AO18" s="43"/>
      <c r="AP18" s="43"/>
      <c r="CM18" s="31">
        <v>42685</v>
      </c>
      <c r="CN18" s="7">
        <v>1351</v>
      </c>
      <c r="CO18" s="8" t="s">
        <v>31</v>
      </c>
    </row>
    <row r="19" spans="1:93" ht="16.5">
      <c r="A19" s="4" t="s">
        <v>58</v>
      </c>
      <c r="B19" s="44">
        <f>(D16-INT(D16))*24</f>
        <v>0.9999999999999991</v>
      </c>
      <c r="C19" s="44">
        <f>(E16-INT(E16))*24</f>
        <v>0</v>
      </c>
      <c r="J19" s="44">
        <f>(L16-INT(L16))*24</f>
        <v>0</v>
      </c>
      <c r="K19" s="44">
        <f>(M16-INT(M16))*24</f>
        <v>0</v>
      </c>
      <c r="M19" s="58"/>
      <c r="R19" s="44">
        <f>(T16-INT(T16))*24</f>
        <v>0</v>
      </c>
      <c r="S19" s="44">
        <f>(U16-INT(U16))*24</f>
        <v>0</v>
      </c>
      <c r="Y19" s="44">
        <f>(AA16-INT(AA16))*24</f>
        <v>0.9999999999999991</v>
      </c>
      <c r="Z19" s="44">
        <f>(AB16-INT(AB16))*24</f>
        <v>0</v>
      </c>
      <c r="AD19" s="72">
        <v>42495</v>
      </c>
      <c r="AG19" s="44">
        <f>(AI16-INT(AI16))*24</f>
        <v>0</v>
      </c>
      <c r="AH19" s="44">
        <f>(AJ16-INT(AJ16))*24</f>
        <v>0</v>
      </c>
      <c r="AO19" s="44">
        <f>(AQ16-INT(AQ16))*24</f>
        <v>0</v>
      </c>
      <c r="AP19" s="44">
        <f>(AR16-INT(AR16))*24</f>
        <v>0</v>
      </c>
      <c r="AW19" s="44">
        <f>(AY16-INT(AY16))*24</f>
        <v>0</v>
      </c>
      <c r="AX19" s="44">
        <f>(AZ16-INT(AZ16))*24</f>
        <v>0</v>
      </c>
      <c r="BE19" s="44">
        <f>(BG16-INT(BG16))*24</f>
        <v>0</v>
      </c>
      <c r="BF19" s="44">
        <f>(BH16-INT(BH16))*24</f>
        <v>0</v>
      </c>
      <c r="CM19" s="31">
        <v>42675</v>
      </c>
      <c r="CN19" s="7" t="s">
        <v>33</v>
      </c>
      <c r="CO19" s="6" t="s">
        <v>32</v>
      </c>
    </row>
    <row r="20" spans="4:94" s="4" customFormat="1" ht="12">
      <c r="D20" s="46"/>
      <c r="E20" s="46"/>
      <c r="F20" s="46"/>
      <c r="G20" s="46"/>
      <c r="H20" s="46"/>
      <c r="I20" s="46"/>
      <c r="L20" s="46"/>
      <c r="M20" s="58"/>
      <c r="N20" s="46"/>
      <c r="O20" s="46"/>
      <c r="P20" s="46"/>
      <c r="Q20" s="46"/>
      <c r="T20" s="46"/>
      <c r="U20" s="46"/>
      <c r="V20" s="46"/>
      <c r="W20" s="46"/>
      <c r="X20" s="46"/>
      <c r="AA20" s="49">
        <f>IF(AND(Y20&lt;DebN,Y20&gt;=FinN),IF(Z20&gt;Y20,IF(Z20&lt;=DebN,0,MOD(Z20-DebN,1)),IF(Z20&gt;=FinN,MOD(FinN-DebN,1),MOD(Z20-DebN,1))),IF(Y20&gt;=DebN,IF(OR(Z20&gt;Y20,Z20&lt;=FinN),MOD(Z20-Y20,1),IF(Z20&lt;=DebN,MOD(FinN-Y20,1),MOD(FinN-Y20,1)+MOD(Z20-DebN,1))),IF(OR(Z20&lt;Y20,Z20&gt;DebN),MOD(FinN-Y20,1)+MOD(Z20-DebN,1),IF(Z20&lt;FinN,MOD(Z20-Y20,1),MOD(FinN-Y20,1)))))</f>
        <v>0</v>
      </c>
      <c r="AB20" s="46"/>
      <c r="AC20" s="46"/>
      <c r="AD20" s="72">
        <v>42506</v>
      </c>
      <c r="AE20" s="46"/>
      <c r="AF20" s="46"/>
      <c r="AI20" s="46"/>
      <c r="AJ20" s="46"/>
      <c r="AK20" s="46"/>
      <c r="AL20" s="46"/>
      <c r="AM20" s="46"/>
      <c r="AN20" s="46"/>
      <c r="AQ20" s="46"/>
      <c r="AR20" s="46"/>
      <c r="AS20" s="46"/>
      <c r="AT20" s="46"/>
      <c r="AU20" s="46"/>
      <c r="AV20" s="46"/>
      <c r="AY20" s="46"/>
      <c r="AZ20" s="46"/>
      <c r="BA20" s="46"/>
      <c r="BB20" s="46"/>
      <c r="BC20" s="46"/>
      <c r="BD20" s="46"/>
      <c r="BG20" s="46"/>
      <c r="BH20" s="46"/>
      <c r="BI20" s="46"/>
      <c r="BJ20" s="46"/>
      <c r="BK20" s="46"/>
      <c r="CM20" s="27"/>
      <c r="CN20" s="27"/>
      <c r="CO20" s="27"/>
      <c r="CP20" s="27"/>
    </row>
    <row r="21" spans="2:66" ht="12.75">
      <c r="B21" s="25"/>
      <c r="C21" s="25"/>
      <c r="D21" s="56"/>
      <c r="F21" s="56"/>
      <c r="G21" s="56"/>
      <c r="H21" s="56"/>
      <c r="I21" s="56"/>
      <c r="J21" s="39"/>
      <c r="K21" s="42"/>
      <c r="L21" s="56"/>
      <c r="M21" s="58"/>
      <c r="N21" s="56"/>
      <c r="O21" s="56"/>
      <c r="P21" s="56"/>
      <c r="Q21" s="56"/>
      <c r="R21" s="39"/>
      <c r="S21" s="39"/>
      <c r="T21" s="56"/>
      <c r="U21" s="56"/>
      <c r="V21" s="56"/>
      <c r="W21" s="56"/>
      <c r="X21" s="56"/>
      <c r="Y21" s="39"/>
      <c r="Z21" s="39"/>
      <c r="AA21" s="56"/>
      <c r="AB21" s="56"/>
      <c r="AC21" s="56"/>
      <c r="AD21" s="72">
        <v>42565</v>
      </c>
      <c r="AE21" s="56"/>
      <c r="AF21" s="56"/>
      <c r="AG21" s="39"/>
      <c r="AH21" s="39"/>
      <c r="AI21" s="56"/>
      <c r="AJ21" s="56"/>
      <c r="AK21" s="56"/>
      <c r="AL21" s="56"/>
      <c r="AM21" s="56"/>
      <c r="AN21" s="56"/>
      <c r="AO21" s="39"/>
      <c r="AP21" s="39"/>
      <c r="AQ21" s="56"/>
      <c r="AR21" s="56"/>
      <c r="AS21" s="56"/>
      <c r="AT21" s="56"/>
      <c r="AU21" s="56"/>
      <c r="AV21" s="56"/>
      <c r="AW21" s="39"/>
      <c r="AX21" s="39"/>
      <c r="AY21" s="56"/>
      <c r="AZ21" s="56"/>
      <c r="BA21" s="56"/>
      <c r="BB21" s="56"/>
      <c r="BC21" s="56"/>
      <c r="BD21" s="56"/>
      <c r="BE21" s="39"/>
      <c r="BF21" s="39"/>
      <c r="BN21" s="33"/>
    </row>
    <row r="22" spans="7:30" ht="12">
      <c r="G22" s="56"/>
      <c r="AD22" s="72">
        <v>42597</v>
      </c>
    </row>
    <row r="23" spans="21:30" ht="15">
      <c r="U23" s="59"/>
      <c r="AD23" s="72">
        <v>42675</v>
      </c>
    </row>
    <row r="24" spans="30:53" ht="12">
      <c r="AD24" s="72">
        <v>42685</v>
      </c>
      <c r="AR24" s="62"/>
      <c r="AS24" s="62"/>
      <c r="AT24" s="62"/>
      <c r="AU24" s="62"/>
      <c r="AV24" s="62"/>
      <c r="AW24" s="2"/>
      <c r="AX24" s="1"/>
      <c r="AY24" s="65"/>
      <c r="AZ24" s="65"/>
      <c r="BA24" s="65"/>
    </row>
    <row r="25" spans="2:58" ht="12">
      <c r="B25" s="81" t="s">
        <v>17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D25" s="72">
        <v>42729</v>
      </c>
      <c r="AG25" s="81" t="s">
        <v>18</v>
      </c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</row>
    <row r="26" spans="2:26" ht="12" customHeight="1">
      <c r="B26" s="77" t="s">
        <v>15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</row>
    <row r="27" spans="2:26" ht="12"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</row>
    <row r="28" spans="2:80" ht="12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BN28" s="28" t="str">
        <f>PROPER(TEXT(B7,"jjjj"))</f>
        <v>Vendredi</v>
      </c>
      <c r="BP28" s="28" t="str">
        <f>PROPER(TEXT(J6,"jjjj"))</f>
        <v>Samedi</v>
      </c>
      <c r="BR28" s="28" t="str">
        <f>PROPER(TEXT(R6,"jjjj"))</f>
        <v>Dimanche</v>
      </c>
      <c r="BT28" s="28" t="str">
        <f>PROPER(TEXT(Y6,"jjjj"))</f>
        <v>Lundi</v>
      </c>
      <c r="BV28" s="28" t="str">
        <f>PROPER(TEXT(AG6,"jjjj"))</f>
        <v>Mardi</v>
      </c>
      <c r="BX28" s="28" t="str">
        <f>PROPER(TEXT(AO6,"jjjj"))</f>
        <v>Mercredi</v>
      </c>
      <c r="BZ28" s="28" t="str">
        <f>PROPER(TEXT(AW6,"jjjj"))</f>
        <v>Jeudi</v>
      </c>
      <c r="CB28" s="28" t="str">
        <f>PROPER(TEXT(BE6,"jjjj"))</f>
        <v>Vendredi</v>
      </c>
    </row>
    <row r="29" spans="2:81" ht="12" customHeight="1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BK29" s="71"/>
      <c r="BN29" s="34">
        <v>42454</v>
      </c>
      <c r="BP29" s="34">
        <f>J7</f>
        <v>42455</v>
      </c>
      <c r="BR29" s="34">
        <f>R7</f>
        <v>42456</v>
      </c>
      <c r="BT29" s="34">
        <f>Y7</f>
        <v>42457</v>
      </c>
      <c r="BV29" s="34">
        <f>AG7</f>
        <v>42458</v>
      </c>
      <c r="BW29" s="21"/>
      <c r="BX29" s="34">
        <f>AO7</f>
        <v>42459</v>
      </c>
      <c r="BZ29" s="34">
        <f>AW7</f>
        <v>42460</v>
      </c>
      <c r="CB29" s="34">
        <f>BE7</f>
        <v>42461</v>
      </c>
      <c r="CC29" s="21"/>
    </row>
    <row r="30" spans="2:81" ht="12"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BN30" s="30" t="s">
        <v>54</v>
      </c>
      <c r="BO30" s="30" t="s">
        <v>55</v>
      </c>
      <c r="BP30" s="30" t="s">
        <v>54</v>
      </c>
      <c r="BQ30" s="30" t="s">
        <v>55</v>
      </c>
      <c r="BR30" s="30" t="s">
        <v>54</v>
      </c>
      <c r="BS30" s="30" t="s">
        <v>55</v>
      </c>
      <c r="BT30" s="30" t="s">
        <v>54</v>
      </c>
      <c r="BU30" s="30" t="s">
        <v>55</v>
      </c>
      <c r="BV30" s="30" t="s">
        <v>54</v>
      </c>
      <c r="BW30" s="30" t="s">
        <v>55</v>
      </c>
      <c r="BX30" s="30" t="s">
        <v>54</v>
      </c>
      <c r="BY30" s="30" t="s">
        <v>55</v>
      </c>
      <c r="BZ30" s="30" t="s">
        <v>54</v>
      </c>
      <c r="CA30" s="30" t="s">
        <v>55</v>
      </c>
      <c r="CB30" s="30" t="s">
        <v>54</v>
      </c>
      <c r="CC30" s="30" t="s">
        <v>55</v>
      </c>
    </row>
    <row r="31" spans="2:94" ht="12"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BM31" s="27" t="s">
        <v>34</v>
      </c>
      <c r="BN31" s="35" t="str">
        <f>IF(BN28="dimanche","342M",IF(BN28="samedi","342T",IF(BN28="lundi","342E",IF(BN28="mardi","342E",IF(BN28="mercredi","342E",IF(BN28="jeudi","342E",IF(BN28="vendredi","342E")))))))</f>
        <v>342E</v>
      </c>
      <c r="BO31" s="36">
        <f>B16</f>
        <v>8.240000000000002</v>
      </c>
      <c r="BP31" s="35" t="str">
        <f>IF(BP28="dimanche","342M",IF(BP28="samedi","342T",IF(BP28="lundi","342E",IF(BP28="mardi","342E",IF(BP28="mercredi","342E",IF(BP28="jeudi","342E",IF(BP28="vendredi","342E")))))))</f>
        <v>342T</v>
      </c>
      <c r="BQ31" s="36">
        <f>J16</f>
        <v>24</v>
      </c>
      <c r="BR31" s="35" t="str">
        <f>IF(BR28="dimanche","342M",IF(BR28="samedi","342T",IF(BR28="lundi","342E",IF(BR28="mardi","342E",IF(BR28="mercredi","342E",IF(BR28="jeudi","342E",IF(BR28="vendredi","342E")))))))</f>
        <v>342M</v>
      </c>
      <c r="BS31" s="36">
        <f>R16</f>
        <v>24</v>
      </c>
      <c r="BT31" s="35" t="str">
        <f>IF(BT28="dimanche","342M",IF(BT28="samedi","342T",IF(BT28="lundi","342E",IF(BT28="mardi","342E",IF(BT28="mercredi","342E",IF(BT28="jeudi","342E",IF(BT28="vendredi","342E")))))))</f>
        <v>342E</v>
      </c>
      <c r="BU31" s="36">
        <f>Y16</f>
        <v>15.399999999999999</v>
      </c>
      <c r="BV31" s="35" t="str">
        <f>IF(BV28="dimanche","342M",IF(BV28="samedi","342T",IF(BV28="lundi","342E",IF(BV28="mardi","342E",IF(BV28="mercredi","342E",IF(BV28="jeudi","342E",IF(BV28="vendredi","342E")))))))</f>
        <v>342E</v>
      </c>
      <c r="BW31" s="36">
        <f>AG16</f>
        <v>16.4</v>
      </c>
      <c r="BX31" s="35" t="str">
        <f>IF(BX28="dimanche","342M",IF(BX28="samedi","342T",IF(BX28="lundi","342E",IF(BX28="mardi","342E",IF(BX28="mercredi","342E",IF(BX28="jeudi","342E",IF(BX28="vendredi","342E")))))))</f>
        <v>342E</v>
      </c>
      <c r="BY31" s="36">
        <f>AO16</f>
        <v>16.4</v>
      </c>
      <c r="BZ31" s="35" t="str">
        <f>IF(BZ28="dimanche","342M",IF(BZ28="samedi","342T",IF(BZ28="lundi","342E",IF(BZ28="mardi","342E",IF(BZ28="mercredi","342E",IF(BZ28="jeudi","342E",IF(BZ28="vendredi","342E")))))))</f>
        <v>342E</v>
      </c>
      <c r="CA31" s="36">
        <f>AW16</f>
        <v>16.4</v>
      </c>
      <c r="CB31" s="35" t="str">
        <f>IF(CB28="dimanche","342M",IF(CB28="samedi","342T",IF(CB28="lundi","342E",IF(CB28="mardi","342E",IF(CB28="mercredi","342E",IF(CB28="jeudi","342E",IF(CB28="vendredi","342E")))))))</f>
        <v>342E</v>
      </c>
      <c r="CC31" s="36">
        <f>BE16</f>
        <v>7.16</v>
      </c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</row>
    <row r="32" spans="2:81" ht="12" customHeight="1"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BM32" s="27" t="s">
        <v>35</v>
      </c>
      <c r="BN32" s="5"/>
      <c r="BO32" s="5">
        <f>C19</f>
        <v>0</v>
      </c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</row>
    <row r="33" spans="2:81" ht="12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BM33" s="27" t="s">
        <v>36</v>
      </c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</row>
    <row r="34" spans="2:65" ht="12">
      <c r="B34" s="77" t="s">
        <v>16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60"/>
      <c r="AB34" s="60"/>
      <c r="AC34" s="60"/>
      <c r="AR34" s="62"/>
      <c r="AS34" s="62"/>
      <c r="AT34" s="62"/>
      <c r="AU34" s="62"/>
      <c r="AV34" s="62"/>
      <c r="AW34" s="3"/>
      <c r="AX34" s="2"/>
      <c r="AY34" s="61"/>
      <c r="AZ34" s="61"/>
      <c r="BA34" s="61"/>
      <c r="BM34" s="27" t="s">
        <v>37</v>
      </c>
    </row>
    <row r="35" spans="2:65" ht="12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60"/>
      <c r="AB35" s="60"/>
      <c r="AC35" s="60"/>
      <c r="AR35" s="63"/>
      <c r="AS35" s="63"/>
      <c r="AT35" s="62"/>
      <c r="AU35" s="62"/>
      <c r="AV35" s="62"/>
      <c r="AW35" s="3"/>
      <c r="AX35" s="37"/>
      <c r="AY35" s="66"/>
      <c r="AZ35" s="67"/>
      <c r="BA35" s="67"/>
      <c r="BM35" s="27" t="s">
        <v>41</v>
      </c>
    </row>
    <row r="36" spans="2:81" ht="12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60"/>
      <c r="AB36" s="60"/>
      <c r="AC36" s="60"/>
      <c r="AR36" s="62"/>
      <c r="AS36" s="62"/>
      <c r="AT36" s="62"/>
      <c r="AU36" s="62"/>
      <c r="AV36" s="62"/>
      <c r="AW36" s="3"/>
      <c r="AX36" s="37"/>
      <c r="AY36" s="66"/>
      <c r="AZ36" s="68"/>
      <c r="BA36" s="68"/>
      <c r="BM36" s="27" t="s">
        <v>38</v>
      </c>
      <c r="BN36" s="38"/>
      <c r="BO36" s="38"/>
      <c r="BP36" s="38"/>
      <c r="BQ36" s="38"/>
      <c r="BR36" s="38"/>
      <c r="BS36" s="38"/>
      <c r="BT36" s="23"/>
      <c r="BU36" s="23"/>
      <c r="BV36" s="38"/>
      <c r="BW36" s="38"/>
      <c r="BX36" s="38"/>
      <c r="BY36" s="38"/>
      <c r="BZ36" s="38"/>
      <c r="CA36" s="38"/>
      <c r="CB36" s="38"/>
      <c r="CC36" s="38"/>
    </row>
    <row r="37" spans="2:81" ht="12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80"/>
      <c r="AB37" s="80"/>
      <c r="AC37" s="60"/>
      <c r="BM37" s="27" t="s">
        <v>39</v>
      </c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</row>
    <row r="38" spans="2:81" ht="12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BM38" s="27" t="s">
        <v>40</v>
      </c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</row>
    <row r="39" spans="2:81" ht="12"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</row>
    <row r="40" spans="2:29" ht="12"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61"/>
      <c r="AB40" s="61"/>
      <c r="AC40" s="61"/>
    </row>
    <row r="41" spans="2:29" ht="12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61"/>
      <c r="AB41" s="61"/>
      <c r="AC41" s="61"/>
    </row>
    <row r="42" spans="2:81" ht="12"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BN42" s="22"/>
      <c r="BO42" s="22"/>
      <c r="BP42" s="22"/>
      <c r="BQ42" s="22"/>
      <c r="BR42" s="22"/>
      <c r="BS42" s="22"/>
      <c r="BT42" s="23"/>
      <c r="BU42" s="23"/>
      <c r="BV42" s="22"/>
      <c r="BW42" s="22"/>
      <c r="BX42" s="22"/>
      <c r="BY42" s="22"/>
      <c r="BZ42" s="22"/>
      <c r="CA42" s="22"/>
      <c r="CB42" s="22"/>
      <c r="CC42" s="22"/>
    </row>
    <row r="43" spans="2:26" ht="12"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</row>
  </sheetData>
  <sheetProtection/>
  <mergeCells count="48">
    <mergeCell ref="BE6:BF6"/>
    <mergeCell ref="B6:C6"/>
    <mergeCell ref="J6:K6"/>
    <mergeCell ref="R6:S6"/>
    <mergeCell ref="Y6:Z6"/>
    <mergeCell ref="AG6:AH6"/>
    <mergeCell ref="AO6:AP6"/>
    <mergeCell ref="AW6:AX6"/>
    <mergeCell ref="A10:A14"/>
    <mergeCell ref="L15:M15"/>
    <mergeCell ref="J15:K15"/>
    <mergeCell ref="Y15:Z15"/>
    <mergeCell ref="AQ15:AR15"/>
    <mergeCell ref="AO15:AP15"/>
    <mergeCell ref="AI15:AJ15"/>
    <mergeCell ref="AG15:AH15"/>
    <mergeCell ref="D15:E15"/>
    <mergeCell ref="B15:C15"/>
    <mergeCell ref="AY15:AZ15"/>
    <mergeCell ref="AW15:AX15"/>
    <mergeCell ref="T15:U15"/>
    <mergeCell ref="R15:S15"/>
    <mergeCell ref="AA15:AB15"/>
    <mergeCell ref="BE15:BF15"/>
    <mergeCell ref="BG15:BH15"/>
    <mergeCell ref="BE16:BF16"/>
    <mergeCell ref="AA37:AB37"/>
    <mergeCell ref="R16:S16"/>
    <mergeCell ref="Y16:Z16"/>
    <mergeCell ref="AG16:AH16"/>
    <mergeCell ref="AO16:AP16"/>
    <mergeCell ref="AW16:AX16"/>
    <mergeCell ref="AG25:BF25"/>
    <mergeCell ref="B25:Z25"/>
    <mergeCell ref="B16:C16"/>
    <mergeCell ref="R17:S17"/>
    <mergeCell ref="R18:S18"/>
    <mergeCell ref="B26:Z33"/>
    <mergeCell ref="B34:Z43"/>
    <mergeCell ref="J16:K16"/>
    <mergeCell ref="J7:K7"/>
    <mergeCell ref="B7:C7"/>
    <mergeCell ref="BE7:BF7"/>
    <mergeCell ref="AW7:AX7"/>
    <mergeCell ref="AO7:AP7"/>
    <mergeCell ref="AG7:AH7"/>
    <mergeCell ref="Y7:Z7"/>
    <mergeCell ref="R7:S7"/>
  </mergeCells>
  <conditionalFormatting sqref="E10">
    <cfRule type="expression" priority="22" dxfId="0" stopIfTrue="1">
      <formula>ISBLANK($E$10)</formula>
    </cfRule>
  </conditionalFormatting>
  <conditionalFormatting sqref="D10:D14">
    <cfRule type="expression" priority="21" dxfId="0" stopIfTrue="1">
      <formula>estvide</formula>
    </cfRule>
  </conditionalFormatting>
  <conditionalFormatting sqref="AQ10:AQ14">
    <cfRule type="expression" priority="9" dxfId="0" stopIfTrue="1">
      <formula>estvide</formula>
    </cfRule>
  </conditionalFormatting>
  <conditionalFormatting sqref="M10">
    <cfRule type="expression" priority="18" dxfId="0" stopIfTrue="1">
      <formula>ISBLANK($E$10)</formula>
    </cfRule>
  </conditionalFormatting>
  <conditionalFormatting sqref="L10:L14">
    <cfRule type="expression" priority="17" dxfId="0" stopIfTrue="1">
      <formula>estvide</formula>
    </cfRule>
  </conditionalFormatting>
  <conditionalFormatting sqref="U10">
    <cfRule type="expression" priority="16" dxfId="0" stopIfTrue="1">
      <formula>ISBLANK($E$10)</formula>
    </cfRule>
  </conditionalFormatting>
  <conditionalFormatting sqref="T10:T14">
    <cfRule type="expression" priority="15" dxfId="0" stopIfTrue="1">
      <formula>estvide</formula>
    </cfRule>
  </conditionalFormatting>
  <conditionalFormatting sqref="AB10">
    <cfRule type="expression" priority="14" dxfId="0" stopIfTrue="1">
      <formula>ISBLANK($E$10)</formula>
    </cfRule>
  </conditionalFormatting>
  <conditionalFormatting sqref="AA10:AA14">
    <cfRule type="expression" priority="13" dxfId="0" stopIfTrue="1">
      <formula>estvide</formula>
    </cfRule>
  </conditionalFormatting>
  <conditionalFormatting sqref="AJ10">
    <cfRule type="expression" priority="12" dxfId="0" stopIfTrue="1">
      <formula>ISBLANK($E$10)</formula>
    </cfRule>
  </conditionalFormatting>
  <conditionalFormatting sqref="AI10:AI14">
    <cfRule type="expression" priority="11" dxfId="0" stopIfTrue="1">
      <formula>estvide</formula>
    </cfRule>
  </conditionalFormatting>
  <conditionalFormatting sqref="AR10">
    <cfRule type="expression" priority="10" dxfId="0" stopIfTrue="1">
      <formula>ISBLANK($E$10)</formula>
    </cfRule>
  </conditionalFormatting>
  <conditionalFormatting sqref="AY10:AY14">
    <cfRule type="expression" priority="7" dxfId="0" stopIfTrue="1">
      <formula>estvide</formula>
    </cfRule>
  </conditionalFormatting>
  <conditionalFormatting sqref="AZ10">
    <cfRule type="expression" priority="8" dxfId="0" stopIfTrue="1">
      <formula>ISBLANK($E$10)</formula>
    </cfRule>
  </conditionalFormatting>
  <conditionalFormatting sqref="BG10:BG14">
    <cfRule type="expression" priority="5" dxfId="0" stopIfTrue="1">
      <formula>estvide</formula>
    </cfRule>
  </conditionalFormatting>
  <conditionalFormatting sqref="BH10">
    <cfRule type="expression" priority="6" dxfId="0" stopIfTrue="1">
      <formula>ISBLANK($E$10)</formula>
    </cfRule>
  </conditionalFormatting>
  <conditionalFormatting sqref="B6:C6 J6:K6 R6:S6 Y6:Z6 AG6:AH6 AO6:AP6 AW6:AX6 BE6:BF6">
    <cfRule type="expression" priority="4" dxfId="1" stopIfTrue="1">
      <formula>JoursFeries</formula>
    </cfRule>
  </conditionalFormatting>
  <conditionalFormatting sqref="AA20">
    <cfRule type="expression" priority="1" dxfId="0" stopIfTrue="1">
      <formula>estvide</formula>
    </cfRule>
  </conditionalFormatting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N10" sqref="N10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A1"/>
  <sheetViews>
    <sheetView zoomScalePageLayoutView="0" workbookViewId="0" topLeftCell="A1">
      <selection activeCell="F7" sqref="F7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Amadéus</dc:creator>
  <cp:keywords/>
  <dc:description/>
  <cp:lastModifiedBy>Tamet Tribouillard, Nathalie</cp:lastModifiedBy>
  <cp:lastPrinted>2016-03-16T07:52:14Z</cp:lastPrinted>
  <dcterms:created xsi:type="dcterms:W3CDTF">2011-11-25T13:57:14Z</dcterms:created>
  <dcterms:modified xsi:type="dcterms:W3CDTF">2016-03-22T15:24:38Z</dcterms:modified>
  <cp:category/>
  <cp:version/>
  <cp:contentType/>
  <cp:contentStatus/>
</cp:coreProperties>
</file>