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3060" yWindow="3585" windowWidth="20115" windowHeight="9225" activeTab="1"/>
  </bookViews>
  <sheets>
    <sheet name="Feuil1" sheetId="1" r:id="rId1"/>
    <sheet name="mars 2012" sheetId="2" r:id="rId2"/>
    <sheet name="avril 2012" sheetId="4" r:id="rId3"/>
    <sheet name="mai 2012" sheetId="5" r:id="rId4"/>
    <sheet name="juin 2012" sheetId="6" r:id="rId5"/>
    <sheet name="juillet 2012" sheetId="7" r:id="rId6"/>
    <sheet name="août 2012" sheetId="8" r:id="rId7"/>
  </sheets>
  <definedNames>
    <definedName name="départ">Feuil1!$B$1:$B$44</definedName>
    <definedName name="heures_d_arrivée" localSheetId="0">Feuil1!$A$1:$A$25</definedName>
    <definedName name="heures_d_arrivée">Feuil1!$A$4:$A$25</definedName>
  </definedNames>
  <calcPr calcId="145621"/>
</workbook>
</file>

<file path=xl/calcChain.xml><?xml version="1.0" encoding="utf-8"?>
<calcChain xmlns="http://schemas.openxmlformats.org/spreadsheetml/2006/main">
  <c r="L37" i="2" l="1"/>
  <c r="N37" i="2"/>
  <c r="J37" i="2"/>
  <c r="I37" i="2"/>
  <c r="K37" i="2" s="1"/>
  <c r="M37" i="2" s="1"/>
  <c r="H37" i="2"/>
  <c r="J23" i="2"/>
  <c r="L23" i="2" s="1"/>
  <c r="N23" i="2" s="1"/>
  <c r="I23" i="2"/>
  <c r="K23" i="2" s="1"/>
  <c r="M23" i="2" s="1"/>
  <c r="H23" i="2"/>
  <c r="L16" i="2"/>
  <c r="N16" i="2" s="1"/>
  <c r="J16" i="2"/>
  <c r="I16" i="2"/>
  <c r="K16" i="2" s="1"/>
  <c r="M16" i="2" s="1"/>
  <c r="H16" i="2"/>
  <c r="N9" i="2"/>
  <c r="M9" i="2"/>
  <c r="J9" i="2"/>
  <c r="I9" i="2"/>
  <c r="H9" i="2"/>
  <c r="F2" i="2"/>
  <c r="E37" i="8"/>
  <c r="E36" i="8"/>
  <c r="E35" i="8"/>
  <c r="G35" i="8" s="1"/>
  <c r="E34" i="8"/>
  <c r="G34" i="8" s="1"/>
  <c r="E33" i="8"/>
  <c r="G33" i="8" s="1"/>
  <c r="E32" i="8"/>
  <c r="E31" i="8"/>
  <c r="G31" i="8" s="1"/>
  <c r="E30" i="8"/>
  <c r="E29" i="8"/>
  <c r="E28" i="8"/>
  <c r="G28" i="8" s="1"/>
  <c r="E27" i="8"/>
  <c r="G27" i="8" s="1"/>
  <c r="E26" i="8"/>
  <c r="G26" i="8" s="1"/>
  <c r="E25" i="8"/>
  <c r="G25" i="8" s="1"/>
  <c r="E24" i="8"/>
  <c r="G24" i="8" s="1"/>
  <c r="E23" i="8"/>
  <c r="E22" i="8"/>
  <c r="E21" i="8"/>
  <c r="G21" i="8" s="1"/>
  <c r="E20" i="8"/>
  <c r="G20" i="8" s="1"/>
  <c r="G19" i="8"/>
  <c r="E19" i="8"/>
  <c r="E18" i="8"/>
  <c r="G18" i="8" s="1"/>
  <c r="E17" i="8"/>
  <c r="E16" i="8"/>
  <c r="E15" i="8"/>
  <c r="E14" i="8"/>
  <c r="G14" i="8" s="1"/>
  <c r="E13" i="8"/>
  <c r="G13" i="8" s="1"/>
  <c r="E12" i="8"/>
  <c r="G12" i="8" s="1"/>
  <c r="E11" i="8"/>
  <c r="G11" i="8" s="1"/>
  <c r="E10" i="8"/>
  <c r="G10" i="8" s="1"/>
  <c r="E9" i="8"/>
  <c r="E8" i="8"/>
  <c r="E7" i="8"/>
  <c r="G7" i="8" s="1"/>
  <c r="E6" i="8"/>
  <c r="G6" i="8" s="1"/>
  <c r="E5" i="8"/>
  <c r="G5" i="8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E4" i="8"/>
  <c r="G4" i="8" s="1"/>
  <c r="E3" i="8"/>
  <c r="F9" i="8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E37" i="7"/>
  <c r="E36" i="7"/>
  <c r="E35" i="7"/>
  <c r="E34" i="7"/>
  <c r="E33" i="7"/>
  <c r="E32" i="7"/>
  <c r="E31" i="7"/>
  <c r="E30" i="7"/>
  <c r="E29" i="7"/>
  <c r="E28" i="7"/>
  <c r="G28" i="7" s="1"/>
  <c r="E27" i="7"/>
  <c r="G27" i="7" s="1"/>
  <c r="E26" i="7"/>
  <c r="G26" i="7" s="1"/>
  <c r="E25" i="7"/>
  <c r="G25" i="7" s="1"/>
  <c r="E24" i="7"/>
  <c r="G24" i="7" s="1"/>
  <c r="E23" i="7"/>
  <c r="E22" i="7"/>
  <c r="E21" i="7"/>
  <c r="G21" i="7" s="1"/>
  <c r="E20" i="7"/>
  <c r="G20" i="7" s="1"/>
  <c r="E19" i="7"/>
  <c r="G19" i="7" s="1"/>
  <c r="E18" i="7"/>
  <c r="G18" i="7" s="1"/>
  <c r="E17" i="7"/>
  <c r="E16" i="7"/>
  <c r="E15" i="7"/>
  <c r="E14" i="7"/>
  <c r="G14" i="7" s="1"/>
  <c r="E13" i="7"/>
  <c r="G13" i="7" s="1"/>
  <c r="E12" i="7"/>
  <c r="G12" i="7" s="1"/>
  <c r="E11" i="7"/>
  <c r="G11" i="7" s="1"/>
  <c r="E10" i="7"/>
  <c r="E9" i="7"/>
  <c r="E8" i="7"/>
  <c r="E7" i="7"/>
  <c r="G7" i="7" s="1"/>
  <c r="E6" i="7"/>
  <c r="G6" i="7" s="1"/>
  <c r="E5" i="7"/>
  <c r="G5" i="7" s="1"/>
  <c r="E4" i="7"/>
  <c r="G4" i="7" s="1"/>
  <c r="E3" i="7"/>
  <c r="B35" i="6"/>
  <c r="B36" i="6" s="1"/>
  <c r="B5" i="5"/>
  <c r="B6" i="5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E37" i="6"/>
  <c r="E36" i="6"/>
  <c r="E35" i="6"/>
  <c r="E34" i="6"/>
  <c r="E33" i="6"/>
  <c r="E32" i="6"/>
  <c r="E31" i="6"/>
  <c r="E30" i="6"/>
  <c r="E29" i="6"/>
  <c r="E28" i="6"/>
  <c r="G28" i="6" s="1"/>
  <c r="E27" i="6"/>
  <c r="G27" i="6" s="1"/>
  <c r="E26" i="6"/>
  <c r="G26" i="6" s="1"/>
  <c r="E25" i="6"/>
  <c r="G25" i="6" s="1"/>
  <c r="E24" i="6"/>
  <c r="G24" i="6" s="1"/>
  <c r="E23" i="6"/>
  <c r="E22" i="6"/>
  <c r="E21" i="6"/>
  <c r="G21" i="6" s="1"/>
  <c r="E20" i="6"/>
  <c r="G20" i="6" s="1"/>
  <c r="E19" i="6"/>
  <c r="G19" i="6" s="1"/>
  <c r="E18" i="6"/>
  <c r="G18" i="6" s="1"/>
  <c r="E17" i="6"/>
  <c r="E16" i="6"/>
  <c r="E15" i="6"/>
  <c r="E14" i="6"/>
  <c r="G14" i="6" s="1"/>
  <c r="E13" i="6"/>
  <c r="G13" i="6" s="1"/>
  <c r="E12" i="6"/>
  <c r="G12" i="6" s="1"/>
  <c r="E11" i="6"/>
  <c r="G11" i="6" s="1"/>
  <c r="E10" i="6"/>
  <c r="G10" i="6" s="1"/>
  <c r="E9" i="6"/>
  <c r="E8" i="6"/>
  <c r="E7" i="6"/>
  <c r="G7" i="6" s="1"/>
  <c r="E6" i="6"/>
  <c r="G6" i="6" s="1"/>
  <c r="E5" i="6"/>
  <c r="G5" i="6" s="1"/>
  <c r="E4" i="6"/>
  <c r="G4" i="6" s="1"/>
  <c r="E3" i="6"/>
  <c r="F16" i="7" l="1"/>
  <c r="I16" i="7" s="1"/>
  <c r="F9" i="7"/>
  <c r="J9" i="7" s="1"/>
  <c r="G10" i="7"/>
  <c r="F23" i="7"/>
  <c r="G3" i="8"/>
  <c r="F9" i="6"/>
  <c r="F37" i="7"/>
  <c r="J37" i="7" s="1"/>
  <c r="F37" i="8"/>
  <c r="J37" i="8" s="1"/>
  <c r="G32" i="8"/>
  <c r="F23" i="8"/>
  <c r="J23" i="8" s="1"/>
  <c r="G17" i="8"/>
  <c r="H23" i="8"/>
  <c r="I9" i="8"/>
  <c r="J9" i="8"/>
  <c r="H9" i="8"/>
  <c r="F16" i="8"/>
  <c r="F30" i="8"/>
  <c r="I9" i="7"/>
  <c r="H9" i="7"/>
  <c r="J16" i="7"/>
  <c r="H16" i="7"/>
  <c r="I23" i="7"/>
  <c r="J23" i="7"/>
  <c r="H23" i="7"/>
  <c r="H37" i="7"/>
  <c r="I37" i="7"/>
  <c r="G3" i="7"/>
  <c r="G17" i="7"/>
  <c r="F30" i="7"/>
  <c r="G31" i="7"/>
  <c r="F37" i="6"/>
  <c r="H37" i="6" s="1"/>
  <c r="F23" i="6"/>
  <c r="J23" i="6" s="1"/>
  <c r="I9" i="6"/>
  <c r="J9" i="6"/>
  <c r="H9" i="6"/>
  <c r="I23" i="6"/>
  <c r="F16" i="6"/>
  <c r="G17" i="6"/>
  <c r="F30" i="6"/>
  <c r="G31" i="6"/>
  <c r="G3" i="6"/>
  <c r="E37" i="5"/>
  <c r="E36" i="5"/>
  <c r="E35" i="5"/>
  <c r="E34" i="5"/>
  <c r="E33" i="5"/>
  <c r="E32" i="5"/>
  <c r="E31" i="5"/>
  <c r="G31" i="5" s="1"/>
  <c r="E30" i="5"/>
  <c r="E29" i="5"/>
  <c r="E28" i="5"/>
  <c r="G28" i="5" s="1"/>
  <c r="E27" i="5"/>
  <c r="G27" i="5" s="1"/>
  <c r="E26" i="5"/>
  <c r="G26" i="5" s="1"/>
  <c r="E25" i="5"/>
  <c r="G25" i="5" s="1"/>
  <c r="G24" i="5"/>
  <c r="E24" i="5"/>
  <c r="E23" i="5"/>
  <c r="E22" i="5"/>
  <c r="E21" i="5"/>
  <c r="G21" i="5" s="1"/>
  <c r="E20" i="5"/>
  <c r="G20" i="5" s="1"/>
  <c r="E19" i="5"/>
  <c r="G19" i="5" s="1"/>
  <c r="G18" i="5"/>
  <c r="E18" i="5"/>
  <c r="E17" i="5"/>
  <c r="G17" i="5" s="1"/>
  <c r="E16" i="5"/>
  <c r="E15" i="5"/>
  <c r="E14" i="5"/>
  <c r="G14" i="5" s="1"/>
  <c r="E13" i="5"/>
  <c r="G13" i="5" s="1"/>
  <c r="E12" i="5"/>
  <c r="G12" i="5" s="1"/>
  <c r="E11" i="5"/>
  <c r="G11" i="5" s="1"/>
  <c r="E10" i="5"/>
  <c r="G10" i="5" s="1"/>
  <c r="E9" i="5"/>
  <c r="E8" i="5"/>
  <c r="E7" i="5"/>
  <c r="G7" i="5" s="1"/>
  <c r="G6" i="5"/>
  <c r="E6" i="5"/>
  <c r="E5" i="5"/>
  <c r="G5" i="5" s="1"/>
  <c r="E4" i="5"/>
  <c r="G4" i="5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E3" i="5"/>
  <c r="G3" i="5" s="1"/>
  <c r="B5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4" i="4"/>
  <c r="E37" i="4"/>
  <c r="E36" i="4"/>
  <c r="E35" i="4"/>
  <c r="E34" i="4"/>
  <c r="E33" i="4"/>
  <c r="E32" i="4"/>
  <c r="E31" i="4"/>
  <c r="F37" i="4" s="1"/>
  <c r="E30" i="4"/>
  <c r="E29" i="4"/>
  <c r="E28" i="4"/>
  <c r="G28" i="4" s="1"/>
  <c r="E27" i="4"/>
  <c r="G27" i="4" s="1"/>
  <c r="E26" i="4"/>
  <c r="G26" i="4" s="1"/>
  <c r="E25" i="4"/>
  <c r="G25" i="4" s="1"/>
  <c r="E24" i="4"/>
  <c r="G24" i="4" s="1"/>
  <c r="E23" i="4"/>
  <c r="E22" i="4"/>
  <c r="E21" i="4"/>
  <c r="G21" i="4" s="1"/>
  <c r="E20" i="4"/>
  <c r="G20" i="4" s="1"/>
  <c r="E19" i="4"/>
  <c r="G19" i="4" s="1"/>
  <c r="E18" i="4"/>
  <c r="G18" i="4" s="1"/>
  <c r="E17" i="4"/>
  <c r="E16" i="4"/>
  <c r="E15" i="4"/>
  <c r="E14" i="4"/>
  <c r="G14" i="4" s="1"/>
  <c r="E13" i="4"/>
  <c r="G13" i="4" s="1"/>
  <c r="E12" i="4"/>
  <c r="G12" i="4" s="1"/>
  <c r="E11" i="4"/>
  <c r="G11" i="4" s="1"/>
  <c r="E10" i="4"/>
  <c r="G10" i="4" s="1"/>
  <c r="E9" i="4"/>
  <c r="E8" i="4"/>
  <c r="E7" i="4"/>
  <c r="G7" i="4" s="1"/>
  <c r="E6" i="4"/>
  <c r="G6" i="4" s="1"/>
  <c r="E5" i="4"/>
  <c r="G5" i="4" s="1"/>
  <c r="E4" i="4"/>
  <c r="G4" i="4" s="1"/>
  <c r="E3" i="4"/>
  <c r="G26" i="2"/>
  <c r="E31" i="2"/>
  <c r="G31" i="2" s="1"/>
  <c r="E32" i="2"/>
  <c r="G32" i="2" s="1"/>
  <c r="E33" i="2"/>
  <c r="G33" i="2" s="1"/>
  <c r="E34" i="2"/>
  <c r="G34" i="2" s="1"/>
  <c r="E35" i="2"/>
  <c r="G35" i="2" s="1"/>
  <c r="E36" i="2"/>
  <c r="E37" i="2"/>
  <c r="E24" i="2"/>
  <c r="G24" i="2" s="1"/>
  <c r="E25" i="2"/>
  <c r="G25" i="2" s="1"/>
  <c r="H30" i="2" s="1"/>
  <c r="E26" i="2"/>
  <c r="E27" i="2"/>
  <c r="G27" i="2" s="1"/>
  <c r="E28" i="2"/>
  <c r="G28" i="2" s="1"/>
  <c r="E29" i="2"/>
  <c r="E30" i="2"/>
  <c r="E17" i="2"/>
  <c r="G17" i="2" s="1"/>
  <c r="E18" i="2"/>
  <c r="G18" i="2" s="1"/>
  <c r="E19" i="2"/>
  <c r="G19" i="2" s="1"/>
  <c r="E20" i="2"/>
  <c r="G20" i="2" s="1"/>
  <c r="E21" i="2"/>
  <c r="G21" i="2" s="1"/>
  <c r="E22" i="2"/>
  <c r="E23" i="2"/>
  <c r="E10" i="2"/>
  <c r="G10" i="2" s="1"/>
  <c r="E11" i="2"/>
  <c r="G11" i="2" s="1"/>
  <c r="E12" i="2"/>
  <c r="G12" i="2" s="1"/>
  <c r="E13" i="2"/>
  <c r="G13" i="2" s="1"/>
  <c r="E14" i="2"/>
  <c r="G14" i="2" s="1"/>
  <c r="E15" i="2"/>
  <c r="E16" i="2"/>
  <c r="E4" i="2"/>
  <c r="G4" i="2" s="1"/>
  <c r="E5" i="2"/>
  <c r="G5" i="2" s="1"/>
  <c r="E6" i="2"/>
  <c r="G6" i="2" s="1"/>
  <c r="E7" i="2"/>
  <c r="G7" i="2" s="1"/>
  <c r="E8" i="2"/>
  <c r="E9" i="2"/>
  <c r="F23" i="4" l="1"/>
  <c r="H23" i="4" s="1"/>
  <c r="J37" i="6"/>
  <c r="N37" i="6" s="1"/>
  <c r="I23" i="8"/>
  <c r="M23" i="8" s="1"/>
  <c r="F30" i="5"/>
  <c r="I37" i="6"/>
  <c r="H37" i="8"/>
  <c r="I37" i="8"/>
  <c r="K37" i="8" s="1"/>
  <c r="J30" i="8"/>
  <c r="H30" i="8"/>
  <c r="I30" i="8"/>
  <c r="N37" i="8"/>
  <c r="L37" i="8"/>
  <c r="N9" i="8"/>
  <c r="L9" i="8"/>
  <c r="J16" i="8"/>
  <c r="J38" i="8" s="1"/>
  <c r="H16" i="8"/>
  <c r="I16" i="8"/>
  <c r="M9" i="8"/>
  <c r="K9" i="8"/>
  <c r="N23" i="8"/>
  <c r="L23" i="8"/>
  <c r="M23" i="7"/>
  <c r="K23" i="7"/>
  <c r="M9" i="7"/>
  <c r="K9" i="7"/>
  <c r="J30" i="7"/>
  <c r="H30" i="7"/>
  <c r="H38" i="7" s="1"/>
  <c r="I30" i="7"/>
  <c r="M37" i="7"/>
  <c r="K37" i="7"/>
  <c r="N37" i="7"/>
  <c r="L37" i="7"/>
  <c r="N23" i="7"/>
  <c r="L23" i="7"/>
  <c r="M16" i="7"/>
  <c r="K16" i="7"/>
  <c r="N16" i="7"/>
  <c r="L16" i="7"/>
  <c r="J38" i="7"/>
  <c r="N9" i="7"/>
  <c r="L9" i="7"/>
  <c r="H23" i="6"/>
  <c r="M37" i="6"/>
  <c r="K37" i="6"/>
  <c r="L37" i="6"/>
  <c r="N23" i="6"/>
  <c r="L23" i="6"/>
  <c r="M9" i="6"/>
  <c r="K9" i="6"/>
  <c r="J30" i="6"/>
  <c r="H30" i="6"/>
  <c r="I30" i="6"/>
  <c r="J16" i="6"/>
  <c r="H16" i="6"/>
  <c r="I16" i="6"/>
  <c r="I38" i="6" s="1"/>
  <c r="M23" i="6"/>
  <c r="K23" i="6"/>
  <c r="J38" i="6"/>
  <c r="N9" i="6"/>
  <c r="L9" i="6"/>
  <c r="F16" i="5"/>
  <c r="J16" i="5" s="1"/>
  <c r="I30" i="5"/>
  <c r="J30" i="5"/>
  <c r="H30" i="5"/>
  <c r="I16" i="5"/>
  <c r="H16" i="5"/>
  <c r="F9" i="5"/>
  <c r="F23" i="5"/>
  <c r="F37" i="5"/>
  <c r="F9" i="4"/>
  <c r="J9" i="4" s="1"/>
  <c r="I9" i="4"/>
  <c r="I23" i="4"/>
  <c r="J23" i="4"/>
  <c r="J37" i="4"/>
  <c r="H37" i="4"/>
  <c r="I37" i="4"/>
  <c r="F16" i="4"/>
  <c r="G17" i="4"/>
  <c r="F30" i="4"/>
  <c r="G31" i="4"/>
  <c r="G3" i="4"/>
  <c r="F37" i="2"/>
  <c r="F30" i="2"/>
  <c r="F23" i="2"/>
  <c r="F16" i="2"/>
  <c r="E3" i="2"/>
  <c r="B7" i="2"/>
  <c r="B8" i="2" s="1"/>
  <c r="B9" i="2" s="1"/>
  <c r="I30" i="2" l="1"/>
  <c r="K30" i="2" s="1"/>
  <c r="M30" i="2" s="1"/>
  <c r="J30" i="2"/>
  <c r="L30" i="2" s="1"/>
  <c r="N30" i="2" s="1"/>
  <c r="H9" i="4"/>
  <c r="M37" i="8"/>
  <c r="K23" i="8"/>
  <c r="I38" i="8"/>
  <c r="H38" i="8"/>
  <c r="M16" i="8"/>
  <c r="K16" i="8"/>
  <c r="N16" i="8"/>
  <c r="L16" i="8"/>
  <c r="M30" i="8"/>
  <c r="K30" i="8"/>
  <c r="N30" i="8"/>
  <c r="N38" i="8" s="1"/>
  <c r="L30" i="8"/>
  <c r="M38" i="8"/>
  <c r="K38" i="8"/>
  <c r="M30" i="7"/>
  <c r="K30" i="7"/>
  <c r="N30" i="7"/>
  <c r="L30" i="7"/>
  <c r="L38" i="7" s="1"/>
  <c r="N38" i="7"/>
  <c r="K38" i="7"/>
  <c r="I38" i="7"/>
  <c r="M38" i="7"/>
  <c r="H38" i="6"/>
  <c r="M30" i="6"/>
  <c r="K30" i="6"/>
  <c r="N30" i="6"/>
  <c r="L30" i="6"/>
  <c r="M16" i="6"/>
  <c r="M38" i="6" s="1"/>
  <c r="K16" i="6"/>
  <c r="K38" i="6" s="1"/>
  <c r="N16" i="6"/>
  <c r="N38" i="6" s="1"/>
  <c r="L16" i="6"/>
  <c r="L38" i="6" s="1"/>
  <c r="J37" i="5"/>
  <c r="H37" i="5"/>
  <c r="I37" i="5"/>
  <c r="J9" i="5"/>
  <c r="H9" i="5"/>
  <c r="I9" i="5"/>
  <c r="N16" i="5"/>
  <c r="L16" i="5"/>
  <c r="M30" i="5"/>
  <c r="K30" i="5"/>
  <c r="J23" i="5"/>
  <c r="H23" i="5"/>
  <c r="I23" i="5"/>
  <c r="M16" i="5"/>
  <c r="K16" i="5"/>
  <c r="N30" i="5"/>
  <c r="L30" i="5"/>
  <c r="M37" i="4"/>
  <c r="K37" i="4"/>
  <c r="N37" i="4"/>
  <c r="L37" i="4"/>
  <c r="N23" i="4"/>
  <c r="L23" i="4"/>
  <c r="M9" i="4"/>
  <c r="K9" i="4"/>
  <c r="J30" i="4"/>
  <c r="H30" i="4"/>
  <c r="I30" i="4"/>
  <c r="J16" i="4"/>
  <c r="H16" i="4"/>
  <c r="I16" i="4"/>
  <c r="I38" i="4" s="1"/>
  <c r="M23" i="4"/>
  <c r="K23" i="4"/>
  <c r="J38" i="4"/>
  <c r="N9" i="4"/>
  <c r="L9" i="4"/>
  <c r="F9" i="2"/>
  <c r="G3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H38" i="2" l="1"/>
  <c r="L38" i="8"/>
  <c r="M23" i="5"/>
  <c r="K23" i="5"/>
  <c r="N23" i="5"/>
  <c r="L23" i="5"/>
  <c r="M37" i="5"/>
  <c r="K37" i="5"/>
  <c r="N37" i="5"/>
  <c r="L37" i="5"/>
  <c r="H38" i="5"/>
  <c r="I38" i="5"/>
  <c r="M9" i="5"/>
  <c r="M38" i="5" s="1"/>
  <c r="K9" i="5"/>
  <c r="K38" i="5" s="1"/>
  <c r="N9" i="5"/>
  <c r="L9" i="5"/>
  <c r="J38" i="5"/>
  <c r="H38" i="4"/>
  <c r="M30" i="4"/>
  <c r="K30" i="4"/>
  <c r="N30" i="4"/>
  <c r="L30" i="4"/>
  <c r="M16" i="4"/>
  <c r="M38" i="4" s="1"/>
  <c r="K16" i="4"/>
  <c r="K38" i="4" s="1"/>
  <c r="N16" i="4"/>
  <c r="N38" i="4" s="1"/>
  <c r="L16" i="4"/>
  <c r="L38" i="4" s="1"/>
  <c r="M38" i="2"/>
  <c r="K9" i="2" l="1"/>
  <c r="K38" i="2" s="1"/>
  <c r="I38" i="2"/>
  <c r="L9" i="2"/>
  <c r="L38" i="2" s="1"/>
  <c r="J38" i="2"/>
  <c r="L38" i="5"/>
  <c r="N38" i="5"/>
  <c r="N38" i="2"/>
</calcChain>
</file>

<file path=xl/sharedStrings.xml><?xml version="1.0" encoding="utf-8"?>
<sst xmlns="http://schemas.openxmlformats.org/spreadsheetml/2006/main" count="325" uniqueCount="35">
  <si>
    <t>Arrivée</t>
  </si>
  <si>
    <t>Départ</t>
  </si>
  <si>
    <t>Total jour</t>
  </si>
  <si>
    <t>total hebdo</t>
  </si>
  <si>
    <t>Lundi</t>
  </si>
  <si>
    <t xml:space="preserve">mardi </t>
  </si>
  <si>
    <t>mercredi</t>
  </si>
  <si>
    <t>jeudi</t>
  </si>
  <si>
    <t>vendredi</t>
  </si>
  <si>
    <t>samedi</t>
  </si>
  <si>
    <t>dimanche</t>
  </si>
  <si>
    <t>Mardi</t>
  </si>
  <si>
    <t>Mercredi</t>
  </si>
  <si>
    <t>Jeudi</t>
  </si>
  <si>
    <t>Vendredi</t>
  </si>
  <si>
    <t>Samedi</t>
  </si>
  <si>
    <t>Dimanche</t>
  </si>
  <si>
    <t>H.S. hebdo</t>
  </si>
  <si>
    <t>H.S. Jour</t>
  </si>
  <si>
    <t>dont heure à 25%</t>
  </si>
  <si>
    <t>dont heure à 50%</t>
  </si>
  <si>
    <t>heures à récupérér à</t>
  </si>
  <si>
    <t>heures à réciupérer à</t>
  </si>
  <si>
    <t>ou heure à payer à 25%</t>
  </si>
  <si>
    <t>heures àpayer à 50%</t>
  </si>
  <si>
    <t>Nature de l'absence</t>
  </si>
  <si>
    <t>congés payés</t>
  </si>
  <si>
    <t>récup CA</t>
  </si>
  <si>
    <t xml:space="preserve">Total </t>
  </si>
  <si>
    <t>Récup CA</t>
  </si>
  <si>
    <t>congés</t>
  </si>
  <si>
    <t>férié</t>
  </si>
  <si>
    <t>maladie</t>
  </si>
  <si>
    <t>congés sup</t>
  </si>
  <si>
    <t>congés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</si>
</sst>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h:mm;@"/>
    <numFmt numFmtId="165" formatCode="#,##0.00\ &quot;€&quot;"/>
    <numFmt numFmtId="166" formatCode="[h]:mm"/>
    <numFmt numFmtId="167" formatCode="mmm\ yyyy"/>
    <numFmt numFmtId="168" formatCode="mmmm\ yyyy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3">
    <xf numFmtId="0" fontId="0" fillId="0" borderId="0" xfId="0"/>
    <xf numFmtId="20" fontId="0" fillId="0" borderId="0" xfId="0" applyNumberFormat="1"/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166" fontId="1" fillId="2" borderId="3" xfId="1" applyNumberFormat="1" applyBorder="1" applyAlignment="1">
      <alignment horizontal="center" vertical="center"/>
    </xf>
    <xf numFmtId="166" fontId="1" fillId="2" borderId="0" xfId="1" applyNumberFormat="1" applyAlignment="1">
      <alignment horizontal="center" vertical="center"/>
    </xf>
    <xf numFmtId="166" fontId="1" fillId="3" borderId="3" xfId="2" applyNumberFormat="1" applyBorder="1" applyAlignment="1">
      <alignment horizontal="center" vertical="center"/>
    </xf>
    <xf numFmtId="0" fontId="2" fillId="2" borderId="1" xfId="1" applyFont="1" applyBorder="1" applyAlignment="1">
      <alignment horizontal="center" vertical="center" wrapText="1"/>
    </xf>
    <xf numFmtId="9" fontId="2" fillId="2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Border="1" applyAlignment="1">
      <alignment horizontal="center" vertical="center" wrapText="1"/>
    </xf>
    <xf numFmtId="166" fontId="3" fillId="2" borderId="3" xfId="1" applyNumberFormat="1" applyFont="1" applyBorder="1" applyAlignment="1">
      <alignment horizontal="center" vertical="center"/>
    </xf>
    <xf numFmtId="164" fontId="3" fillId="2" borderId="3" xfId="1" applyNumberFormat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165" fontId="3" fillId="2" borderId="1" xfId="1" applyNumberFormat="1" applyFont="1" applyBorder="1" applyAlignment="1">
      <alignment horizontal="center" vertical="center" wrapText="1"/>
    </xf>
    <xf numFmtId="166" fontId="3" fillId="2" borderId="1" xfId="1" applyNumberFormat="1" applyFont="1" applyBorder="1" applyAlignment="1">
      <alignment horizontal="center" vertical="center" wrapText="1"/>
    </xf>
    <xf numFmtId="9" fontId="3" fillId="2" borderId="1" xfId="1" applyNumberFormat="1" applyFont="1" applyBorder="1" applyAlignment="1">
      <alignment horizontal="center" vertical="center" wrapText="1"/>
    </xf>
    <xf numFmtId="165" fontId="3" fillId="2" borderId="1" xfId="1" applyNumberFormat="1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164" fontId="3" fillId="3" borderId="2" xfId="2" applyNumberFormat="1" applyFont="1" applyBorder="1" applyAlignment="1">
      <alignment horizontal="center" vertical="center"/>
    </xf>
    <xf numFmtId="164" fontId="3" fillId="2" borderId="2" xfId="1" applyNumberFormat="1" applyFont="1" applyBorder="1" applyAlignment="1">
      <alignment horizontal="center" vertical="center"/>
    </xf>
    <xf numFmtId="166" fontId="3" fillId="2" borderId="0" xfId="1" applyNumberFormat="1" applyFont="1" applyAlignment="1">
      <alignment horizontal="center" vertical="center"/>
    </xf>
    <xf numFmtId="165" fontId="3" fillId="3" borderId="2" xfId="2" applyNumberFormat="1" applyFont="1" applyBorder="1" applyAlignment="1">
      <alignment horizontal="center" vertical="center"/>
    </xf>
    <xf numFmtId="8" fontId="3" fillId="3" borderId="2" xfId="2" applyNumberFormat="1" applyFont="1" applyBorder="1" applyAlignment="1">
      <alignment horizontal="center" vertical="center"/>
    </xf>
    <xf numFmtId="2" fontId="3" fillId="3" borderId="2" xfId="2" applyNumberFormat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164" fontId="3" fillId="3" borderId="1" xfId="2" applyNumberFormat="1" applyFont="1" applyBorder="1" applyAlignment="1">
      <alignment horizontal="center" vertical="center"/>
    </xf>
    <xf numFmtId="164" fontId="3" fillId="2" borderId="1" xfId="1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166" fontId="3" fillId="2" borderId="1" xfId="1" applyNumberFormat="1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164" fontId="3" fillId="3" borderId="3" xfId="2" applyNumberFormat="1" applyFont="1" applyBorder="1" applyAlignment="1">
      <alignment horizontal="center" vertical="center"/>
    </xf>
    <xf numFmtId="164" fontId="3" fillId="2" borderId="3" xfId="1" applyNumberFormat="1" applyFont="1" applyBorder="1" applyAlignment="1">
      <alignment horizontal="center" vertical="center"/>
    </xf>
    <xf numFmtId="166" fontId="3" fillId="3" borderId="3" xfId="2" applyNumberFormat="1" applyFont="1" applyBorder="1" applyAlignment="1">
      <alignment horizontal="center" vertical="center"/>
    </xf>
    <xf numFmtId="165" fontId="3" fillId="2" borderId="3" xfId="1" applyNumberFormat="1" applyFont="1" applyBorder="1" applyAlignment="1">
      <alignment horizontal="center" vertical="center"/>
    </xf>
    <xf numFmtId="0" fontId="3" fillId="3" borderId="3" xfId="2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166" fontId="3" fillId="2" borderId="7" xfId="1" applyNumberFormat="1" applyFont="1" applyBorder="1" applyAlignment="1">
      <alignment horizontal="center" vertical="center"/>
    </xf>
    <xf numFmtId="165" fontId="3" fillId="2" borderId="7" xfId="1" applyNumberFormat="1" applyFont="1" applyBorder="1" applyAlignment="1">
      <alignment horizontal="center" vertical="center"/>
    </xf>
    <xf numFmtId="167" fontId="3" fillId="2" borderId="0" xfId="1" applyNumberFormat="1" applyFont="1" applyBorder="1" applyAlignment="1">
      <alignment horizontal="center" vertical="center"/>
    </xf>
    <xf numFmtId="167" fontId="3" fillId="2" borderId="4" xfId="1" applyNumberFormat="1" applyFont="1" applyBorder="1" applyAlignment="1">
      <alignment horizontal="center" vertical="center"/>
    </xf>
    <xf numFmtId="167" fontId="3" fillId="2" borderId="5" xfId="1" applyNumberFormat="1" applyFont="1" applyBorder="1" applyAlignment="1">
      <alignment horizontal="center" vertical="center"/>
    </xf>
    <xf numFmtId="167" fontId="3" fillId="2" borderId="6" xfId="1" applyNumberFormat="1" applyFont="1" applyBorder="1" applyAlignment="1">
      <alignment horizontal="center" vertical="center"/>
    </xf>
    <xf numFmtId="168" fontId="3" fillId="2" borderId="0" xfId="1" applyNumberFormat="1" applyFont="1" applyBorder="1" applyAlignment="1">
      <alignment horizontal="center" vertical="center"/>
    </xf>
    <xf numFmtId="168" fontId="3" fillId="2" borderId="4" xfId="1" applyNumberFormat="1" applyFont="1" applyBorder="1" applyAlignment="1">
      <alignment horizontal="center" vertical="center"/>
    </xf>
    <xf numFmtId="168" fontId="3" fillId="2" borderId="5" xfId="1" applyNumberFormat="1" applyFont="1" applyBorder="1" applyAlignment="1">
      <alignment horizontal="center" vertical="center"/>
    </xf>
    <xf numFmtId="168" fontId="3" fillId="2" borderId="6" xfId="1" applyNumberFormat="1" applyFont="1" applyBorder="1" applyAlignment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166" fontId="1" fillId="4" borderId="0" xfId="1" applyNumberFormat="1" applyFill="1" applyAlignment="1">
      <alignment horizontal="center" vertical="center"/>
    </xf>
    <xf numFmtId="166" fontId="1" fillId="4" borderId="3" xfId="2" applyNumberFormat="1" applyFill="1" applyBorder="1" applyAlignment="1">
      <alignment horizontal="center" vertical="center"/>
    </xf>
    <xf numFmtId="166" fontId="3" fillId="4" borderId="3" xfId="2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horizontal="center" vertical="center"/>
    </xf>
  </cellXfs>
  <cellStyles count="3">
    <cellStyle name="60 % - Accent4" xfId="2" builtinId="44"/>
    <cellStyle name="Accent4" xfId="1" builtinId="41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" sqref="B1:B44"/>
    </sheetView>
  </sheetViews>
  <sheetFormatPr baseColWidth="10" defaultRowHeight="15" x14ac:dyDescent="0.25"/>
  <sheetData>
    <row r="1" spans="1:2" x14ac:dyDescent="0.25">
      <c r="A1" s="1">
        <v>0.29166666666666669</v>
      </c>
      <c r="B1" s="1">
        <v>0.54166666666666663</v>
      </c>
    </row>
    <row r="2" spans="1:2" x14ac:dyDescent="0.25">
      <c r="A2" s="1">
        <v>0.30208333333333331</v>
      </c>
      <c r="B2" s="1">
        <v>0.55208333333333337</v>
      </c>
    </row>
    <row r="3" spans="1:2" x14ac:dyDescent="0.25">
      <c r="A3" s="1">
        <v>0.3125</v>
      </c>
      <c r="B3" s="1">
        <v>0.5625</v>
      </c>
    </row>
    <row r="4" spans="1:2" x14ac:dyDescent="0.25">
      <c r="A4" s="1">
        <v>0.32291666666666669</v>
      </c>
      <c r="B4" s="1">
        <v>0.57291666666666663</v>
      </c>
    </row>
    <row r="5" spans="1:2" x14ac:dyDescent="0.25">
      <c r="A5" s="1">
        <v>0.33333333333333298</v>
      </c>
      <c r="B5" s="1">
        <v>0.58333333333333404</v>
      </c>
    </row>
    <row r="6" spans="1:2" x14ac:dyDescent="0.25">
      <c r="A6" s="1">
        <v>0.34375</v>
      </c>
      <c r="B6" s="1">
        <v>0.59375</v>
      </c>
    </row>
    <row r="7" spans="1:2" x14ac:dyDescent="0.25">
      <c r="A7" s="1">
        <v>0.35416666666666602</v>
      </c>
      <c r="B7" s="1">
        <v>0.60416666666666696</v>
      </c>
    </row>
    <row r="8" spans="1:2" x14ac:dyDescent="0.25">
      <c r="A8" s="1">
        <v>0.36458333333333298</v>
      </c>
      <c r="B8" s="1">
        <v>0.61458333333333404</v>
      </c>
    </row>
    <row r="9" spans="1:2" x14ac:dyDescent="0.25">
      <c r="A9" s="1">
        <v>0.375</v>
      </c>
      <c r="B9" s="1">
        <v>0.625000000000001</v>
      </c>
    </row>
    <row r="10" spans="1:2" x14ac:dyDescent="0.25">
      <c r="A10" s="1">
        <v>0.38541666666666602</v>
      </c>
      <c r="B10" s="1">
        <v>0.63541666666666696</v>
      </c>
    </row>
    <row r="11" spans="1:2" x14ac:dyDescent="0.25">
      <c r="A11" s="1">
        <v>0.39583333333333298</v>
      </c>
      <c r="B11" s="1">
        <v>0.64583333333333404</v>
      </c>
    </row>
    <row r="12" spans="1:2" x14ac:dyDescent="0.25">
      <c r="A12" s="1">
        <v>0.40625</v>
      </c>
      <c r="B12" s="1">
        <v>0.656250000000001</v>
      </c>
    </row>
    <row r="13" spans="1:2" x14ac:dyDescent="0.25">
      <c r="A13" s="1">
        <v>0.41666666666666702</v>
      </c>
      <c r="B13" s="1">
        <v>0.66666666666666796</v>
      </c>
    </row>
    <row r="14" spans="1:2" x14ac:dyDescent="0.25">
      <c r="A14" s="1">
        <v>0.42708333333333298</v>
      </c>
      <c r="B14" s="1">
        <v>0.67708333333333504</v>
      </c>
    </row>
    <row r="15" spans="1:2" x14ac:dyDescent="0.25">
      <c r="A15" s="1">
        <v>0.4375</v>
      </c>
      <c r="B15" s="1">
        <v>0.687500000000001</v>
      </c>
    </row>
    <row r="16" spans="1:2" x14ac:dyDescent="0.25">
      <c r="A16" s="1">
        <v>0.44791666666666602</v>
      </c>
      <c r="B16" s="1">
        <v>0.69791666666666796</v>
      </c>
    </row>
    <row r="17" spans="1:2" x14ac:dyDescent="0.25">
      <c r="A17" s="1">
        <v>0.45833333333333298</v>
      </c>
      <c r="B17" s="1">
        <v>0.70833333333333504</v>
      </c>
    </row>
    <row r="18" spans="1:2" x14ac:dyDescent="0.25">
      <c r="A18" s="1">
        <v>0.46875</v>
      </c>
      <c r="B18" s="1">
        <v>0.718750000000002</v>
      </c>
    </row>
    <row r="19" spans="1:2" x14ac:dyDescent="0.25">
      <c r="A19" s="1">
        <v>0.47916666666666602</v>
      </c>
      <c r="B19" s="1">
        <v>0.72916666666666796</v>
      </c>
    </row>
    <row r="20" spans="1:2" x14ac:dyDescent="0.25">
      <c r="A20" s="1">
        <v>0.48958333333333298</v>
      </c>
      <c r="B20" s="1">
        <v>0.73958333333333504</v>
      </c>
    </row>
    <row r="21" spans="1:2" x14ac:dyDescent="0.25">
      <c r="A21" s="1">
        <v>0.5</v>
      </c>
      <c r="B21" s="1">
        <v>0.750000000000002</v>
      </c>
    </row>
    <row r="22" spans="1:2" x14ac:dyDescent="0.25">
      <c r="A22" s="1">
        <v>0.51041666666666596</v>
      </c>
      <c r="B22" s="1">
        <v>0.76041666666666896</v>
      </c>
    </row>
    <row r="23" spans="1:2" x14ac:dyDescent="0.25">
      <c r="A23" s="1">
        <v>0.52083333333333304</v>
      </c>
      <c r="B23" s="1">
        <v>0.77083333333333504</v>
      </c>
    </row>
    <row r="24" spans="1:2" x14ac:dyDescent="0.25">
      <c r="A24" s="1">
        <v>0.531249999999999</v>
      </c>
      <c r="B24" s="1">
        <v>0.781250000000002</v>
      </c>
    </row>
    <row r="25" spans="1:2" x14ac:dyDescent="0.25">
      <c r="A25" s="1">
        <v>0.54166666666666596</v>
      </c>
      <c r="B25" s="1">
        <v>0.79166666666666896</v>
      </c>
    </row>
    <row r="26" spans="1:2" x14ac:dyDescent="0.25">
      <c r="B26" s="1">
        <v>0.80208333333333603</v>
      </c>
    </row>
    <row r="27" spans="1:2" x14ac:dyDescent="0.25">
      <c r="B27" s="1">
        <v>0.812500000000002</v>
      </c>
    </row>
    <row r="28" spans="1:2" x14ac:dyDescent="0.25">
      <c r="B28" s="1">
        <v>0.82291666666666896</v>
      </c>
    </row>
    <row r="29" spans="1:2" x14ac:dyDescent="0.25">
      <c r="B29" s="1">
        <v>0.83333333333333603</v>
      </c>
    </row>
    <row r="30" spans="1:2" x14ac:dyDescent="0.25">
      <c r="B30" s="1">
        <v>0.843750000000002</v>
      </c>
    </row>
    <row r="31" spans="1:2" x14ac:dyDescent="0.25">
      <c r="B31" s="1">
        <v>0.85416666666666896</v>
      </c>
    </row>
    <row r="32" spans="1:2" x14ac:dyDescent="0.25">
      <c r="B32" s="1">
        <v>0.86458333333333603</v>
      </c>
    </row>
    <row r="33" spans="2:2" x14ac:dyDescent="0.25">
      <c r="B33" s="1">
        <v>0.875000000000003</v>
      </c>
    </row>
    <row r="34" spans="2:2" x14ac:dyDescent="0.25">
      <c r="B34" s="1">
        <v>0.88541666666666896</v>
      </c>
    </row>
    <row r="35" spans="2:2" x14ac:dyDescent="0.25">
      <c r="B35" s="1">
        <v>0.89583333333333603</v>
      </c>
    </row>
    <row r="36" spans="2:2" x14ac:dyDescent="0.25">
      <c r="B36" s="1">
        <v>0.906250000000003</v>
      </c>
    </row>
    <row r="37" spans="2:2" x14ac:dyDescent="0.25">
      <c r="B37" s="1">
        <v>0.91666666666666996</v>
      </c>
    </row>
    <row r="38" spans="2:2" x14ac:dyDescent="0.25">
      <c r="B38" s="1">
        <v>0.92708333333333603</v>
      </c>
    </row>
    <row r="39" spans="2:2" x14ac:dyDescent="0.25">
      <c r="B39" s="1">
        <v>0.937500000000003</v>
      </c>
    </row>
    <row r="40" spans="2:2" x14ac:dyDescent="0.25">
      <c r="B40" s="1">
        <v>0.94791666666666996</v>
      </c>
    </row>
    <row r="41" spans="2:2" x14ac:dyDescent="0.25">
      <c r="B41" s="1">
        <v>0.95833333333333703</v>
      </c>
    </row>
    <row r="42" spans="2:2" x14ac:dyDescent="0.25">
      <c r="B42" s="1">
        <v>0.968750000000003</v>
      </c>
    </row>
    <row r="43" spans="2:2" x14ac:dyDescent="0.25">
      <c r="B43" s="1">
        <v>0.97916666666666996</v>
      </c>
    </row>
    <row r="44" spans="2:2" x14ac:dyDescent="0.25">
      <c r="B44" s="1">
        <v>0.98958333333333703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0" zoomScaleNormal="100" workbookViewId="0">
      <selection activeCell="D25" sqref="D25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0">
        <v>39507</v>
      </c>
      <c r="B1" s="41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2"/>
      <c r="B2" s="43"/>
      <c r="C2" s="2"/>
      <c r="D2" s="3"/>
      <c r="E2" s="9">
        <v>0.29166666666666669</v>
      </c>
      <c r="F2" s="48">
        <f>$E$2*5</f>
        <v>1.4583333333333335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/>
      <c r="C3" s="19">
        <v>0.5</v>
      </c>
      <c r="D3" s="19">
        <v>0.79166666666666896</v>
      </c>
      <c r="E3" s="20">
        <f>D3-C3</f>
        <v>0.29166666666666896</v>
      </c>
      <c r="F3" s="18"/>
      <c r="G3" s="21">
        <f>IF(E3=0,-$E$2,E3-$E$2)</f>
        <v>2.2759572004815709E-15</v>
      </c>
      <c r="H3" s="18"/>
      <c r="I3" s="22"/>
      <c r="J3" s="23"/>
      <c r="K3" s="24"/>
      <c r="L3" s="24"/>
      <c r="M3" s="18"/>
      <c r="N3" s="18"/>
      <c r="O3" s="25"/>
    </row>
    <row r="4" spans="1:15" x14ac:dyDescent="0.25">
      <c r="A4" s="26" t="s">
        <v>5</v>
      </c>
      <c r="B4" s="26"/>
      <c r="C4" s="27">
        <v>0.41666666666666702</v>
      </c>
      <c r="D4" s="27">
        <v>0.80208333333333603</v>
      </c>
      <c r="E4" s="28">
        <f t="shared" ref="E4:E5" si="0">D4-C4</f>
        <v>0.38541666666666902</v>
      </c>
      <c r="F4" s="26"/>
      <c r="G4" s="21">
        <f t="shared" ref="G4:G7" si="1">IF(E4=0,-$E$2,E4-$E$2)</f>
        <v>9.3750000000002331E-2</v>
      </c>
      <c r="H4" s="26"/>
      <c r="I4" s="29"/>
      <c r="J4" s="29"/>
      <c r="K4" s="29"/>
      <c r="L4" s="29"/>
      <c r="M4" s="26"/>
      <c r="N4" s="26"/>
      <c r="O4" s="29"/>
    </row>
    <row r="5" spans="1:15" x14ac:dyDescent="0.25">
      <c r="A5" s="26" t="s">
        <v>6</v>
      </c>
      <c r="B5" s="26"/>
      <c r="C5" s="27">
        <v>0.32291666666666669</v>
      </c>
      <c r="D5" s="27">
        <v>0.58333333333333404</v>
      </c>
      <c r="E5" s="28">
        <f t="shared" si="0"/>
        <v>0.26041666666666735</v>
      </c>
      <c r="F5" s="26"/>
      <c r="G5" s="21">
        <f t="shared" si="1"/>
        <v>-3.1249999999999334E-2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>
        <v>1</v>
      </c>
      <c r="C6" s="27">
        <v>0.41666666666666702</v>
      </c>
      <c r="D6" s="27">
        <v>0.80208333333333603</v>
      </c>
      <c r="E6" s="28">
        <f>+D6-C6</f>
        <v>0.38541666666666902</v>
      </c>
      <c r="F6" s="26"/>
      <c r="G6" s="21">
        <f t="shared" si="1"/>
        <v>9.3750000000002331E-2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f>+B6+1</f>
        <v>2</v>
      </c>
      <c r="C7" s="27">
        <v>0.32291666666666669</v>
      </c>
      <c r="D7" s="27">
        <v>0.625000000000001</v>
      </c>
      <c r="E7" s="28">
        <f t="shared" ref="E7:E9" si="2">+D7-C7</f>
        <v>0.30208333333333431</v>
      </c>
      <c r="F7" s="26"/>
      <c r="G7" s="21">
        <f t="shared" si="1"/>
        <v>1.0416666666667629E-2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ref="B8:B36" si="3">+B7+1</f>
        <v>3</v>
      </c>
      <c r="C8" s="27"/>
      <c r="D8" s="27"/>
      <c r="E8" s="28">
        <f t="shared" si="2"/>
        <v>0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31">
        <f t="shared" si="3"/>
        <v>4</v>
      </c>
      <c r="C9" s="32"/>
      <c r="D9" s="32"/>
      <c r="E9" s="33">
        <f t="shared" si="2"/>
        <v>0</v>
      </c>
      <c r="F9" s="10">
        <f>SUM(E3:E9)</f>
        <v>1.6250000000000087</v>
      </c>
      <c r="G9" s="10"/>
      <c r="H9" s="49">
        <f>SUM(G3:G9)</f>
        <v>0.16666666666667523</v>
      </c>
      <c r="I9" s="50">
        <f>IF(F9&lt;=$F$2,"0:00",IF(AND(F9&gt;=$F$2+"1:00:00",F9&lt;=$F$2+"8:00:00"),F9-$F$2,"8:00"))</f>
        <v>0.16666666666667518</v>
      </c>
      <c r="J9" s="51">
        <f>IF(F9&gt;($F$2+"8:00:00"),F9-($F$2+"8:00:00"),0)</f>
        <v>0</v>
      </c>
      <c r="K9" s="34">
        <f>I9*$K$2</f>
        <v>0.20833333333334397</v>
      </c>
      <c r="L9" s="34">
        <f>J9*$L$2</f>
        <v>0</v>
      </c>
      <c r="M9" s="52">
        <f>(K9*24)*$M$2</f>
        <v>129.75000000000662</v>
      </c>
      <c r="N9" s="52">
        <f>(L9*24)*$M$2</f>
        <v>0</v>
      </c>
      <c r="O9" s="36"/>
    </row>
    <row r="10" spans="1:15" ht="15.75" thickTop="1" x14ac:dyDescent="0.25">
      <c r="A10" s="18" t="s">
        <v>4</v>
      </c>
      <c r="B10" s="18">
        <f t="shared" si="3"/>
        <v>5</v>
      </c>
      <c r="C10" s="19">
        <v>0.5</v>
      </c>
      <c r="D10" s="19">
        <v>0.79166666666666896</v>
      </c>
      <c r="E10" s="20">
        <f>D10-C10</f>
        <v>0.29166666666666896</v>
      </c>
      <c r="F10" s="18"/>
      <c r="G10" s="21">
        <f>IF(E10=0,-$E$2,E10-$E$2)</f>
        <v>2.2759572004815709E-15</v>
      </c>
      <c r="H10" s="18"/>
      <c r="I10" s="22"/>
      <c r="J10" s="23"/>
      <c r="K10" s="24"/>
      <c r="L10" s="24"/>
      <c r="M10" s="18"/>
      <c r="N10" s="18"/>
      <c r="O10" s="25" t="s">
        <v>26</v>
      </c>
    </row>
    <row r="11" spans="1:15" x14ac:dyDescent="0.25">
      <c r="A11" s="26" t="s">
        <v>11</v>
      </c>
      <c r="B11" s="26">
        <f t="shared" si="3"/>
        <v>6</v>
      </c>
      <c r="C11" s="27">
        <v>0.5</v>
      </c>
      <c r="D11" s="27">
        <v>0.80208333333333603</v>
      </c>
      <c r="E11" s="28">
        <f t="shared" ref="E11:E12" si="4">D11-C11</f>
        <v>0.30208333333333603</v>
      </c>
      <c r="F11" s="26"/>
      <c r="G11" s="21">
        <f t="shared" ref="G11:G14" si="5">IF(E11=0,-$E$2,E11-$E$2)</f>
        <v>1.041666666666935E-2</v>
      </c>
      <c r="H11" s="26"/>
      <c r="I11" s="29"/>
      <c r="J11" s="29"/>
      <c r="K11" s="29"/>
      <c r="L11" s="29"/>
      <c r="M11" s="26"/>
      <c r="N11" s="26"/>
      <c r="O11" s="29"/>
    </row>
    <row r="12" spans="1:15" x14ac:dyDescent="0.25">
      <c r="A12" s="26" t="s">
        <v>12</v>
      </c>
      <c r="B12" s="26">
        <f t="shared" si="3"/>
        <v>7</v>
      </c>
      <c r="C12" s="27">
        <v>0.32291666666666669</v>
      </c>
      <c r="D12" s="27">
        <v>0.58333333333333404</v>
      </c>
      <c r="E12" s="28">
        <f t="shared" si="4"/>
        <v>0.26041666666666735</v>
      </c>
      <c r="F12" s="26"/>
      <c r="G12" s="21">
        <f t="shared" si="5"/>
        <v>-3.1249999999999334E-2</v>
      </c>
      <c r="H12" s="26"/>
      <c r="I12" s="29"/>
      <c r="J12" s="29"/>
      <c r="K12" s="29"/>
      <c r="L12" s="29"/>
      <c r="M12" s="26"/>
      <c r="N12" s="26"/>
      <c r="O12" s="29"/>
    </row>
    <row r="13" spans="1:15" x14ac:dyDescent="0.25">
      <c r="A13" s="26" t="s">
        <v>13</v>
      </c>
      <c r="B13" s="26">
        <f t="shared" si="3"/>
        <v>8</v>
      </c>
      <c r="C13" s="27">
        <v>0.41666666666666702</v>
      </c>
      <c r="D13" s="27">
        <v>0.80208333333333603</v>
      </c>
      <c r="E13" s="28">
        <f>+D13-C13</f>
        <v>0.38541666666666902</v>
      </c>
      <c r="F13" s="26"/>
      <c r="G13" s="21">
        <f t="shared" si="5"/>
        <v>9.3750000000002331E-2</v>
      </c>
      <c r="H13" s="26"/>
      <c r="I13" s="29"/>
      <c r="J13" s="29"/>
      <c r="K13" s="29"/>
      <c r="L13" s="29"/>
      <c r="M13" s="26"/>
      <c r="N13" s="26"/>
      <c r="O13" s="29"/>
    </row>
    <row r="14" spans="1:15" x14ac:dyDescent="0.25">
      <c r="A14" s="26" t="s">
        <v>14</v>
      </c>
      <c r="B14" s="26">
        <f t="shared" si="3"/>
        <v>9</v>
      </c>
      <c r="C14" s="27">
        <v>0.32291666666666669</v>
      </c>
      <c r="D14" s="27">
        <v>0.625000000000001</v>
      </c>
      <c r="E14" s="28">
        <f t="shared" ref="E14:E16" si="6">+D14-C14</f>
        <v>0.30208333333333431</v>
      </c>
      <c r="F14" s="26"/>
      <c r="G14" s="21">
        <f t="shared" si="5"/>
        <v>1.0416666666667629E-2</v>
      </c>
      <c r="H14" s="26"/>
      <c r="I14" s="29"/>
      <c r="J14" s="29"/>
      <c r="K14" s="29"/>
      <c r="L14" s="29"/>
      <c r="M14" s="26"/>
      <c r="N14" s="26"/>
      <c r="O14" s="29"/>
    </row>
    <row r="15" spans="1:15" x14ac:dyDescent="0.25">
      <c r="A15" s="26" t="s">
        <v>15</v>
      </c>
      <c r="B15" s="26">
        <f t="shared" si="3"/>
        <v>10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31">
        <f t="shared" si="3"/>
        <v>11</v>
      </c>
      <c r="C16" s="32"/>
      <c r="D16" s="32"/>
      <c r="E16" s="33">
        <f t="shared" si="6"/>
        <v>0</v>
      </c>
      <c r="F16" s="10">
        <f>SUM(E10:E16)</f>
        <v>1.5416666666666756</v>
      </c>
      <c r="G16" s="10"/>
      <c r="H16" s="49">
        <f>SUM(G10:G16)</f>
        <v>8.3333333333342252E-2</v>
      </c>
      <c r="I16" s="50">
        <f>IF(F16&lt;=$F$2,"0:00",IF(AND(F16&gt;=$F$2+"1:00:00",F16&lt;=$F$2+"8:00:00"),F16-$F$2,"8:00"))</f>
        <v>8.3333333333342141E-2</v>
      </c>
      <c r="J16" s="51">
        <f>IF(F16&gt;($F$2+"8:00:00"),F16-($F$2+"8:00:00"),0)</f>
        <v>0</v>
      </c>
      <c r="K16" s="34">
        <f>I16*$K$2</f>
        <v>0.10416666666667768</v>
      </c>
      <c r="L16" s="34">
        <f>J16*$L$2</f>
        <v>0</v>
      </c>
      <c r="M16" s="52">
        <f>(K16*24)*$M$2</f>
        <v>64.87500000000685</v>
      </c>
      <c r="N16" s="52">
        <f>(L16*24)*$M$2</f>
        <v>0</v>
      </c>
      <c r="O16" s="36"/>
    </row>
    <row r="17" spans="1:15" ht="15.75" thickTop="1" x14ac:dyDescent="0.25">
      <c r="A17" s="18" t="s">
        <v>4</v>
      </c>
      <c r="B17" s="18">
        <f t="shared" si="3"/>
        <v>12</v>
      </c>
      <c r="C17" s="19">
        <v>0.5</v>
      </c>
      <c r="D17" s="19">
        <v>0.79166666666666896</v>
      </c>
      <c r="E17" s="20">
        <f>D17-C17</f>
        <v>0.29166666666666896</v>
      </c>
      <c r="F17" s="18"/>
      <c r="G17" s="21">
        <f>IF(E17=0,-$E$2,E17-$E$2)</f>
        <v>2.2759572004815709E-15</v>
      </c>
      <c r="H17" s="18"/>
      <c r="I17" s="22"/>
      <c r="J17" s="23"/>
      <c r="K17" s="24"/>
      <c r="L17" s="24"/>
      <c r="M17" s="18"/>
      <c r="N17" s="18"/>
      <c r="O17" s="25"/>
    </row>
    <row r="18" spans="1:15" x14ac:dyDescent="0.25">
      <c r="A18" s="26" t="s">
        <v>11</v>
      </c>
      <c r="B18" s="26">
        <f t="shared" si="3"/>
        <v>13</v>
      </c>
      <c r="C18" s="27">
        <v>0.41666666666666702</v>
      </c>
      <c r="D18" s="27">
        <v>0.85416666666666896</v>
      </c>
      <c r="E18" s="28">
        <f t="shared" ref="E18:E19" si="7">D18-C18</f>
        <v>0.43750000000000194</v>
      </c>
      <c r="F18" s="26"/>
      <c r="G18" s="21">
        <f t="shared" ref="G18:G21" si="8">IF(E18=0,-$E$2,E18-$E$2)</f>
        <v>0.14583333333333526</v>
      </c>
      <c r="H18" s="26"/>
      <c r="I18" s="29"/>
      <c r="J18" s="29"/>
      <c r="K18" s="29"/>
      <c r="L18" s="29"/>
      <c r="M18" s="26"/>
      <c r="N18" s="26"/>
      <c r="O18" s="29"/>
    </row>
    <row r="19" spans="1:15" x14ac:dyDescent="0.25">
      <c r="A19" s="26" t="s">
        <v>12</v>
      </c>
      <c r="B19" s="26">
        <f t="shared" si="3"/>
        <v>14</v>
      </c>
      <c r="C19" s="27">
        <v>0.33333333333333298</v>
      </c>
      <c r="D19" s="27">
        <v>0.58333333333333404</v>
      </c>
      <c r="E19" s="28">
        <f t="shared" si="7"/>
        <v>0.25000000000000105</v>
      </c>
      <c r="F19" s="26"/>
      <c r="G19" s="21">
        <f t="shared" si="8"/>
        <v>-4.166666666666563E-2</v>
      </c>
      <c r="H19" s="26"/>
      <c r="I19" s="29"/>
      <c r="J19" s="29"/>
      <c r="K19" s="29"/>
      <c r="L19" s="29"/>
      <c r="M19" s="26"/>
      <c r="N19" s="26"/>
      <c r="O19" s="29"/>
    </row>
    <row r="20" spans="1:15" x14ac:dyDescent="0.25">
      <c r="A20" s="26" t="s">
        <v>13</v>
      </c>
      <c r="B20" s="26">
        <f t="shared" si="3"/>
        <v>15</v>
      </c>
      <c r="C20" s="27">
        <v>0.41666666666666702</v>
      </c>
      <c r="D20" s="27">
        <v>0.812500000000002</v>
      </c>
      <c r="E20" s="28">
        <f>+D20-C20</f>
        <v>0.39583333333333498</v>
      </c>
      <c r="F20" s="26"/>
      <c r="G20" s="21">
        <f t="shared" si="8"/>
        <v>0.10416666666666829</v>
      </c>
      <c r="H20" s="26"/>
      <c r="I20" s="29"/>
      <c r="J20" s="29"/>
      <c r="K20" s="29"/>
      <c r="L20" s="29"/>
      <c r="M20" s="26"/>
      <c r="N20" s="26"/>
      <c r="O20" s="29"/>
    </row>
    <row r="21" spans="1:15" x14ac:dyDescent="0.25">
      <c r="A21" s="26" t="s">
        <v>14</v>
      </c>
      <c r="B21" s="26">
        <f t="shared" si="3"/>
        <v>16</v>
      </c>
      <c r="C21" s="27">
        <v>0.33333333333333298</v>
      </c>
      <c r="D21" s="27">
        <v>0.625000000000001</v>
      </c>
      <c r="E21" s="28">
        <f t="shared" ref="E21:E23" si="9">+D21-C21</f>
        <v>0.29166666666666802</v>
      </c>
      <c r="F21" s="26"/>
      <c r="G21" s="21">
        <f t="shared" si="8"/>
        <v>1.3322676295501878E-15</v>
      </c>
      <c r="H21" s="26"/>
      <c r="I21" s="29"/>
      <c r="J21" s="29"/>
      <c r="K21" s="29"/>
      <c r="L21" s="29"/>
      <c r="M21" s="26"/>
      <c r="N21" s="26"/>
      <c r="O21" s="29" t="s">
        <v>26</v>
      </c>
    </row>
    <row r="22" spans="1:15" x14ac:dyDescent="0.25">
      <c r="A22" s="26" t="s">
        <v>15</v>
      </c>
      <c r="B22" s="26">
        <f t="shared" si="3"/>
        <v>17</v>
      </c>
      <c r="C22" s="27"/>
      <c r="D22" s="27"/>
      <c r="E22" s="28">
        <f t="shared" si="9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31">
        <f t="shared" si="3"/>
        <v>18</v>
      </c>
      <c r="C23" s="32"/>
      <c r="D23" s="32"/>
      <c r="E23" s="33">
        <f t="shared" si="9"/>
        <v>0</v>
      </c>
      <c r="F23" s="10">
        <f>SUM(E17:E23)</f>
        <v>1.6666666666666752</v>
      </c>
      <c r="G23" s="10"/>
      <c r="H23" s="49">
        <f>SUM(G17:G23)</f>
        <v>0.20833333333334153</v>
      </c>
      <c r="I23" s="50">
        <f>IF(F23&lt;=$F$2,"0:00",IF(AND(F23&gt;=$F$2+"1:00:00",F23&lt;=$F$2+"8:00:00"),F23-$F$2,"8:00"))</f>
        <v>0.2083333333333417</v>
      </c>
      <c r="J23" s="51">
        <f>IF(F23&gt;($F$2+"8:00:00"),F23-($F$2+"8:00:00"),0)</f>
        <v>0</v>
      </c>
      <c r="K23" s="34">
        <f>I23*$K$2</f>
        <v>0.26041666666667712</v>
      </c>
      <c r="L23" s="34">
        <f>J23*$L$2</f>
        <v>0</v>
      </c>
      <c r="M23" s="52">
        <f>(K23*24)*$M$2</f>
        <v>162.18750000000651</v>
      </c>
      <c r="N23" s="52">
        <f>(L23*24)*$M$2</f>
        <v>0</v>
      </c>
      <c r="O23" s="36"/>
    </row>
    <row r="24" spans="1:15" ht="15.75" thickTop="1" x14ac:dyDescent="0.25">
      <c r="A24" s="18" t="s">
        <v>4</v>
      </c>
      <c r="B24" s="18">
        <f t="shared" si="3"/>
        <v>19</v>
      </c>
      <c r="C24" s="19">
        <v>0.5</v>
      </c>
      <c r="D24" s="19">
        <v>0.79166666666666896</v>
      </c>
      <c r="E24" s="20">
        <f>D24-C24</f>
        <v>0.29166666666666896</v>
      </c>
      <c r="F24" s="18"/>
      <c r="G24" s="21">
        <f>IF(E24=0,-$E$2,E24-$E$2)</f>
        <v>2.2759572004815709E-15</v>
      </c>
      <c r="H24" s="18"/>
      <c r="I24" s="22"/>
      <c r="J24" s="23"/>
      <c r="K24" s="24"/>
      <c r="L24" s="24"/>
      <c r="M24" s="18"/>
      <c r="N24" s="18"/>
      <c r="O24" s="25" t="s">
        <v>26</v>
      </c>
    </row>
    <row r="25" spans="1:15" x14ac:dyDescent="0.25">
      <c r="A25" s="26" t="s">
        <v>11</v>
      </c>
      <c r="B25" s="26">
        <f t="shared" si="3"/>
        <v>20</v>
      </c>
      <c r="C25" s="27">
        <v>0.41666666666666702</v>
      </c>
      <c r="D25" s="27">
        <v>0.85416666666666896</v>
      </c>
      <c r="E25" s="28">
        <f t="shared" ref="E25:E26" si="10">D25-C25</f>
        <v>0.43750000000000194</v>
      </c>
      <c r="F25" s="26"/>
      <c r="G25" s="21">
        <f t="shared" ref="G25:G28" si="11">IF(E25=0,-$E$2,E25-$E$2)</f>
        <v>0.14583333333333526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3"/>
        <v>21</v>
      </c>
      <c r="C26" s="27"/>
      <c r="D26" s="27"/>
      <c r="E26" s="28">
        <f t="shared" si="10"/>
        <v>0</v>
      </c>
      <c r="F26" s="26"/>
      <c r="G26" s="21">
        <f t="shared" si="11"/>
        <v>-0.29166666666666669</v>
      </c>
      <c r="H26" s="26"/>
      <c r="I26" s="29"/>
      <c r="J26" s="29"/>
      <c r="K26" s="29"/>
      <c r="L26" s="29"/>
      <c r="M26" s="26"/>
      <c r="N26" s="26"/>
      <c r="O26" s="29" t="s">
        <v>27</v>
      </c>
    </row>
    <row r="27" spans="1:15" x14ac:dyDescent="0.25">
      <c r="A27" s="26" t="s">
        <v>13</v>
      </c>
      <c r="B27" s="26">
        <f t="shared" si="3"/>
        <v>22</v>
      </c>
      <c r="C27" s="27">
        <v>0.41666666666666702</v>
      </c>
      <c r="D27" s="27">
        <v>0.80208333333333603</v>
      </c>
      <c r="E27" s="28">
        <f>+D27-C27</f>
        <v>0.38541666666666902</v>
      </c>
      <c r="F27" s="26"/>
      <c r="G27" s="21">
        <f t="shared" si="11"/>
        <v>9.3750000000002331E-2</v>
      </c>
      <c r="H27" s="26"/>
      <c r="I27" s="29"/>
      <c r="J27" s="29"/>
      <c r="K27" s="29"/>
      <c r="L27" s="29"/>
      <c r="M27" s="26"/>
      <c r="N27" s="26"/>
      <c r="O27" s="29"/>
    </row>
    <row r="28" spans="1:15" x14ac:dyDescent="0.25">
      <c r="A28" s="26" t="s">
        <v>14</v>
      </c>
      <c r="B28" s="26">
        <f t="shared" si="3"/>
        <v>23</v>
      </c>
      <c r="C28" s="27">
        <v>0.32291666666666669</v>
      </c>
      <c r="D28" s="27">
        <v>0.625000000000001</v>
      </c>
      <c r="E28" s="28">
        <f t="shared" ref="E28:E30" si="12">+D28-C28</f>
        <v>0.30208333333333431</v>
      </c>
      <c r="F28" s="26"/>
      <c r="G28" s="21">
        <f t="shared" si="11"/>
        <v>1.0416666666667629E-2</v>
      </c>
      <c r="H28" s="26"/>
      <c r="I28" s="29"/>
      <c r="J28" s="29"/>
      <c r="K28" s="29"/>
      <c r="L28" s="29"/>
      <c r="M28" s="26"/>
      <c r="N28" s="26"/>
      <c r="O28" s="29"/>
    </row>
    <row r="29" spans="1:15" x14ac:dyDescent="0.25">
      <c r="A29" s="26" t="s">
        <v>15</v>
      </c>
      <c r="B29" s="26">
        <f t="shared" si="3"/>
        <v>24</v>
      </c>
      <c r="C29" s="27"/>
      <c r="D29" s="27"/>
      <c r="E29" s="28">
        <f t="shared" si="12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31">
        <f t="shared" si="3"/>
        <v>25</v>
      </c>
      <c r="C30" s="32"/>
      <c r="D30" s="32"/>
      <c r="E30" s="33">
        <f t="shared" si="12"/>
        <v>0</v>
      </c>
      <c r="F30" s="10">
        <f>SUM(E24:E30)</f>
        <v>1.4166666666666743</v>
      </c>
      <c r="G30" s="10"/>
      <c r="H30" s="49">
        <f>SUM(G24:G30)</f>
        <v>-4.1666666666659191E-2</v>
      </c>
      <c r="I30" s="50" t="str">
        <f>IF(F30&lt;=$F$2,"0:00",IF(AND(F30&gt;=$F$2+"1:00:00",F30&lt;=$F$2+"8:00:00"),F30-$F$2,"8:00"))</f>
        <v>0:00</v>
      </c>
      <c r="J30" s="51">
        <f>IF(F30&gt;($F$2+"8:00:00"),F30-($F$2+"8:00:00"),0)</f>
        <v>0</v>
      </c>
      <c r="K30" s="34">
        <f>I30*$K$2</f>
        <v>0</v>
      </c>
      <c r="L30" s="34">
        <f>J30*$L$2</f>
        <v>0</v>
      </c>
      <c r="M30" s="52">
        <f>(K30*24)*$M$2</f>
        <v>0</v>
      </c>
      <c r="N30" s="52">
        <f>(L30*24)*$M$2</f>
        <v>0</v>
      </c>
      <c r="O30" s="36"/>
    </row>
    <row r="31" spans="1:15" ht="15.75" thickTop="1" x14ac:dyDescent="0.25">
      <c r="A31" s="18" t="s">
        <v>4</v>
      </c>
      <c r="B31" s="18">
        <f t="shared" si="3"/>
        <v>26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/>
    </row>
    <row r="32" spans="1:15" x14ac:dyDescent="0.25">
      <c r="A32" s="26" t="s">
        <v>11</v>
      </c>
      <c r="B32" s="26">
        <f t="shared" si="3"/>
        <v>27</v>
      </c>
      <c r="C32" s="27">
        <v>0.41666666666666702</v>
      </c>
      <c r="D32" s="27">
        <v>0.95833333333333703</v>
      </c>
      <c r="E32" s="28">
        <f t="shared" ref="E32:E33" si="13">D32-C32</f>
        <v>0.54166666666667007</v>
      </c>
      <c r="F32" s="26"/>
      <c r="G32" s="21">
        <f t="shared" ref="G32:G35" si="14">IF(E32=0,-$E$2,E32-$E$2)</f>
        <v>0.25000000000000339</v>
      </c>
      <c r="H32" s="26"/>
      <c r="I32" s="29"/>
      <c r="J32" s="29"/>
      <c r="K32" s="29"/>
      <c r="L32" s="29"/>
      <c r="M32" s="26"/>
      <c r="N32" s="26"/>
      <c r="O32" s="29"/>
    </row>
    <row r="33" spans="1:15" x14ac:dyDescent="0.25">
      <c r="A33" s="26" t="s">
        <v>12</v>
      </c>
      <c r="B33" s="26">
        <f t="shared" si="3"/>
        <v>28</v>
      </c>
      <c r="C33" s="27">
        <v>0.33333333333333298</v>
      </c>
      <c r="D33" s="27">
        <v>0.58333333333333404</v>
      </c>
      <c r="E33" s="28">
        <f t="shared" si="13"/>
        <v>0.25000000000000105</v>
      </c>
      <c r="F33" s="26"/>
      <c r="G33" s="21">
        <f t="shared" si="14"/>
        <v>-4.166666666666563E-2</v>
      </c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>
        <f t="shared" si="3"/>
        <v>29</v>
      </c>
      <c r="C34" s="27">
        <v>0.41666666666666702</v>
      </c>
      <c r="D34" s="27">
        <v>0.85416666666666896</v>
      </c>
      <c r="E34" s="28">
        <f>+D34-C34</f>
        <v>0.43750000000000194</v>
      </c>
      <c r="F34" s="26"/>
      <c r="G34" s="21">
        <f t="shared" si="14"/>
        <v>0.14583333333333526</v>
      </c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>
        <f t="shared" si="3"/>
        <v>30</v>
      </c>
      <c r="C35" s="27">
        <v>0.32291666666666669</v>
      </c>
      <c r="D35" s="27">
        <v>0.625000000000001</v>
      </c>
      <c r="E35" s="28">
        <f t="shared" ref="E35:E37" si="15">+D35-C35</f>
        <v>0.30208333333333431</v>
      </c>
      <c r="F35" s="26"/>
      <c r="G35" s="21">
        <f t="shared" si="14"/>
        <v>1.0416666666667629E-2</v>
      </c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>
        <f t="shared" si="3"/>
        <v>31</v>
      </c>
      <c r="C36" s="27"/>
      <c r="D36" s="27"/>
      <c r="E36" s="28">
        <f t="shared" si="15"/>
        <v>0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31"/>
      <c r="C37" s="32"/>
      <c r="D37" s="32"/>
      <c r="E37" s="33">
        <f t="shared" si="15"/>
        <v>0</v>
      </c>
      <c r="F37" s="10">
        <f>SUM(E31:E37)</f>
        <v>1.8229166666666765</v>
      </c>
      <c r="G37" s="10"/>
      <c r="H37" s="49">
        <f>SUM(G31:G37)</f>
        <v>0.36458333333334292</v>
      </c>
      <c r="I37" s="50" t="str">
        <f>IF(F37&lt;=$F$2,"0:00",IF(AND(F37&gt;=$F$2+"1:00:00",F37&lt;=$F$2+"8:00:00"),F37-$F$2,"8:00"))</f>
        <v>8:00</v>
      </c>
      <c r="J37" s="51">
        <f>IF(F37&gt;($F$2+"8:00:00"),F37-($F$2+"8:00:00"),0)</f>
        <v>3.125000000000977E-2</v>
      </c>
      <c r="K37" s="34">
        <f>I37*$K$2</f>
        <v>0.41666666666666663</v>
      </c>
      <c r="L37" s="34">
        <f>J37*$L$2</f>
        <v>4.6875000000014655E-2</v>
      </c>
      <c r="M37" s="52">
        <f>(K37*24)*$M$2</f>
        <v>259.5</v>
      </c>
      <c r="N37" s="52">
        <f>(L37*24)*$M$2</f>
        <v>29.193750000009125</v>
      </c>
      <c r="O37" s="36"/>
    </row>
    <row r="38" spans="1:15" ht="16.5" thickTop="1" thickBot="1" x14ac:dyDescent="0.3">
      <c r="G38" s="37" t="s">
        <v>28</v>
      </c>
      <c r="H38" s="38">
        <f>SUM(H3:H37)</f>
        <v>0.78125000000004274</v>
      </c>
      <c r="I38" s="38">
        <f t="shared" ref="I38:N38" si="16">SUM(I3:I37)</f>
        <v>0.45833333333335902</v>
      </c>
      <c r="J38" s="38">
        <f t="shared" si="16"/>
        <v>3.125000000000977E-2</v>
      </c>
      <c r="K38" s="38">
        <f t="shared" si="16"/>
        <v>0.98958333333336534</v>
      </c>
      <c r="L38" s="38">
        <f t="shared" si="16"/>
        <v>4.6875000000014655E-2</v>
      </c>
      <c r="M38" s="39">
        <f t="shared" si="16"/>
        <v>616.31250000002001</v>
      </c>
      <c r="N38" s="39">
        <f t="shared" si="16"/>
        <v>29.193750000009125</v>
      </c>
    </row>
    <row r="39" spans="1:15" ht="15.75" thickTop="1" x14ac:dyDescent="0.25"/>
  </sheetData>
  <mergeCells count="1">
    <mergeCell ref="A1:B2"/>
  </mergeCells>
  <conditionalFormatting sqref="G10:G37">
    <cfRule type="cellIs" dxfId="11" priority="2" operator="lessThan">
      <formula>0</formula>
    </cfRule>
  </conditionalFormatting>
  <conditionalFormatting sqref="G3:G7 G10:G14 G17:G21 G31:G35 G24:G28">
    <cfRule type="cellIs" dxfId="10" priority="1" operator="lessThan">
      <formula>0</formula>
    </cfRule>
  </conditionalFormatting>
  <dataValidations count="2">
    <dataValidation type="list" allowBlank="1" showInputMessage="1" showErrorMessage="1" sqref="C3:C37">
      <formula1 xml:space="preserve"> heures_d_arrivée</formula1>
    </dataValidation>
    <dataValidation type="list" allowBlank="1" showInputMessage="1" showErrorMessage="1" sqref="D3:D37">
      <formula1 xml:space="preserve"> départ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T16" sqref="T16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4">
        <v>39538</v>
      </c>
      <c r="B1" s="45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6"/>
      <c r="B2" s="47"/>
      <c r="C2" s="2"/>
      <c r="D2" s="3"/>
      <c r="E2" s="9">
        <v>0.29166666666666669</v>
      </c>
      <c r="F2" s="10">
        <v>1.4583333333333333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>
        <v>2</v>
      </c>
      <c r="C3" s="19">
        <v>0.375</v>
      </c>
      <c r="D3" s="19">
        <v>0.79166666666666896</v>
      </c>
      <c r="E3" s="20">
        <f>D3-C3</f>
        <v>0.41666666666666896</v>
      </c>
      <c r="F3" s="18"/>
      <c r="G3" s="21">
        <f>IF(E3=0,-$E$2,E3-$E$2)</f>
        <v>0.12500000000000228</v>
      </c>
      <c r="H3" s="18"/>
      <c r="I3" s="22"/>
      <c r="J3" s="23"/>
      <c r="K3" s="24"/>
      <c r="L3" s="24"/>
      <c r="M3" s="18"/>
      <c r="N3" s="18"/>
      <c r="O3" s="25"/>
    </row>
    <row r="4" spans="1:15" x14ac:dyDescent="0.25">
      <c r="A4" s="26" t="s">
        <v>5</v>
      </c>
      <c r="B4" s="26">
        <f>+B3+1</f>
        <v>3</v>
      </c>
      <c r="C4" s="27">
        <v>0.41666666666666702</v>
      </c>
      <c r="D4" s="27">
        <v>0.687500000000001</v>
      </c>
      <c r="E4" s="28">
        <f t="shared" ref="E4:E5" si="0">D4-C4</f>
        <v>0.27083333333333398</v>
      </c>
      <c r="F4" s="26"/>
      <c r="G4" s="21">
        <f t="shared" ref="G4:G7" si="1">IF(E4=0,-$E$2,E4-$E$2)</f>
        <v>-2.0833333333332704E-2</v>
      </c>
      <c r="H4" s="26"/>
      <c r="I4" s="29"/>
      <c r="J4" s="29"/>
      <c r="K4" s="29"/>
      <c r="L4" s="29"/>
      <c r="M4" s="26"/>
      <c r="N4" s="26"/>
      <c r="O4" s="29"/>
    </row>
    <row r="5" spans="1:15" x14ac:dyDescent="0.25">
      <c r="A5" s="26" t="s">
        <v>6</v>
      </c>
      <c r="B5" s="26">
        <f t="shared" ref="B5:B31" si="2">+B4+1</f>
        <v>4</v>
      </c>
      <c r="C5" s="27">
        <v>0.33333333333333298</v>
      </c>
      <c r="D5" s="27">
        <v>0.58333333333333404</v>
      </c>
      <c r="E5" s="28">
        <f t="shared" si="0"/>
        <v>0.25000000000000105</v>
      </c>
      <c r="F5" s="26"/>
      <c r="G5" s="21">
        <f t="shared" si="1"/>
        <v>-4.166666666666563E-2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>
        <f t="shared" si="2"/>
        <v>5</v>
      </c>
      <c r="C6" s="27">
        <v>0.41666666666666702</v>
      </c>
      <c r="D6" s="27">
        <v>0.812500000000002</v>
      </c>
      <c r="E6" s="28">
        <f>+D6-C6</f>
        <v>0.39583333333333498</v>
      </c>
      <c r="F6" s="26"/>
      <c r="G6" s="21">
        <f t="shared" si="1"/>
        <v>0.10416666666666829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f t="shared" si="2"/>
        <v>6</v>
      </c>
      <c r="C7" s="27">
        <v>0.32291666666666669</v>
      </c>
      <c r="D7" s="27">
        <v>0.625000000000001</v>
      </c>
      <c r="E7" s="28">
        <f t="shared" ref="E7:E9" si="3">+D7-C7</f>
        <v>0.30208333333333431</v>
      </c>
      <c r="F7" s="26"/>
      <c r="G7" s="21">
        <f t="shared" si="1"/>
        <v>1.0416666666667629E-2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si="2"/>
        <v>7</v>
      </c>
      <c r="C8" s="27"/>
      <c r="D8" s="27"/>
      <c r="E8" s="28">
        <f t="shared" si="3"/>
        <v>0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26">
        <f t="shared" si="2"/>
        <v>8</v>
      </c>
      <c r="C9" s="32"/>
      <c r="D9" s="32"/>
      <c r="E9" s="33">
        <f t="shared" si="3"/>
        <v>0</v>
      </c>
      <c r="F9" s="10">
        <f>SUM(E3:E9)</f>
        <v>1.6354166666666734</v>
      </c>
      <c r="G9" s="10"/>
      <c r="H9" s="5">
        <f>IF(F9&gt;=$F$2+"1:00",IF(F9&lt;=$J$2,F9-$F$2,0))</f>
        <v>0.17708333333334014</v>
      </c>
      <c r="I9" s="6">
        <f>IF(F9&gt;$F$2,IF(F9&gt;=$J$2,"8:00",F9-$F$2),0)</f>
        <v>0.17708333333334014</v>
      </c>
      <c r="J9" s="34">
        <f>IF(F9&gt;$J$2,F9-$J$2,0)</f>
        <v>0</v>
      </c>
      <c r="K9" s="34">
        <f>I9*$K$2</f>
        <v>0.22135416666667518</v>
      </c>
      <c r="L9" s="34">
        <f>J9*$L$2</f>
        <v>0</v>
      </c>
      <c r="M9" s="35">
        <f>(I9*$M$2)*24</f>
        <v>110.28750000000423</v>
      </c>
      <c r="N9" s="31">
        <f>(J9*$N$2)*24</f>
        <v>0</v>
      </c>
      <c r="O9" s="36"/>
    </row>
    <row r="10" spans="1:15" ht="15.75" thickTop="1" x14ac:dyDescent="0.25">
      <c r="A10" s="18" t="s">
        <v>4</v>
      </c>
      <c r="B10" s="26">
        <f t="shared" si="2"/>
        <v>9</v>
      </c>
      <c r="C10" s="19">
        <v>0.5</v>
      </c>
      <c r="D10" s="19">
        <v>0.79166666666666896</v>
      </c>
      <c r="E10" s="20">
        <f>D10-C10</f>
        <v>0.29166666666666896</v>
      </c>
      <c r="F10" s="18"/>
      <c r="G10" s="21">
        <f>IF(E10=0,-$E$2,E10-$E$2)</f>
        <v>2.2759572004815709E-15</v>
      </c>
      <c r="H10" s="18"/>
      <c r="I10" s="22"/>
      <c r="J10" s="23"/>
      <c r="K10" s="24"/>
      <c r="L10" s="24"/>
      <c r="M10" s="18"/>
      <c r="N10" s="18"/>
      <c r="O10" s="25"/>
    </row>
    <row r="11" spans="1:15" x14ac:dyDescent="0.25">
      <c r="A11" s="26" t="s">
        <v>11</v>
      </c>
      <c r="B11" s="26">
        <f t="shared" si="2"/>
        <v>10</v>
      </c>
      <c r="C11" s="27">
        <v>0.5</v>
      </c>
      <c r="D11" s="27">
        <v>0.85416666666666896</v>
      </c>
      <c r="E11" s="28">
        <f t="shared" ref="E11:E12" si="4">D11-C11</f>
        <v>0.35416666666666896</v>
      </c>
      <c r="F11" s="26"/>
      <c r="G11" s="21">
        <f t="shared" ref="G11:G14" si="5">IF(E11=0,-$E$2,E11-$E$2)</f>
        <v>6.2500000000002276E-2</v>
      </c>
      <c r="H11" s="26"/>
      <c r="I11" s="29"/>
      <c r="J11" s="29"/>
      <c r="K11" s="29"/>
      <c r="L11" s="29"/>
      <c r="M11" s="26"/>
      <c r="N11" s="26"/>
      <c r="O11" s="29"/>
    </row>
    <row r="12" spans="1:15" x14ac:dyDescent="0.25">
      <c r="A12" s="26" t="s">
        <v>12</v>
      </c>
      <c r="B12" s="26">
        <f t="shared" si="2"/>
        <v>11</v>
      </c>
      <c r="C12" s="27">
        <v>0.33333333333333298</v>
      </c>
      <c r="D12" s="27">
        <v>0.58333333333333404</v>
      </c>
      <c r="E12" s="28">
        <f t="shared" si="4"/>
        <v>0.25000000000000105</v>
      </c>
      <c r="F12" s="26"/>
      <c r="G12" s="21">
        <f t="shared" si="5"/>
        <v>-4.166666666666563E-2</v>
      </c>
      <c r="H12" s="26"/>
      <c r="I12" s="29"/>
      <c r="J12" s="29"/>
      <c r="K12" s="29"/>
      <c r="L12" s="29"/>
      <c r="M12" s="26"/>
      <c r="N12" s="26"/>
      <c r="O12" s="29"/>
    </row>
    <row r="13" spans="1:15" x14ac:dyDescent="0.25">
      <c r="A13" s="26" t="s">
        <v>13</v>
      </c>
      <c r="B13" s="26">
        <f t="shared" si="2"/>
        <v>12</v>
      </c>
      <c r="C13" s="27">
        <v>0.41666666666666702</v>
      </c>
      <c r="D13" s="27">
        <v>0.80208333333333603</v>
      </c>
      <c r="E13" s="28">
        <f>+D13-C13</f>
        <v>0.38541666666666902</v>
      </c>
      <c r="F13" s="26"/>
      <c r="G13" s="21">
        <f t="shared" si="5"/>
        <v>9.3750000000002331E-2</v>
      </c>
      <c r="H13" s="26"/>
      <c r="I13" s="29"/>
      <c r="J13" s="29"/>
      <c r="K13" s="29"/>
      <c r="L13" s="29"/>
      <c r="M13" s="26"/>
      <c r="N13" s="26"/>
      <c r="O13" s="29"/>
    </row>
    <row r="14" spans="1:15" x14ac:dyDescent="0.25">
      <c r="A14" s="26" t="s">
        <v>14</v>
      </c>
      <c r="B14" s="26">
        <f t="shared" si="2"/>
        <v>13</v>
      </c>
      <c r="C14" s="27">
        <v>0.32291666666666669</v>
      </c>
      <c r="D14" s="27">
        <v>0.625000000000001</v>
      </c>
      <c r="E14" s="28">
        <f t="shared" ref="E14:E16" si="6">+D14-C14</f>
        <v>0.30208333333333431</v>
      </c>
      <c r="F14" s="26"/>
      <c r="G14" s="21">
        <f t="shared" si="5"/>
        <v>1.0416666666667629E-2</v>
      </c>
      <c r="H14" s="26"/>
      <c r="I14" s="29"/>
      <c r="J14" s="29"/>
      <c r="K14" s="29"/>
      <c r="L14" s="29"/>
      <c r="M14" s="26"/>
      <c r="N14" s="26"/>
      <c r="O14" s="29"/>
    </row>
    <row r="15" spans="1:15" x14ac:dyDescent="0.25">
      <c r="A15" s="26" t="s">
        <v>15</v>
      </c>
      <c r="B15" s="26">
        <f t="shared" si="2"/>
        <v>14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26">
        <f t="shared" si="2"/>
        <v>15</v>
      </c>
      <c r="C16" s="32"/>
      <c r="D16" s="32"/>
      <c r="E16" s="33">
        <f t="shared" si="6"/>
        <v>0</v>
      </c>
      <c r="F16" s="10">
        <f>SUM(E10:E16)</f>
        <v>1.5833333333333424</v>
      </c>
      <c r="G16" s="10"/>
      <c r="H16" s="4">
        <f t="shared" ref="H16" si="7">IF(F16&gt;=$F$2+"1:00",IF(F16&lt;=$J$2,F16-$F$2,0))</f>
        <v>0.1250000000000091</v>
      </c>
      <c r="I16" s="6">
        <f t="shared" ref="I16" si="8">IF(F16&gt;$F$2,IF(F16&gt;=$J$2,"8:00",F16-$F$2),0)</f>
        <v>0.1250000000000091</v>
      </c>
      <c r="J16" s="34">
        <f>IF(F16&gt;$J$2,F16-$J$2,0)</f>
        <v>0</v>
      </c>
      <c r="K16" s="34">
        <f>I16*$K$2</f>
        <v>0.15625000000001138</v>
      </c>
      <c r="L16" s="34">
        <f>J16*$L$2</f>
        <v>0</v>
      </c>
      <c r="M16" s="35">
        <f>(I16*$M$2)*24</f>
        <v>77.850000000005664</v>
      </c>
      <c r="N16" s="31">
        <f>(J16*$N$2)*24</f>
        <v>0</v>
      </c>
      <c r="O16" s="36"/>
    </row>
    <row r="17" spans="1:15" ht="15.75" thickTop="1" x14ac:dyDescent="0.25">
      <c r="A17" s="18" t="s">
        <v>4</v>
      </c>
      <c r="B17" s="26">
        <f t="shared" si="2"/>
        <v>16</v>
      </c>
      <c r="C17" s="19">
        <v>0.5</v>
      </c>
      <c r="D17" s="19">
        <v>0.79166666666666896</v>
      </c>
      <c r="E17" s="20">
        <f>D17-C17</f>
        <v>0.29166666666666896</v>
      </c>
      <c r="F17" s="18"/>
      <c r="G17" s="21">
        <f>IF(E17=0,-$E$2,E17-$E$2)</f>
        <v>2.2759572004815709E-15</v>
      </c>
      <c r="H17" s="18"/>
      <c r="I17" s="22"/>
      <c r="J17" s="23"/>
      <c r="K17" s="24"/>
      <c r="L17" s="24"/>
      <c r="M17" s="18"/>
      <c r="N17" s="18"/>
      <c r="O17" s="25"/>
    </row>
    <row r="18" spans="1:15" x14ac:dyDescent="0.25">
      <c r="A18" s="26" t="s">
        <v>11</v>
      </c>
      <c r="B18" s="26">
        <f t="shared" si="2"/>
        <v>17</v>
      </c>
      <c r="C18" s="27">
        <v>0.41666666666666702</v>
      </c>
      <c r="D18" s="27">
        <v>0.80208333333333603</v>
      </c>
      <c r="E18" s="28">
        <f t="shared" ref="E18:E19" si="9">D18-C18</f>
        <v>0.38541666666666902</v>
      </c>
      <c r="F18" s="26"/>
      <c r="G18" s="21">
        <f t="shared" ref="G18:G21" si="10">IF(E18=0,-$E$2,E18-$E$2)</f>
        <v>9.3750000000002331E-2</v>
      </c>
      <c r="H18" s="26"/>
      <c r="I18" s="29"/>
      <c r="J18" s="29"/>
      <c r="K18" s="29"/>
      <c r="L18" s="29"/>
      <c r="M18" s="26"/>
      <c r="N18" s="26"/>
      <c r="O18" s="29"/>
    </row>
    <row r="19" spans="1:15" x14ac:dyDescent="0.25">
      <c r="A19" s="26" t="s">
        <v>12</v>
      </c>
      <c r="B19" s="26">
        <f t="shared" si="2"/>
        <v>18</v>
      </c>
      <c r="C19" s="27">
        <v>0.33333333333333298</v>
      </c>
      <c r="D19" s="27">
        <v>0.58333333333333404</v>
      </c>
      <c r="E19" s="28">
        <f t="shared" si="9"/>
        <v>0.25000000000000105</v>
      </c>
      <c r="F19" s="26"/>
      <c r="G19" s="21">
        <f t="shared" si="10"/>
        <v>-4.166666666666563E-2</v>
      </c>
      <c r="H19" s="26"/>
      <c r="I19" s="29"/>
      <c r="J19" s="29"/>
      <c r="K19" s="29"/>
      <c r="L19" s="29"/>
      <c r="M19" s="26"/>
      <c r="N19" s="26"/>
      <c r="O19" s="29"/>
    </row>
    <row r="20" spans="1:15" x14ac:dyDescent="0.25">
      <c r="A20" s="26" t="s">
        <v>13</v>
      </c>
      <c r="B20" s="26">
        <f t="shared" si="2"/>
        <v>19</v>
      </c>
      <c r="C20" s="27">
        <v>0.41666666666666702</v>
      </c>
      <c r="D20" s="27">
        <v>0.812500000000002</v>
      </c>
      <c r="E20" s="28">
        <f>+D20-C20</f>
        <v>0.39583333333333498</v>
      </c>
      <c r="F20" s="26"/>
      <c r="G20" s="21">
        <f t="shared" si="10"/>
        <v>0.10416666666666829</v>
      </c>
      <c r="H20" s="26"/>
      <c r="I20" s="29"/>
      <c r="J20" s="29"/>
      <c r="K20" s="29"/>
      <c r="L20" s="29"/>
      <c r="M20" s="26"/>
      <c r="N20" s="26"/>
      <c r="O20" s="29"/>
    </row>
    <row r="21" spans="1:15" x14ac:dyDescent="0.25">
      <c r="A21" s="26" t="s">
        <v>14</v>
      </c>
      <c r="B21" s="26">
        <f t="shared" si="2"/>
        <v>20</v>
      </c>
      <c r="C21" s="27">
        <v>0.33333333333333298</v>
      </c>
      <c r="D21" s="27">
        <v>0.625000000000001</v>
      </c>
      <c r="E21" s="28">
        <f t="shared" ref="E21:E23" si="11">+D21-C21</f>
        <v>0.29166666666666802</v>
      </c>
      <c r="F21" s="26"/>
      <c r="G21" s="21">
        <f t="shared" si="10"/>
        <v>1.3322676295501878E-15</v>
      </c>
      <c r="H21" s="26"/>
      <c r="I21" s="29"/>
      <c r="J21" s="29"/>
      <c r="K21" s="29"/>
      <c r="L21" s="29"/>
      <c r="M21" s="26"/>
      <c r="N21" s="26"/>
      <c r="O21" s="29"/>
    </row>
    <row r="22" spans="1:15" x14ac:dyDescent="0.25">
      <c r="A22" s="26" t="s">
        <v>15</v>
      </c>
      <c r="B22" s="26">
        <f t="shared" si="2"/>
        <v>21</v>
      </c>
      <c r="C22" s="27"/>
      <c r="D22" s="27"/>
      <c r="E22" s="28">
        <f t="shared" si="11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26">
        <f t="shared" si="2"/>
        <v>22</v>
      </c>
      <c r="C23" s="32"/>
      <c r="D23" s="32"/>
      <c r="E23" s="33">
        <f t="shared" si="11"/>
        <v>0</v>
      </c>
      <c r="F23" s="10">
        <f>SUM(E17:E23)</f>
        <v>1.6145833333333421</v>
      </c>
      <c r="G23" s="10"/>
      <c r="H23" s="5">
        <f t="shared" ref="H23" si="12">IF(F23&gt;=$F$2+"1:00",IF(F23&lt;=$J$2,F23-$F$2,0))</f>
        <v>0.15625000000000888</v>
      </c>
      <c r="I23" s="6">
        <f t="shared" ref="I23" si="13">IF(F23&gt;$F$2,IF(F23&gt;=$J$2,"8:00",F23-$F$2),0)</f>
        <v>0.15625000000000888</v>
      </c>
      <c r="J23" s="34">
        <f>IF(F23&gt;$J$2,F23-$J$2,0)</f>
        <v>0</v>
      </c>
      <c r="K23" s="34">
        <f>I23*$K$2</f>
        <v>0.1953125000000111</v>
      </c>
      <c r="L23" s="34">
        <f>J23*$L$2</f>
        <v>0</v>
      </c>
      <c r="M23" s="35">
        <f>(I23*$M$2)*24</f>
        <v>97.312500000005514</v>
      </c>
      <c r="N23" s="31">
        <f>(J23*$N$2)*24</f>
        <v>0</v>
      </c>
      <c r="O23" s="36"/>
    </row>
    <row r="24" spans="1:15" ht="15.75" thickTop="1" x14ac:dyDescent="0.25">
      <c r="A24" s="18" t="s">
        <v>4</v>
      </c>
      <c r="B24" s="26">
        <f t="shared" si="2"/>
        <v>23</v>
      </c>
      <c r="C24" s="19">
        <v>0.5</v>
      </c>
      <c r="D24" s="19">
        <v>0.79166666666666896</v>
      </c>
      <c r="E24" s="20">
        <f>D24-C24</f>
        <v>0.29166666666666896</v>
      </c>
      <c r="F24" s="18"/>
      <c r="G24" s="21">
        <f>IF(E24=0,-$E$2,E24-$E$2)</f>
        <v>2.2759572004815709E-15</v>
      </c>
      <c r="H24" s="18"/>
      <c r="I24" s="22"/>
      <c r="J24" s="23"/>
      <c r="K24" s="24"/>
      <c r="L24" s="24"/>
      <c r="M24" s="18"/>
      <c r="N24" s="18"/>
      <c r="O24" s="25"/>
    </row>
    <row r="25" spans="1:15" x14ac:dyDescent="0.25">
      <c r="A25" s="26" t="s">
        <v>11</v>
      </c>
      <c r="B25" s="26">
        <f t="shared" si="2"/>
        <v>24</v>
      </c>
      <c r="C25" s="27">
        <v>0.41666666666666702</v>
      </c>
      <c r="D25" s="27">
        <v>0.97916666666666996</v>
      </c>
      <c r="E25" s="28">
        <f t="shared" ref="E25:E26" si="14">D25-C25</f>
        <v>0.56250000000000289</v>
      </c>
      <c r="F25" s="26"/>
      <c r="G25" s="21">
        <f t="shared" ref="G25:G28" si="15">IF(E25=0,-$E$2,E25-$E$2)</f>
        <v>0.2708333333333362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2"/>
        <v>25</v>
      </c>
      <c r="C26" s="27"/>
      <c r="D26" s="27"/>
      <c r="E26" s="28">
        <f t="shared" si="14"/>
        <v>0</v>
      </c>
      <c r="F26" s="26"/>
      <c r="G26" s="21">
        <f t="shared" si="15"/>
        <v>-0.29166666666666669</v>
      </c>
      <c r="H26" s="26"/>
      <c r="I26" s="29"/>
      <c r="J26" s="29"/>
      <c r="K26" s="29"/>
      <c r="L26" s="29"/>
      <c r="M26" s="26"/>
      <c r="N26" s="26"/>
      <c r="O26" s="29" t="s">
        <v>29</v>
      </c>
    </row>
    <row r="27" spans="1:15" x14ac:dyDescent="0.25">
      <c r="A27" s="26" t="s">
        <v>13</v>
      </c>
      <c r="B27" s="26">
        <f t="shared" si="2"/>
        <v>26</v>
      </c>
      <c r="C27" s="27">
        <v>0.41666666666666702</v>
      </c>
      <c r="D27" s="27">
        <v>0.85416666666666896</v>
      </c>
      <c r="E27" s="28">
        <f>+D27-C27</f>
        <v>0.43750000000000194</v>
      </c>
      <c r="F27" s="26"/>
      <c r="G27" s="21">
        <f t="shared" si="15"/>
        <v>0.14583333333333526</v>
      </c>
      <c r="H27" s="26"/>
      <c r="I27" s="29"/>
      <c r="J27" s="29"/>
      <c r="K27" s="29"/>
      <c r="L27" s="29"/>
      <c r="M27" s="26"/>
      <c r="N27" s="26"/>
      <c r="O27" s="29"/>
    </row>
    <row r="28" spans="1:15" x14ac:dyDescent="0.25">
      <c r="A28" s="26" t="s">
        <v>14</v>
      </c>
      <c r="B28" s="26">
        <f t="shared" si="2"/>
        <v>27</v>
      </c>
      <c r="C28" s="27">
        <v>0.32291666666666669</v>
      </c>
      <c r="D28" s="27">
        <v>0.625000000000001</v>
      </c>
      <c r="E28" s="28">
        <f t="shared" ref="E28:E30" si="16">+D28-C28</f>
        <v>0.30208333333333431</v>
      </c>
      <c r="F28" s="26"/>
      <c r="G28" s="21">
        <f t="shared" si="15"/>
        <v>1.0416666666667629E-2</v>
      </c>
      <c r="H28" s="26"/>
      <c r="I28" s="29"/>
      <c r="J28" s="29"/>
      <c r="K28" s="29"/>
      <c r="L28" s="29"/>
      <c r="M28" s="26"/>
      <c r="N28" s="26"/>
      <c r="O28" s="29"/>
    </row>
    <row r="29" spans="1:15" x14ac:dyDescent="0.25">
      <c r="A29" s="26" t="s">
        <v>15</v>
      </c>
      <c r="B29" s="26">
        <f t="shared" si="2"/>
        <v>28</v>
      </c>
      <c r="C29" s="27"/>
      <c r="D29" s="27"/>
      <c r="E29" s="28">
        <f t="shared" si="16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26">
        <f t="shared" si="2"/>
        <v>29</v>
      </c>
      <c r="C30" s="32"/>
      <c r="D30" s="32"/>
      <c r="E30" s="33">
        <f t="shared" si="16"/>
        <v>0</v>
      </c>
      <c r="F30" s="10">
        <f>SUM(E24:E30)</f>
        <v>1.5937500000000082</v>
      </c>
      <c r="G30" s="10"/>
      <c r="H30" s="5">
        <f t="shared" ref="H30" si="17">IF(F30&gt;=$F$2+"1:00",IF(F30&lt;=$J$2,F30-$F$2,0))</f>
        <v>0.13541666666667496</v>
      </c>
      <c r="I30" s="6">
        <f t="shared" ref="I30" si="18">IF(F30&gt;$F$2,IF(F30&gt;=$J$2,"8:00",F30-$F$2),0)</f>
        <v>0.13541666666667496</v>
      </c>
      <c r="J30" s="34">
        <f>IF(F30&gt;$J$2,F30-$J$2,0)</f>
        <v>0</v>
      </c>
      <c r="K30" s="34">
        <f>I30*$K$2</f>
        <v>0.1692708333333437</v>
      </c>
      <c r="L30" s="34">
        <f>J30*$L$2</f>
        <v>0</v>
      </c>
      <c r="M30" s="35">
        <f>(I30*$M$2)*24</f>
        <v>84.337500000005164</v>
      </c>
      <c r="N30" s="31">
        <f>(J30*$N$2)*24</f>
        <v>0</v>
      </c>
      <c r="O30" s="36"/>
    </row>
    <row r="31" spans="1:15" ht="15.75" thickTop="1" x14ac:dyDescent="0.25">
      <c r="A31" s="18" t="s">
        <v>4</v>
      </c>
      <c r="B31" s="26">
        <f t="shared" si="2"/>
        <v>30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 t="s">
        <v>30</v>
      </c>
    </row>
    <row r="32" spans="1:15" x14ac:dyDescent="0.25">
      <c r="A32" s="26" t="s">
        <v>11</v>
      </c>
      <c r="B32" s="26"/>
      <c r="C32" s="27"/>
      <c r="D32" s="27"/>
      <c r="E32" s="28">
        <f t="shared" ref="E32:E33" si="19">D32-C32</f>
        <v>0</v>
      </c>
      <c r="F32" s="26"/>
      <c r="G32" s="21"/>
      <c r="H32" s="26"/>
      <c r="I32" s="29"/>
      <c r="J32" s="29"/>
      <c r="K32" s="29"/>
      <c r="L32" s="29"/>
      <c r="M32" s="26"/>
      <c r="N32" s="26"/>
      <c r="O32" s="29"/>
    </row>
    <row r="33" spans="1:15" x14ac:dyDescent="0.25">
      <c r="A33" s="26" t="s">
        <v>12</v>
      </c>
      <c r="B33" s="26"/>
      <c r="C33" s="27"/>
      <c r="D33" s="27"/>
      <c r="E33" s="28">
        <f t="shared" si="19"/>
        <v>0</v>
      </c>
      <c r="F33" s="26"/>
      <c r="G33" s="21"/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/>
      <c r="C34" s="27"/>
      <c r="D34" s="27"/>
      <c r="E34" s="28">
        <f>+D34-C34</f>
        <v>0</v>
      </c>
      <c r="F34" s="26"/>
      <c r="G34" s="21"/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/>
      <c r="C35" s="27"/>
      <c r="D35" s="27"/>
      <c r="E35" s="28">
        <f t="shared" ref="E35:E37" si="20">+D35-C35</f>
        <v>0</v>
      </c>
      <c r="F35" s="26"/>
      <c r="G35" s="21"/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/>
      <c r="C36" s="27"/>
      <c r="D36" s="27"/>
      <c r="E36" s="28">
        <f t="shared" si="20"/>
        <v>0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31"/>
      <c r="C37" s="32"/>
      <c r="D37" s="32"/>
      <c r="E37" s="33">
        <f t="shared" si="20"/>
        <v>0</v>
      </c>
      <c r="F37" s="10">
        <f>SUM(E31:E37)</f>
        <v>0.29166666666666896</v>
      </c>
      <c r="G37" s="10"/>
      <c r="H37" s="4" t="b">
        <f>IF(F37&gt;=$F$2+"1:00",IF(F37&gt;=$J$2,F37-$F$2,0))</f>
        <v>0</v>
      </c>
      <c r="I37" s="6">
        <f t="shared" ref="I37" si="21">IF(F37&gt;$F$2,IF(F37&gt;=$J$2,"8:00",F37-$F$2),0)</f>
        <v>0</v>
      </c>
      <c r="J37" s="34">
        <f>IF(F37&gt;$J$2,F37-$J$2,0)</f>
        <v>0</v>
      </c>
      <c r="K37" s="34">
        <f>I37*$K$2</f>
        <v>0</v>
      </c>
      <c r="L37" s="34">
        <f>J37*$L$2</f>
        <v>0</v>
      </c>
      <c r="M37" s="35">
        <f>(I37*$M$2)*24</f>
        <v>0</v>
      </c>
      <c r="N37" s="31">
        <f>(J37*$N$2)*24</f>
        <v>0</v>
      </c>
      <c r="O37" s="36"/>
    </row>
    <row r="38" spans="1:15" ht="16.5" thickTop="1" thickBot="1" x14ac:dyDescent="0.3">
      <c r="G38" s="37" t="s">
        <v>28</v>
      </c>
      <c r="H38" s="38">
        <f>SUM(H3:H37)</f>
        <v>0.59375000000003308</v>
      </c>
      <c r="I38" s="38">
        <f t="shared" ref="I38:N38" si="22">SUM(I3:I37)</f>
        <v>0.59375000000003308</v>
      </c>
      <c r="J38" s="38">
        <f t="shared" si="22"/>
        <v>0</v>
      </c>
      <c r="K38" s="38">
        <f t="shared" si="22"/>
        <v>0.7421875000000413</v>
      </c>
      <c r="L38" s="38">
        <f t="shared" si="22"/>
        <v>0</v>
      </c>
      <c r="M38" s="39">
        <f t="shared" si="22"/>
        <v>369.78750000002054</v>
      </c>
      <c r="N38" s="39">
        <f t="shared" si="22"/>
        <v>0</v>
      </c>
    </row>
    <row r="39" spans="1:15" ht="15.75" thickTop="1" x14ac:dyDescent="0.25"/>
  </sheetData>
  <mergeCells count="1">
    <mergeCell ref="A1:B2"/>
  </mergeCells>
  <conditionalFormatting sqref="G10:G37">
    <cfRule type="cellIs" dxfId="9" priority="2" operator="lessThan">
      <formula>0</formula>
    </cfRule>
  </conditionalFormatting>
  <conditionalFormatting sqref="G3:G7 G10:G14 G17:G21 G31:G35 G24:G28">
    <cfRule type="cellIs" dxfId="8" priority="1" operator="lessThan">
      <formula>0</formula>
    </cfRule>
  </conditionalFormatting>
  <dataValidations count="2">
    <dataValidation type="list" allowBlank="1" showInputMessage="1" showErrorMessage="1" sqref="D3:D37">
      <formula1 xml:space="preserve"> départ</formula1>
    </dataValidation>
    <dataValidation type="list" allowBlank="1" showInputMessage="1" showErrorMessage="1" sqref="C3:C37">
      <formula1 xml:space="preserve"> heures_d_arrivée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topLeftCell="A16" zoomScaleNormal="100" workbookViewId="0">
      <selection activeCell="C31" sqref="C31:D37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4">
        <v>39568</v>
      </c>
      <c r="B1" s="45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6"/>
      <c r="B2" s="47"/>
      <c r="C2" s="2"/>
      <c r="D2" s="3"/>
      <c r="E2" s="9">
        <v>0.29166666666666669</v>
      </c>
      <c r="F2" s="10">
        <v>1.4583333333333333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/>
      <c r="C3" s="19">
        <v>0.375</v>
      </c>
      <c r="D3" s="19">
        <v>0.66666666666666796</v>
      </c>
      <c r="E3" s="20">
        <f>D3-C3</f>
        <v>0.29166666666666796</v>
      </c>
      <c r="F3" s="18"/>
      <c r="G3" s="21">
        <f>IF(E3=0,-$E$2,E3-$E$2)</f>
        <v>1.27675647831893E-15</v>
      </c>
      <c r="H3" s="18"/>
      <c r="I3" s="22"/>
      <c r="J3" s="23"/>
      <c r="K3" s="24"/>
      <c r="L3" s="24"/>
      <c r="M3" s="18"/>
      <c r="N3" s="18"/>
      <c r="O3" s="25" t="s">
        <v>26</v>
      </c>
    </row>
    <row r="4" spans="1:15" x14ac:dyDescent="0.25">
      <c r="A4" s="26" t="s">
        <v>5</v>
      </c>
      <c r="B4" s="26">
        <v>1</v>
      </c>
      <c r="C4" s="27">
        <v>0.41666666666666702</v>
      </c>
      <c r="D4" s="27">
        <v>0.70833333333333504</v>
      </c>
      <c r="E4" s="28">
        <f t="shared" ref="E4:E5" si="0">D4-C4</f>
        <v>0.29166666666666802</v>
      </c>
      <c r="F4" s="26"/>
      <c r="G4" s="21">
        <f t="shared" ref="G4:G7" si="1">IF(E4=0,-$E$2,E4-$E$2)</f>
        <v>1.3322676295501878E-15</v>
      </c>
      <c r="H4" s="26"/>
      <c r="I4" s="29"/>
      <c r="J4" s="29"/>
      <c r="K4" s="29"/>
      <c r="L4" s="29"/>
      <c r="M4" s="26"/>
      <c r="N4" s="26"/>
      <c r="O4" s="29" t="s">
        <v>31</v>
      </c>
    </row>
    <row r="5" spans="1:15" x14ac:dyDescent="0.25">
      <c r="A5" s="26" t="s">
        <v>6</v>
      </c>
      <c r="B5" s="26">
        <f t="shared" ref="B5:B34" si="2">+B4+1</f>
        <v>2</v>
      </c>
      <c r="C5" s="27">
        <v>0.33333333333333298</v>
      </c>
      <c r="D5" s="27">
        <v>0.64583333333333404</v>
      </c>
      <c r="E5" s="28">
        <f t="shared" si="0"/>
        <v>0.31250000000000105</v>
      </c>
      <c r="F5" s="26"/>
      <c r="G5" s="21">
        <f t="shared" si="1"/>
        <v>2.083333333333437E-2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>
        <f t="shared" si="2"/>
        <v>3</v>
      </c>
      <c r="C6" s="27">
        <v>0.41666666666666702</v>
      </c>
      <c r="D6" s="27">
        <v>0.812500000000002</v>
      </c>
      <c r="E6" s="28">
        <f>+D6-C6</f>
        <v>0.39583333333333498</v>
      </c>
      <c r="F6" s="26"/>
      <c r="G6" s="21">
        <f t="shared" si="1"/>
        <v>0.10416666666666829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v>1</v>
      </c>
      <c r="C7" s="27">
        <v>0.39583333333333298</v>
      </c>
      <c r="D7" s="27">
        <v>0.64583333333333404</v>
      </c>
      <c r="E7" s="28">
        <f t="shared" ref="E7:E9" si="3">+D7-C7</f>
        <v>0.25000000000000105</v>
      </c>
      <c r="F7" s="26"/>
      <c r="G7" s="21">
        <f t="shared" si="1"/>
        <v>-4.166666666666563E-2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si="2"/>
        <v>2</v>
      </c>
      <c r="C8" s="27"/>
      <c r="D8" s="27"/>
      <c r="E8" s="28">
        <f t="shared" si="3"/>
        <v>0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26">
        <f t="shared" si="2"/>
        <v>3</v>
      </c>
      <c r="C9" s="32"/>
      <c r="D9" s="32"/>
      <c r="E9" s="33">
        <f t="shared" si="3"/>
        <v>0</v>
      </c>
      <c r="F9" s="10">
        <f>SUM(E3:E9)</f>
        <v>1.5416666666666732</v>
      </c>
      <c r="G9" s="10"/>
      <c r="H9" s="5">
        <f>IF(F9&gt;=$F$2+"1:00",IF(F9&lt;=$J$2,F9-$F$2,0))</f>
        <v>8.3333333333339921E-2</v>
      </c>
      <c r="I9" s="6">
        <f>IF(F9&gt;$F$2,IF(F9&gt;=$J$2,"8:00",F9-$F$2),0)</f>
        <v>8.3333333333339921E-2</v>
      </c>
      <c r="J9" s="34">
        <f>IF(F9&gt;$J$2,F9-$J$2,0)</f>
        <v>0</v>
      </c>
      <c r="K9" s="34">
        <f>I9*$K$2</f>
        <v>0.1041666666666749</v>
      </c>
      <c r="L9" s="34">
        <f>J9*$L$2</f>
        <v>0</v>
      </c>
      <c r="M9" s="35">
        <f>(I9*$M$2)*24</f>
        <v>51.900000000004106</v>
      </c>
      <c r="N9" s="31">
        <f>(J9*$N$2)*24</f>
        <v>0</v>
      </c>
      <c r="O9" s="36"/>
    </row>
    <row r="10" spans="1:15" ht="15.75" thickTop="1" x14ac:dyDescent="0.25">
      <c r="A10" s="18" t="s">
        <v>4</v>
      </c>
      <c r="B10" s="26">
        <f t="shared" si="2"/>
        <v>4</v>
      </c>
      <c r="C10" s="19">
        <v>0.5</v>
      </c>
      <c r="D10" s="19">
        <v>0.79166666666666896</v>
      </c>
      <c r="E10" s="20">
        <f>D10-C10</f>
        <v>0.29166666666666896</v>
      </c>
      <c r="F10" s="18"/>
      <c r="G10" s="21">
        <f>IF(E10=0,-$E$2,E10-$E$2)</f>
        <v>2.2759572004815709E-15</v>
      </c>
      <c r="H10" s="18"/>
      <c r="I10" s="22"/>
      <c r="J10" s="23"/>
      <c r="K10" s="24"/>
      <c r="L10" s="24"/>
      <c r="M10" s="18"/>
      <c r="N10" s="18"/>
      <c r="O10" s="25" t="s">
        <v>26</v>
      </c>
    </row>
    <row r="11" spans="1:15" x14ac:dyDescent="0.25">
      <c r="A11" s="26" t="s">
        <v>11</v>
      </c>
      <c r="B11" s="26">
        <f t="shared" si="2"/>
        <v>5</v>
      </c>
      <c r="C11" s="27">
        <v>0.41666666666666702</v>
      </c>
      <c r="D11" s="27">
        <v>0.79166666666666896</v>
      </c>
      <c r="E11" s="28">
        <f t="shared" ref="E11:E12" si="4">D11-C11</f>
        <v>0.37500000000000194</v>
      </c>
      <c r="F11" s="26"/>
      <c r="G11" s="21">
        <f t="shared" ref="G11:G14" si="5">IF(E11=0,-$E$2,E11-$E$2)</f>
        <v>8.3333333333335258E-2</v>
      </c>
      <c r="H11" s="26"/>
      <c r="I11" s="29"/>
      <c r="J11" s="29"/>
      <c r="K11" s="29"/>
      <c r="L11" s="29"/>
      <c r="M11" s="26"/>
      <c r="N11" s="26"/>
      <c r="O11" s="29" t="s">
        <v>31</v>
      </c>
    </row>
    <row r="12" spans="1:15" x14ac:dyDescent="0.25">
      <c r="A12" s="26" t="s">
        <v>12</v>
      </c>
      <c r="B12" s="26">
        <f t="shared" si="2"/>
        <v>6</v>
      </c>
      <c r="C12" s="27">
        <v>0.33333333333333298</v>
      </c>
      <c r="D12" s="27">
        <v>0.58333333333333404</v>
      </c>
      <c r="E12" s="28">
        <f t="shared" si="4"/>
        <v>0.25000000000000105</v>
      </c>
      <c r="F12" s="26"/>
      <c r="G12" s="21">
        <f t="shared" si="5"/>
        <v>-4.166666666666563E-2</v>
      </c>
      <c r="H12" s="26"/>
      <c r="I12" s="29"/>
      <c r="J12" s="29"/>
      <c r="K12" s="29"/>
      <c r="L12" s="29"/>
      <c r="M12" s="26"/>
      <c r="N12" s="26"/>
      <c r="O12" s="29"/>
    </row>
    <row r="13" spans="1:15" x14ac:dyDescent="0.25">
      <c r="A13" s="26" t="s">
        <v>13</v>
      </c>
      <c r="B13" s="26">
        <f t="shared" si="2"/>
        <v>7</v>
      </c>
      <c r="C13" s="27">
        <v>0.41666666666666702</v>
      </c>
      <c r="D13" s="27">
        <v>0.85416666666666896</v>
      </c>
      <c r="E13" s="28">
        <f>+D13-C13</f>
        <v>0.43750000000000194</v>
      </c>
      <c r="F13" s="26"/>
      <c r="G13" s="21">
        <f t="shared" si="5"/>
        <v>0.14583333333333526</v>
      </c>
      <c r="H13" s="26"/>
      <c r="I13" s="29"/>
      <c r="J13" s="29"/>
      <c r="K13" s="29"/>
      <c r="L13" s="29"/>
      <c r="M13" s="26"/>
      <c r="N13" s="26"/>
      <c r="O13" s="29"/>
    </row>
    <row r="14" spans="1:15" x14ac:dyDescent="0.25">
      <c r="A14" s="26" t="s">
        <v>14</v>
      </c>
      <c r="B14" s="26">
        <f t="shared" si="2"/>
        <v>8</v>
      </c>
      <c r="C14" s="27">
        <v>0.33333333333333298</v>
      </c>
      <c r="D14" s="27">
        <v>0.70833333333333504</v>
      </c>
      <c r="E14" s="28">
        <f t="shared" ref="E14:E16" si="6">+D14-C14</f>
        <v>0.37500000000000205</v>
      </c>
      <c r="F14" s="26"/>
      <c r="G14" s="21">
        <f t="shared" si="5"/>
        <v>8.3333333333335369E-2</v>
      </c>
      <c r="H14" s="26"/>
      <c r="I14" s="29"/>
      <c r="J14" s="29"/>
      <c r="K14" s="29"/>
      <c r="L14" s="29"/>
      <c r="M14" s="26"/>
      <c r="N14" s="26"/>
      <c r="O14" s="29"/>
    </row>
    <row r="15" spans="1:15" x14ac:dyDescent="0.25">
      <c r="A15" s="26" t="s">
        <v>15</v>
      </c>
      <c r="B15" s="26">
        <f t="shared" si="2"/>
        <v>9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26">
        <f t="shared" si="2"/>
        <v>10</v>
      </c>
      <c r="C16" s="32"/>
      <c r="D16" s="32"/>
      <c r="E16" s="33">
        <f t="shared" si="6"/>
        <v>0</v>
      </c>
      <c r="F16" s="10">
        <f>SUM(E10:E16)</f>
        <v>1.7291666666666761</v>
      </c>
      <c r="G16" s="10"/>
      <c r="H16" s="4">
        <f t="shared" ref="H16" si="7">IF(F16&gt;=$F$2+"1:00",IF(F16&lt;=$J$2,F16-$F$2,0))</f>
        <v>0.27083333333334281</v>
      </c>
      <c r="I16" s="6">
        <f t="shared" ref="I16" si="8">IF(F16&gt;$F$2,IF(F16&gt;=$J$2,"8:00",F16-$F$2),0)</f>
        <v>0.27083333333334281</v>
      </c>
      <c r="J16" s="34">
        <f>IF(F16&gt;$J$2,F16-$J$2,0)</f>
        <v>0</v>
      </c>
      <c r="K16" s="34">
        <f>I16*$K$2</f>
        <v>0.33854166666667851</v>
      </c>
      <c r="L16" s="34">
        <f>J16*$L$2</f>
        <v>0</v>
      </c>
      <c r="M16" s="35">
        <f>(I16*$M$2)*24</f>
        <v>168.67500000000589</v>
      </c>
      <c r="N16" s="31">
        <f>(J16*$N$2)*24</f>
        <v>0</v>
      </c>
      <c r="O16" s="36"/>
    </row>
    <row r="17" spans="1:15" ht="15.75" thickTop="1" x14ac:dyDescent="0.25">
      <c r="A17" s="18" t="s">
        <v>4</v>
      </c>
      <c r="B17" s="26">
        <f t="shared" si="2"/>
        <v>11</v>
      </c>
      <c r="C17" s="19">
        <v>0.5</v>
      </c>
      <c r="D17" s="19">
        <v>0.79166666666666896</v>
      </c>
      <c r="E17" s="20">
        <f>D17-C17</f>
        <v>0.29166666666666896</v>
      </c>
      <c r="F17" s="18"/>
      <c r="G17" s="21">
        <f>IF(E17=0,-$E$2,E17-$E$2)</f>
        <v>2.2759572004815709E-15</v>
      </c>
      <c r="H17" s="18"/>
      <c r="I17" s="22"/>
      <c r="J17" s="23"/>
      <c r="K17" s="24"/>
      <c r="L17" s="24"/>
      <c r="M17" s="18"/>
      <c r="N17" s="18"/>
      <c r="O17" s="25" t="s">
        <v>26</v>
      </c>
    </row>
    <row r="18" spans="1:15" x14ac:dyDescent="0.25">
      <c r="A18" s="26" t="s">
        <v>11</v>
      </c>
      <c r="B18" s="26">
        <f t="shared" si="2"/>
        <v>12</v>
      </c>
      <c r="C18" s="27">
        <v>0.41666666666666702</v>
      </c>
      <c r="D18" s="27">
        <v>0.80208333333333603</v>
      </c>
      <c r="E18" s="28">
        <f t="shared" ref="E18:E19" si="9">D18-C18</f>
        <v>0.38541666666666902</v>
      </c>
      <c r="F18" s="26"/>
      <c r="G18" s="21">
        <f t="shared" ref="G18:G21" si="10">IF(E18=0,-$E$2,E18-$E$2)</f>
        <v>9.3750000000002331E-2</v>
      </c>
      <c r="H18" s="26"/>
      <c r="I18" s="29"/>
      <c r="J18" s="29"/>
      <c r="K18" s="29"/>
      <c r="L18" s="29"/>
      <c r="M18" s="26"/>
      <c r="N18" s="26"/>
      <c r="O18" s="29" t="s">
        <v>26</v>
      </c>
    </row>
    <row r="19" spans="1:15" x14ac:dyDescent="0.25">
      <c r="A19" s="26" t="s">
        <v>12</v>
      </c>
      <c r="B19" s="26">
        <f t="shared" si="2"/>
        <v>13</v>
      </c>
      <c r="C19" s="27">
        <v>0.33333333333333298</v>
      </c>
      <c r="D19" s="27">
        <v>0.58333333333333404</v>
      </c>
      <c r="E19" s="28">
        <f t="shared" si="9"/>
        <v>0.25000000000000105</v>
      </c>
      <c r="F19" s="26"/>
      <c r="G19" s="21">
        <f t="shared" si="10"/>
        <v>-4.166666666666563E-2</v>
      </c>
      <c r="H19" s="26"/>
      <c r="I19" s="29"/>
      <c r="J19" s="29"/>
      <c r="K19" s="29"/>
      <c r="L19" s="29"/>
      <c r="M19" s="26"/>
      <c r="N19" s="26"/>
      <c r="O19" s="29" t="s">
        <v>26</v>
      </c>
    </row>
    <row r="20" spans="1:15" x14ac:dyDescent="0.25">
      <c r="A20" s="26" t="s">
        <v>13</v>
      </c>
      <c r="B20" s="26">
        <f t="shared" si="2"/>
        <v>14</v>
      </c>
      <c r="C20" s="27">
        <v>0.41666666666666702</v>
      </c>
      <c r="D20" s="27">
        <v>0.812500000000002</v>
      </c>
      <c r="E20" s="28">
        <f>+D20-C20</f>
        <v>0.39583333333333498</v>
      </c>
      <c r="F20" s="26"/>
      <c r="G20" s="21">
        <f t="shared" si="10"/>
        <v>0.10416666666666829</v>
      </c>
      <c r="H20" s="26"/>
      <c r="I20" s="29"/>
      <c r="J20" s="29"/>
      <c r="K20" s="29"/>
      <c r="L20" s="29"/>
      <c r="M20" s="26"/>
      <c r="N20" s="26"/>
      <c r="O20" s="29" t="s">
        <v>31</v>
      </c>
    </row>
    <row r="21" spans="1:15" x14ac:dyDescent="0.25">
      <c r="A21" s="26" t="s">
        <v>14</v>
      </c>
      <c r="B21" s="26">
        <f t="shared" si="2"/>
        <v>15</v>
      </c>
      <c r="C21" s="27">
        <v>0.33333333333333298</v>
      </c>
      <c r="D21" s="27">
        <v>0.625000000000001</v>
      </c>
      <c r="E21" s="28">
        <f t="shared" ref="E21:E23" si="11">+D21-C21</f>
        <v>0.29166666666666802</v>
      </c>
      <c r="F21" s="26"/>
      <c r="G21" s="21">
        <f t="shared" si="10"/>
        <v>1.3322676295501878E-15</v>
      </c>
      <c r="H21" s="26"/>
      <c r="I21" s="29"/>
      <c r="J21" s="29"/>
      <c r="K21" s="29"/>
      <c r="L21" s="29"/>
      <c r="M21" s="26"/>
      <c r="N21" s="26"/>
      <c r="O21" s="29" t="s">
        <v>26</v>
      </c>
    </row>
    <row r="22" spans="1:15" x14ac:dyDescent="0.25">
      <c r="A22" s="26" t="s">
        <v>15</v>
      </c>
      <c r="B22" s="26">
        <f t="shared" si="2"/>
        <v>16</v>
      </c>
      <c r="C22" s="27"/>
      <c r="D22" s="27"/>
      <c r="E22" s="28">
        <f t="shared" si="11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26">
        <f t="shared" si="2"/>
        <v>17</v>
      </c>
      <c r="C23" s="32"/>
      <c r="D23" s="32"/>
      <c r="E23" s="33">
        <f t="shared" si="11"/>
        <v>0</v>
      </c>
      <c r="F23" s="10">
        <f>SUM(E17:E23)</f>
        <v>1.6145833333333421</v>
      </c>
      <c r="G23" s="10"/>
      <c r="H23" s="5">
        <f t="shared" ref="H23" si="12">IF(F23&gt;=$F$2+"1:00",IF(F23&lt;=$J$2,F23-$F$2,0))</f>
        <v>0.15625000000000888</v>
      </c>
      <c r="I23" s="6">
        <f t="shared" ref="I23" si="13">IF(F23&gt;$F$2,IF(F23&gt;=$J$2,"8:00",F23-$F$2),0)</f>
        <v>0.15625000000000888</v>
      </c>
      <c r="J23" s="34">
        <f>IF(F23&gt;$J$2,F23-$J$2,0)</f>
        <v>0</v>
      </c>
      <c r="K23" s="34">
        <f>I23*$K$2</f>
        <v>0.1953125000000111</v>
      </c>
      <c r="L23" s="34">
        <f>J23*$L$2</f>
        <v>0</v>
      </c>
      <c r="M23" s="35">
        <f>(I23*$M$2)*24</f>
        <v>97.312500000005514</v>
      </c>
      <c r="N23" s="31">
        <f>(J23*$N$2)*24</f>
        <v>0</v>
      </c>
      <c r="O23" s="36"/>
    </row>
    <row r="24" spans="1:15" ht="15.75" thickTop="1" x14ac:dyDescent="0.25">
      <c r="A24" s="18" t="s">
        <v>4</v>
      </c>
      <c r="B24" s="26">
        <f t="shared" si="2"/>
        <v>18</v>
      </c>
      <c r="C24" s="19">
        <v>0.5</v>
      </c>
      <c r="D24" s="19">
        <v>0.812500000000002</v>
      </c>
      <c r="E24" s="20">
        <f>D24-C24</f>
        <v>0.312500000000002</v>
      </c>
      <c r="F24" s="18"/>
      <c r="G24" s="21">
        <f>IF(E24=0,-$E$2,E24-$E$2)</f>
        <v>2.0833333333335313E-2</v>
      </c>
      <c r="H24" s="18"/>
      <c r="I24" s="22"/>
      <c r="J24" s="23"/>
      <c r="K24" s="24"/>
      <c r="L24" s="24"/>
      <c r="M24" s="18"/>
      <c r="N24" s="18"/>
      <c r="O24" s="25"/>
    </row>
    <row r="25" spans="1:15" x14ac:dyDescent="0.25">
      <c r="A25" s="26" t="s">
        <v>11</v>
      </c>
      <c r="B25" s="26">
        <f t="shared" si="2"/>
        <v>19</v>
      </c>
      <c r="C25" s="27">
        <v>0.40625</v>
      </c>
      <c r="D25" s="27">
        <v>0.98958333333333703</v>
      </c>
      <c r="E25" s="28">
        <f t="shared" ref="E25:E26" si="14">D25-C25</f>
        <v>0.58333333333333703</v>
      </c>
      <c r="F25" s="26"/>
      <c r="G25" s="21">
        <f t="shared" ref="G25:G28" si="15">IF(E25=0,-$E$2,E25-$E$2)</f>
        <v>0.29166666666667035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2"/>
        <v>20</v>
      </c>
      <c r="C26" s="27"/>
      <c r="D26" s="27"/>
      <c r="E26" s="28">
        <f t="shared" si="14"/>
        <v>0</v>
      </c>
      <c r="F26" s="26"/>
      <c r="G26" s="21">
        <f t="shared" si="15"/>
        <v>-0.29166666666666669</v>
      </c>
      <c r="H26" s="26"/>
      <c r="I26" s="29"/>
      <c r="J26" s="29"/>
      <c r="K26" s="29"/>
      <c r="L26" s="29"/>
      <c r="M26" s="26"/>
      <c r="N26" s="26"/>
      <c r="O26" s="29" t="s">
        <v>29</v>
      </c>
    </row>
    <row r="27" spans="1:15" x14ac:dyDescent="0.25">
      <c r="A27" s="26" t="s">
        <v>13</v>
      </c>
      <c r="B27" s="26">
        <f t="shared" si="2"/>
        <v>21</v>
      </c>
      <c r="C27" s="27">
        <v>0.33333333333333298</v>
      </c>
      <c r="D27" s="27">
        <v>0.86458333333333603</v>
      </c>
      <c r="E27" s="28">
        <f>+D27-C27</f>
        <v>0.53125000000000311</v>
      </c>
      <c r="F27" s="26"/>
      <c r="G27" s="21">
        <f t="shared" si="15"/>
        <v>0.23958333333333642</v>
      </c>
      <c r="H27" s="26"/>
      <c r="I27" s="29"/>
      <c r="J27" s="29"/>
      <c r="K27" s="29"/>
      <c r="L27" s="29"/>
      <c r="M27" s="26"/>
      <c r="N27" s="26"/>
      <c r="O27" s="29"/>
    </row>
    <row r="28" spans="1:15" x14ac:dyDescent="0.25">
      <c r="A28" s="26" t="s">
        <v>14</v>
      </c>
      <c r="B28" s="26">
        <f t="shared" si="2"/>
        <v>22</v>
      </c>
      <c r="C28" s="27">
        <v>0.33333333333333298</v>
      </c>
      <c r="D28" s="27">
        <v>0.64583333333333404</v>
      </c>
      <c r="E28" s="28">
        <f t="shared" ref="E28:E30" si="16">+D28-C28</f>
        <v>0.31250000000000105</v>
      </c>
      <c r="F28" s="26"/>
      <c r="G28" s="21">
        <f t="shared" si="15"/>
        <v>2.083333333333437E-2</v>
      </c>
      <c r="H28" s="26"/>
      <c r="I28" s="29"/>
      <c r="J28" s="29"/>
      <c r="K28" s="29"/>
      <c r="L28" s="29"/>
      <c r="M28" s="26"/>
      <c r="N28" s="26"/>
      <c r="O28" s="29"/>
    </row>
    <row r="29" spans="1:15" x14ac:dyDescent="0.25">
      <c r="A29" s="26" t="s">
        <v>15</v>
      </c>
      <c r="B29" s="26">
        <f t="shared" si="2"/>
        <v>23</v>
      </c>
      <c r="C29" s="27"/>
      <c r="D29" s="27"/>
      <c r="E29" s="28">
        <f t="shared" si="16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26">
        <f t="shared" si="2"/>
        <v>24</v>
      </c>
      <c r="C30" s="32"/>
      <c r="D30" s="32"/>
      <c r="E30" s="33">
        <f t="shared" si="16"/>
        <v>0</v>
      </c>
      <c r="F30" s="10">
        <f>SUM(E24:E30)</f>
        <v>1.7395833333333433</v>
      </c>
      <c r="G30" s="10"/>
      <c r="H30" s="5">
        <f t="shared" ref="H30" si="17">IF(F30&gt;=$F$2+"1:00",IF(F30&lt;=$J$2,F30-$F$2,0))</f>
        <v>0.28125000000000999</v>
      </c>
      <c r="I30" s="6">
        <f t="shared" ref="I30" si="18">IF(F30&gt;$F$2,IF(F30&gt;=$J$2,"8:00",F30-$F$2),0)</f>
        <v>0.28125000000000999</v>
      </c>
      <c r="J30" s="34">
        <f>IF(F30&gt;$J$2,F30-$J$2,0)</f>
        <v>0</v>
      </c>
      <c r="K30" s="34">
        <f>I30*$K$2</f>
        <v>0.35156250000001249</v>
      </c>
      <c r="L30" s="34">
        <f>J30*$L$2</f>
        <v>0</v>
      </c>
      <c r="M30" s="35">
        <f>(I30*$M$2)*24</f>
        <v>175.16250000000622</v>
      </c>
      <c r="N30" s="31">
        <f>(J30*$N$2)*24</f>
        <v>0</v>
      </c>
      <c r="O30" s="36"/>
    </row>
    <row r="31" spans="1:15" ht="15.75" thickTop="1" x14ac:dyDescent="0.25">
      <c r="A31" s="18" t="s">
        <v>4</v>
      </c>
      <c r="B31" s="26">
        <f t="shared" si="2"/>
        <v>25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 t="s">
        <v>31</v>
      </c>
    </row>
    <row r="32" spans="1:15" x14ac:dyDescent="0.25">
      <c r="A32" s="26" t="s">
        <v>11</v>
      </c>
      <c r="B32" s="26">
        <f t="shared" si="2"/>
        <v>26</v>
      </c>
      <c r="C32" s="27">
        <v>0.41666666666666702</v>
      </c>
      <c r="D32" s="27">
        <v>0.812500000000002</v>
      </c>
      <c r="E32" s="28">
        <f t="shared" ref="E32:E33" si="19">D32-C32</f>
        <v>0.39583333333333498</v>
      </c>
      <c r="F32" s="26"/>
      <c r="G32" s="21"/>
      <c r="H32" s="26"/>
      <c r="I32" s="29"/>
      <c r="J32" s="29"/>
      <c r="K32" s="29"/>
      <c r="L32" s="29"/>
      <c r="M32" s="26"/>
      <c r="N32" s="26"/>
      <c r="O32" s="29"/>
    </row>
    <row r="33" spans="1:15" x14ac:dyDescent="0.25">
      <c r="A33" s="26" t="s">
        <v>12</v>
      </c>
      <c r="B33" s="26">
        <f t="shared" si="2"/>
        <v>27</v>
      </c>
      <c r="C33" s="27">
        <v>0.32291666666666669</v>
      </c>
      <c r="D33" s="27">
        <v>0.58333333333333404</v>
      </c>
      <c r="E33" s="28">
        <f t="shared" si="19"/>
        <v>0.26041666666666735</v>
      </c>
      <c r="F33" s="26"/>
      <c r="G33" s="21"/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>
        <f t="shared" si="2"/>
        <v>28</v>
      </c>
      <c r="C34" s="27">
        <v>0.41666666666666702</v>
      </c>
      <c r="D34" s="27">
        <v>0.80208333333333603</v>
      </c>
      <c r="E34" s="28">
        <f>+D34-C34</f>
        <v>0.38541666666666902</v>
      </c>
      <c r="F34" s="26"/>
      <c r="G34" s="21"/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/>
      <c r="C35" s="27">
        <v>0.33333333333333298</v>
      </c>
      <c r="D35" s="27">
        <v>0.72916666666666796</v>
      </c>
      <c r="E35" s="28">
        <f t="shared" ref="E35:E37" si="20">+D35-C35</f>
        <v>0.39583333333333498</v>
      </c>
      <c r="F35" s="26"/>
      <c r="G35" s="21"/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/>
      <c r="C36" s="27">
        <v>0.33333333333333298</v>
      </c>
      <c r="D36" s="27">
        <v>0.83333333333333603</v>
      </c>
      <c r="E36" s="28">
        <f t="shared" si="20"/>
        <v>0.50000000000000311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31"/>
      <c r="C37" s="32"/>
      <c r="D37" s="32"/>
      <c r="E37" s="33">
        <f t="shared" si="20"/>
        <v>0</v>
      </c>
      <c r="F37" s="10">
        <f>SUM(E31:E37)</f>
        <v>2.2291666666666785</v>
      </c>
      <c r="G37" s="10"/>
      <c r="H37" s="4">
        <f>IF(F37&gt;=$F$2+"1:00",IF(F37&gt;=$J$2,F37-$F$2,0))</f>
        <v>0.77083333333334525</v>
      </c>
      <c r="I37" s="6" t="str">
        <f t="shared" ref="I37" si="21">IF(F37&gt;$F$2,IF(F37&gt;=$J$2,"8:00",F37-$F$2),0)</f>
        <v>8:00</v>
      </c>
      <c r="J37" s="34">
        <f>IF(F37&gt;$J$2,F37-$J$2,0)</f>
        <v>0.43750000000001177</v>
      </c>
      <c r="K37" s="34">
        <f>I37*$K$2</f>
        <v>0.41666666666666663</v>
      </c>
      <c r="L37" s="34">
        <f>J37*$L$2</f>
        <v>0.65625000000001765</v>
      </c>
      <c r="M37" s="35">
        <f>(I37*$M$2)*24</f>
        <v>207.59999999999997</v>
      </c>
      <c r="N37" s="31">
        <f>(J37*$N$2)*24</f>
        <v>326.97000000000878</v>
      </c>
      <c r="O37" s="36"/>
    </row>
    <row r="38" spans="1:15" ht="16.5" thickTop="1" thickBot="1" x14ac:dyDescent="0.3">
      <c r="G38" s="37" t="s">
        <v>28</v>
      </c>
      <c r="H38" s="38">
        <f>SUM(H3:H37)</f>
        <v>1.5625000000000469</v>
      </c>
      <c r="I38" s="38">
        <f t="shared" ref="I38:N38" si="22">SUM(I3:I37)</f>
        <v>0.7916666666667016</v>
      </c>
      <c r="J38" s="38">
        <f t="shared" si="22"/>
        <v>0.43750000000001177</v>
      </c>
      <c r="K38" s="38">
        <f t="shared" si="22"/>
        <v>1.4062500000000435</v>
      </c>
      <c r="L38" s="38">
        <f t="shared" si="22"/>
        <v>0.65625000000001765</v>
      </c>
      <c r="M38" s="39">
        <f t="shared" si="22"/>
        <v>700.65000000002169</v>
      </c>
      <c r="N38" s="39">
        <f t="shared" si="22"/>
        <v>326.97000000000878</v>
      </c>
    </row>
    <row r="39" spans="1:15" ht="15.75" thickTop="1" x14ac:dyDescent="0.25"/>
  </sheetData>
  <mergeCells count="1">
    <mergeCell ref="A1:B2"/>
  </mergeCells>
  <conditionalFormatting sqref="G10:G37">
    <cfRule type="cellIs" dxfId="7" priority="2" operator="lessThan">
      <formula>0</formula>
    </cfRule>
  </conditionalFormatting>
  <conditionalFormatting sqref="G3:G7 G10:G14 G17:G21 G31:G35 G24:G28">
    <cfRule type="cellIs" dxfId="6" priority="1" operator="lessThan">
      <formula>0</formula>
    </cfRule>
  </conditionalFormatting>
  <dataValidations count="2">
    <dataValidation type="list" allowBlank="1" showInputMessage="1" showErrorMessage="1" sqref="C3:C37">
      <formula1 xml:space="preserve"> heures_d_arrivée</formula1>
    </dataValidation>
    <dataValidation type="list" allowBlank="1" showInputMessage="1" showErrorMessage="1" sqref="D3:D37">
      <formula1 xml:space="preserve"> départ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F35" sqref="F35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4">
        <v>39568</v>
      </c>
      <c r="B1" s="45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6"/>
      <c r="B2" s="47"/>
      <c r="C2" s="2"/>
      <c r="D2" s="3"/>
      <c r="E2" s="9">
        <v>0.29166666666666669</v>
      </c>
      <c r="F2" s="10">
        <v>1.4583333333333333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/>
      <c r="C3" s="19">
        <v>0.5</v>
      </c>
      <c r="D3" s="19">
        <v>0.79166666666666896</v>
      </c>
      <c r="E3" s="20">
        <f>D3-C3</f>
        <v>0.29166666666666896</v>
      </c>
      <c r="F3" s="18"/>
      <c r="G3" s="21">
        <f>IF(E3=0,-$E$2,E3-$E$2)</f>
        <v>2.2759572004815709E-15</v>
      </c>
      <c r="H3" s="18"/>
      <c r="I3" s="22"/>
      <c r="J3" s="23"/>
      <c r="K3" s="24"/>
      <c r="L3" s="24"/>
      <c r="M3" s="18"/>
      <c r="N3" s="18"/>
      <c r="O3" s="25"/>
    </row>
    <row r="4" spans="1:15" x14ac:dyDescent="0.25">
      <c r="A4" s="26" t="s">
        <v>5</v>
      </c>
      <c r="B4" s="26"/>
      <c r="C4" s="27">
        <v>0.41666666666666702</v>
      </c>
      <c r="D4" s="27">
        <v>0.812500000000002</v>
      </c>
      <c r="E4" s="28">
        <f t="shared" ref="E4:E5" si="0">D4-C4</f>
        <v>0.39583333333333498</v>
      </c>
      <c r="F4" s="26"/>
      <c r="G4" s="21">
        <f t="shared" ref="G4:G7" si="1">IF(E4=0,-$E$2,E4-$E$2)</f>
        <v>0.10416666666666829</v>
      </c>
      <c r="H4" s="26"/>
      <c r="I4" s="29"/>
      <c r="J4" s="29"/>
      <c r="K4" s="29"/>
      <c r="L4" s="29"/>
      <c r="M4" s="26"/>
      <c r="N4" s="26"/>
      <c r="O4" s="29"/>
    </row>
    <row r="5" spans="1:15" x14ac:dyDescent="0.25">
      <c r="A5" s="26" t="s">
        <v>6</v>
      </c>
      <c r="B5" s="26"/>
      <c r="C5" s="27">
        <v>0.32291666666666669</v>
      </c>
      <c r="D5" s="27">
        <v>0.58333333333333404</v>
      </c>
      <c r="E5" s="28">
        <f t="shared" si="0"/>
        <v>0.26041666666666735</v>
      </c>
      <c r="F5" s="26"/>
      <c r="G5" s="21">
        <f t="shared" si="1"/>
        <v>-3.1249999999999334E-2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/>
      <c r="C6" s="27">
        <v>0.41666666666666702</v>
      </c>
      <c r="D6" s="27">
        <v>0.80208333333333603</v>
      </c>
      <c r="E6" s="28">
        <f>+D6-C6</f>
        <v>0.38541666666666902</v>
      </c>
      <c r="F6" s="26"/>
      <c r="G6" s="21">
        <f t="shared" si="1"/>
        <v>9.3750000000002331E-2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v>1</v>
      </c>
      <c r="C7" s="27">
        <v>0.33333333333333298</v>
      </c>
      <c r="D7" s="27">
        <v>0.72916666666666796</v>
      </c>
      <c r="E7" s="28">
        <f t="shared" ref="E7:E9" si="2">+D7-C7</f>
        <v>0.39583333333333498</v>
      </c>
      <c r="F7" s="26"/>
      <c r="G7" s="21">
        <f t="shared" si="1"/>
        <v>0.10416666666666829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ref="B8:B36" si="3">+B7+1</f>
        <v>2</v>
      </c>
      <c r="C8" s="27">
        <v>0.33333333333333298</v>
      </c>
      <c r="D8" s="27">
        <v>0.83333333333333603</v>
      </c>
      <c r="E8" s="28">
        <f t="shared" si="2"/>
        <v>0.50000000000000311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26">
        <f t="shared" si="3"/>
        <v>3</v>
      </c>
      <c r="C9" s="32"/>
      <c r="D9" s="32"/>
      <c r="E9" s="33">
        <f t="shared" si="2"/>
        <v>0</v>
      </c>
      <c r="F9" s="10">
        <f>SUM(E3:E9)</f>
        <v>2.2291666666666785</v>
      </c>
      <c r="G9" s="10"/>
      <c r="H9" s="5">
        <f>IF(F9&gt;=$F$2+"1:00",IF(F9&lt;=$J$2,F9-$F$2,0))</f>
        <v>0</v>
      </c>
      <c r="I9" s="6" t="str">
        <f>IF(F9&gt;$F$2,IF(F9&gt;=$J$2,"8:00",F9-$F$2),0)</f>
        <v>8:00</v>
      </c>
      <c r="J9" s="34">
        <f>IF(F9&gt;$J$2,F9-$J$2,0)</f>
        <v>0.43750000000001177</v>
      </c>
      <c r="K9" s="34">
        <f>I9*$K$2</f>
        <v>0.41666666666666663</v>
      </c>
      <c r="L9" s="34">
        <f>J9*$L$2</f>
        <v>0.65625000000001765</v>
      </c>
      <c r="M9" s="35">
        <f>(I9*$M$2)*24</f>
        <v>207.59999999999997</v>
      </c>
      <c r="N9" s="31">
        <f>(J9*$N$2)*24</f>
        <v>326.97000000000878</v>
      </c>
      <c r="O9" s="36"/>
    </row>
    <row r="10" spans="1:15" ht="15.75" thickTop="1" x14ac:dyDescent="0.25">
      <c r="A10" s="18" t="s">
        <v>4</v>
      </c>
      <c r="B10" s="26">
        <f t="shared" si="3"/>
        <v>4</v>
      </c>
      <c r="C10" s="19">
        <v>0.5</v>
      </c>
      <c r="D10" s="19">
        <v>0.79166666666666896</v>
      </c>
      <c r="E10" s="20">
        <f>D10-C10</f>
        <v>0.29166666666666896</v>
      </c>
      <c r="F10" s="18"/>
      <c r="G10" s="21">
        <f>IF(E10=0,-$E$2,E10-$E$2)</f>
        <v>2.2759572004815709E-15</v>
      </c>
      <c r="H10" s="18"/>
      <c r="I10" s="22"/>
      <c r="J10" s="23"/>
      <c r="K10" s="24"/>
      <c r="L10" s="24"/>
      <c r="M10" s="18"/>
      <c r="N10" s="18"/>
      <c r="O10" s="25"/>
    </row>
    <row r="11" spans="1:15" x14ac:dyDescent="0.25">
      <c r="A11" s="26" t="s">
        <v>11</v>
      </c>
      <c r="B11" s="26">
        <f t="shared" si="3"/>
        <v>5</v>
      </c>
      <c r="C11" s="27">
        <v>0.41666666666666702</v>
      </c>
      <c r="D11" s="27">
        <v>0.79166666666666896</v>
      </c>
      <c r="E11" s="28">
        <f t="shared" ref="E11:E12" si="4">D11-C11</f>
        <v>0.37500000000000194</v>
      </c>
      <c r="F11" s="26"/>
      <c r="G11" s="21">
        <f t="shared" ref="G11:G14" si="5">IF(E11=0,-$E$2,E11-$E$2)</f>
        <v>8.3333333333335258E-2</v>
      </c>
      <c r="H11" s="26"/>
      <c r="I11" s="29"/>
      <c r="J11" s="29"/>
      <c r="K11" s="29"/>
      <c r="L11" s="29"/>
      <c r="M11" s="26"/>
      <c r="N11" s="26"/>
      <c r="O11" s="29"/>
    </row>
    <row r="12" spans="1:15" x14ac:dyDescent="0.25">
      <c r="A12" s="26" t="s">
        <v>12</v>
      </c>
      <c r="B12" s="26">
        <f t="shared" si="3"/>
        <v>6</v>
      </c>
      <c r="C12" s="27"/>
      <c r="D12" s="27"/>
      <c r="E12" s="28">
        <f t="shared" si="4"/>
        <v>0</v>
      </c>
      <c r="F12" s="26"/>
      <c r="G12" s="21">
        <f t="shared" si="5"/>
        <v>-0.29166666666666669</v>
      </c>
      <c r="H12" s="26"/>
      <c r="I12" s="29"/>
      <c r="J12" s="29"/>
      <c r="K12" s="29"/>
      <c r="L12" s="29"/>
      <c r="M12" s="26"/>
      <c r="N12" s="26"/>
      <c r="O12" s="29"/>
    </row>
    <row r="13" spans="1:15" x14ac:dyDescent="0.25">
      <c r="A13" s="26" t="s">
        <v>13</v>
      </c>
      <c r="B13" s="26">
        <f t="shared" si="3"/>
        <v>7</v>
      </c>
      <c r="C13" s="27"/>
      <c r="D13" s="27"/>
      <c r="E13" s="28">
        <f>+D13-C13</f>
        <v>0</v>
      </c>
      <c r="F13" s="26"/>
      <c r="G13" s="21">
        <f t="shared" si="5"/>
        <v>-0.29166666666666669</v>
      </c>
      <c r="H13" s="26"/>
      <c r="I13" s="29"/>
      <c r="J13" s="29"/>
      <c r="K13" s="29"/>
      <c r="L13" s="29"/>
      <c r="M13" s="26"/>
      <c r="N13" s="26"/>
      <c r="O13" s="29"/>
    </row>
    <row r="14" spans="1:15" x14ac:dyDescent="0.25">
      <c r="A14" s="26" t="s">
        <v>14</v>
      </c>
      <c r="B14" s="26">
        <f t="shared" si="3"/>
        <v>8</v>
      </c>
      <c r="C14" s="27"/>
      <c r="D14" s="27"/>
      <c r="E14" s="28">
        <f t="shared" ref="E14:E16" si="6">+D14-C14</f>
        <v>0</v>
      </c>
      <c r="F14" s="26"/>
      <c r="G14" s="21">
        <f t="shared" si="5"/>
        <v>-0.29166666666666669</v>
      </c>
      <c r="H14" s="26"/>
      <c r="I14" s="29"/>
      <c r="J14" s="29"/>
      <c r="K14" s="29"/>
      <c r="L14" s="29"/>
      <c r="M14" s="26"/>
      <c r="N14" s="26"/>
      <c r="O14" s="29"/>
    </row>
    <row r="15" spans="1:15" x14ac:dyDescent="0.25">
      <c r="A15" s="26" t="s">
        <v>15</v>
      </c>
      <c r="B15" s="26">
        <f t="shared" si="3"/>
        <v>9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26">
        <f t="shared" si="3"/>
        <v>10</v>
      </c>
      <c r="C16" s="32"/>
      <c r="D16" s="32"/>
      <c r="E16" s="33">
        <f t="shared" si="6"/>
        <v>0</v>
      </c>
      <c r="F16" s="10">
        <f>SUM(E10:E16)</f>
        <v>0.66666666666667096</v>
      </c>
      <c r="G16" s="10"/>
      <c r="H16" s="4" t="b">
        <f t="shared" ref="H16" si="7">IF(F16&gt;=$F$2+"1:00",IF(F16&lt;=$J$2,F16-$F$2,0))</f>
        <v>0</v>
      </c>
      <c r="I16" s="6">
        <f t="shared" ref="I16" si="8">IF(F16&gt;$F$2,IF(F16&gt;=$J$2,"8:00",F16-$F$2),0)</f>
        <v>0</v>
      </c>
      <c r="J16" s="34">
        <f>IF(F16&gt;$J$2,F16-$J$2,0)</f>
        <v>0</v>
      </c>
      <c r="K16" s="34">
        <f>I16*$K$2</f>
        <v>0</v>
      </c>
      <c r="L16" s="34">
        <f>J16*$L$2</f>
        <v>0</v>
      </c>
      <c r="M16" s="35">
        <f>(I16*$M$2)*24</f>
        <v>0</v>
      </c>
      <c r="N16" s="31">
        <f>(J16*$N$2)*24</f>
        <v>0</v>
      </c>
      <c r="O16" s="36"/>
    </row>
    <row r="17" spans="1:15" ht="15.75" thickTop="1" x14ac:dyDescent="0.25">
      <c r="A17" s="18" t="s">
        <v>4</v>
      </c>
      <c r="B17" s="26">
        <f t="shared" si="3"/>
        <v>11</v>
      </c>
      <c r="C17" s="19">
        <v>0.5</v>
      </c>
      <c r="D17" s="19">
        <v>0.79166666666666896</v>
      </c>
      <c r="E17" s="20">
        <f>D17-C17</f>
        <v>0.29166666666666896</v>
      </c>
      <c r="F17" s="18"/>
      <c r="G17" s="21">
        <f>IF(E17=0,-$E$2,E17-$E$2)</f>
        <v>2.2759572004815709E-15</v>
      </c>
      <c r="H17" s="18"/>
      <c r="I17" s="22"/>
      <c r="J17" s="23"/>
      <c r="K17" s="24"/>
      <c r="L17" s="24"/>
      <c r="M17" s="18"/>
      <c r="N17" s="18"/>
      <c r="O17" s="25"/>
    </row>
    <row r="18" spans="1:15" x14ac:dyDescent="0.25">
      <c r="A18" s="26" t="s">
        <v>11</v>
      </c>
      <c r="B18" s="26">
        <f t="shared" si="3"/>
        <v>12</v>
      </c>
      <c r="C18" s="27">
        <v>0.41666666666666702</v>
      </c>
      <c r="D18" s="27">
        <v>0.85416666666666896</v>
      </c>
      <c r="E18" s="28">
        <f t="shared" ref="E18:E19" si="9">D18-C18</f>
        <v>0.43750000000000194</v>
      </c>
      <c r="F18" s="26"/>
      <c r="G18" s="21">
        <f t="shared" ref="G18:G21" si="10">IF(E18=0,-$E$2,E18-$E$2)</f>
        <v>0.14583333333333526</v>
      </c>
      <c r="H18" s="26"/>
      <c r="I18" s="29"/>
      <c r="J18" s="29"/>
      <c r="K18" s="29"/>
      <c r="L18" s="29"/>
      <c r="M18" s="26"/>
      <c r="N18" s="26"/>
      <c r="O18" s="29"/>
    </row>
    <row r="19" spans="1:15" x14ac:dyDescent="0.25">
      <c r="A19" s="26" t="s">
        <v>12</v>
      </c>
      <c r="B19" s="26">
        <f t="shared" si="3"/>
        <v>13</v>
      </c>
      <c r="C19" s="27"/>
      <c r="D19" s="27"/>
      <c r="E19" s="28">
        <f t="shared" si="9"/>
        <v>0</v>
      </c>
      <c r="F19" s="26"/>
      <c r="G19" s="21">
        <f t="shared" si="10"/>
        <v>-0.29166666666666669</v>
      </c>
      <c r="H19" s="26"/>
      <c r="I19" s="29"/>
      <c r="J19" s="29"/>
      <c r="K19" s="29"/>
      <c r="L19" s="29"/>
      <c r="M19" s="26"/>
      <c r="N19" s="26"/>
      <c r="O19" s="29"/>
    </row>
    <row r="20" spans="1:15" x14ac:dyDescent="0.25">
      <c r="A20" s="26" t="s">
        <v>13</v>
      </c>
      <c r="B20" s="26">
        <f t="shared" si="3"/>
        <v>14</v>
      </c>
      <c r="C20" s="27">
        <v>0.375</v>
      </c>
      <c r="D20" s="27">
        <v>0.812500000000002</v>
      </c>
      <c r="E20" s="28">
        <f>+D20-C20</f>
        <v>0.437500000000002</v>
      </c>
      <c r="F20" s="26"/>
      <c r="G20" s="21">
        <f t="shared" si="10"/>
        <v>0.14583333333333531</v>
      </c>
      <c r="H20" s="26"/>
      <c r="I20" s="29"/>
      <c r="J20" s="29"/>
      <c r="K20" s="29"/>
      <c r="L20" s="29"/>
      <c r="M20" s="26"/>
      <c r="N20" s="26"/>
      <c r="O20" s="29"/>
    </row>
    <row r="21" spans="1:15" x14ac:dyDescent="0.25">
      <c r="A21" s="26" t="s">
        <v>14</v>
      </c>
      <c r="B21" s="26">
        <f t="shared" si="3"/>
        <v>15</v>
      </c>
      <c r="C21" s="27"/>
      <c r="D21" s="27"/>
      <c r="E21" s="28">
        <f t="shared" ref="E21:E23" si="11">+D21-C21</f>
        <v>0</v>
      </c>
      <c r="F21" s="26"/>
      <c r="G21" s="21">
        <f t="shared" si="10"/>
        <v>-0.29166666666666669</v>
      </c>
      <c r="H21" s="26"/>
      <c r="I21" s="29"/>
      <c r="J21" s="29"/>
      <c r="K21" s="29"/>
      <c r="L21" s="29"/>
      <c r="M21" s="26"/>
      <c r="N21" s="26"/>
      <c r="O21" s="29"/>
    </row>
    <row r="22" spans="1:15" x14ac:dyDescent="0.25">
      <c r="A22" s="26" t="s">
        <v>15</v>
      </c>
      <c r="B22" s="26">
        <f t="shared" si="3"/>
        <v>16</v>
      </c>
      <c r="C22" s="27"/>
      <c r="D22" s="27"/>
      <c r="E22" s="28">
        <f t="shared" si="11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26">
        <f t="shared" si="3"/>
        <v>17</v>
      </c>
      <c r="C23" s="32"/>
      <c r="D23" s="32"/>
      <c r="E23" s="33">
        <f t="shared" si="11"/>
        <v>0</v>
      </c>
      <c r="F23" s="10">
        <f>SUM(E17:E23)</f>
        <v>1.166666666666673</v>
      </c>
      <c r="G23" s="10"/>
      <c r="H23" s="5" t="b">
        <f t="shared" ref="H23" si="12">IF(F23&gt;=$F$2+"1:00",IF(F23&lt;=$J$2,F23-$F$2,0))</f>
        <v>0</v>
      </c>
      <c r="I23" s="6">
        <f t="shared" ref="I23" si="13">IF(F23&gt;$F$2,IF(F23&gt;=$J$2,"8:00",F23-$F$2),0)</f>
        <v>0</v>
      </c>
      <c r="J23" s="34">
        <f>IF(F23&gt;$J$2,F23-$J$2,0)</f>
        <v>0</v>
      </c>
      <c r="K23" s="34">
        <f>I23*$K$2</f>
        <v>0</v>
      </c>
      <c r="L23" s="34">
        <f>J23*$L$2</f>
        <v>0</v>
      </c>
      <c r="M23" s="35">
        <f>(I23*$M$2)*24</f>
        <v>0</v>
      </c>
      <c r="N23" s="31">
        <f>(J23*$N$2)*24</f>
        <v>0</v>
      </c>
      <c r="O23" s="36"/>
    </row>
    <row r="24" spans="1:15" ht="15.75" thickTop="1" x14ac:dyDescent="0.25">
      <c r="A24" s="18" t="s">
        <v>4</v>
      </c>
      <c r="B24" s="26">
        <f t="shared" si="3"/>
        <v>18</v>
      </c>
      <c r="C24" s="19">
        <v>0.5</v>
      </c>
      <c r="D24" s="19">
        <v>0.812500000000002</v>
      </c>
      <c r="E24" s="20">
        <f>D24-C24</f>
        <v>0.312500000000002</v>
      </c>
      <c r="F24" s="18"/>
      <c r="G24" s="21">
        <f>IF(E24=0,-$E$2,E24-$E$2)</f>
        <v>2.0833333333335313E-2</v>
      </c>
      <c r="H24" s="18"/>
      <c r="I24" s="22"/>
      <c r="J24" s="23"/>
      <c r="K24" s="24"/>
      <c r="L24" s="24"/>
      <c r="M24" s="18"/>
      <c r="N24" s="18"/>
      <c r="O24" s="25"/>
    </row>
    <row r="25" spans="1:15" x14ac:dyDescent="0.25">
      <c r="A25" s="26" t="s">
        <v>11</v>
      </c>
      <c r="B25" s="26">
        <f t="shared" si="3"/>
        <v>19</v>
      </c>
      <c r="C25" s="27">
        <v>0.41666666666666702</v>
      </c>
      <c r="D25" s="27">
        <v>0.80208333333333603</v>
      </c>
      <c r="E25" s="28">
        <f t="shared" ref="E25:E26" si="14">D25-C25</f>
        <v>0.38541666666666902</v>
      </c>
      <c r="F25" s="26"/>
      <c r="G25" s="21">
        <f t="shared" ref="G25:G28" si="15">IF(E25=0,-$E$2,E25-$E$2)</f>
        <v>9.3750000000002331E-2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3"/>
        <v>20</v>
      </c>
      <c r="C26" s="27">
        <v>0.33333333333333298</v>
      </c>
      <c r="D26" s="27">
        <v>0.625000000000001</v>
      </c>
      <c r="E26" s="28">
        <f t="shared" si="14"/>
        <v>0.29166666666666802</v>
      </c>
      <c r="F26" s="26"/>
      <c r="G26" s="21">
        <f t="shared" si="15"/>
        <v>1.3322676295501878E-15</v>
      </c>
      <c r="H26" s="26"/>
      <c r="I26" s="29"/>
      <c r="J26" s="29"/>
      <c r="K26" s="29"/>
      <c r="L26" s="29"/>
      <c r="M26" s="26"/>
      <c r="N26" s="26"/>
      <c r="O26" s="29" t="s">
        <v>32</v>
      </c>
    </row>
    <row r="27" spans="1:15" x14ac:dyDescent="0.25">
      <c r="A27" s="26" t="s">
        <v>13</v>
      </c>
      <c r="B27" s="26">
        <f t="shared" si="3"/>
        <v>21</v>
      </c>
      <c r="C27" s="27">
        <v>0.33333333333333298</v>
      </c>
      <c r="D27" s="27">
        <v>0.625000000000001</v>
      </c>
      <c r="E27" s="28">
        <f>+D27-C27</f>
        <v>0.29166666666666802</v>
      </c>
      <c r="F27" s="26"/>
      <c r="G27" s="21">
        <f t="shared" si="15"/>
        <v>1.3322676295501878E-15</v>
      </c>
      <c r="H27" s="26"/>
      <c r="I27" s="29"/>
      <c r="J27" s="29"/>
      <c r="K27" s="29"/>
      <c r="L27" s="29"/>
      <c r="M27" s="26"/>
      <c r="N27" s="26"/>
      <c r="O27" s="29" t="s">
        <v>32</v>
      </c>
    </row>
    <row r="28" spans="1:15" x14ac:dyDescent="0.25">
      <c r="A28" s="26" t="s">
        <v>14</v>
      </c>
      <c r="B28" s="26">
        <f t="shared" si="3"/>
        <v>22</v>
      </c>
      <c r="C28" s="27">
        <v>0.33333333333333298</v>
      </c>
      <c r="D28" s="27">
        <v>0.625000000000001</v>
      </c>
      <c r="E28" s="28">
        <f t="shared" ref="E28:E30" si="16">+D28-C28</f>
        <v>0.29166666666666802</v>
      </c>
      <c r="F28" s="26"/>
      <c r="G28" s="21">
        <f t="shared" si="15"/>
        <v>1.3322676295501878E-15</v>
      </c>
      <c r="H28" s="26"/>
      <c r="I28" s="29"/>
      <c r="J28" s="29"/>
      <c r="K28" s="29"/>
      <c r="L28" s="29"/>
      <c r="M28" s="26"/>
      <c r="N28" s="26"/>
      <c r="O28" s="29" t="s">
        <v>32</v>
      </c>
    </row>
    <row r="29" spans="1:15" x14ac:dyDescent="0.25">
      <c r="A29" s="26" t="s">
        <v>15</v>
      </c>
      <c r="B29" s="26">
        <f t="shared" si="3"/>
        <v>23</v>
      </c>
      <c r="C29" s="27"/>
      <c r="D29" s="27"/>
      <c r="E29" s="28">
        <f t="shared" si="16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26">
        <f t="shared" si="3"/>
        <v>24</v>
      </c>
      <c r="C30" s="32"/>
      <c r="D30" s="32"/>
      <c r="E30" s="33">
        <f t="shared" si="16"/>
        <v>0</v>
      </c>
      <c r="F30" s="10">
        <f>SUM(E24:E30)</f>
        <v>1.5729166666666752</v>
      </c>
      <c r="G30" s="10"/>
      <c r="H30" s="5">
        <f t="shared" ref="H30" si="17">IF(F30&gt;=$F$2+"1:00",IF(F30&lt;=$J$2,F30-$F$2,0))</f>
        <v>0.11458333333334192</v>
      </c>
      <c r="I30" s="6">
        <f t="shared" ref="I30" si="18">IF(F30&gt;$F$2,IF(F30&gt;=$J$2,"8:00",F30-$F$2),0)</f>
        <v>0.11458333333334192</v>
      </c>
      <c r="J30" s="34">
        <f>IF(F30&gt;$J$2,F30-$J$2,0)</f>
        <v>0</v>
      </c>
      <c r="K30" s="34">
        <f>I30*$K$2</f>
        <v>0.1432291666666774</v>
      </c>
      <c r="L30" s="34">
        <f>J30*$L$2</f>
        <v>0</v>
      </c>
      <c r="M30" s="35">
        <f>(I30*$M$2)*24</f>
        <v>71.36250000000534</v>
      </c>
      <c r="N30" s="31">
        <f>(J30*$N$2)*24</f>
        <v>0</v>
      </c>
      <c r="O30" s="36"/>
    </row>
    <row r="31" spans="1:15" ht="15.75" thickTop="1" x14ac:dyDescent="0.25">
      <c r="A31" s="18" t="s">
        <v>4</v>
      </c>
      <c r="B31" s="26">
        <f t="shared" si="3"/>
        <v>25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/>
    </row>
    <row r="32" spans="1:15" x14ac:dyDescent="0.25">
      <c r="A32" s="26" t="s">
        <v>11</v>
      </c>
      <c r="B32" s="26">
        <f t="shared" si="3"/>
        <v>26</v>
      </c>
      <c r="C32" s="27">
        <v>0.39583333333333298</v>
      </c>
      <c r="D32" s="27">
        <v>0.812500000000002</v>
      </c>
      <c r="E32" s="28">
        <f t="shared" ref="E32:E33" si="19">D32-C32</f>
        <v>0.41666666666666902</v>
      </c>
      <c r="F32" s="26"/>
      <c r="G32" s="21"/>
      <c r="H32" s="26"/>
      <c r="I32" s="29"/>
      <c r="J32" s="29"/>
      <c r="K32" s="29"/>
      <c r="L32" s="29"/>
      <c r="M32" s="26"/>
      <c r="N32" s="26"/>
      <c r="O32" s="29"/>
    </row>
    <row r="33" spans="1:15" x14ac:dyDescent="0.25">
      <c r="A33" s="26" t="s">
        <v>12</v>
      </c>
      <c r="B33" s="26">
        <f t="shared" si="3"/>
        <v>27</v>
      </c>
      <c r="C33" s="27">
        <v>0.32291666666666669</v>
      </c>
      <c r="D33" s="27">
        <v>0.58333333333333404</v>
      </c>
      <c r="E33" s="28">
        <f t="shared" si="19"/>
        <v>0.26041666666666735</v>
      </c>
      <c r="F33" s="26"/>
      <c r="G33" s="21"/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>
        <f t="shared" si="3"/>
        <v>28</v>
      </c>
      <c r="C34" s="27">
        <v>0.41666666666666702</v>
      </c>
      <c r="D34" s="27">
        <v>0.85416666666666896</v>
      </c>
      <c r="E34" s="28">
        <f>+D34-C34</f>
        <v>0.43750000000000194</v>
      </c>
      <c r="F34" s="26"/>
      <c r="G34" s="21"/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>
        <f t="shared" si="3"/>
        <v>29</v>
      </c>
      <c r="C35" s="27">
        <v>0.33333333333333298</v>
      </c>
      <c r="D35" s="27">
        <v>0.750000000000002</v>
      </c>
      <c r="E35" s="28">
        <f t="shared" ref="E35:E37" si="20">+D35-C35</f>
        <v>0.41666666666666902</v>
      </c>
      <c r="F35" s="26"/>
      <c r="G35" s="21"/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>
        <f t="shared" si="3"/>
        <v>30</v>
      </c>
      <c r="C36" s="27"/>
      <c r="D36" s="27"/>
      <c r="E36" s="28">
        <f t="shared" si="20"/>
        <v>0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31"/>
      <c r="C37" s="32"/>
      <c r="D37" s="32"/>
      <c r="E37" s="33">
        <f t="shared" si="20"/>
        <v>0</v>
      </c>
      <c r="F37" s="10">
        <f>SUM(E31:E37)</f>
        <v>1.8229166666666763</v>
      </c>
      <c r="G37" s="10"/>
      <c r="H37" s="4">
        <f>IF(F37&gt;=$F$2+"1:00",IF(F37&gt;=$J$2,F37-$F$2,0))</f>
        <v>0.36458333333334303</v>
      </c>
      <c r="I37" s="6" t="str">
        <f t="shared" ref="I37" si="21">IF(F37&gt;$F$2,IF(F37&gt;=$J$2,"8:00",F37-$F$2),0)</f>
        <v>8:00</v>
      </c>
      <c r="J37" s="34">
        <f>IF(F37&gt;$J$2,F37-$J$2,0)</f>
        <v>3.1250000000009548E-2</v>
      </c>
      <c r="K37" s="34">
        <f>I37*$K$2</f>
        <v>0.41666666666666663</v>
      </c>
      <c r="L37" s="34">
        <f>J37*$L$2</f>
        <v>4.6875000000014322E-2</v>
      </c>
      <c r="M37" s="35">
        <f>(I37*$M$2)*24</f>
        <v>207.59999999999997</v>
      </c>
      <c r="N37" s="31">
        <f>(J37*$N$2)*24</f>
        <v>23.355000000007138</v>
      </c>
      <c r="O37" s="36"/>
    </row>
    <row r="38" spans="1:15" ht="16.5" thickTop="1" thickBot="1" x14ac:dyDescent="0.3">
      <c r="G38" s="37" t="s">
        <v>28</v>
      </c>
      <c r="H38" s="38">
        <f>SUM(H3:H37)</f>
        <v>0.47916666666668495</v>
      </c>
      <c r="I38" s="38">
        <f t="shared" ref="I38:N38" si="22">SUM(I3:I37)</f>
        <v>0.11458333333334192</v>
      </c>
      <c r="J38" s="38">
        <f t="shared" si="22"/>
        <v>0.46875000000002132</v>
      </c>
      <c r="K38" s="38">
        <f t="shared" si="22"/>
        <v>0.97656250000001066</v>
      </c>
      <c r="L38" s="38">
        <f t="shared" si="22"/>
        <v>0.70312500000003197</v>
      </c>
      <c r="M38" s="39">
        <f t="shared" si="22"/>
        <v>486.56250000000529</v>
      </c>
      <c r="N38" s="39">
        <f t="shared" si="22"/>
        <v>350.3250000000159</v>
      </c>
    </row>
    <row r="39" spans="1:15" ht="15.75" thickTop="1" x14ac:dyDescent="0.25"/>
  </sheetData>
  <mergeCells count="1">
    <mergeCell ref="A1:B2"/>
  </mergeCells>
  <conditionalFormatting sqref="G10:G37">
    <cfRule type="cellIs" dxfId="5" priority="2" operator="lessThan">
      <formula>0</formula>
    </cfRule>
  </conditionalFormatting>
  <conditionalFormatting sqref="G3:G7 G10:G14 G17:G21 G31:G35 G24:G28">
    <cfRule type="cellIs" dxfId="4" priority="1" operator="lessThan">
      <formula>0</formula>
    </cfRule>
  </conditionalFormatting>
  <dataValidations count="2">
    <dataValidation type="list" allowBlank="1" showInputMessage="1" showErrorMessage="1" sqref="D3:D37">
      <formula1 xml:space="preserve"> départ</formula1>
    </dataValidation>
    <dataValidation type="list" allowBlank="1" showInputMessage="1" showErrorMessage="1" sqref="C3:C37">
      <formula1 xml:space="preserve"> heures_d_arrivée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G33" sqref="G33:G34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4">
        <v>39629</v>
      </c>
      <c r="B1" s="45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6"/>
      <c r="B2" s="47"/>
      <c r="C2" s="2"/>
      <c r="D2" s="3"/>
      <c r="E2" s="9">
        <v>0.29166666666666669</v>
      </c>
      <c r="F2" s="10">
        <v>1.4583333333333333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>
        <v>2</v>
      </c>
      <c r="C3" s="19">
        <v>0.5</v>
      </c>
      <c r="D3" s="19">
        <v>0.79166666666666896</v>
      </c>
      <c r="E3" s="20">
        <f>D3-C3</f>
        <v>0.29166666666666896</v>
      </c>
      <c r="F3" s="18"/>
      <c r="G3" s="21">
        <f>IF(E3=0,-$E$2,E3-$E$2)</f>
        <v>2.2759572004815709E-15</v>
      </c>
      <c r="H3" s="18"/>
      <c r="I3" s="22"/>
      <c r="J3" s="23"/>
      <c r="K3" s="24"/>
      <c r="L3" s="24"/>
      <c r="M3" s="18"/>
      <c r="N3" s="18"/>
      <c r="O3" s="25"/>
    </row>
    <row r="4" spans="1:15" x14ac:dyDescent="0.25">
      <c r="A4" s="26" t="s">
        <v>5</v>
      </c>
      <c r="B4" s="26">
        <f>+B3+1</f>
        <v>3</v>
      </c>
      <c r="C4" s="27">
        <v>0.41666666666666702</v>
      </c>
      <c r="D4" s="27">
        <v>0.812500000000002</v>
      </c>
      <c r="E4" s="28">
        <f t="shared" ref="E4:E5" si="0">D4-C4</f>
        <v>0.39583333333333498</v>
      </c>
      <c r="F4" s="26"/>
      <c r="G4" s="21">
        <f t="shared" ref="G4:G7" si="1">IF(E4=0,-$E$2,E4-$E$2)</f>
        <v>0.10416666666666829</v>
      </c>
      <c r="H4" s="26"/>
      <c r="I4" s="29"/>
      <c r="J4" s="29"/>
      <c r="K4" s="29"/>
      <c r="L4" s="29"/>
      <c r="M4" s="26"/>
      <c r="N4" s="26"/>
      <c r="O4" s="29"/>
    </row>
    <row r="5" spans="1:15" x14ac:dyDescent="0.25">
      <c r="A5" s="26" t="s">
        <v>6</v>
      </c>
      <c r="B5" s="26">
        <f t="shared" ref="B5:B32" si="2">+B4+1</f>
        <v>4</v>
      </c>
      <c r="C5" s="27">
        <v>0.32291666666666669</v>
      </c>
      <c r="D5" s="27">
        <v>0.58333333333333404</v>
      </c>
      <c r="E5" s="28">
        <f t="shared" si="0"/>
        <v>0.26041666666666735</v>
      </c>
      <c r="F5" s="26"/>
      <c r="G5" s="21">
        <f t="shared" si="1"/>
        <v>-3.1249999999999334E-2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>
        <f t="shared" si="2"/>
        <v>5</v>
      </c>
      <c r="C6" s="27">
        <v>0.41666666666666702</v>
      </c>
      <c r="D6" s="27">
        <v>0.80208333333333603</v>
      </c>
      <c r="E6" s="28">
        <f>+D6-C6</f>
        <v>0.38541666666666902</v>
      </c>
      <c r="F6" s="26"/>
      <c r="G6" s="21">
        <f t="shared" si="1"/>
        <v>9.3750000000002331E-2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f t="shared" si="2"/>
        <v>6</v>
      </c>
      <c r="C7" s="27">
        <v>0.33333333333333298</v>
      </c>
      <c r="D7" s="27">
        <v>0.95833333333333703</v>
      </c>
      <c r="E7" s="28">
        <f t="shared" ref="E7:E9" si="3">+D7-C7</f>
        <v>0.625000000000004</v>
      </c>
      <c r="F7" s="26"/>
      <c r="G7" s="21">
        <f t="shared" si="1"/>
        <v>0.33333333333333731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si="2"/>
        <v>7</v>
      </c>
      <c r="C8" s="27"/>
      <c r="D8" s="27"/>
      <c r="E8" s="28">
        <f t="shared" si="3"/>
        <v>0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26">
        <f t="shared" si="2"/>
        <v>8</v>
      </c>
      <c r="C9" s="32"/>
      <c r="D9" s="32"/>
      <c r="E9" s="33">
        <f t="shared" si="3"/>
        <v>0</v>
      </c>
      <c r="F9" s="10">
        <f>SUM(E3:E9)</f>
        <v>1.9583333333333444</v>
      </c>
      <c r="G9" s="10"/>
      <c r="H9" s="5">
        <f>IF(F9&gt;=$F$2+"1:00",IF(F9&lt;=$J$2,F9-$F$2,0))</f>
        <v>0</v>
      </c>
      <c r="I9" s="6" t="str">
        <f>IF(F9&gt;$F$2,IF(F9&gt;=$J$2,"8:00",F9-$F$2),0)</f>
        <v>8:00</v>
      </c>
      <c r="J9" s="34">
        <f>IF(F9&gt;$J$2,F9-$J$2,0)</f>
        <v>0.16666666666667762</v>
      </c>
      <c r="K9" s="34">
        <f>I9*$K$2</f>
        <v>0.41666666666666663</v>
      </c>
      <c r="L9" s="34">
        <f>J9*$L$2</f>
        <v>0.25000000000001643</v>
      </c>
      <c r="M9" s="35">
        <f>(I9*$M$2)*24</f>
        <v>207.59999999999997</v>
      </c>
      <c r="N9" s="31">
        <f>(J9*$N$2)*24</f>
        <v>124.56000000000819</v>
      </c>
      <c r="O9" s="36"/>
    </row>
    <row r="10" spans="1:15" ht="15.75" thickTop="1" x14ac:dyDescent="0.25">
      <c r="A10" s="18" t="s">
        <v>4</v>
      </c>
      <c r="B10" s="26">
        <f t="shared" si="2"/>
        <v>9</v>
      </c>
      <c r="C10" s="19">
        <v>0.5</v>
      </c>
      <c r="D10" s="19">
        <v>0.79166666666666896</v>
      </c>
      <c r="E10" s="20">
        <f>D10-C10</f>
        <v>0.29166666666666896</v>
      </c>
      <c r="F10" s="18"/>
      <c r="G10" s="21">
        <f>IF(E10=0,-$E$2,E10-$E$2)</f>
        <v>2.2759572004815709E-15</v>
      </c>
      <c r="H10" s="18"/>
      <c r="I10" s="22"/>
      <c r="J10" s="23"/>
      <c r="K10" s="24"/>
      <c r="L10" s="24"/>
      <c r="M10" s="18"/>
      <c r="N10" s="18"/>
      <c r="O10" s="25"/>
    </row>
    <row r="11" spans="1:15" x14ac:dyDescent="0.25">
      <c r="A11" s="26" t="s">
        <v>11</v>
      </c>
      <c r="B11" s="26">
        <f t="shared" si="2"/>
        <v>10</v>
      </c>
      <c r="C11" s="27">
        <v>0.40625</v>
      </c>
      <c r="D11" s="27">
        <v>0.98958333333333703</v>
      </c>
      <c r="E11" s="28">
        <f t="shared" ref="E11:E12" si="4">D11-C11</f>
        <v>0.58333333333333703</v>
      </c>
      <c r="F11" s="26"/>
      <c r="G11" s="21">
        <f t="shared" ref="G11:G14" si="5">IF(E11=0,-$E$2,E11-$E$2)</f>
        <v>0.29166666666667035</v>
      </c>
      <c r="H11" s="26"/>
      <c r="I11" s="29"/>
      <c r="J11" s="29"/>
      <c r="K11" s="29"/>
      <c r="L11" s="29"/>
      <c r="M11" s="26"/>
      <c r="N11" s="26"/>
      <c r="O11" s="29"/>
    </row>
    <row r="12" spans="1:15" x14ac:dyDescent="0.25">
      <c r="A12" s="26" t="s">
        <v>12</v>
      </c>
      <c r="B12" s="26">
        <f t="shared" si="2"/>
        <v>11</v>
      </c>
      <c r="C12" s="27"/>
      <c r="D12" s="27"/>
      <c r="E12" s="28">
        <f t="shared" si="4"/>
        <v>0</v>
      </c>
      <c r="F12" s="26"/>
      <c r="G12" s="21">
        <f t="shared" si="5"/>
        <v>-0.29166666666666669</v>
      </c>
      <c r="H12" s="26"/>
      <c r="I12" s="29"/>
      <c r="J12" s="29"/>
      <c r="K12" s="29"/>
      <c r="L12" s="29"/>
      <c r="M12" s="26"/>
      <c r="N12" s="26"/>
      <c r="O12" s="29" t="s">
        <v>27</v>
      </c>
    </row>
    <row r="13" spans="1:15" x14ac:dyDescent="0.25">
      <c r="A13" s="26" t="s">
        <v>13</v>
      </c>
      <c r="B13" s="26">
        <f t="shared" si="2"/>
        <v>12</v>
      </c>
      <c r="C13" s="27">
        <v>0.41666666666666702</v>
      </c>
      <c r="D13" s="27">
        <v>0.70833333333333504</v>
      </c>
      <c r="E13" s="28">
        <f>+D13-C13</f>
        <v>0.29166666666666802</v>
      </c>
      <c r="F13" s="26"/>
      <c r="G13" s="21">
        <f t="shared" si="5"/>
        <v>1.3322676295501878E-15</v>
      </c>
      <c r="H13" s="26"/>
      <c r="I13" s="29"/>
      <c r="J13" s="29"/>
      <c r="K13" s="29"/>
      <c r="L13" s="29"/>
      <c r="M13" s="26"/>
      <c r="N13" s="26"/>
      <c r="O13" s="29" t="s">
        <v>33</v>
      </c>
    </row>
    <row r="14" spans="1:15" x14ac:dyDescent="0.25">
      <c r="A14" s="26" t="s">
        <v>14</v>
      </c>
      <c r="B14" s="26">
        <f t="shared" si="2"/>
        <v>13</v>
      </c>
      <c r="C14" s="27">
        <v>0.33333333333333298</v>
      </c>
      <c r="D14" s="27">
        <v>0.625000000000001</v>
      </c>
      <c r="E14" s="28">
        <f t="shared" ref="E14:E16" si="6">+D14-C14</f>
        <v>0.29166666666666802</v>
      </c>
      <c r="F14" s="26"/>
      <c r="G14" s="21">
        <f t="shared" si="5"/>
        <v>1.3322676295501878E-15</v>
      </c>
      <c r="H14" s="26"/>
      <c r="I14" s="29"/>
      <c r="J14" s="29"/>
      <c r="K14" s="29"/>
      <c r="L14" s="29"/>
      <c r="M14" s="26"/>
      <c r="N14" s="26"/>
      <c r="O14" s="29" t="s">
        <v>33</v>
      </c>
    </row>
    <row r="15" spans="1:15" x14ac:dyDescent="0.25">
      <c r="A15" s="26" t="s">
        <v>15</v>
      </c>
      <c r="B15" s="26">
        <f t="shared" si="2"/>
        <v>14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26">
        <f t="shared" si="2"/>
        <v>15</v>
      </c>
      <c r="C16" s="32"/>
      <c r="D16" s="32"/>
      <c r="E16" s="33">
        <f t="shared" si="6"/>
        <v>0</v>
      </c>
      <c r="F16" s="10">
        <f>SUM(E10:E16)</f>
        <v>1.4583333333333421</v>
      </c>
      <c r="G16" s="10"/>
      <c r="H16" s="4" t="b">
        <f t="shared" ref="H16" si="7">IF(F16&gt;=$F$2+"1:00",IF(F16&lt;=$J$2,F16-$F$2,0))</f>
        <v>0</v>
      </c>
      <c r="I16" s="6">
        <f t="shared" ref="I16" si="8">IF(F16&gt;$F$2,IF(F16&gt;=$J$2,"8:00",F16-$F$2),0)</f>
        <v>8.8817841970012523E-15</v>
      </c>
      <c r="J16" s="34">
        <f>IF(F16&gt;$J$2,F16-$J$2,0)</f>
        <v>0</v>
      </c>
      <c r="K16" s="34">
        <f>I16*$K$2</f>
        <v>1.1102230246251565E-14</v>
      </c>
      <c r="L16" s="34">
        <f>J16*$L$2</f>
        <v>0</v>
      </c>
      <c r="M16" s="35">
        <f>(I16*$M$2)*24</f>
        <v>5.5315751978923799E-12</v>
      </c>
      <c r="N16" s="31">
        <f>(J16*$N$2)*24</f>
        <v>0</v>
      </c>
      <c r="O16" s="36"/>
    </row>
    <row r="17" spans="1:15" ht="16.5" thickTop="1" thickBot="1" x14ac:dyDescent="0.3">
      <c r="A17" s="18" t="s">
        <v>4</v>
      </c>
      <c r="B17" s="26">
        <f t="shared" si="2"/>
        <v>16</v>
      </c>
      <c r="C17" s="19">
        <v>0.5</v>
      </c>
      <c r="D17" s="19">
        <v>0.79166666666666896</v>
      </c>
      <c r="E17" s="20">
        <f>D17-C17</f>
        <v>0.29166666666666896</v>
      </c>
      <c r="F17" s="18"/>
      <c r="G17" s="21">
        <f>IF(E17=0,-$E$2,E17-$E$2)</f>
        <v>2.2759572004815709E-15</v>
      </c>
      <c r="H17" s="18"/>
      <c r="I17" s="22"/>
      <c r="J17" s="23"/>
      <c r="K17" s="24"/>
      <c r="L17" s="24"/>
      <c r="M17" s="18"/>
      <c r="N17" s="18"/>
      <c r="O17" s="25" t="s">
        <v>33</v>
      </c>
    </row>
    <row r="18" spans="1:15" ht="16.5" thickTop="1" thickBot="1" x14ac:dyDescent="0.3">
      <c r="A18" s="26" t="s">
        <v>11</v>
      </c>
      <c r="B18" s="26">
        <f t="shared" si="2"/>
        <v>17</v>
      </c>
      <c r="C18" s="27">
        <v>0.41666666666666702</v>
      </c>
      <c r="D18" s="27">
        <v>0.70833333333333504</v>
      </c>
      <c r="E18" s="28">
        <f t="shared" ref="E18:E19" si="9">D18-C18</f>
        <v>0.29166666666666802</v>
      </c>
      <c r="F18" s="26"/>
      <c r="G18" s="21">
        <f t="shared" ref="G18:G21" si="10">IF(E18=0,-$E$2,E18-$E$2)</f>
        <v>1.3322676295501878E-15</v>
      </c>
      <c r="H18" s="26"/>
      <c r="I18" s="29"/>
      <c r="J18" s="29"/>
      <c r="K18" s="29"/>
      <c r="L18" s="29"/>
      <c r="M18" s="26"/>
      <c r="N18" s="26"/>
      <c r="O18" s="25" t="s">
        <v>33</v>
      </c>
    </row>
    <row r="19" spans="1:15" ht="16.5" thickTop="1" thickBot="1" x14ac:dyDescent="0.3">
      <c r="A19" s="26" t="s">
        <v>12</v>
      </c>
      <c r="B19" s="26">
        <f t="shared" si="2"/>
        <v>18</v>
      </c>
      <c r="C19" s="27">
        <v>0.33333333333333298</v>
      </c>
      <c r="D19" s="27">
        <v>0.625000000000001</v>
      </c>
      <c r="E19" s="28">
        <f t="shared" si="9"/>
        <v>0.29166666666666802</v>
      </c>
      <c r="F19" s="26"/>
      <c r="G19" s="21">
        <f t="shared" si="10"/>
        <v>1.3322676295501878E-15</v>
      </c>
      <c r="H19" s="26"/>
      <c r="I19" s="29"/>
      <c r="J19" s="29"/>
      <c r="K19" s="29"/>
      <c r="L19" s="29"/>
      <c r="M19" s="26"/>
      <c r="N19" s="26"/>
      <c r="O19" s="25" t="s">
        <v>33</v>
      </c>
    </row>
    <row r="20" spans="1:15" ht="15.75" thickTop="1" x14ac:dyDescent="0.25">
      <c r="A20" s="26" t="s">
        <v>13</v>
      </c>
      <c r="B20" s="26">
        <f t="shared" si="2"/>
        <v>19</v>
      </c>
      <c r="C20" s="27">
        <v>0.41666666666666702</v>
      </c>
      <c r="D20" s="27">
        <v>0.70833333333333504</v>
      </c>
      <c r="E20" s="28">
        <f>+D20-C20</f>
        <v>0.29166666666666802</v>
      </c>
      <c r="F20" s="26"/>
      <c r="G20" s="21">
        <f t="shared" si="10"/>
        <v>1.3322676295501878E-15</v>
      </c>
      <c r="H20" s="26"/>
      <c r="I20" s="29"/>
      <c r="J20" s="29"/>
      <c r="K20" s="29"/>
      <c r="L20" s="29"/>
      <c r="M20" s="26"/>
      <c r="N20" s="26"/>
      <c r="O20" s="25" t="s">
        <v>33</v>
      </c>
    </row>
    <row r="21" spans="1:15" x14ac:dyDescent="0.25">
      <c r="A21" s="26" t="s">
        <v>14</v>
      </c>
      <c r="B21" s="26">
        <f t="shared" si="2"/>
        <v>20</v>
      </c>
      <c r="C21" s="27">
        <v>0.32291666666666669</v>
      </c>
      <c r="D21" s="27">
        <v>0.625000000000001</v>
      </c>
      <c r="E21" s="28">
        <f t="shared" ref="E21:E23" si="11">+D21-C21</f>
        <v>0.30208333333333431</v>
      </c>
      <c r="F21" s="26"/>
      <c r="G21" s="21">
        <f t="shared" si="10"/>
        <v>1.0416666666667629E-2</v>
      </c>
      <c r="H21" s="26"/>
      <c r="I21" s="29"/>
      <c r="J21" s="29"/>
      <c r="K21" s="29"/>
      <c r="L21" s="29"/>
      <c r="M21" s="26"/>
      <c r="N21" s="26"/>
      <c r="O21" s="29"/>
    </row>
    <row r="22" spans="1:15" x14ac:dyDescent="0.25">
      <c r="A22" s="26" t="s">
        <v>15</v>
      </c>
      <c r="B22" s="26">
        <f t="shared" si="2"/>
        <v>21</v>
      </c>
      <c r="C22" s="27"/>
      <c r="D22" s="27"/>
      <c r="E22" s="28">
        <f t="shared" si="11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26">
        <f t="shared" si="2"/>
        <v>22</v>
      </c>
      <c r="C23" s="32"/>
      <c r="D23" s="32"/>
      <c r="E23" s="33">
        <f t="shared" si="11"/>
        <v>0</v>
      </c>
      <c r="F23" s="10">
        <f>SUM(E17:E23)</f>
        <v>1.4687500000000075</v>
      </c>
      <c r="G23" s="10"/>
      <c r="H23" s="5" t="b">
        <f t="shared" ref="H23" si="12">IF(F23&gt;=$F$2+"1:00",IF(F23&lt;=$J$2,F23-$F$2,0))</f>
        <v>0</v>
      </c>
      <c r="I23" s="6">
        <f t="shared" ref="I23" si="13">IF(F23&gt;$F$2,IF(F23&gt;=$J$2,"8:00",F23-$F$2),0)</f>
        <v>1.041666666667429E-2</v>
      </c>
      <c r="J23" s="34">
        <f>IF(F23&gt;$J$2,F23-$J$2,0)</f>
        <v>0</v>
      </c>
      <c r="K23" s="34">
        <f>I23*$K$2</f>
        <v>1.3020833333342863E-2</v>
      </c>
      <c r="L23" s="34">
        <f>J23*$L$2</f>
        <v>0</v>
      </c>
      <c r="M23" s="35">
        <f>(I23*$M$2)*24</f>
        <v>6.4875000000047471</v>
      </c>
      <c r="N23" s="31">
        <f>(J23*$N$2)*24</f>
        <v>0</v>
      </c>
      <c r="O23" s="36"/>
    </row>
    <row r="24" spans="1:15" ht="15.75" thickTop="1" x14ac:dyDescent="0.25">
      <c r="A24" s="18" t="s">
        <v>4</v>
      </c>
      <c r="B24" s="26">
        <f t="shared" si="2"/>
        <v>23</v>
      </c>
      <c r="C24" s="19">
        <v>0.5</v>
      </c>
      <c r="D24" s="19">
        <v>0.812500000000002</v>
      </c>
      <c r="E24" s="20">
        <f>D24-C24</f>
        <v>0.312500000000002</v>
      </c>
      <c r="F24" s="18"/>
      <c r="G24" s="21">
        <f>IF(E24=0,-$E$2,E24-$E$2)</f>
        <v>2.0833333333335313E-2</v>
      </c>
      <c r="H24" s="18"/>
      <c r="I24" s="22"/>
      <c r="J24" s="23"/>
      <c r="K24" s="24"/>
      <c r="L24" s="24"/>
      <c r="M24" s="18"/>
      <c r="N24" s="18"/>
      <c r="O24" s="25"/>
    </row>
    <row r="25" spans="1:15" x14ac:dyDescent="0.25">
      <c r="A25" s="26" t="s">
        <v>11</v>
      </c>
      <c r="B25" s="26">
        <f t="shared" si="2"/>
        <v>24</v>
      </c>
      <c r="C25" s="27">
        <v>0.41666666666666702</v>
      </c>
      <c r="D25" s="27">
        <v>0.80208333333333603</v>
      </c>
      <c r="E25" s="28">
        <f t="shared" ref="E25:E26" si="14">D25-C25</f>
        <v>0.38541666666666902</v>
      </c>
      <c r="F25" s="26"/>
      <c r="G25" s="21">
        <f t="shared" ref="G25:G28" si="15">IF(E25=0,-$E$2,E25-$E$2)</f>
        <v>9.3750000000002331E-2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2"/>
        <v>25</v>
      </c>
      <c r="C26" s="27">
        <v>0.33333333333333298</v>
      </c>
      <c r="D26" s="27">
        <v>0.58333333333333404</v>
      </c>
      <c r="E26" s="28">
        <f t="shared" si="14"/>
        <v>0.25000000000000105</v>
      </c>
      <c r="F26" s="26"/>
      <c r="G26" s="21">
        <f t="shared" si="15"/>
        <v>-4.166666666666563E-2</v>
      </c>
      <c r="H26" s="26"/>
      <c r="I26" s="29"/>
      <c r="J26" s="29"/>
      <c r="K26" s="29"/>
      <c r="L26" s="29"/>
      <c r="M26" s="26"/>
      <c r="N26" s="26"/>
      <c r="O26" s="29"/>
    </row>
    <row r="27" spans="1:15" x14ac:dyDescent="0.25">
      <c r="A27" s="26" t="s">
        <v>13</v>
      </c>
      <c r="B27" s="26">
        <f t="shared" si="2"/>
        <v>26</v>
      </c>
      <c r="C27" s="27">
        <v>0.33333333333333298</v>
      </c>
      <c r="D27" s="27">
        <v>0.625000000000001</v>
      </c>
      <c r="E27" s="28">
        <f>+D27-C27</f>
        <v>0.29166666666666802</v>
      </c>
      <c r="F27" s="26"/>
      <c r="G27" s="21">
        <f t="shared" si="15"/>
        <v>1.3322676295501878E-15</v>
      </c>
      <c r="H27" s="26"/>
      <c r="I27" s="29"/>
      <c r="J27" s="29"/>
      <c r="K27" s="29"/>
      <c r="L27" s="29"/>
      <c r="M27" s="26"/>
      <c r="N27" s="26"/>
      <c r="O27" s="29" t="s">
        <v>33</v>
      </c>
    </row>
    <row r="28" spans="1:15" x14ac:dyDescent="0.25">
      <c r="A28" s="26" t="s">
        <v>14</v>
      </c>
      <c r="B28" s="26">
        <f t="shared" si="2"/>
        <v>27</v>
      </c>
      <c r="C28" s="27">
        <v>0.33333333333333298</v>
      </c>
      <c r="D28" s="27">
        <v>0.625000000000001</v>
      </c>
      <c r="E28" s="28">
        <f t="shared" ref="E28:E30" si="16">+D28-C28</f>
        <v>0.29166666666666802</v>
      </c>
      <c r="F28" s="26"/>
      <c r="G28" s="21">
        <f t="shared" si="15"/>
        <v>1.3322676295501878E-15</v>
      </c>
      <c r="H28" s="26"/>
      <c r="I28" s="29"/>
      <c r="J28" s="29"/>
      <c r="K28" s="29"/>
      <c r="L28" s="29"/>
      <c r="M28" s="26"/>
      <c r="N28" s="26"/>
      <c r="O28" s="29" t="s">
        <v>33</v>
      </c>
    </row>
    <row r="29" spans="1:15" x14ac:dyDescent="0.25">
      <c r="A29" s="26" t="s">
        <v>15</v>
      </c>
      <c r="B29" s="26">
        <f t="shared" si="2"/>
        <v>28</v>
      </c>
      <c r="C29" s="27"/>
      <c r="D29" s="27"/>
      <c r="E29" s="28">
        <f t="shared" si="16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26">
        <f t="shared" si="2"/>
        <v>29</v>
      </c>
      <c r="C30" s="32"/>
      <c r="D30" s="32"/>
      <c r="E30" s="33">
        <f t="shared" si="16"/>
        <v>0</v>
      </c>
      <c r="F30" s="10">
        <f>SUM(E24:E30)</f>
        <v>1.5312500000000082</v>
      </c>
      <c r="G30" s="10"/>
      <c r="H30" s="5">
        <f t="shared" ref="H30" si="17">IF(F30&gt;=$F$2+"1:00",IF(F30&lt;=$J$2,F30-$F$2,0))</f>
        <v>7.2916666666674956E-2</v>
      </c>
      <c r="I30" s="6">
        <f t="shared" ref="I30" si="18">IF(F30&gt;$F$2,IF(F30&gt;=$J$2,"8:00",F30-$F$2),0)</f>
        <v>7.2916666666674956E-2</v>
      </c>
      <c r="J30" s="34">
        <f>IF(F30&gt;$J$2,F30-$J$2,0)</f>
        <v>0</v>
      </c>
      <c r="K30" s="34">
        <f>I30*$K$2</f>
        <v>9.1145833333343695E-2</v>
      </c>
      <c r="L30" s="34">
        <f>J30*$L$2</f>
        <v>0</v>
      </c>
      <c r="M30" s="35">
        <f>(I30*$M$2)*24</f>
        <v>45.41250000000516</v>
      </c>
      <c r="N30" s="31">
        <f>(J30*$N$2)*24</f>
        <v>0</v>
      </c>
      <c r="O30" s="36"/>
    </row>
    <row r="31" spans="1:15" ht="15.75" thickTop="1" x14ac:dyDescent="0.25">
      <c r="A31" s="18" t="s">
        <v>4</v>
      </c>
      <c r="B31" s="26">
        <f t="shared" si="2"/>
        <v>30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 t="s">
        <v>34</v>
      </c>
    </row>
    <row r="32" spans="1:15" x14ac:dyDescent="0.25">
      <c r="A32" s="26" t="s">
        <v>11</v>
      </c>
      <c r="B32" s="26">
        <f t="shared" si="2"/>
        <v>31</v>
      </c>
      <c r="C32" s="27">
        <v>0.41666666666666702</v>
      </c>
      <c r="D32" s="27">
        <v>0.70833333333333504</v>
      </c>
      <c r="E32" s="28">
        <f t="shared" ref="E32:E33" si="19">D32-C32</f>
        <v>0.29166666666666802</v>
      </c>
      <c r="F32" s="26"/>
      <c r="G32" s="21"/>
      <c r="H32" s="26"/>
      <c r="I32" s="29"/>
      <c r="J32" s="29"/>
      <c r="K32" s="29"/>
      <c r="L32" s="29"/>
      <c r="M32" s="26"/>
      <c r="N32" s="26"/>
      <c r="O32" s="29" t="s">
        <v>34</v>
      </c>
    </row>
    <row r="33" spans="1:15" x14ac:dyDescent="0.25">
      <c r="A33" s="26" t="s">
        <v>12</v>
      </c>
      <c r="B33" s="26"/>
      <c r="C33" s="27"/>
      <c r="D33" s="27"/>
      <c r="E33" s="28">
        <f t="shared" si="19"/>
        <v>0</v>
      </c>
      <c r="F33" s="26"/>
      <c r="G33" s="21"/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/>
      <c r="C34" s="27"/>
      <c r="D34" s="27"/>
      <c r="E34" s="28">
        <f>+D34-C34</f>
        <v>0</v>
      </c>
      <c r="F34" s="26"/>
      <c r="G34" s="21"/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/>
      <c r="C35" s="27"/>
      <c r="D35" s="27"/>
      <c r="E35" s="28">
        <f t="shared" ref="E35:E37" si="20">+D35-C35</f>
        <v>0</v>
      </c>
      <c r="F35" s="26"/>
      <c r="G35" s="21"/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/>
      <c r="C36" s="27"/>
      <c r="D36" s="27"/>
      <c r="E36" s="28">
        <f t="shared" si="20"/>
        <v>0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26"/>
      <c r="C37" s="32"/>
      <c r="D37" s="32"/>
      <c r="E37" s="33">
        <f t="shared" si="20"/>
        <v>0</v>
      </c>
      <c r="F37" s="10">
        <f>SUM(E31:E37)</f>
        <v>0.58333333333333703</v>
      </c>
      <c r="G37" s="10"/>
      <c r="H37" s="4" t="b">
        <f>IF(F37&gt;=$F$2+"1:00",IF(F37&gt;=$J$2,F37-$F$2,0))</f>
        <v>0</v>
      </c>
      <c r="I37" s="6">
        <f t="shared" ref="I37" si="21">IF(F37&gt;$F$2,IF(F37&gt;=$J$2,"8:00",F37-$F$2),0)</f>
        <v>0</v>
      </c>
      <c r="J37" s="34">
        <f>IF(F37&gt;$J$2,F37-$J$2,0)</f>
        <v>0</v>
      </c>
      <c r="K37" s="34">
        <f>I37*$K$2</f>
        <v>0</v>
      </c>
      <c r="L37" s="34">
        <f>J37*$L$2</f>
        <v>0</v>
      </c>
      <c r="M37" s="35">
        <f>(I37*$M$2)*24</f>
        <v>0</v>
      </c>
      <c r="N37" s="31">
        <f>(J37*$N$2)*24</f>
        <v>0</v>
      </c>
      <c r="O37" s="36"/>
    </row>
    <row r="38" spans="1:15" ht="16.5" thickTop="1" thickBot="1" x14ac:dyDescent="0.3">
      <c r="G38" s="37" t="s">
        <v>28</v>
      </c>
      <c r="H38" s="38">
        <f>SUM(H3:H37)</f>
        <v>7.2916666666674956E-2</v>
      </c>
      <c r="I38" s="38">
        <f t="shared" ref="I38:N38" si="22">SUM(I3:I37)</f>
        <v>8.3333333333358128E-2</v>
      </c>
      <c r="J38" s="38">
        <f t="shared" si="22"/>
        <v>0.16666666666667762</v>
      </c>
      <c r="K38" s="38">
        <f t="shared" si="22"/>
        <v>0.52083333333336435</v>
      </c>
      <c r="L38" s="38">
        <f t="shared" si="22"/>
        <v>0.25000000000001643</v>
      </c>
      <c r="M38" s="39">
        <f t="shared" si="22"/>
        <v>259.5000000000154</v>
      </c>
      <c r="N38" s="39">
        <f t="shared" si="22"/>
        <v>124.56000000000819</v>
      </c>
    </row>
    <row r="39" spans="1:15" ht="15.75" thickTop="1" x14ac:dyDescent="0.25"/>
  </sheetData>
  <mergeCells count="1">
    <mergeCell ref="A1:B2"/>
  </mergeCells>
  <conditionalFormatting sqref="G10:G37">
    <cfRule type="cellIs" dxfId="3" priority="2" operator="lessThan">
      <formula>0</formula>
    </cfRule>
  </conditionalFormatting>
  <conditionalFormatting sqref="G3:G7 G10:G14 G17:G21 G31:G35 G24:G28">
    <cfRule type="cellIs" dxfId="2" priority="1" operator="lessThan">
      <formula>0</formula>
    </cfRule>
  </conditionalFormatting>
  <dataValidations count="2">
    <dataValidation type="list" allowBlank="1" showInputMessage="1" showErrorMessage="1" sqref="C3:C37">
      <formula1 xml:space="preserve"> heures_d_arrivée</formula1>
    </dataValidation>
    <dataValidation type="list" allowBlank="1" showInputMessage="1" showErrorMessage="1" sqref="D3:D37">
      <formula1 xml:space="preserve"> départ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topLeftCell="A19" zoomScaleNormal="100" workbookViewId="0">
      <selection activeCell="E38" sqref="E38"/>
    </sheetView>
  </sheetViews>
  <sheetFormatPr baseColWidth="10" defaultRowHeight="15" x14ac:dyDescent="0.2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1" max="11" width="11.5703125" bestFit="1" customWidth="1"/>
    <col min="15" max="15" width="12.5703125" customWidth="1"/>
  </cols>
  <sheetData>
    <row r="1" spans="1:15" ht="24" x14ac:dyDescent="0.25">
      <c r="A1" s="44">
        <v>39660</v>
      </c>
      <c r="B1" s="45"/>
      <c r="C1" s="7" t="s">
        <v>0</v>
      </c>
      <c r="D1" s="17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8" t="s">
        <v>19</v>
      </c>
      <c r="J1" s="8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 x14ac:dyDescent="0.3">
      <c r="A2" s="46"/>
      <c r="B2" s="47"/>
      <c r="C2" s="2"/>
      <c r="D2" s="3"/>
      <c r="E2" s="9">
        <v>0.29166666666666669</v>
      </c>
      <c r="F2" s="10">
        <v>1.4583333333333333</v>
      </c>
      <c r="G2" s="11">
        <v>0.29166666666666669</v>
      </c>
      <c r="H2" s="12"/>
      <c r="I2" s="13"/>
      <c r="J2" s="14">
        <v>1.7916666666666667</v>
      </c>
      <c r="K2" s="15">
        <v>1.25</v>
      </c>
      <c r="L2" s="15">
        <v>1.5</v>
      </c>
      <c r="M2" s="16">
        <v>25.95</v>
      </c>
      <c r="N2" s="16">
        <v>31.14</v>
      </c>
      <c r="O2" s="16"/>
    </row>
    <row r="3" spans="1:15" ht="15.75" thickTop="1" x14ac:dyDescent="0.25">
      <c r="A3" s="18" t="s">
        <v>4</v>
      </c>
      <c r="B3" s="18"/>
      <c r="C3" s="19">
        <v>0.5</v>
      </c>
      <c r="D3" s="19">
        <v>0.79166666666666896</v>
      </c>
      <c r="E3" s="20">
        <f>D3-C3</f>
        <v>0.29166666666666896</v>
      </c>
      <c r="F3" s="18"/>
      <c r="G3" s="21">
        <f>IF(E3=0,-$E$2,E3-$E$2)</f>
        <v>2.2759572004815709E-15</v>
      </c>
      <c r="H3" s="18"/>
      <c r="I3" s="22"/>
      <c r="J3" s="23"/>
      <c r="K3" s="24"/>
      <c r="L3" s="24"/>
      <c r="M3" s="18"/>
      <c r="N3" s="18"/>
      <c r="O3" s="25"/>
    </row>
    <row r="4" spans="1:15" x14ac:dyDescent="0.25">
      <c r="A4" s="26" t="s">
        <v>5</v>
      </c>
      <c r="B4" s="26"/>
      <c r="C4" s="27">
        <v>0.41666666666666702</v>
      </c>
      <c r="D4" s="27">
        <v>0.70833333333333504</v>
      </c>
      <c r="E4" s="28">
        <f t="shared" ref="E4:E5" si="0">D4-C4</f>
        <v>0.29166666666666802</v>
      </c>
      <c r="F4" s="26"/>
      <c r="G4" s="21">
        <f t="shared" ref="G4:G7" si="1">IF(E4=0,-$E$2,E4-$E$2)</f>
        <v>1.3322676295501878E-15</v>
      </c>
      <c r="H4" s="26"/>
      <c r="I4" s="29"/>
      <c r="J4" s="29"/>
      <c r="K4" s="29"/>
      <c r="L4" s="29"/>
      <c r="M4" s="26"/>
      <c r="N4" s="26"/>
      <c r="O4" s="29"/>
    </row>
    <row r="5" spans="1:15" x14ac:dyDescent="0.25">
      <c r="A5" s="26" t="s">
        <v>6</v>
      </c>
      <c r="B5" s="26">
        <v>1</v>
      </c>
      <c r="C5" s="27">
        <v>0.41666666666666702</v>
      </c>
      <c r="D5" s="27">
        <v>0.70833333333333504</v>
      </c>
      <c r="E5" s="28">
        <f t="shared" si="0"/>
        <v>0.29166666666666802</v>
      </c>
      <c r="F5" s="26"/>
      <c r="G5" s="21">
        <f t="shared" si="1"/>
        <v>1.3322676295501878E-15</v>
      </c>
      <c r="H5" s="26"/>
      <c r="I5" s="29"/>
      <c r="J5" s="29"/>
      <c r="K5" s="29"/>
      <c r="L5" s="29"/>
      <c r="M5" s="26"/>
      <c r="N5" s="26"/>
      <c r="O5" s="29"/>
    </row>
    <row r="6" spans="1:15" x14ac:dyDescent="0.25">
      <c r="A6" s="26" t="s">
        <v>7</v>
      </c>
      <c r="B6" s="26">
        <f t="shared" ref="B6:B35" si="2">+B5+1</f>
        <v>2</v>
      </c>
      <c r="C6" s="27">
        <v>0.41666666666666702</v>
      </c>
      <c r="D6" s="27">
        <v>0.70833333333333504</v>
      </c>
      <c r="E6" s="28">
        <f>+D6-C6</f>
        <v>0.29166666666666802</v>
      </c>
      <c r="F6" s="26"/>
      <c r="G6" s="21">
        <f t="shared" si="1"/>
        <v>1.3322676295501878E-15</v>
      </c>
      <c r="H6" s="26"/>
      <c r="I6" s="29"/>
      <c r="J6" s="29"/>
      <c r="K6" s="29"/>
      <c r="L6" s="29"/>
      <c r="M6" s="26"/>
      <c r="N6" s="26"/>
      <c r="O6" s="29"/>
    </row>
    <row r="7" spans="1:15" x14ac:dyDescent="0.25">
      <c r="A7" s="26" t="s">
        <v>8</v>
      </c>
      <c r="B7" s="26">
        <f t="shared" si="2"/>
        <v>3</v>
      </c>
      <c r="C7" s="27">
        <v>0.41666666666666702</v>
      </c>
      <c r="D7" s="27">
        <v>0.70833333333333504</v>
      </c>
      <c r="E7" s="28">
        <f t="shared" ref="E7:E9" si="3">+D7-C7</f>
        <v>0.29166666666666802</v>
      </c>
      <c r="F7" s="26"/>
      <c r="G7" s="21">
        <f t="shared" si="1"/>
        <v>1.3322676295501878E-15</v>
      </c>
      <c r="H7" s="26"/>
      <c r="I7" s="29"/>
      <c r="J7" s="29"/>
      <c r="K7" s="29"/>
      <c r="L7" s="29"/>
      <c r="M7" s="26"/>
      <c r="N7" s="26"/>
      <c r="O7" s="29"/>
    </row>
    <row r="8" spans="1:15" x14ac:dyDescent="0.25">
      <c r="A8" s="26" t="s">
        <v>9</v>
      </c>
      <c r="B8" s="26">
        <f t="shared" si="2"/>
        <v>4</v>
      </c>
      <c r="C8" s="27"/>
      <c r="D8" s="27"/>
      <c r="E8" s="28">
        <f t="shared" si="3"/>
        <v>0</v>
      </c>
      <c r="F8" s="26"/>
      <c r="G8" s="30"/>
      <c r="H8" s="26"/>
      <c r="I8" s="29"/>
      <c r="J8" s="29"/>
      <c r="K8" s="29"/>
      <c r="L8" s="29"/>
      <c r="M8" s="26"/>
      <c r="N8" s="26"/>
      <c r="O8" s="29"/>
    </row>
    <row r="9" spans="1:15" ht="15.75" thickBot="1" x14ac:dyDescent="0.3">
      <c r="A9" s="31" t="s">
        <v>10</v>
      </c>
      <c r="B9" s="26">
        <f t="shared" si="2"/>
        <v>5</v>
      </c>
      <c r="C9" s="32"/>
      <c r="D9" s="32"/>
      <c r="E9" s="33">
        <f t="shared" si="3"/>
        <v>0</v>
      </c>
      <c r="F9" s="10">
        <f>SUM(E3:E9)</f>
        <v>1.4583333333333413</v>
      </c>
      <c r="G9" s="10"/>
      <c r="H9" s="5" t="b">
        <f>IF(F9&gt;=$F$2+"1:00",IF(F9&lt;=$J$2,F9-$F$2,0))</f>
        <v>0</v>
      </c>
      <c r="I9" s="6">
        <f>IF(F9&gt;$F$2,IF(F9&gt;=$J$2,"8:00",F9-$F$2),0)</f>
        <v>7.9936057773011271E-15</v>
      </c>
      <c r="J9" s="34">
        <f>IF(F9&gt;$J$2,F9-$J$2,0)</f>
        <v>0</v>
      </c>
      <c r="K9" s="34">
        <f>I9*$K$2</f>
        <v>9.9920072216264089E-15</v>
      </c>
      <c r="L9" s="34">
        <f>J9*$L$2</f>
        <v>0</v>
      </c>
      <c r="M9" s="35">
        <f>(I9*$M$2)*24</f>
        <v>4.9784176781031418E-12</v>
      </c>
      <c r="N9" s="31">
        <f>(J9*$N$2)*24</f>
        <v>0</v>
      </c>
      <c r="O9" s="36"/>
    </row>
    <row r="10" spans="1:15" ht="16.5" thickTop="1" thickBot="1" x14ac:dyDescent="0.3">
      <c r="A10" s="18" t="s">
        <v>4</v>
      </c>
      <c r="B10" s="26">
        <f t="shared" si="2"/>
        <v>6</v>
      </c>
      <c r="C10" s="19">
        <v>0.41666666666666702</v>
      </c>
      <c r="D10" s="19">
        <v>0.70833333333333504</v>
      </c>
      <c r="E10" s="20">
        <f>D10-C10</f>
        <v>0.29166666666666802</v>
      </c>
      <c r="F10" s="18"/>
      <c r="G10" s="21">
        <f>IF(E10=0,-$E$2,E10-$E$2)</f>
        <v>1.3322676295501878E-15</v>
      </c>
      <c r="H10" s="18"/>
      <c r="I10" s="22"/>
      <c r="J10" s="23"/>
      <c r="K10" s="24"/>
      <c r="L10" s="24"/>
      <c r="M10" s="18"/>
      <c r="N10" s="18"/>
      <c r="O10" s="25"/>
    </row>
    <row r="11" spans="1:15" ht="16.5" thickTop="1" thickBot="1" x14ac:dyDescent="0.3">
      <c r="A11" s="26" t="s">
        <v>11</v>
      </c>
      <c r="B11" s="26">
        <f t="shared" si="2"/>
        <v>7</v>
      </c>
      <c r="C11" s="19">
        <v>0.41666666666666702</v>
      </c>
      <c r="D11" s="19">
        <v>0.70833333333333504</v>
      </c>
      <c r="E11" s="28">
        <f t="shared" ref="E11:E12" si="4">D11-C11</f>
        <v>0.29166666666666802</v>
      </c>
      <c r="F11" s="26"/>
      <c r="G11" s="21">
        <f t="shared" ref="G11:G14" si="5">IF(E11=0,-$E$2,E11-$E$2)</f>
        <v>1.3322676295501878E-15</v>
      </c>
      <c r="H11" s="26"/>
      <c r="I11" s="29"/>
      <c r="J11" s="29"/>
      <c r="K11" s="29"/>
      <c r="L11" s="29"/>
      <c r="M11" s="26"/>
      <c r="N11" s="26"/>
      <c r="O11" s="29"/>
    </row>
    <row r="12" spans="1:15" ht="16.5" thickTop="1" thickBot="1" x14ac:dyDescent="0.3">
      <c r="A12" s="26" t="s">
        <v>12</v>
      </c>
      <c r="B12" s="26">
        <f t="shared" si="2"/>
        <v>8</v>
      </c>
      <c r="C12" s="19">
        <v>0.41666666666666702</v>
      </c>
      <c r="D12" s="19">
        <v>0.70833333333333504</v>
      </c>
      <c r="E12" s="28">
        <f t="shared" si="4"/>
        <v>0.29166666666666802</v>
      </c>
      <c r="F12" s="26"/>
      <c r="G12" s="21">
        <f t="shared" si="5"/>
        <v>1.3322676295501878E-15</v>
      </c>
      <c r="H12" s="26"/>
      <c r="I12" s="29"/>
      <c r="J12" s="29"/>
      <c r="K12" s="29"/>
      <c r="L12" s="29"/>
      <c r="M12" s="26"/>
      <c r="N12" s="26"/>
      <c r="O12" s="29"/>
    </row>
    <row r="13" spans="1:15" ht="16.5" thickTop="1" thickBot="1" x14ac:dyDescent="0.3">
      <c r="A13" s="26" t="s">
        <v>13</v>
      </c>
      <c r="B13" s="26">
        <f t="shared" si="2"/>
        <v>9</v>
      </c>
      <c r="C13" s="19">
        <v>0.41666666666666702</v>
      </c>
      <c r="D13" s="19">
        <v>0.70833333333333504</v>
      </c>
      <c r="E13" s="28">
        <f>+D13-C13</f>
        <v>0.29166666666666802</v>
      </c>
      <c r="F13" s="26"/>
      <c r="G13" s="21">
        <f t="shared" si="5"/>
        <v>1.3322676295501878E-15</v>
      </c>
      <c r="H13" s="26"/>
      <c r="I13" s="29"/>
      <c r="J13" s="29"/>
      <c r="K13" s="29"/>
      <c r="L13" s="29"/>
      <c r="M13" s="26"/>
      <c r="N13" s="26"/>
      <c r="O13" s="29"/>
    </row>
    <row r="14" spans="1:15" ht="15.75" thickTop="1" x14ac:dyDescent="0.25">
      <c r="A14" s="26" t="s">
        <v>14</v>
      </c>
      <c r="B14" s="26">
        <f t="shared" si="2"/>
        <v>10</v>
      </c>
      <c r="C14" s="19">
        <v>0.41666666666666702</v>
      </c>
      <c r="D14" s="19">
        <v>0.70833333333333504</v>
      </c>
      <c r="E14" s="28">
        <f t="shared" ref="E14:E16" si="6">+D14-C14</f>
        <v>0.29166666666666802</v>
      </c>
      <c r="F14" s="26"/>
      <c r="G14" s="21">
        <f t="shared" si="5"/>
        <v>1.3322676295501878E-15</v>
      </c>
      <c r="H14" s="26"/>
      <c r="I14" s="29"/>
      <c r="J14" s="29"/>
      <c r="K14" s="29"/>
      <c r="L14" s="29"/>
      <c r="M14" s="26"/>
      <c r="N14" s="26"/>
      <c r="O14" s="29"/>
    </row>
    <row r="15" spans="1:15" x14ac:dyDescent="0.25">
      <c r="A15" s="26" t="s">
        <v>15</v>
      </c>
      <c r="B15" s="26">
        <f t="shared" si="2"/>
        <v>11</v>
      </c>
      <c r="C15" s="27"/>
      <c r="D15" s="27"/>
      <c r="E15" s="28">
        <f t="shared" si="6"/>
        <v>0</v>
      </c>
      <c r="F15" s="26"/>
      <c r="G15" s="30"/>
      <c r="H15" s="26"/>
      <c r="I15" s="29"/>
      <c r="J15" s="29"/>
      <c r="K15" s="29"/>
      <c r="L15" s="29"/>
      <c r="M15" s="26"/>
      <c r="N15" s="26"/>
      <c r="O15" s="29"/>
    </row>
    <row r="16" spans="1:15" ht="15.75" thickBot="1" x14ac:dyDescent="0.3">
      <c r="A16" s="31" t="s">
        <v>16</v>
      </c>
      <c r="B16" s="26">
        <f t="shared" si="2"/>
        <v>12</v>
      </c>
      <c r="C16" s="32"/>
      <c r="D16" s="32"/>
      <c r="E16" s="33">
        <f t="shared" si="6"/>
        <v>0</v>
      </c>
      <c r="F16" s="10">
        <f>SUM(E10:E16)</f>
        <v>1.4583333333333401</v>
      </c>
      <c r="G16" s="10"/>
      <c r="H16" s="4" t="b">
        <f t="shared" ref="H16" si="7">IF(F16&gt;=$F$2+"1:00",IF(F16&lt;=$J$2,F16-$F$2,0))</f>
        <v>0</v>
      </c>
      <c r="I16" s="6">
        <f t="shared" ref="I16" si="8">IF(F16&gt;$F$2,IF(F16&gt;=$J$2,"8:00",F16-$F$2),0)</f>
        <v>6.8833827526759706E-15</v>
      </c>
      <c r="J16" s="34">
        <f>IF(F16&gt;$J$2,F16-$J$2,0)</f>
        <v>0</v>
      </c>
      <c r="K16" s="34">
        <f>I16*$K$2</f>
        <v>8.6042284408449632E-15</v>
      </c>
      <c r="L16" s="34">
        <f>J16*$L$2</f>
        <v>0</v>
      </c>
      <c r="M16" s="35">
        <f>(I16*$M$2)*24</f>
        <v>4.2869707783665943E-12</v>
      </c>
      <c r="N16" s="31">
        <f>(J16*$N$2)*24</f>
        <v>0</v>
      </c>
      <c r="O16" s="36"/>
    </row>
    <row r="17" spans="1:15" ht="16.5" thickTop="1" thickBot="1" x14ac:dyDescent="0.3">
      <c r="A17" s="18" t="s">
        <v>4</v>
      </c>
      <c r="B17" s="26">
        <f t="shared" si="2"/>
        <v>13</v>
      </c>
      <c r="C17" s="19">
        <v>0.41666666666666702</v>
      </c>
      <c r="D17" s="19">
        <v>0.70833333333333504</v>
      </c>
      <c r="E17" s="20">
        <f>D17-C17</f>
        <v>0.29166666666666802</v>
      </c>
      <c r="F17" s="18"/>
      <c r="G17" s="21">
        <f>IF(E17=0,-$E$2,E17-$E$2)</f>
        <v>1.3322676295501878E-15</v>
      </c>
      <c r="H17" s="18"/>
      <c r="I17" s="22"/>
      <c r="J17" s="23"/>
      <c r="K17" s="24"/>
      <c r="L17" s="24"/>
      <c r="M17" s="18"/>
      <c r="N17" s="18"/>
      <c r="O17" s="25"/>
    </row>
    <row r="18" spans="1:15" ht="16.5" thickTop="1" thickBot="1" x14ac:dyDescent="0.3">
      <c r="A18" s="26" t="s">
        <v>11</v>
      </c>
      <c r="B18" s="26">
        <f t="shared" si="2"/>
        <v>14</v>
      </c>
      <c r="C18" s="27">
        <v>0.41666666666666702</v>
      </c>
      <c r="D18" s="27">
        <v>0.70833333333333504</v>
      </c>
      <c r="E18" s="28">
        <f t="shared" ref="E18:E19" si="9">D18-C18</f>
        <v>0.29166666666666802</v>
      </c>
      <c r="F18" s="26"/>
      <c r="G18" s="21">
        <f t="shared" ref="G18:G21" si="10">IF(E18=0,-$E$2,E18-$E$2)</f>
        <v>1.3322676295501878E-15</v>
      </c>
      <c r="H18" s="26"/>
      <c r="I18" s="29"/>
      <c r="J18" s="29"/>
      <c r="K18" s="29"/>
      <c r="L18" s="29"/>
      <c r="M18" s="26"/>
      <c r="N18" s="26"/>
      <c r="O18" s="25"/>
    </row>
    <row r="19" spans="1:15" ht="16.5" thickTop="1" thickBot="1" x14ac:dyDescent="0.3">
      <c r="A19" s="26" t="s">
        <v>12</v>
      </c>
      <c r="B19" s="26">
        <f t="shared" si="2"/>
        <v>15</v>
      </c>
      <c r="C19" s="27">
        <v>0.41666666666666702</v>
      </c>
      <c r="D19" s="27">
        <v>0.70833333333333504</v>
      </c>
      <c r="E19" s="28">
        <f t="shared" si="9"/>
        <v>0.29166666666666802</v>
      </c>
      <c r="F19" s="26"/>
      <c r="G19" s="21">
        <f t="shared" si="10"/>
        <v>1.3322676295501878E-15</v>
      </c>
      <c r="H19" s="26"/>
      <c r="I19" s="29"/>
      <c r="J19" s="29"/>
      <c r="K19" s="29"/>
      <c r="L19" s="29"/>
      <c r="M19" s="26"/>
      <c r="N19" s="26"/>
      <c r="O19" s="25"/>
    </row>
    <row r="20" spans="1:15" ht="15.75" thickTop="1" x14ac:dyDescent="0.25">
      <c r="A20" s="26" t="s">
        <v>13</v>
      </c>
      <c r="B20" s="26">
        <f t="shared" si="2"/>
        <v>16</v>
      </c>
      <c r="C20" s="27">
        <v>0.41666666666666702</v>
      </c>
      <c r="D20" s="27">
        <v>0.70833333333333504</v>
      </c>
      <c r="E20" s="28">
        <f>+D20-C20</f>
        <v>0.29166666666666802</v>
      </c>
      <c r="F20" s="26"/>
      <c r="G20" s="21">
        <f t="shared" si="10"/>
        <v>1.3322676295501878E-15</v>
      </c>
      <c r="H20" s="26"/>
      <c r="I20" s="29"/>
      <c r="J20" s="29"/>
      <c r="K20" s="29"/>
      <c r="L20" s="29"/>
      <c r="M20" s="26"/>
      <c r="N20" s="26"/>
      <c r="O20" s="25"/>
    </row>
    <row r="21" spans="1:15" x14ac:dyDescent="0.25">
      <c r="A21" s="26" t="s">
        <v>14</v>
      </c>
      <c r="B21" s="26">
        <f t="shared" si="2"/>
        <v>17</v>
      </c>
      <c r="C21" s="27">
        <v>0.41666666666666702</v>
      </c>
      <c r="D21" s="27">
        <v>0.70833333333333504</v>
      </c>
      <c r="E21" s="28">
        <f t="shared" ref="E21:E23" si="11">+D21-C21</f>
        <v>0.29166666666666802</v>
      </c>
      <c r="F21" s="26"/>
      <c r="G21" s="21">
        <f t="shared" si="10"/>
        <v>1.3322676295501878E-15</v>
      </c>
      <c r="H21" s="26"/>
      <c r="I21" s="29"/>
      <c r="J21" s="29"/>
      <c r="K21" s="29"/>
      <c r="L21" s="29"/>
      <c r="M21" s="26"/>
      <c r="N21" s="26"/>
      <c r="O21" s="29"/>
    </row>
    <row r="22" spans="1:15" x14ac:dyDescent="0.25">
      <c r="A22" s="26" t="s">
        <v>15</v>
      </c>
      <c r="B22" s="26">
        <f t="shared" si="2"/>
        <v>18</v>
      </c>
      <c r="C22" s="27"/>
      <c r="D22" s="27"/>
      <c r="E22" s="28">
        <f t="shared" si="11"/>
        <v>0</v>
      </c>
      <c r="F22" s="26"/>
      <c r="G22" s="30"/>
      <c r="H22" s="26"/>
      <c r="I22" s="29"/>
      <c r="J22" s="29"/>
      <c r="K22" s="29"/>
      <c r="L22" s="29"/>
      <c r="M22" s="26"/>
      <c r="N22" s="26"/>
      <c r="O22" s="29"/>
    </row>
    <row r="23" spans="1:15" ht="15.75" thickBot="1" x14ac:dyDescent="0.3">
      <c r="A23" s="31" t="s">
        <v>16</v>
      </c>
      <c r="B23" s="26">
        <f t="shared" si="2"/>
        <v>19</v>
      </c>
      <c r="C23" s="32"/>
      <c r="D23" s="32"/>
      <c r="E23" s="33">
        <f t="shared" si="11"/>
        <v>0</v>
      </c>
      <c r="F23" s="10">
        <f>SUM(E17:E23)</f>
        <v>1.4583333333333401</v>
      </c>
      <c r="G23" s="10"/>
      <c r="H23" s="5" t="b">
        <f t="shared" ref="H23" si="12">IF(F23&gt;=$F$2+"1:00",IF(F23&lt;=$J$2,F23-$F$2,0))</f>
        <v>0</v>
      </c>
      <c r="I23" s="6">
        <f t="shared" ref="I23" si="13">IF(F23&gt;$F$2,IF(F23&gt;=$J$2,"8:00",F23-$F$2),0)</f>
        <v>6.8833827526759706E-15</v>
      </c>
      <c r="J23" s="34">
        <f>IF(F23&gt;$J$2,F23-$J$2,0)</f>
        <v>0</v>
      </c>
      <c r="K23" s="34">
        <f>I23*$K$2</f>
        <v>8.6042284408449632E-15</v>
      </c>
      <c r="L23" s="34">
        <f>J23*$L$2</f>
        <v>0</v>
      </c>
      <c r="M23" s="35">
        <f>(I23*$M$2)*24</f>
        <v>4.2869707783665943E-12</v>
      </c>
      <c r="N23" s="31">
        <f>(J23*$N$2)*24</f>
        <v>0</v>
      </c>
      <c r="O23" s="36"/>
    </row>
    <row r="24" spans="1:15" ht="15.75" thickTop="1" x14ac:dyDescent="0.25">
      <c r="A24" s="18" t="s">
        <v>4</v>
      </c>
      <c r="B24" s="26">
        <f t="shared" si="2"/>
        <v>20</v>
      </c>
      <c r="C24" s="19">
        <v>0.375</v>
      </c>
      <c r="D24" s="19">
        <v>0.66666666666666796</v>
      </c>
      <c r="E24" s="20">
        <f>D24-C24</f>
        <v>0.29166666666666796</v>
      </c>
      <c r="F24" s="18"/>
      <c r="G24" s="21">
        <f>IF(E24=0,-$E$2,E24-$E$2)</f>
        <v>1.27675647831893E-15</v>
      </c>
      <c r="H24" s="18"/>
      <c r="I24" s="22"/>
      <c r="J24" s="23"/>
      <c r="K24" s="24"/>
      <c r="L24" s="24"/>
      <c r="M24" s="18"/>
      <c r="N24" s="18"/>
      <c r="O24" s="25"/>
    </row>
    <row r="25" spans="1:15" x14ac:dyDescent="0.25">
      <c r="A25" s="26" t="s">
        <v>11</v>
      </c>
      <c r="B25" s="26">
        <f t="shared" si="2"/>
        <v>21</v>
      </c>
      <c r="C25" s="27">
        <v>0.375</v>
      </c>
      <c r="D25" s="27">
        <v>0.66666666666666796</v>
      </c>
      <c r="E25" s="28">
        <f t="shared" ref="E25:E26" si="14">D25-C25</f>
        <v>0.29166666666666796</v>
      </c>
      <c r="F25" s="26"/>
      <c r="G25" s="21">
        <f t="shared" ref="G25:G28" si="15">IF(E25=0,-$E$2,E25-$E$2)</f>
        <v>1.27675647831893E-15</v>
      </c>
      <c r="H25" s="26"/>
      <c r="I25" s="29"/>
      <c r="J25" s="29"/>
      <c r="K25" s="29"/>
      <c r="L25" s="29"/>
      <c r="M25" s="26"/>
      <c r="N25" s="26"/>
      <c r="O25" s="29"/>
    </row>
    <row r="26" spans="1:15" x14ac:dyDescent="0.25">
      <c r="A26" s="26" t="s">
        <v>12</v>
      </c>
      <c r="B26" s="26">
        <f t="shared" si="2"/>
        <v>22</v>
      </c>
      <c r="C26" s="27">
        <v>0.33333333333333298</v>
      </c>
      <c r="D26" s="27">
        <v>0.58333333333333404</v>
      </c>
      <c r="E26" s="28">
        <f t="shared" si="14"/>
        <v>0.25000000000000105</v>
      </c>
      <c r="F26" s="26"/>
      <c r="G26" s="21">
        <f t="shared" si="15"/>
        <v>-4.166666666666563E-2</v>
      </c>
      <c r="H26" s="26"/>
      <c r="I26" s="29"/>
      <c r="J26" s="29"/>
      <c r="K26" s="29"/>
      <c r="L26" s="29"/>
      <c r="M26" s="26"/>
      <c r="N26" s="26"/>
      <c r="O26" s="29"/>
    </row>
    <row r="27" spans="1:15" x14ac:dyDescent="0.25">
      <c r="A27" s="26" t="s">
        <v>13</v>
      </c>
      <c r="B27" s="26">
        <f t="shared" si="2"/>
        <v>23</v>
      </c>
      <c r="C27" s="27">
        <v>0.41666666666666702</v>
      </c>
      <c r="D27" s="27">
        <v>0.83333333333333603</v>
      </c>
      <c r="E27" s="28">
        <f>+D27-C27</f>
        <v>0.41666666666666902</v>
      </c>
      <c r="F27" s="26"/>
      <c r="G27" s="21">
        <f t="shared" si="15"/>
        <v>0.12500000000000233</v>
      </c>
      <c r="H27" s="26"/>
      <c r="I27" s="29"/>
      <c r="J27" s="29"/>
      <c r="K27" s="29"/>
      <c r="L27" s="29"/>
      <c r="M27" s="26"/>
      <c r="N27" s="26"/>
      <c r="O27" s="29"/>
    </row>
    <row r="28" spans="1:15" x14ac:dyDescent="0.25">
      <c r="A28" s="26" t="s">
        <v>14</v>
      </c>
      <c r="B28" s="26">
        <f t="shared" si="2"/>
        <v>24</v>
      </c>
      <c r="C28" s="27">
        <v>0.33333333333333298</v>
      </c>
      <c r="D28" s="27">
        <v>0.625000000000001</v>
      </c>
      <c r="E28" s="28">
        <f t="shared" ref="E28:E30" si="16">+D28-C28</f>
        <v>0.29166666666666802</v>
      </c>
      <c r="F28" s="26"/>
      <c r="G28" s="21">
        <f t="shared" si="15"/>
        <v>1.3322676295501878E-15</v>
      </c>
      <c r="H28" s="26"/>
      <c r="I28" s="29"/>
      <c r="J28" s="29"/>
      <c r="K28" s="29"/>
      <c r="L28" s="29"/>
      <c r="M28" s="26"/>
      <c r="N28" s="26"/>
      <c r="O28" s="29"/>
    </row>
    <row r="29" spans="1:15" x14ac:dyDescent="0.25">
      <c r="A29" s="26" t="s">
        <v>15</v>
      </c>
      <c r="B29" s="26">
        <f t="shared" si="2"/>
        <v>25</v>
      </c>
      <c r="C29" s="27"/>
      <c r="D29" s="27"/>
      <c r="E29" s="28">
        <f t="shared" si="16"/>
        <v>0</v>
      </c>
      <c r="F29" s="26"/>
      <c r="G29" s="30"/>
      <c r="H29" s="26"/>
      <c r="I29" s="29"/>
      <c r="J29" s="29"/>
      <c r="K29" s="29"/>
      <c r="L29" s="29"/>
      <c r="M29" s="26"/>
      <c r="N29" s="26"/>
      <c r="O29" s="29"/>
    </row>
    <row r="30" spans="1:15" ht="15.75" thickBot="1" x14ac:dyDescent="0.3">
      <c r="A30" s="31" t="s">
        <v>16</v>
      </c>
      <c r="B30" s="26">
        <f t="shared" si="2"/>
        <v>26</v>
      </c>
      <c r="C30" s="32"/>
      <c r="D30" s="32"/>
      <c r="E30" s="33">
        <f t="shared" si="16"/>
        <v>0</v>
      </c>
      <c r="F30" s="10">
        <f>SUM(E24:E30)</f>
        <v>1.5416666666666741</v>
      </c>
      <c r="G30" s="10"/>
      <c r="H30" s="5">
        <f t="shared" ref="H30" si="17">IF(F30&gt;=$F$2+"1:00",IF(F30&lt;=$J$2,F30-$F$2,0))</f>
        <v>8.3333333333340809E-2</v>
      </c>
      <c r="I30" s="6">
        <f t="shared" ref="I30" si="18">IF(F30&gt;$F$2,IF(F30&gt;=$J$2,"8:00",F30-$F$2),0)</f>
        <v>8.3333333333340809E-2</v>
      </c>
      <c r="J30" s="34">
        <f>IF(F30&gt;$J$2,F30-$J$2,0)</f>
        <v>0</v>
      </c>
      <c r="K30" s="34">
        <f>I30*$K$2</f>
        <v>0.10416666666667601</v>
      </c>
      <c r="L30" s="34">
        <f>J30*$L$2</f>
        <v>0</v>
      </c>
      <c r="M30" s="35">
        <f>(I30*$M$2)*24</f>
        <v>51.900000000004653</v>
      </c>
      <c r="N30" s="31">
        <f>(J30*$N$2)*24</f>
        <v>0</v>
      </c>
      <c r="O30" s="36"/>
    </row>
    <row r="31" spans="1:15" ht="15.75" thickTop="1" x14ac:dyDescent="0.25">
      <c r="A31" s="18" t="s">
        <v>4</v>
      </c>
      <c r="B31" s="26">
        <f t="shared" si="2"/>
        <v>27</v>
      </c>
      <c r="C31" s="19">
        <v>0.5</v>
      </c>
      <c r="D31" s="19">
        <v>0.79166666666666896</v>
      </c>
      <c r="E31" s="20">
        <f>D31-C31</f>
        <v>0.29166666666666896</v>
      </c>
      <c r="F31" s="18"/>
      <c r="G31" s="21">
        <f>IF(E31=0,-$E$2,E31-$E$2)</f>
        <v>2.2759572004815709E-15</v>
      </c>
      <c r="H31" s="18"/>
      <c r="I31" s="22"/>
      <c r="J31" s="23"/>
      <c r="K31" s="24"/>
      <c r="L31" s="24"/>
      <c r="M31" s="18"/>
      <c r="N31" s="18"/>
      <c r="O31" s="25"/>
    </row>
    <row r="32" spans="1:15" x14ac:dyDescent="0.25">
      <c r="A32" s="26" t="s">
        <v>11</v>
      </c>
      <c r="B32" s="26">
        <f t="shared" si="2"/>
        <v>28</v>
      </c>
      <c r="C32" s="27">
        <v>0.41666666666666702</v>
      </c>
      <c r="D32" s="27">
        <v>0.79166666666666896</v>
      </c>
      <c r="E32" s="28">
        <f t="shared" ref="E32:E33" si="19">D32-C32</f>
        <v>0.37500000000000194</v>
      </c>
      <c r="F32" s="26"/>
      <c r="G32" s="21">
        <f t="shared" ref="G32:G35" si="20">IF(E32=0,-$E$2,E32-$E$2)</f>
        <v>8.3333333333335258E-2</v>
      </c>
      <c r="H32" s="26"/>
      <c r="I32" s="29"/>
      <c r="J32" s="29"/>
      <c r="K32" s="29"/>
      <c r="L32" s="29"/>
      <c r="M32" s="26"/>
      <c r="N32" s="26"/>
      <c r="O32" s="29"/>
    </row>
    <row r="33" spans="1:15" x14ac:dyDescent="0.25">
      <c r="A33" s="26" t="s">
        <v>12</v>
      </c>
      <c r="B33" s="26">
        <f t="shared" si="2"/>
        <v>29</v>
      </c>
      <c r="C33" s="27"/>
      <c r="D33" s="27"/>
      <c r="E33" s="28">
        <f t="shared" si="19"/>
        <v>0</v>
      </c>
      <c r="F33" s="26"/>
      <c r="G33" s="21">
        <f t="shared" si="20"/>
        <v>-0.29166666666666669</v>
      </c>
      <c r="H33" s="26"/>
      <c r="I33" s="29"/>
      <c r="J33" s="29"/>
      <c r="K33" s="29"/>
      <c r="L33" s="29"/>
      <c r="M33" s="26"/>
      <c r="N33" s="26"/>
      <c r="O33" s="29"/>
    </row>
    <row r="34" spans="1:15" x14ac:dyDescent="0.25">
      <c r="A34" s="26" t="s">
        <v>13</v>
      </c>
      <c r="B34" s="26">
        <f t="shared" si="2"/>
        <v>30</v>
      </c>
      <c r="C34" s="27">
        <v>0.41666666666666702</v>
      </c>
      <c r="D34" s="27">
        <v>0.80208333333333603</v>
      </c>
      <c r="E34" s="28">
        <f>+D34-C34</f>
        <v>0.38541666666666902</v>
      </c>
      <c r="F34" s="26"/>
      <c r="G34" s="21">
        <f t="shared" si="20"/>
        <v>9.3750000000002331E-2</v>
      </c>
      <c r="H34" s="26"/>
      <c r="I34" s="29"/>
      <c r="J34" s="29"/>
      <c r="K34" s="29"/>
      <c r="L34" s="29"/>
      <c r="M34" s="26"/>
      <c r="N34" s="26"/>
      <c r="O34" s="29"/>
    </row>
    <row r="35" spans="1:15" x14ac:dyDescent="0.25">
      <c r="A35" s="26" t="s">
        <v>14</v>
      </c>
      <c r="B35" s="26">
        <f t="shared" si="2"/>
        <v>31</v>
      </c>
      <c r="C35" s="27">
        <v>0.33333333333333298</v>
      </c>
      <c r="D35" s="27">
        <v>0.625000000000001</v>
      </c>
      <c r="E35" s="28">
        <f t="shared" ref="E35:E37" si="21">+D35-C35</f>
        <v>0.29166666666666802</v>
      </c>
      <c r="F35" s="26"/>
      <c r="G35" s="21">
        <f t="shared" si="20"/>
        <v>1.3322676295501878E-15</v>
      </c>
      <c r="H35" s="26"/>
      <c r="I35" s="29"/>
      <c r="J35" s="29"/>
      <c r="K35" s="29"/>
      <c r="L35" s="29"/>
      <c r="M35" s="26"/>
      <c r="N35" s="26"/>
      <c r="O35" s="29"/>
    </row>
    <row r="36" spans="1:15" x14ac:dyDescent="0.25">
      <c r="A36" s="26" t="s">
        <v>15</v>
      </c>
      <c r="B36" s="26"/>
      <c r="C36" s="27">
        <v>0.41666666666666702</v>
      </c>
      <c r="D36" s="27">
        <v>0.70833333333333504</v>
      </c>
      <c r="E36" s="28">
        <f t="shared" si="21"/>
        <v>0.29166666666666802</v>
      </c>
      <c r="F36" s="26"/>
      <c r="G36" s="30"/>
      <c r="H36" s="26"/>
      <c r="I36" s="29"/>
      <c r="J36" s="29"/>
      <c r="K36" s="29"/>
      <c r="L36" s="29"/>
      <c r="M36" s="26"/>
      <c r="N36" s="26"/>
      <c r="O36" s="29"/>
    </row>
    <row r="37" spans="1:15" ht="15.75" thickBot="1" x14ac:dyDescent="0.3">
      <c r="A37" s="31" t="s">
        <v>16</v>
      </c>
      <c r="B37" s="26"/>
      <c r="C37" s="32">
        <v>0.375</v>
      </c>
      <c r="D37" s="32">
        <v>0.83333333333333603</v>
      </c>
      <c r="E37" s="33">
        <f t="shared" si="21"/>
        <v>0.45833333333333603</v>
      </c>
      <c r="F37" s="10">
        <f>SUM(E31:E37)</f>
        <v>2.093750000000012</v>
      </c>
      <c r="G37" s="10"/>
      <c r="H37" s="4">
        <f>IF(F37&gt;=$F$2+"1:00",IF(F37&gt;=$J$2,F37-$F$2,0))</f>
        <v>0.63541666666667873</v>
      </c>
      <c r="I37" s="6" t="str">
        <f t="shared" ref="I37" si="22">IF(F37&gt;$F$2,IF(F37&gt;=$J$2,"8:00",F37-$F$2),0)</f>
        <v>8:00</v>
      </c>
      <c r="J37" s="34">
        <f>IF(F37&gt;$J$2,F37-$J$2,0)</f>
        <v>0.30208333333334525</v>
      </c>
      <c r="K37" s="34">
        <f>I37*$K$2</f>
        <v>0.41666666666666663</v>
      </c>
      <c r="L37" s="34">
        <f>J37*$L$2</f>
        <v>0.45312500000001787</v>
      </c>
      <c r="M37" s="35">
        <f>(I37*$M$2)*24</f>
        <v>207.59999999999997</v>
      </c>
      <c r="N37" s="31">
        <f>(J37*$N$2)*24</f>
        <v>225.76500000000891</v>
      </c>
      <c r="O37" s="36"/>
    </row>
    <row r="38" spans="1:15" ht="16.5" thickTop="1" thickBot="1" x14ac:dyDescent="0.3">
      <c r="G38" s="37" t="s">
        <v>28</v>
      </c>
      <c r="H38" s="38">
        <f>SUM(H3:H37)</f>
        <v>0.71875000000001954</v>
      </c>
      <c r="I38" s="38">
        <f t="shared" ref="I38:N38" si="23">SUM(I3:I37)</f>
        <v>8.3333333333362569E-2</v>
      </c>
      <c r="J38" s="38">
        <f t="shared" si="23"/>
        <v>0.30208333333334525</v>
      </c>
      <c r="K38" s="38">
        <f t="shared" si="23"/>
        <v>0.5208333333333699</v>
      </c>
      <c r="L38" s="38">
        <f t="shared" si="23"/>
        <v>0.45312500000001787</v>
      </c>
      <c r="M38" s="39">
        <f t="shared" si="23"/>
        <v>259.50000000001819</v>
      </c>
      <c r="N38" s="39">
        <f t="shared" si="23"/>
        <v>225.76500000000891</v>
      </c>
    </row>
    <row r="39" spans="1:15" ht="15.75" thickTop="1" x14ac:dyDescent="0.25"/>
  </sheetData>
  <mergeCells count="1">
    <mergeCell ref="A1:B2"/>
  </mergeCells>
  <conditionalFormatting sqref="G10:G37">
    <cfRule type="cellIs" dxfId="1" priority="2" operator="lessThan">
      <formula>0</formula>
    </cfRule>
  </conditionalFormatting>
  <conditionalFormatting sqref="G3:G7 G10:G14 G17:G21 G24:G28 G31:G35">
    <cfRule type="cellIs" dxfId="0" priority="1" operator="lessThan">
      <formula>0</formula>
    </cfRule>
  </conditionalFormatting>
  <dataValidations count="2">
    <dataValidation type="list" allowBlank="1" showInputMessage="1" showErrorMessage="1" sqref="D3:D37">
      <formula1 xml:space="preserve"> départ</formula1>
    </dataValidation>
    <dataValidation type="list" allowBlank="1" showInputMessage="1" showErrorMessage="1" sqref="C3:C37">
      <formula1 xml:space="preserve"> heures_d_arrivée</formula1>
    </dataValidation>
  </dataValidations>
  <pageMargins left="0.19685039370078741" right="0.19685039370078741" top="0.15748031496062992" bottom="0.15748031496062992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Feuil1</vt:lpstr>
      <vt:lpstr>mars 2012</vt:lpstr>
      <vt:lpstr>avril 2012</vt:lpstr>
      <vt:lpstr>mai 2012</vt:lpstr>
      <vt:lpstr>juin 2012</vt:lpstr>
      <vt:lpstr>juillet 2012</vt:lpstr>
      <vt:lpstr>août 2012</vt:lpstr>
      <vt:lpstr>départ</vt:lpstr>
      <vt:lpstr>Feuil1!heures_d_arrivée</vt:lpstr>
      <vt:lpstr>heures_d_arrivée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Chrystèle Caruana</dc:creator>
  <cp:lastModifiedBy>PJP</cp:lastModifiedBy>
  <dcterms:created xsi:type="dcterms:W3CDTF">2016-03-01T15:12:40Z</dcterms:created>
  <dcterms:modified xsi:type="dcterms:W3CDTF">2016-03-09T15:14:45Z</dcterms:modified>
</cp:coreProperties>
</file>