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95" yWindow="-150" windowWidth="15285" windowHeight="7425" activeTab="4"/>
  </bookViews>
  <sheets>
    <sheet name="Feuil1" sheetId="10" r:id="rId1"/>
    <sheet name="ROUGE" sheetId="2" r:id="rId2"/>
    <sheet name="JAUNE" sheetId="3" r:id="rId3"/>
    <sheet name="BLEU" sheetId="5" r:id="rId4"/>
    <sheet name="explications" sheetId="12" r:id="rId5"/>
  </sheets>
  <definedNames>
    <definedName name="_xlnm._FilterDatabase" localSheetId="0" hidden="1">Feuil1!$A$1:$C$140</definedName>
    <definedName name="client">#REF!</definedName>
    <definedName name="emetteur">#REF!</definedName>
    <definedName name="glossairea">#REF!</definedName>
  </definedNames>
  <calcPr calcId="145621"/>
</workbook>
</file>

<file path=xl/calcChain.xml><?xml version="1.0" encoding="utf-8"?>
<calcChain xmlns="http://schemas.openxmlformats.org/spreadsheetml/2006/main">
  <c r="G23" i="5" l="1"/>
  <c r="G22" i="5"/>
  <c r="G20" i="5"/>
  <c r="G19" i="5"/>
  <c r="G18" i="5"/>
  <c r="G17" i="5"/>
  <c r="G16" i="5"/>
  <c r="G15" i="5"/>
  <c r="G14" i="5"/>
  <c r="G13" i="5"/>
  <c r="G11" i="5"/>
  <c r="G10" i="5"/>
  <c r="G9" i="5"/>
  <c r="G8" i="5"/>
  <c r="G7" i="5"/>
  <c r="BB26" i="3"/>
  <c r="BB24" i="3"/>
  <c r="BB23" i="3"/>
  <c r="J16" i="3"/>
  <c r="J13" i="3"/>
  <c r="J11" i="3" l="1"/>
  <c r="BB20" i="3" l="1"/>
  <c r="BB27" i="3"/>
  <c r="BB25" i="3"/>
  <c r="BB22" i="3"/>
  <c r="J18" i="3"/>
  <c r="J15" i="3" l="1"/>
  <c r="J14" i="3"/>
  <c r="J16" i="2"/>
  <c r="J18" i="2"/>
  <c r="J19" i="2"/>
  <c r="J20" i="2"/>
  <c r="J21" i="2"/>
  <c r="J22" i="2"/>
  <c r="J23" i="2"/>
  <c r="J24" i="2"/>
  <c r="J15" i="2"/>
  <c r="BB29" i="3" l="1"/>
  <c r="BB30" i="3"/>
  <c r="BB31" i="3"/>
  <c r="BB32" i="3"/>
  <c r="BB33" i="3"/>
  <c r="BB34" i="3"/>
  <c r="BB35" i="3"/>
  <c r="BB36" i="3"/>
  <c r="BB37" i="3"/>
  <c r="BB38" i="3"/>
  <c r="BB39" i="3"/>
  <c r="BB40" i="3"/>
  <c r="AI16" i="3" l="1"/>
  <c r="AI17" i="3"/>
  <c r="AI18" i="3"/>
  <c r="AI19" i="3"/>
  <c r="AI20" i="3"/>
  <c r="AI21" i="3"/>
  <c r="AI22" i="3"/>
  <c r="AI23" i="3"/>
  <c r="AI24" i="3"/>
  <c r="AI25" i="3"/>
  <c r="AI27" i="3"/>
  <c r="AI28" i="3"/>
  <c r="AI29" i="3"/>
  <c r="AI30" i="3"/>
  <c r="AI32" i="3"/>
  <c r="AI33" i="3"/>
  <c r="AI34" i="3"/>
  <c r="AI35" i="3"/>
  <c r="AI36" i="3"/>
  <c r="AI37" i="3"/>
  <c r="AI38" i="3"/>
  <c r="A2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K18" i="3" l="1"/>
  <c r="BC20" i="3"/>
  <c r="K21" i="2"/>
  <c r="K18" i="2"/>
  <c r="K16" i="2"/>
  <c r="K24" i="2"/>
  <c r="K22" i="2"/>
  <c r="K11" i="3"/>
  <c r="K20" i="2"/>
  <c r="K23" i="2"/>
  <c r="K19" i="2"/>
  <c r="K15" i="2"/>
  <c r="H22" i="5"/>
  <c r="H19" i="5"/>
  <c r="H17" i="5"/>
  <c r="K14" i="2"/>
  <c r="K24" i="3"/>
  <c r="K20" i="3"/>
  <c r="K15" i="3"/>
  <c r="AJ37" i="3"/>
  <c r="AJ33" i="3"/>
  <c r="AJ30" i="3"/>
  <c r="AJ27" i="3"/>
  <c r="AJ21" i="3"/>
  <c r="AJ17" i="3"/>
  <c r="BC38" i="3"/>
  <c r="BC31" i="3"/>
  <c r="BC25" i="3"/>
  <c r="AJ25" i="3"/>
  <c r="AJ24" i="3"/>
  <c r="AJ20" i="3"/>
  <c r="AJ16" i="3"/>
  <c r="BC36" i="3"/>
  <c r="BC33" i="3"/>
  <c r="BC30" i="3"/>
  <c r="BC26" i="3"/>
  <c r="BC24" i="3"/>
  <c r="K22" i="3"/>
  <c r="AJ38" i="3"/>
  <c r="AJ19" i="3"/>
  <c r="BC40" i="3"/>
  <c r="BC37" i="3"/>
  <c r="BC35" i="3"/>
  <c r="BC34" i="3"/>
  <c r="BC27" i="3"/>
  <c r="BC23" i="3"/>
  <c r="H20" i="5"/>
  <c r="H18" i="5"/>
  <c r="H16" i="5"/>
  <c r="H14" i="5"/>
  <c r="H8" i="5"/>
  <c r="K13" i="2"/>
  <c r="K26" i="3"/>
  <c r="K23" i="3"/>
  <c r="K19" i="3"/>
  <c r="K14" i="3"/>
  <c r="AJ36" i="3"/>
  <c r="AJ29" i="3"/>
  <c r="H23" i="5"/>
  <c r="H15" i="5"/>
  <c r="H13" i="5"/>
  <c r="H10" i="5"/>
  <c r="K12" i="2"/>
  <c r="K25" i="3"/>
  <c r="AJ35" i="3"/>
  <c r="AJ23" i="3"/>
  <c r="BC29" i="3"/>
  <c r="H9" i="5"/>
  <c r="AJ32" i="3"/>
  <c r="AJ22" i="3"/>
  <c r="BC22" i="3"/>
  <c r="K16" i="3"/>
  <c r="AJ28" i="3"/>
  <c r="K11" i="2"/>
  <c r="K21" i="3"/>
  <c r="AJ18" i="3"/>
  <c r="BC32" i="3"/>
  <c r="AJ34" i="3"/>
  <c r="H11" i="5"/>
  <c r="BC39" i="3"/>
  <c r="H7" i="5"/>
  <c r="K13" i="3"/>
  <c r="J3" i="5" l="1"/>
  <c r="K3" i="5" s="1"/>
  <c r="M3" i="3"/>
  <c r="N3" i="3" s="1"/>
  <c r="M3" i="2"/>
  <c r="N3" i="2" s="1"/>
  <c r="L3" i="5" l="1"/>
  <c r="O3" i="2"/>
  <c r="J19" i="3" l="1"/>
  <c r="J20" i="3"/>
  <c r="J21" i="3"/>
  <c r="J22" i="3"/>
  <c r="J23" i="3"/>
  <c r="J24" i="3"/>
  <c r="J25" i="3"/>
  <c r="J26" i="3"/>
  <c r="J11" i="2"/>
  <c r="J12" i="2"/>
  <c r="J13" i="2"/>
  <c r="J14" i="2"/>
</calcChain>
</file>

<file path=xl/sharedStrings.xml><?xml version="1.0" encoding="utf-8"?>
<sst xmlns="http://schemas.openxmlformats.org/spreadsheetml/2006/main" count="779" uniqueCount="376">
  <si>
    <t>Stock</t>
  </si>
  <si>
    <t>HEATSHIELD</t>
  </si>
  <si>
    <t>FILL VENT LINE</t>
  </si>
  <si>
    <t>7310126AA</t>
  </si>
  <si>
    <t>7310148AA</t>
  </si>
  <si>
    <t>LOCKING RING</t>
  </si>
  <si>
    <t>7310630AA</t>
  </si>
  <si>
    <t>7410533AA</t>
  </si>
  <si>
    <t>4053215TA</t>
  </si>
  <si>
    <t>4101811TA</t>
  </si>
  <si>
    <t>7410815TA NO FONCT</t>
  </si>
  <si>
    <t>7410816TA NO FONCT</t>
  </si>
  <si>
    <t>7432724UA</t>
  </si>
  <si>
    <t>7510358TA</t>
  </si>
  <si>
    <t>7620529TA</t>
  </si>
  <si>
    <t>7720375TB</t>
  </si>
  <si>
    <t>4011812TA</t>
  </si>
  <si>
    <t>7410817TA NO FONCTION</t>
  </si>
  <si>
    <t>7611460TA</t>
  </si>
  <si>
    <t>7321214TA</t>
  </si>
  <si>
    <t>1001873AA</t>
  </si>
  <si>
    <t>7210242AA</t>
  </si>
  <si>
    <t>HEATSHIELD BOSS</t>
  </si>
  <si>
    <t>7320248AA</t>
  </si>
  <si>
    <t>7320665AA</t>
  </si>
  <si>
    <t>7321199TA</t>
  </si>
  <si>
    <t>7330193AA</t>
  </si>
  <si>
    <t>7432688TA</t>
  </si>
  <si>
    <t>7570067AA</t>
  </si>
  <si>
    <t>NP0000444</t>
  </si>
  <si>
    <t>4101714TA</t>
  </si>
  <si>
    <t>7410817TA</t>
  </si>
  <si>
    <t>7410827TA</t>
  </si>
  <si>
    <t>7432690TB</t>
  </si>
  <si>
    <t>7432691TA</t>
  </si>
  <si>
    <t>7432720TA</t>
  </si>
  <si>
    <t>7432721TA</t>
  </si>
  <si>
    <t>7611435TA</t>
  </si>
  <si>
    <t>7611435TB</t>
  </si>
  <si>
    <t>7611446TA</t>
  </si>
  <si>
    <t>7620475TA</t>
  </si>
  <si>
    <t>7660604TA</t>
  </si>
  <si>
    <t>7410150AA</t>
  </si>
  <si>
    <t>7432723TA</t>
  </si>
  <si>
    <t>7640211TA</t>
  </si>
  <si>
    <t>7640213TA</t>
  </si>
  <si>
    <t>4053216TA</t>
  </si>
  <si>
    <t>4053217TA</t>
  </si>
  <si>
    <t>7432730TB</t>
  </si>
  <si>
    <t>7510353TB</t>
  </si>
  <si>
    <t>7510353TB (LABO)</t>
  </si>
  <si>
    <t>7620469TA</t>
  </si>
  <si>
    <t>7620470TA</t>
  </si>
  <si>
    <t>7620543TA</t>
  </si>
  <si>
    <t>7720379TA</t>
  </si>
  <si>
    <t>7410189AA</t>
  </si>
  <si>
    <t>7432689TA</t>
  </si>
  <si>
    <t>7432722TA</t>
  </si>
  <si>
    <t>7440292TA</t>
  </si>
  <si>
    <t>7440293TA</t>
  </si>
  <si>
    <t>7640212TA</t>
  </si>
  <si>
    <t>4101713TA</t>
  </si>
  <si>
    <t>7410815TA</t>
  </si>
  <si>
    <t>7410816TA</t>
  </si>
  <si>
    <t>7410826TA</t>
  </si>
  <si>
    <t>7432686TA</t>
  </si>
  <si>
    <t>7432687TA</t>
  </si>
  <si>
    <t>7432724TA</t>
  </si>
  <si>
    <t>7432725TA</t>
  </si>
  <si>
    <t>7432726TA</t>
  </si>
  <si>
    <t>7432727TA</t>
  </si>
  <si>
    <t>7432728TA</t>
  </si>
  <si>
    <t>7611434TA</t>
  </si>
  <si>
    <t>7611443TA</t>
  </si>
  <si>
    <t>7611445TA</t>
  </si>
  <si>
    <t>7620474TA</t>
  </si>
  <si>
    <t>7620524TA</t>
  </si>
  <si>
    <t>7660603TA</t>
  </si>
  <si>
    <t>7440293TA DROIT</t>
  </si>
  <si>
    <t>7570124AA</t>
  </si>
  <si>
    <t>7620492TA</t>
  </si>
  <si>
    <t>7730063AA</t>
  </si>
  <si>
    <t>7611487TA</t>
  </si>
  <si>
    <t>7432959TA</t>
  </si>
  <si>
    <t>7440294TA</t>
  </si>
  <si>
    <t>PLASTIC BRACKET</t>
  </si>
  <si>
    <t>METAL INSERT</t>
  </si>
  <si>
    <t>7320092AA</t>
  </si>
  <si>
    <t>7432753AA-AA01</t>
  </si>
  <si>
    <t>7510365UA</t>
  </si>
  <si>
    <t>7540209UA</t>
  </si>
  <si>
    <t>7540210UA</t>
  </si>
  <si>
    <t>94556450</t>
  </si>
  <si>
    <t>ROV</t>
  </si>
  <si>
    <t>CANISTER ECE</t>
  </si>
  <si>
    <t>7210383AA</t>
  </si>
  <si>
    <t>FDM</t>
  </si>
  <si>
    <t>7320711AA</t>
  </si>
  <si>
    <t>FILL VENT NIPPLE</t>
  </si>
  <si>
    <t>FILLER SPUD</t>
  </si>
  <si>
    <t>HEAT SHIELD</t>
  </si>
  <si>
    <t>7320123AA</t>
  </si>
  <si>
    <t>7210230AA</t>
  </si>
  <si>
    <t>7210247AA</t>
  </si>
  <si>
    <t>7320159AC</t>
  </si>
  <si>
    <t>7320354AA</t>
  </si>
  <si>
    <t>LINE RETAINING CLIP 16_16/12</t>
  </si>
  <si>
    <t>7320666AB</t>
  </si>
  <si>
    <t>7330744AA-AA</t>
  </si>
  <si>
    <t>7330745AA-AA</t>
  </si>
  <si>
    <t>7410071AA</t>
  </si>
  <si>
    <t>7540075AA</t>
  </si>
  <si>
    <t>7460031AA</t>
  </si>
  <si>
    <t>7610217AA</t>
  </si>
  <si>
    <t>7660096AA</t>
  </si>
  <si>
    <t>Qty</t>
  </si>
  <si>
    <t>Unit of Measure</t>
  </si>
  <si>
    <t>Lev</t>
  </si>
  <si>
    <t/>
  </si>
  <si>
    <t>UN (Unit part)</t>
  </si>
  <si>
    <t>4108903AA</t>
  </si>
  <si>
    <t>7330452AA</t>
  </si>
  <si>
    <t>Plastic Adaptor C4</t>
  </si>
  <si>
    <t>7330453AA</t>
  </si>
  <si>
    <t>7540058AA</t>
  </si>
  <si>
    <t>7611202AB</t>
  </si>
  <si>
    <t>Qty to be 
realized</t>
  </si>
  <si>
    <t>4101903TA</t>
  </si>
  <si>
    <t>Plastic Bracket Canister &amp; D.filter B</t>
  </si>
  <si>
    <t>7320883AA</t>
  </si>
  <si>
    <t>ICV ECE/DIESEL L7</t>
  </si>
  <si>
    <t>4101904TA</t>
  </si>
  <si>
    <t>7432791TA</t>
  </si>
  <si>
    <t>7432792TA</t>
  </si>
  <si>
    <t>WIRE HARNESS</t>
  </si>
  <si>
    <t>4104407AA</t>
  </si>
  <si>
    <t>4104409AA</t>
  </si>
  <si>
    <t>4104410AA</t>
  </si>
  <si>
    <t>7310658AA</t>
  </si>
  <si>
    <t>7310678AA</t>
  </si>
  <si>
    <t>7320883AB</t>
  </si>
  <si>
    <t>7321206AA</t>
  </si>
  <si>
    <t>7321207AA</t>
  </si>
  <si>
    <t>7410818AA</t>
  </si>
  <si>
    <t>7432751AA</t>
  </si>
  <si>
    <t>7432753AA</t>
  </si>
  <si>
    <t>7540210AA</t>
  </si>
  <si>
    <t>7611469AA</t>
  </si>
  <si>
    <t>7620483AA</t>
  </si>
  <si>
    <t>7620484AA</t>
  </si>
  <si>
    <t>7640214AA</t>
  </si>
  <si>
    <t>7640215AA</t>
  </si>
  <si>
    <t>7510365AA</t>
  </si>
  <si>
    <t>7510366AA</t>
  </si>
  <si>
    <t>7560226AA</t>
  </si>
  <si>
    <t>Total
 needs</t>
  </si>
  <si>
    <t>Date</t>
  </si>
  <si>
    <t>Semaine</t>
  </si>
  <si>
    <t>Date
du jour</t>
  </si>
  <si>
    <t>Planning prévu 
pour la semaine</t>
  </si>
  <si>
    <t>4101806TA</t>
  </si>
  <si>
    <t>4101807TA</t>
  </si>
  <si>
    <t>4101808TA</t>
  </si>
  <si>
    <t>4101813TA</t>
  </si>
  <si>
    <t>4101814TA</t>
  </si>
  <si>
    <t>4101815TA</t>
  </si>
  <si>
    <t>4101816TA</t>
  </si>
  <si>
    <t>4101817TA</t>
  </si>
  <si>
    <t>4101803TA</t>
  </si>
  <si>
    <t>4101805TA</t>
  </si>
  <si>
    <t>4101804TA</t>
  </si>
  <si>
    <t>4101801TA</t>
  </si>
  <si>
    <t>G12 TSBM Weld pad</t>
  </si>
  <si>
    <t>G12 TSBM pin for left gauge</t>
  </si>
  <si>
    <t>NP0000445</t>
  </si>
  <si>
    <t>4101809TA</t>
  </si>
  <si>
    <t>4101810TA</t>
  </si>
  <si>
    <t>ENCAPSULATED RING STD INERGY</t>
  </si>
  <si>
    <t>PLASTIC BRACKET FOR STRAP</t>
  </si>
  <si>
    <t>Diesel Breathing nipple</t>
  </si>
  <si>
    <t>METALLIC SPACER UP</t>
  </si>
  <si>
    <t>HEAT SHIELD STUD - EPSILON/DELTA</t>
  </si>
  <si>
    <t>7320091AA</t>
  </si>
  <si>
    <t>7432803TA</t>
  </si>
  <si>
    <t>4101705UA</t>
  </si>
  <si>
    <t>4101706UA</t>
  </si>
  <si>
    <t>4101709UA</t>
  </si>
  <si>
    <t>4101710UA</t>
  </si>
  <si>
    <t>4101711UA</t>
  </si>
  <si>
    <t>SPIDER FILTER BOX MFA FWD</t>
  </si>
  <si>
    <t>FD LINE PETROL ECE DML MFA2 FWD</t>
  </si>
  <si>
    <t>7432686TB</t>
  </si>
  <si>
    <t>7432804TA</t>
  </si>
  <si>
    <t>METALLIC HEATSHIELD DML MFA2 FWD</t>
  </si>
  <si>
    <t>GROUND STRAP HEATSHIELD DML MFA2 FWD</t>
  </si>
  <si>
    <t>STRAP SUB ASSY FWD LHS VIM MFA2</t>
  </si>
  <si>
    <t>STRAP SUB ASSY FWD RHS VIM MFA2</t>
  </si>
  <si>
    <t>7432730UA</t>
  </si>
  <si>
    <t>7611465AA</t>
  </si>
  <si>
    <t>7310128AA</t>
  </si>
  <si>
    <t>7310129AA</t>
  </si>
  <si>
    <t>7320751AA</t>
  </si>
  <si>
    <t>7420182AA</t>
  </si>
  <si>
    <t>7431882AA</t>
  </si>
  <si>
    <t>4101707UB</t>
  </si>
  <si>
    <t>4101712UB</t>
  </si>
  <si>
    <t>4101702UA</t>
  </si>
  <si>
    <t>4101703UA</t>
  </si>
  <si>
    <t>4101704UA</t>
  </si>
  <si>
    <t>4101701TB</t>
  </si>
  <si>
    <t>4101708TB</t>
  </si>
  <si>
    <t>7410827UA</t>
  </si>
  <si>
    <t>PROJET</t>
  </si>
  <si>
    <t>INLET CHECK VALVE</t>
  </si>
  <si>
    <t>7432803AA</t>
  </si>
  <si>
    <t>7433064TA</t>
  </si>
  <si>
    <t>S12-13</t>
  </si>
  <si>
    <t>Cde en cours - date liv ?</t>
  </si>
  <si>
    <t>En réception</t>
  </si>
  <si>
    <t>4108902AA</t>
  </si>
  <si>
    <t>4108901AA</t>
  </si>
  <si>
    <t>G (Gram)</t>
  </si>
  <si>
    <t>1002053AA</t>
  </si>
  <si>
    <t>7110001AA</t>
  </si>
  <si>
    <t>7130008AA</t>
  </si>
  <si>
    <t>7130039AA</t>
  </si>
  <si>
    <t>LOCATING RING - 987 997</t>
  </si>
  <si>
    <t>7330739AA</t>
  </si>
  <si>
    <t>7330740AA</t>
  </si>
  <si>
    <t>7330744AA</t>
  </si>
  <si>
    <t>7330745AA</t>
  </si>
  <si>
    <t>7320159ac</t>
  </si>
  <si>
    <t>4101902TA</t>
  </si>
  <si>
    <t>KG (kilogram)</t>
  </si>
  <si>
    <t>4101901TA</t>
  </si>
  <si>
    <t>7110024AA</t>
  </si>
  <si>
    <t>7130001AA</t>
  </si>
  <si>
    <t>7130002AA</t>
  </si>
  <si>
    <t>1001568AA</t>
  </si>
  <si>
    <t>Désignation</t>
  </si>
  <si>
    <t>Ref</t>
  </si>
  <si>
    <t>stock</t>
  </si>
  <si>
    <t>besoin</t>
  </si>
  <si>
    <t>Manquant</t>
  </si>
  <si>
    <t>BLEU</t>
  </si>
  <si>
    <t>ROUGE</t>
  </si>
  <si>
    <t>JAUNE</t>
  </si>
  <si>
    <t>REF</t>
  </si>
  <si>
    <t>QTE</t>
  </si>
  <si>
    <t xml:space="preserve"> Material Description</t>
  </si>
  <si>
    <t>produit rouge</t>
  </si>
  <si>
    <t>produit soudé rouge</t>
  </si>
  <si>
    <t>Coquille rouge</t>
  </si>
  <si>
    <t>matière 1</t>
  </si>
  <si>
    <t>matière 2</t>
  </si>
  <si>
    <t>atelier soudage manuel</t>
  </si>
  <si>
    <t>RETENTION MODULE</t>
  </si>
  <si>
    <t xml:space="preserve">PREPREG UPPER FACE </t>
  </si>
  <si>
    <t xml:space="preserve">PREPREG LOWER FACE </t>
  </si>
  <si>
    <t>matière 3</t>
  </si>
  <si>
    <t>matière 4</t>
  </si>
  <si>
    <t>CANISTER PLASTIC BRACKET</t>
  </si>
  <si>
    <t>ICV</t>
  </si>
  <si>
    <t>inner tube</t>
  </si>
  <si>
    <t>PILLIER</t>
  </si>
  <si>
    <t>atelier soudage machine</t>
  </si>
  <si>
    <t>coquille jaune</t>
  </si>
  <si>
    <t>ENCAPSULATED RING STD</t>
  </si>
  <si>
    <t xml:space="preserve"> atelier soufflage machine</t>
  </si>
  <si>
    <t>atelier soufflage machine</t>
  </si>
  <si>
    <t xml:space="preserve">FILL VENT NIPPLE </t>
  </si>
  <si>
    <t>VENTING SYSTEM ASSY COMBO</t>
  </si>
  <si>
    <t>VENT SYSTEM</t>
  </si>
  <si>
    <t>VENTING SYSTEM BODY</t>
  </si>
  <si>
    <t>FILL VENT LINE INTERNAL</t>
  </si>
  <si>
    <t>VENT LINE EXTERNAL</t>
  </si>
  <si>
    <t xml:space="preserve"> DELIVERY LINE DML </t>
  </si>
  <si>
    <t>JAUNE ( version 1 )</t>
  </si>
  <si>
    <t>JAUNE ( version 2 )</t>
  </si>
  <si>
    <t>produit jaune version 2A</t>
  </si>
  <si>
    <t>produit jaune version 2B</t>
  </si>
  <si>
    <t>produit jaune version 2C</t>
  </si>
  <si>
    <t>produit jaune version 2D</t>
  </si>
  <si>
    <t>proudit jaune version 2E</t>
  </si>
  <si>
    <t>produit jaune version 2F</t>
  </si>
  <si>
    <t>produit jaune version 2G</t>
  </si>
  <si>
    <t>produit jaune version 2H</t>
  </si>
  <si>
    <t>coquille jaune 2</t>
  </si>
  <si>
    <t>IN VENT SYST TSBM</t>
  </si>
  <si>
    <t>RET CLIP</t>
  </si>
  <si>
    <t>FILL LIMIT VENT VALVE</t>
  </si>
  <si>
    <t>ROLL OVER VALVE</t>
  </si>
  <si>
    <t>JAUNE (version3)</t>
  </si>
  <si>
    <t>produit soudé jaune version 1</t>
  </si>
  <si>
    <t>produit jaune version 1</t>
  </si>
  <si>
    <t>produit jaune version 3A</t>
  </si>
  <si>
    <t>produit jaune version 3B</t>
  </si>
  <si>
    <t>produit jaune version 3C</t>
  </si>
  <si>
    <t>produit jaune version 3D</t>
  </si>
  <si>
    <t>produit jaune version 3E</t>
  </si>
  <si>
    <t>produit jaune version 3F</t>
  </si>
  <si>
    <t>produit jaune version 3G</t>
  </si>
  <si>
    <t>produit soudé jaune version 2A-D-H</t>
  </si>
  <si>
    <t>produit soudé jaune version 2B-E-F</t>
  </si>
  <si>
    <t>produit soudé jaune version 2C-G</t>
  </si>
  <si>
    <t>produit soudé jaune version 2A-D-E-F</t>
  </si>
  <si>
    <t>produit soudé jaune version 3B</t>
  </si>
  <si>
    <t>produit soudé jaune version 3C-G</t>
  </si>
  <si>
    <t>ateleir soufflage machine</t>
  </si>
  <si>
    <t>coquille jaune 3-1</t>
  </si>
  <si>
    <t>coquille jaune 3-2</t>
  </si>
  <si>
    <t>matière  4</t>
  </si>
  <si>
    <t>FILL VENT NIPPLE X</t>
  </si>
  <si>
    <t>METALLIC HEATSHIELD</t>
  </si>
  <si>
    <t>FDM DML</t>
  </si>
  <si>
    <t>WIRE HARN</t>
  </si>
  <si>
    <t>GROUND STRAP HEATSHIELD</t>
  </si>
  <si>
    <t>VENT SYST BODY FLVV</t>
  </si>
  <si>
    <t>ICV DUST</t>
  </si>
  <si>
    <t>produit bleu version A</t>
  </si>
  <si>
    <t>produit bleu version B</t>
  </si>
  <si>
    <t>produit bleu version C</t>
  </si>
  <si>
    <t>Material Description</t>
  </si>
  <si>
    <t>Welded Bolt for Heatshield</t>
  </si>
  <si>
    <t>Plastic Bracket</t>
  </si>
  <si>
    <t>Atelier soudage machine</t>
  </si>
  <si>
    <t>VENT LINE ROW</t>
  </si>
  <si>
    <t>WIRE HARNESS ERFS</t>
  </si>
  <si>
    <t>WIRE HARNESS MRFS</t>
  </si>
  <si>
    <t>CANISTER CHINA</t>
  </si>
  <si>
    <t>atelier assemblage</t>
  </si>
  <si>
    <t>METALLIC sr</t>
  </si>
  <si>
    <t>données extraites d'un logiciel de gestion qui gère seulement le stock de composants ( via entrée/sortie de composants)</t>
  </si>
  <si>
    <t>Onglet  Feuil 1</t>
  </si>
  <si>
    <t>Onglets ROUGE/JAUNE/BLEU</t>
  </si>
  <si>
    <t>différents projets à fabriquer</t>
  </si>
  <si>
    <t>Dans le projet, il peut y avoir des sous-projets (version 1, 2, …) avec plusieurs versions différentes (version2A, 2B, …. )</t>
  </si>
  <si>
    <t>On trouve les données suivantes : Références, quantités et le nom du projet associé</t>
  </si>
  <si>
    <t>Attention : des références communes peuvent être associées à plusieurs projets ( ex Ref  7540058AA)</t>
  </si>
  <si>
    <t>7320091AA M</t>
  </si>
  <si>
    <t>7320092AA M</t>
  </si>
  <si>
    <t>7320093AA M</t>
  </si>
  <si>
    <t>7320094AA M</t>
  </si>
  <si>
    <t>7320849AA M</t>
  </si>
  <si>
    <t>7540058AA M</t>
  </si>
  <si>
    <t>7310126AA M</t>
  </si>
  <si>
    <t>7710035AA  M</t>
  </si>
  <si>
    <t>7310148AA M</t>
  </si>
  <si>
    <t>7310630AA M</t>
  </si>
  <si>
    <t>7710077AA MF</t>
  </si>
  <si>
    <t>4039541AA HY</t>
  </si>
  <si>
    <t>7410533AA  HY</t>
  </si>
  <si>
    <t>7320883AA HY</t>
  </si>
  <si>
    <t xml:space="preserve">7320711AA </t>
  </si>
  <si>
    <t xml:space="preserve">7320883AA </t>
  </si>
  <si>
    <t xml:space="preserve">7320123AA </t>
  </si>
  <si>
    <t xml:space="preserve">7540058AA </t>
  </si>
  <si>
    <t xml:space="preserve">7710010AA </t>
  </si>
  <si>
    <t xml:space="preserve">7710036AA </t>
  </si>
  <si>
    <t>Dans ces onglets, on retrouve</t>
  </si>
  <si>
    <t>les quantités à produire ( Qty to be realized)</t>
  </si>
  <si>
    <t>nombre de composants total nécessaires (Total needs)</t>
  </si>
  <si>
    <t>Créer un onglet qui synthétise de manière automatique l'ensemble des composants où le stock est inférieur aux besoins ( total needs)</t>
  </si>
  <si>
    <t>Attention : pour les composants commums entre les projets ou sous-projets =&gt; le stock peut être OK par projet, mais être insuffisant si nous additionnons les différents projets</t>
  </si>
  <si>
    <t>code identique version 1 = besoin 40 + 18</t>
  </si>
  <si>
    <t>Résultat souhaité</t>
  </si>
  <si>
    <t>Pour construire la formule, il faudrait prendre comme référence la "REF" car les désignations ne sont pas homogènes ( les références auront toujours le même nb de caractères)</t>
  </si>
  <si>
    <t>la nomenclature pour la fabrication des différents projets et versions (désignation, ref, …)</t>
  </si>
  <si>
    <t>le stock correspondant, à partir de la Feuil 1</t>
  </si>
  <si>
    <t>Dans cette synthèse, il serait aussi super d'avoir le/les nom(s) du projet correspondant</t>
  </si>
  <si>
    <t>Somme des projets</t>
  </si>
  <si>
    <t>projets</t>
  </si>
  <si>
    <t>a voir si possibilité d'indiquer les projets</t>
  </si>
  <si>
    <t>(manque 1 pour rouge, 61 pour jaune)</t>
  </si>
  <si>
    <t>ROUGE JAUNE</t>
  </si>
  <si>
    <t>REF sur le logiciel de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</si>
</sst>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9"/>
      <name val="Verdana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3366"/>
        <bgColor rgb="FF003366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rgb="FFC61BE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9494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141">
    <xf numFmtId="0" fontId="0" fillId="0" borderId="0" xfId="0"/>
    <xf numFmtId="0" fontId="3" fillId="0" borderId="0" xfId="3"/>
    <xf numFmtId="0" fontId="4" fillId="4" borderId="3" xfId="3" applyFont="1" applyFill="1" applyBorder="1" applyAlignment="1">
      <alignment horizontal="center" wrapText="1"/>
    </xf>
    <xf numFmtId="0" fontId="3" fillId="0" borderId="4" xfId="3" applyFill="1" applyBorder="1"/>
    <xf numFmtId="0" fontId="3" fillId="5" borderId="0" xfId="3" applyFill="1" applyAlignment="1">
      <alignment horizontal="center"/>
    </xf>
    <xf numFmtId="0" fontId="3" fillId="5" borderId="1" xfId="3" applyFill="1" applyBorder="1" applyAlignment="1">
      <alignment horizontal="center" wrapText="1"/>
    </xf>
    <xf numFmtId="0" fontId="3" fillId="5" borderId="0" xfId="3" applyFill="1"/>
    <xf numFmtId="0" fontId="4" fillId="4" borderId="6" xfId="3" applyFont="1" applyFill="1" applyBorder="1" applyAlignment="1">
      <alignment horizontal="center" wrapText="1"/>
    </xf>
    <xf numFmtId="0" fontId="5" fillId="6" borderId="7" xfId="3" applyFont="1" applyFill="1" applyBorder="1" applyAlignment="1">
      <alignment horizontal="center"/>
    </xf>
    <xf numFmtId="0" fontId="3" fillId="3" borderId="0" xfId="3" applyFill="1" applyAlignment="1">
      <alignment horizontal="center"/>
    </xf>
    <xf numFmtId="0" fontId="3" fillId="3" borderId="2" xfId="3" applyFill="1" applyBorder="1" applyAlignment="1">
      <alignment horizontal="center" wrapText="1"/>
    </xf>
    <xf numFmtId="0" fontId="4" fillId="4" borderId="3" xfId="3" applyFont="1" applyFill="1" applyBorder="1" applyAlignment="1">
      <alignment horizontal="center" wrapText="1"/>
    </xf>
    <xf numFmtId="0" fontId="3" fillId="3" borderId="4" xfId="3" applyFill="1" applyBorder="1"/>
    <xf numFmtId="0" fontId="0" fillId="0" borderId="2" xfId="0" applyBorder="1"/>
    <xf numFmtId="0" fontId="0" fillId="0" borderId="0" xfId="2" applyNumberFormat="1" applyFont="1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right" vertical="center"/>
    </xf>
    <xf numFmtId="0" fontId="4" fillId="4" borderId="10" xfId="1" applyFont="1" applyFill="1" applyBorder="1" applyAlignment="1">
      <alignment horizontal="center" wrapText="1"/>
    </xf>
    <xf numFmtId="0" fontId="2" fillId="8" borderId="2" xfId="1" applyFill="1" applyBorder="1" applyAlignment="1">
      <alignment horizontal="center"/>
    </xf>
    <xf numFmtId="0" fontId="2" fillId="8" borderId="11" xfId="1" applyFont="1" applyFill="1" applyBorder="1" applyAlignment="1">
      <alignment horizontal="left"/>
    </xf>
    <xf numFmtId="0" fontId="2" fillId="9" borderId="2" xfId="1" applyFill="1" applyBorder="1" applyAlignment="1">
      <alignment horizontal="center"/>
    </xf>
    <xf numFmtId="0" fontId="2" fillId="9" borderId="14" xfId="1" applyFill="1" applyBorder="1" applyAlignment="1">
      <alignment horizontal="left"/>
    </xf>
    <xf numFmtId="0" fontId="2" fillId="10" borderId="2" xfId="1" applyFill="1" applyBorder="1" applyAlignment="1">
      <alignment horizontal="center"/>
    </xf>
    <xf numFmtId="0" fontId="2" fillId="3" borderId="17" xfId="1" applyFont="1" applyFill="1" applyBorder="1" applyAlignment="1">
      <alignment horizontal="left"/>
    </xf>
    <xf numFmtId="0" fontId="2" fillId="3" borderId="15" xfId="1" applyFill="1" applyBorder="1" applyAlignment="1">
      <alignment horizontal="left"/>
    </xf>
    <xf numFmtId="0" fontId="2" fillId="3" borderId="15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/>
    </xf>
    <xf numFmtId="0" fontId="2" fillId="8" borderId="2" xfId="1" applyFill="1" applyBorder="1" applyAlignment="1">
      <alignment horizontal="center" vertical="center"/>
    </xf>
    <xf numFmtId="0" fontId="2" fillId="9" borderId="2" xfId="1" applyFill="1" applyBorder="1" applyAlignment="1">
      <alignment horizontal="center" vertical="center"/>
    </xf>
    <xf numFmtId="0" fontId="2" fillId="10" borderId="2" xfId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5" fillId="2" borderId="0" xfId="3" applyFont="1" applyFill="1" applyAlignment="1">
      <alignment horizontal="center"/>
    </xf>
    <xf numFmtId="0" fontId="2" fillId="8" borderId="13" xfId="1" applyFill="1" applyBorder="1" applyAlignment="1">
      <alignment horizontal="center" wrapText="1"/>
    </xf>
    <xf numFmtId="0" fontId="2" fillId="9" borderId="15" xfId="1" applyFill="1" applyBorder="1" applyAlignment="1">
      <alignment horizontal="center" wrapText="1"/>
    </xf>
    <xf numFmtId="0" fontId="2" fillId="10" borderId="15" xfId="1" applyFill="1" applyBorder="1" applyAlignment="1">
      <alignment horizontal="center" wrapText="1"/>
    </xf>
    <xf numFmtId="0" fontId="2" fillId="3" borderId="13" xfId="1" applyFont="1" applyFill="1" applyBorder="1" applyAlignment="1">
      <alignment horizontal="center" wrapText="1"/>
    </xf>
    <xf numFmtId="0" fontId="2" fillId="3" borderId="15" xfId="1" applyFont="1" applyFill="1" applyBorder="1" applyAlignment="1">
      <alignment horizontal="center" wrapText="1"/>
    </xf>
    <xf numFmtId="0" fontId="2" fillId="3" borderId="15" xfId="1" applyFill="1" applyBorder="1" applyAlignment="1">
      <alignment horizontal="center" wrapText="1"/>
    </xf>
    <xf numFmtId="0" fontId="2" fillId="3" borderId="20" xfId="1" applyFont="1" applyFill="1" applyBorder="1" applyAlignment="1">
      <alignment horizont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0" borderId="2" xfId="0" applyBorder="1" applyAlignment="1">
      <alignment horizontal="center"/>
    </xf>
    <xf numFmtId="0" fontId="0" fillId="0" borderId="0" xfId="0" applyFill="1"/>
    <xf numFmtId="0" fontId="5" fillId="13" borderId="9" xfId="3" applyFont="1" applyFill="1" applyBorder="1" applyAlignment="1">
      <alignment horizontal="center" wrapText="1"/>
    </xf>
    <xf numFmtId="0" fontId="5" fillId="14" borderId="9" xfId="3" applyFont="1" applyFill="1" applyBorder="1" applyAlignment="1">
      <alignment horizontal="center" wrapText="1"/>
    </xf>
    <xf numFmtId="0" fontId="3" fillId="6" borderId="8" xfId="3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6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14" fontId="10" fillId="0" borderId="0" xfId="3" applyNumberFormat="1" applyFont="1"/>
    <xf numFmtId="1" fontId="10" fillId="0" borderId="0" xfId="3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1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0" xfId="0" applyFill="1"/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0" xfId="0" applyFill="1"/>
    <xf numFmtId="0" fontId="0" fillId="3" borderId="2" xfId="0" applyFill="1" applyBorder="1" applyAlignment="1">
      <alignment horizontal="center" wrapText="1"/>
    </xf>
    <xf numFmtId="0" fontId="0" fillId="3" borderId="4" xfId="0" applyFill="1" applyBorder="1"/>
    <xf numFmtId="0" fontId="5" fillId="13" borderId="21" xfId="3" applyFont="1" applyFill="1" applyBorder="1" applyAlignment="1">
      <alignment horizontal="center" wrapText="1"/>
    </xf>
    <xf numFmtId="1" fontId="0" fillId="0" borderId="2" xfId="0" applyNumberFormat="1" applyBorder="1"/>
    <xf numFmtId="0" fontId="0" fillId="15" borderId="0" xfId="0" applyFill="1"/>
    <xf numFmtId="0" fontId="6" fillId="0" borderId="0" xfId="0" applyFont="1"/>
    <xf numFmtId="0" fontId="5" fillId="13" borderId="22" xfId="3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49" fontId="5" fillId="0" borderId="0" xfId="3" applyNumberFormat="1" applyFont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1" fillId="0" borderId="0" xfId="0" applyFont="1"/>
    <xf numFmtId="0" fontId="0" fillId="0" borderId="0" xfId="0" applyBorder="1"/>
    <xf numFmtId="0" fontId="11" fillId="0" borderId="0" xfId="0" applyFont="1"/>
    <xf numFmtId="0" fontId="3" fillId="0" borderId="0" xfId="3" applyFill="1" applyAlignment="1">
      <alignment horizontal="center"/>
    </xf>
    <xf numFmtId="0" fontId="3" fillId="0" borderId="2" xfId="3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" fillId="16" borderId="0" xfId="0" applyFont="1" applyFill="1" applyBorder="1" applyAlignment="1">
      <alignment horizontal="center"/>
    </xf>
    <xf numFmtId="0" fontId="1" fillId="16" borderId="0" xfId="0" applyFont="1" applyFill="1" applyBorder="1" applyAlignment="1"/>
    <xf numFmtId="0" fontId="0" fillId="16" borderId="0" xfId="0" applyFill="1"/>
    <xf numFmtId="0" fontId="7" fillId="16" borderId="0" xfId="0" applyFont="1" applyFill="1"/>
    <xf numFmtId="0" fontId="7" fillId="16" borderId="0" xfId="0" applyFont="1" applyFill="1" applyAlignment="1">
      <alignment horizontal="center"/>
    </xf>
    <xf numFmtId="0" fontId="3" fillId="17" borderId="2" xfId="3" applyFill="1" applyBorder="1" applyAlignment="1">
      <alignment horizontal="center" wrapText="1"/>
    </xf>
    <xf numFmtId="0" fontId="3" fillId="17" borderId="4" xfId="3" applyFill="1" applyBorder="1"/>
    <xf numFmtId="0" fontId="0" fillId="17" borderId="4" xfId="0" applyFill="1" applyBorder="1"/>
    <xf numFmtId="0" fontId="0" fillId="17" borderId="2" xfId="0" applyFill="1" applyBorder="1" applyAlignment="1">
      <alignment horizontal="center" wrapText="1"/>
    </xf>
    <xf numFmtId="0" fontId="1" fillId="16" borderId="0" xfId="0" applyFont="1" applyFill="1" applyAlignment="1">
      <alignment horizontal="center"/>
    </xf>
    <xf numFmtId="0" fontId="1" fillId="16" borderId="0" xfId="0" applyFont="1" applyFill="1"/>
    <xf numFmtId="0" fontId="1" fillId="16" borderId="0" xfId="0" applyFont="1" applyFill="1" applyAlignment="1"/>
    <xf numFmtId="0" fontId="7" fillId="18" borderId="0" xfId="0" applyFont="1" applyFill="1"/>
    <xf numFmtId="0" fontId="0" fillId="0" borderId="0" xfId="0" applyFill="1" applyBorder="1"/>
    <xf numFmtId="0" fontId="0" fillId="0" borderId="4" xfId="0" applyFill="1" applyBorder="1"/>
    <xf numFmtId="0" fontId="3" fillId="3" borderId="0" xfId="3" applyFill="1" applyBorder="1" applyAlignment="1">
      <alignment horizontal="center" wrapText="1"/>
    </xf>
    <xf numFmtId="0" fontId="0" fillId="0" borderId="2" xfId="0" quotePrefix="1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9" borderId="4" xfId="0" applyFill="1" applyBorder="1"/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" fillId="17" borderId="2" xfId="3" applyFill="1" applyBorder="1"/>
    <xf numFmtId="0" fontId="3" fillId="17" borderId="5" xfId="3" applyFill="1" applyBorder="1" applyAlignment="1">
      <alignment horizontal="center" wrapText="1"/>
    </xf>
    <xf numFmtId="0" fontId="3" fillId="17" borderId="12" xfId="3" applyFill="1" applyBorder="1"/>
    <xf numFmtId="0" fontId="3" fillId="0" borderId="18" xfId="3" applyFill="1" applyBorder="1"/>
    <xf numFmtId="0" fontId="3" fillId="17" borderId="5" xfId="3" applyFill="1" applyBorder="1"/>
    <xf numFmtId="0" fontId="0" fillId="19" borderId="2" xfId="0" applyFill="1" applyBorder="1" applyAlignment="1">
      <alignment horizontal="center" wrapText="1"/>
    </xf>
    <xf numFmtId="0" fontId="0" fillId="7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" fontId="0" fillId="0" borderId="0" xfId="0" applyNumberFormat="1" applyBorder="1"/>
    <xf numFmtId="0" fontId="0" fillId="6" borderId="0" xfId="0" applyFill="1" applyAlignment="1">
      <alignment horizontal="center"/>
    </xf>
    <xf numFmtId="0" fontId="1" fillId="16" borderId="4" xfId="0" applyFont="1" applyFill="1" applyBorder="1" applyAlignment="1">
      <alignment horizontal="center"/>
    </xf>
    <xf numFmtId="0" fontId="0" fillId="0" borderId="0" xfId="0"/>
    <xf numFmtId="0" fontId="0" fillId="21" borderId="0" xfId="0" applyFill="1"/>
    <xf numFmtId="0" fontId="1" fillId="16" borderId="24" xfId="0" applyFont="1" applyFill="1" applyBorder="1" applyAlignment="1"/>
    <xf numFmtId="0" fontId="1" fillId="6" borderId="5" xfId="0" quotePrefix="1" applyFont="1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3" fillId="0" borderId="0" xfId="3" applyFill="1" applyBorder="1" applyAlignment="1">
      <alignment horizontal="center"/>
    </xf>
    <xf numFmtId="0" fontId="3" fillId="0" borderId="0" xfId="3" applyFill="1" applyBorder="1" applyAlignment="1">
      <alignment horizontal="center" wrapText="1"/>
    </xf>
    <xf numFmtId="0" fontId="3" fillId="0" borderId="0" xfId="3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16" xfId="0" applyFill="1" applyBorder="1"/>
    <xf numFmtId="1" fontId="0" fillId="0" borderId="19" xfId="0" applyNumberFormat="1" applyBorder="1"/>
    <xf numFmtId="1" fontId="0" fillId="0" borderId="0" xfId="0" applyNumberFormat="1" applyFill="1" applyBorder="1"/>
    <xf numFmtId="0" fontId="0" fillId="3" borderId="0" xfId="0" applyFill="1" applyBorder="1"/>
    <xf numFmtId="0" fontId="0" fillId="2" borderId="0" xfId="0" applyFill="1"/>
    <xf numFmtId="0" fontId="0" fillId="0" borderId="23" xfId="0" applyBorder="1"/>
    <xf numFmtId="0" fontId="4" fillId="4" borderId="3" xfId="3" applyFont="1" applyFill="1" applyBorder="1" applyAlignment="1">
      <alignment horizontal="center" wrapText="1"/>
    </xf>
    <xf numFmtId="0" fontId="1" fillId="16" borderId="4" xfId="0" applyFont="1" applyFill="1" applyBorder="1" applyAlignment="1">
      <alignment horizontal="center"/>
    </xf>
    <xf numFmtId="0" fontId="1" fillId="20" borderId="5" xfId="0" applyFont="1" applyFill="1" applyBorder="1" applyAlignment="1">
      <alignment horizontal="center" wrapText="1"/>
    </xf>
    <xf numFmtId="0" fontId="1" fillId="20" borderId="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12" fillId="16" borderId="24" xfId="0" applyFont="1" applyFill="1" applyBorder="1" applyAlignment="1">
      <alignment horizontal="center"/>
    </xf>
    <xf numFmtId="0" fontId="1" fillId="16" borderId="24" xfId="0" applyFont="1" applyFill="1" applyBorder="1" applyAlignment="1">
      <alignment horizontal="center"/>
    </xf>
    <xf numFmtId="0" fontId="8" fillId="11" borderId="16" xfId="1" applyFont="1" applyFill="1" applyBorder="1" applyAlignment="1">
      <alignment horizontal="left"/>
    </xf>
    <xf numFmtId="0" fontId="8" fillId="11" borderId="0" xfId="1" applyFont="1" applyFill="1" applyBorder="1" applyAlignment="1">
      <alignment horizontal="left"/>
    </xf>
    <xf numFmtId="0" fontId="8" fillId="11" borderId="18" xfId="1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3" fillId="0" borderId="0" xfId="0" applyFont="1"/>
    <xf numFmtId="0" fontId="0" fillId="22" borderId="0" xfId="2" applyNumberFormat="1" applyFont="1" applyFill="1" applyBorder="1" applyAlignment="1" applyProtection="1">
      <alignment horizontal="left" vertical="center"/>
    </xf>
  </cellXfs>
  <cellStyles count="4">
    <cellStyle name="Milliers 2" xfId="2"/>
    <cellStyle name="Normal" xfId="0" builtinId="0"/>
    <cellStyle name="Normal 2" xfId="1"/>
    <cellStyle name="Normal 3" xfId="3"/>
  </cellStyles>
  <dxfs count="168"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</dxfs>
  <tableStyles count="0" defaultTableStyle="TableStyleMedium2" defaultPivotStyle="PivotStyleLight16"/>
  <colors>
    <mruColors>
      <color rgb="FF00FF00"/>
      <color rgb="FF9999FF"/>
      <color rgb="FFCCCCFF"/>
      <color rgb="FFFFCC66"/>
      <color rgb="FFFF7415"/>
      <color rgb="FF66FF33"/>
      <color rgb="FFF94945"/>
      <color rgb="FFC61BE3"/>
      <color rgb="FFFF00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625929</xdr:colOff>
      <xdr:row>11</xdr:row>
      <xdr:rowOff>122465</xdr:rowOff>
    </xdr:from>
    <xdr:to>
      <xdr:col>11</xdr:col>
      <xdr:colOff>557893</xdr:colOff>
      <xdr:row>13</xdr:row>
      <xdr:rowOff>81643</xdr:rowOff>
    </xdr:to>
    <xdr:sp macro="" textlink="">
      <xdr:nvSpPr>
        <xdr:cNvPr id="2" name="Ellipse 1"/>
        <xdr:cNvSpPr/>
      </xdr:nvSpPr>
      <xdr:spPr>
        <a:xfrm>
          <a:off x="8531679" y="2544536"/>
          <a:ext cx="2217964" cy="340178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52</xdr:col>
      <xdr:colOff>585107</xdr:colOff>
      <xdr:row>22</xdr:row>
      <xdr:rowOff>122465</xdr:rowOff>
    </xdr:from>
    <xdr:to>
      <xdr:col>55</xdr:col>
      <xdr:colOff>517071</xdr:colOff>
      <xdr:row>24</xdr:row>
      <xdr:rowOff>81643</xdr:rowOff>
    </xdr:to>
    <xdr:sp macro="" textlink="">
      <xdr:nvSpPr>
        <xdr:cNvPr id="3" name="Ellipse 2"/>
        <xdr:cNvSpPr/>
      </xdr:nvSpPr>
      <xdr:spPr>
        <a:xfrm>
          <a:off x="39583178" y="4640036"/>
          <a:ext cx="2217964" cy="340178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16</xdr:row>
      <xdr:rowOff>95250</xdr:rowOff>
    </xdr:from>
    <xdr:to>
      <xdr:col>4</xdr:col>
      <xdr:colOff>47625</xdr:colOff>
      <xdr:row>17</xdr:row>
      <xdr:rowOff>180975</xdr:rowOff>
    </xdr:to>
    <xdr:sp macro="" textlink="">
      <xdr:nvSpPr>
        <xdr:cNvPr id="2" name="Flèche vers le bas 1"/>
        <xdr:cNvSpPr/>
      </xdr:nvSpPr>
      <xdr:spPr>
        <a:xfrm>
          <a:off x="5038725" y="3143250"/>
          <a:ext cx="238125" cy="276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695325</xdr:colOff>
      <xdr:row>19</xdr:row>
      <xdr:rowOff>133354</xdr:rowOff>
    </xdr:from>
    <xdr:to>
      <xdr:col>3</xdr:col>
      <xdr:colOff>704852</xdr:colOff>
      <xdr:row>21</xdr:row>
      <xdr:rowOff>66675</xdr:rowOff>
    </xdr:to>
    <xdr:cxnSp macro="">
      <xdr:nvCxnSpPr>
        <xdr:cNvPr id="4" name="Connecteur droit avec flèche 3"/>
        <xdr:cNvCxnSpPr/>
      </xdr:nvCxnSpPr>
      <xdr:spPr>
        <a:xfrm flipV="1">
          <a:off x="5162550" y="3752854"/>
          <a:ext cx="9527" cy="314321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552450</xdr:colOff>
      <xdr:row>20</xdr:row>
      <xdr:rowOff>0</xdr:rowOff>
    </xdr:from>
    <xdr:to>
      <xdr:col>6</xdr:col>
      <xdr:colOff>561977</xdr:colOff>
      <xdr:row>21</xdr:row>
      <xdr:rowOff>123821</xdr:rowOff>
    </xdr:to>
    <xdr:cxnSp macro="">
      <xdr:nvCxnSpPr>
        <xdr:cNvPr id="10" name="Connecteur droit avec flèche 9"/>
        <xdr:cNvCxnSpPr/>
      </xdr:nvCxnSpPr>
      <xdr:spPr>
        <a:xfrm flipV="1">
          <a:off x="7305675" y="3810000"/>
          <a:ext cx="9527" cy="314321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40"/>
  <sheetViews>
    <sheetView workbookViewId="0">
      <selection activeCell="D13" sqref="D13"/>
    </sheetView>
  </sheetViews>
  <sheetFormatPr baseColWidth="10" defaultRowHeight="15" x14ac:dyDescent="0.25"/>
  <cols>
    <col min="1" max="1" width="12.7109375" style="67" customWidth="1"/>
    <col min="2" max="2" width="12" customWidth="1"/>
    <col min="3" max="3" width="18.140625" bestFit="1" customWidth="1"/>
    <col min="4" max="4" width="35" customWidth="1"/>
    <col min="8" max="8" width="18.7109375" customWidth="1"/>
    <col min="9" max="9" width="14.42578125" customWidth="1"/>
  </cols>
  <sheetData>
    <row r="1" spans="1:6" s="111" customFormat="1" x14ac:dyDescent="0.25">
      <c r="A1" s="112" t="s">
        <v>247</v>
      </c>
      <c r="B1" s="112" t="s">
        <v>248</v>
      </c>
      <c r="C1" s="112" t="s">
        <v>212</v>
      </c>
      <c r="D1" s="112" t="s">
        <v>375</v>
      </c>
    </row>
    <row r="2" spans="1:6" x14ac:dyDescent="0.25">
      <c r="A2" s="67" t="str">
        <f t="shared" ref="A2:A38" si="0">LEFT(D2,9)</f>
        <v>4053215TA</v>
      </c>
      <c r="B2" s="15">
        <v>45</v>
      </c>
      <c r="C2" s="14" t="s">
        <v>246</v>
      </c>
      <c r="D2" s="140" t="s">
        <v>8</v>
      </c>
      <c r="F2" s="75"/>
    </row>
    <row r="3" spans="1:6" x14ac:dyDescent="0.25">
      <c r="A3" s="67" t="str">
        <f t="shared" si="0"/>
        <v>4101811TA</v>
      </c>
      <c r="B3" s="15">
        <v>0</v>
      </c>
      <c r="C3" s="14" t="s">
        <v>246</v>
      </c>
      <c r="D3" s="140" t="s">
        <v>9</v>
      </c>
    </row>
    <row r="4" spans="1:6" x14ac:dyDescent="0.25">
      <c r="A4" s="67" t="str">
        <f t="shared" si="0"/>
        <v>7410815TA</v>
      </c>
      <c r="B4" s="15">
        <v>0</v>
      </c>
      <c r="C4" s="14" t="s">
        <v>246</v>
      </c>
      <c r="D4" s="140" t="s">
        <v>10</v>
      </c>
    </row>
    <row r="5" spans="1:6" x14ac:dyDescent="0.25">
      <c r="A5" s="67" t="str">
        <f t="shared" si="0"/>
        <v>7410816TA</v>
      </c>
      <c r="B5" s="15">
        <v>0</v>
      </c>
      <c r="C5" s="14" t="s">
        <v>246</v>
      </c>
      <c r="D5" s="140" t="s">
        <v>11</v>
      </c>
    </row>
    <row r="6" spans="1:6" x14ac:dyDescent="0.25">
      <c r="A6" s="67" t="str">
        <f t="shared" si="0"/>
        <v>7432724UA</v>
      </c>
      <c r="B6" s="15">
        <v>7</v>
      </c>
      <c r="C6" s="14" t="s">
        <v>246</v>
      </c>
      <c r="D6" s="140" t="s">
        <v>12</v>
      </c>
    </row>
    <row r="7" spans="1:6" x14ac:dyDescent="0.25">
      <c r="A7" s="67" t="str">
        <f t="shared" si="0"/>
        <v>7432803AA</v>
      </c>
      <c r="B7" s="15">
        <v>10</v>
      </c>
      <c r="C7" s="14" t="s">
        <v>246</v>
      </c>
      <c r="D7" s="140" t="s">
        <v>214</v>
      </c>
    </row>
    <row r="8" spans="1:6" x14ac:dyDescent="0.25">
      <c r="A8" s="67" t="str">
        <f t="shared" si="0"/>
        <v>7510358TA</v>
      </c>
      <c r="B8" s="15">
        <v>81</v>
      </c>
      <c r="C8" s="14" t="s">
        <v>246</v>
      </c>
      <c r="D8" s="140" t="s">
        <v>13</v>
      </c>
    </row>
    <row r="9" spans="1:6" x14ac:dyDescent="0.25">
      <c r="A9" s="67" t="str">
        <f t="shared" si="0"/>
        <v>7620529TA</v>
      </c>
      <c r="B9" s="15">
        <v>94</v>
      </c>
      <c r="C9" s="14" t="s">
        <v>246</v>
      </c>
      <c r="D9" s="140" t="s">
        <v>14</v>
      </c>
    </row>
    <row r="10" spans="1:6" x14ac:dyDescent="0.25">
      <c r="A10" s="67" t="str">
        <f t="shared" si="0"/>
        <v>7720375TB</v>
      </c>
      <c r="B10" s="15">
        <v>629</v>
      </c>
      <c r="C10" s="14" t="s">
        <v>246</v>
      </c>
      <c r="D10" s="140" t="s">
        <v>15</v>
      </c>
    </row>
    <row r="11" spans="1:6" x14ac:dyDescent="0.25">
      <c r="A11" s="67" t="str">
        <f t="shared" si="0"/>
        <v>4011812TA</v>
      </c>
      <c r="B11" s="15">
        <v>0</v>
      </c>
      <c r="C11" s="14" t="s">
        <v>246</v>
      </c>
      <c r="D11" s="140" t="s">
        <v>16</v>
      </c>
    </row>
    <row r="12" spans="1:6" x14ac:dyDescent="0.25">
      <c r="A12" s="67" t="str">
        <f t="shared" si="0"/>
        <v>7410817TA</v>
      </c>
      <c r="B12" s="15">
        <v>40</v>
      </c>
      <c r="C12" s="14" t="s">
        <v>246</v>
      </c>
      <c r="D12" s="140" t="s">
        <v>17</v>
      </c>
    </row>
    <row r="13" spans="1:6" x14ac:dyDescent="0.25">
      <c r="A13" s="67" t="str">
        <f t="shared" si="0"/>
        <v>7611460TA</v>
      </c>
      <c r="B13" s="15">
        <v>0</v>
      </c>
      <c r="C13" s="14" t="s">
        <v>246</v>
      </c>
      <c r="D13" s="140" t="s">
        <v>18</v>
      </c>
    </row>
    <row r="14" spans="1:6" x14ac:dyDescent="0.25">
      <c r="A14" s="67" t="str">
        <f t="shared" si="0"/>
        <v>7321214TA</v>
      </c>
      <c r="B14" s="15">
        <v>196</v>
      </c>
      <c r="C14" s="14" t="s">
        <v>246</v>
      </c>
      <c r="D14" s="140" t="s">
        <v>19</v>
      </c>
    </row>
    <row r="15" spans="1:6" x14ac:dyDescent="0.25">
      <c r="A15" s="67" t="str">
        <f t="shared" si="0"/>
        <v>1001873AA</v>
      </c>
      <c r="B15" s="15">
        <v>2981</v>
      </c>
      <c r="C15" s="14" t="s">
        <v>246</v>
      </c>
      <c r="D15" s="140" t="s">
        <v>20</v>
      </c>
    </row>
    <row r="16" spans="1:6" x14ac:dyDescent="0.25">
      <c r="A16" s="67" t="str">
        <f t="shared" si="0"/>
        <v>7210242AA</v>
      </c>
      <c r="B16" s="15">
        <v>2240</v>
      </c>
      <c r="C16" s="14" t="s">
        <v>246</v>
      </c>
      <c r="D16" s="140" t="s">
        <v>21</v>
      </c>
    </row>
    <row r="17" spans="1:4" x14ac:dyDescent="0.25">
      <c r="A17" s="67" t="str">
        <f t="shared" si="0"/>
        <v>7320091AA</v>
      </c>
      <c r="B17" s="15">
        <v>2204</v>
      </c>
      <c r="C17" s="14" t="s">
        <v>246</v>
      </c>
      <c r="D17" s="140" t="s">
        <v>339</v>
      </c>
    </row>
    <row r="18" spans="1:4" x14ac:dyDescent="0.25">
      <c r="A18" s="67" t="str">
        <f t="shared" si="0"/>
        <v>7320092AA</v>
      </c>
      <c r="B18" s="15">
        <v>4109</v>
      </c>
      <c r="C18" s="14" t="s">
        <v>246</v>
      </c>
      <c r="D18" s="140" t="s">
        <v>340</v>
      </c>
    </row>
    <row r="19" spans="1:4" x14ac:dyDescent="0.25">
      <c r="A19" s="67" t="str">
        <f t="shared" si="0"/>
        <v>7320093AA</v>
      </c>
      <c r="B19" s="15">
        <v>729</v>
      </c>
      <c r="C19" s="14" t="s">
        <v>246</v>
      </c>
      <c r="D19" s="140" t="s">
        <v>341</v>
      </c>
    </row>
    <row r="20" spans="1:4" x14ac:dyDescent="0.25">
      <c r="A20" s="67" t="str">
        <f t="shared" si="0"/>
        <v>7320094AA</v>
      </c>
      <c r="B20" s="15">
        <v>712</v>
      </c>
      <c r="C20" s="14" t="s">
        <v>246</v>
      </c>
      <c r="D20" s="140" t="s">
        <v>342</v>
      </c>
    </row>
    <row r="21" spans="1:4" x14ac:dyDescent="0.25">
      <c r="A21" s="67" t="str">
        <f t="shared" si="0"/>
        <v>7320248AA</v>
      </c>
      <c r="B21" s="15">
        <v>768</v>
      </c>
      <c r="C21" s="14" t="s">
        <v>246</v>
      </c>
      <c r="D21" s="140" t="s">
        <v>23</v>
      </c>
    </row>
    <row r="22" spans="1:4" x14ac:dyDescent="0.25">
      <c r="A22" s="67" t="str">
        <f t="shared" si="0"/>
        <v>7320665AA</v>
      </c>
      <c r="B22" s="15">
        <v>1775</v>
      </c>
      <c r="C22" s="14" t="s">
        <v>246</v>
      </c>
      <c r="D22" s="140" t="s">
        <v>24</v>
      </c>
    </row>
    <row r="23" spans="1:4" x14ac:dyDescent="0.25">
      <c r="A23" s="67" t="str">
        <f t="shared" si="0"/>
        <v>7320849AA</v>
      </c>
      <c r="B23" s="15">
        <v>0</v>
      </c>
      <c r="C23" s="14" t="s">
        <v>246</v>
      </c>
      <c r="D23" s="140" t="s">
        <v>343</v>
      </c>
    </row>
    <row r="24" spans="1:4" x14ac:dyDescent="0.25">
      <c r="A24" s="67" t="str">
        <f t="shared" si="0"/>
        <v>7321199TA</v>
      </c>
      <c r="B24" s="15">
        <v>0</v>
      </c>
      <c r="C24" s="14" t="s">
        <v>246</v>
      </c>
      <c r="D24" s="140" t="s">
        <v>25</v>
      </c>
    </row>
    <row r="25" spans="1:4" x14ac:dyDescent="0.25">
      <c r="A25" s="67" t="str">
        <f t="shared" si="0"/>
        <v>7330193AA</v>
      </c>
      <c r="B25" s="15">
        <v>645</v>
      </c>
      <c r="C25" s="14" t="s">
        <v>246</v>
      </c>
      <c r="D25" s="140" t="s">
        <v>26</v>
      </c>
    </row>
    <row r="26" spans="1:4" x14ac:dyDescent="0.25">
      <c r="A26" s="67" t="str">
        <f t="shared" si="0"/>
        <v>7432688TA</v>
      </c>
      <c r="B26" s="15">
        <v>10</v>
      </c>
      <c r="C26" s="14" t="s">
        <v>246</v>
      </c>
      <c r="D26" s="140" t="s">
        <v>27</v>
      </c>
    </row>
    <row r="27" spans="1:4" x14ac:dyDescent="0.25">
      <c r="A27" s="67" t="str">
        <f t="shared" si="0"/>
        <v>7432730UA</v>
      </c>
      <c r="B27" s="15">
        <v>0</v>
      </c>
      <c r="C27" s="14" t="s">
        <v>246</v>
      </c>
      <c r="D27" s="140" t="s">
        <v>197</v>
      </c>
    </row>
    <row r="28" spans="1:4" x14ac:dyDescent="0.25">
      <c r="A28" s="67" t="str">
        <f t="shared" si="0"/>
        <v>7432803TA</v>
      </c>
      <c r="B28" s="15">
        <v>10</v>
      </c>
      <c r="C28" s="14" t="s">
        <v>246</v>
      </c>
      <c r="D28" s="140" t="s">
        <v>183</v>
      </c>
    </row>
    <row r="29" spans="1:4" x14ac:dyDescent="0.25">
      <c r="A29" s="67" t="str">
        <f t="shared" si="0"/>
        <v>7432804TA</v>
      </c>
      <c r="B29" s="15">
        <v>25</v>
      </c>
      <c r="C29" s="14" t="s">
        <v>246</v>
      </c>
      <c r="D29" s="140" t="s">
        <v>192</v>
      </c>
    </row>
    <row r="30" spans="1:4" x14ac:dyDescent="0.25">
      <c r="A30" s="67" t="str">
        <f t="shared" si="0"/>
        <v>7540058AA</v>
      </c>
      <c r="B30" s="15">
        <v>1639</v>
      </c>
      <c r="C30" s="14" t="s">
        <v>246</v>
      </c>
      <c r="D30" s="140" t="s">
        <v>344</v>
      </c>
    </row>
    <row r="31" spans="1:4" x14ac:dyDescent="0.25">
      <c r="A31" s="67" t="str">
        <f t="shared" si="0"/>
        <v>7570067AA</v>
      </c>
      <c r="B31" s="15">
        <v>2145</v>
      </c>
      <c r="C31" s="14" t="s">
        <v>246</v>
      </c>
      <c r="D31" s="140" t="s">
        <v>28</v>
      </c>
    </row>
    <row r="32" spans="1:4" x14ac:dyDescent="0.25">
      <c r="A32" s="67" t="str">
        <f t="shared" si="0"/>
        <v>NP0000444</v>
      </c>
      <c r="B32" s="15">
        <v>30</v>
      </c>
      <c r="C32" s="14" t="s">
        <v>246</v>
      </c>
      <c r="D32" s="140" t="s">
        <v>29</v>
      </c>
    </row>
    <row r="33" spans="1:4" x14ac:dyDescent="0.25">
      <c r="A33" s="67" t="str">
        <f t="shared" si="0"/>
        <v>4101714TA</v>
      </c>
      <c r="B33" s="15">
        <v>19</v>
      </c>
      <c r="C33" s="14" t="s">
        <v>246</v>
      </c>
      <c r="D33" s="140" t="s">
        <v>30</v>
      </c>
    </row>
    <row r="34" spans="1:4" x14ac:dyDescent="0.25">
      <c r="A34" s="67" t="str">
        <f t="shared" si="0"/>
        <v>7310126AA</v>
      </c>
      <c r="B34" s="15">
        <v>566</v>
      </c>
      <c r="C34" s="14" t="s">
        <v>246</v>
      </c>
      <c r="D34" s="140" t="s">
        <v>345</v>
      </c>
    </row>
    <row r="35" spans="1:4" x14ac:dyDescent="0.25">
      <c r="A35" s="67" t="str">
        <f t="shared" si="0"/>
        <v>7410817TA</v>
      </c>
      <c r="B35" s="15">
        <v>8</v>
      </c>
      <c r="C35" s="14" t="s">
        <v>246</v>
      </c>
      <c r="D35" s="140" t="s">
        <v>31</v>
      </c>
    </row>
    <row r="36" spans="1:4" x14ac:dyDescent="0.25">
      <c r="A36" s="67" t="str">
        <f t="shared" si="0"/>
        <v>7410827TA</v>
      </c>
      <c r="B36" s="15">
        <v>10</v>
      </c>
      <c r="C36" s="14" t="s">
        <v>246</v>
      </c>
      <c r="D36" s="140" t="s">
        <v>32</v>
      </c>
    </row>
    <row r="37" spans="1:4" x14ac:dyDescent="0.25">
      <c r="A37" s="67" t="str">
        <f t="shared" si="0"/>
        <v>7410827UA</v>
      </c>
      <c r="B37" s="15">
        <v>106</v>
      </c>
      <c r="C37" s="14" t="s">
        <v>246</v>
      </c>
      <c r="D37" s="140" t="s">
        <v>211</v>
      </c>
    </row>
    <row r="38" spans="1:4" x14ac:dyDescent="0.25">
      <c r="A38" s="67" t="str">
        <f t="shared" si="0"/>
        <v>7432690TB</v>
      </c>
      <c r="B38" s="15">
        <v>2</v>
      </c>
      <c r="C38" s="14" t="s">
        <v>246</v>
      </c>
      <c r="D38" s="140" t="s">
        <v>33</v>
      </c>
    </row>
    <row r="39" spans="1:4" x14ac:dyDescent="0.25">
      <c r="A39" s="67" t="str">
        <f t="shared" ref="A39:A99" si="1">LEFT(D39,9)</f>
        <v>7432691TA</v>
      </c>
      <c r="B39" s="15">
        <v>1</v>
      </c>
      <c r="C39" s="14" t="s">
        <v>246</v>
      </c>
      <c r="D39" s="140" t="s">
        <v>34</v>
      </c>
    </row>
    <row r="40" spans="1:4" x14ac:dyDescent="0.25">
      <c r="A40" s="67" t="str">
        <f t="shared" si="1"/>
        <v>7432720TA</v>
      </c>
      <c r="B40" s="15">
        <v>6</v>
      </c>
      <c r="C40" s="14" t="s">
        <v>246</v>
      </c>
      <c r="D40" s="140" t="s">
        <v>35</v>
      </c>
    </row>
    <row r="41" spans="1:4" x14ac:dyDescent="0.25">
      <c r="A41" s="67" t="str">
        <f t="shared" si="1"/>
        <v>7432721TA</v>
      </c>
      <c r="B41" s="15">
        <v>12</v>
      </c>
      <c r="C41" s="14" t="s">
        <v>246</v>
      </c>
      <c r="D41" s="140" t="s">
        <v>36</v>
      </c>
    </row>
    <row r="42" spans="1:4" x14ac:dyDescent="0.25">
      <c r="A42" s="67" t="str">
        <f t="shared" si="1"/>
        <v>7433064TA</v>
      </c>
      <c r="B42" s="15">
        <v>0</v>
      </c>
      <c r="C42" s="14" t="s">
        <v>246</v>
      </c>
      <c r="D42" s="140" t="s">
        <v>215</v>
      </c>
    </row>
    <row r="43" spans="1:4" x14ac:dyDescent="0.25">
      <c r="A43" s="67" t="str">
        <f t="shared" si="1"/>
        <v>7611435TA</v>
      </c>
      <c r="B43" s="15">
        <v>0</v>
      </c>
      <c r="C43" s="14" t="s">
        <v>246</v>
      </c>
      <c r="D43" s="140" t="s">
        <v>37</v>
      </c>
    </row>
    <row r="44" spans="1:4" x14ac:dyDescent="0.25">
      <c r="A44" s="67" t="str">
        <f t="shared" si="1"/>
        <v>7611435TB</v>
      </c>
      <c r="B44" s="15">
        <v>0</v>
      </c>
      <c r="C44" s="14" t="s">
        <v>246</v>
      </c>
      <c r="D44" s="140" t="s">
        <v>38</v>
      </c>
    </row>
    <row r="45" spans="1:4" x14ac:dyDescent="0.25">
      <c r="A45" s="67" t="str">
        <f t="shared" si="1"/>
        <v>7611446TA</v>
      </c>
      <c r="B45" s="15">
        <v>4</v>
      </c>
      <c r="C45" s="14" t="s">
        <v>246</v>
      </c>
      <c r="D45" s="140" t="s">
        <v>39</v>
      </c>
    </row>
    <row r="46" spans="1:4" x14ac:dyDescent="0.25">
      <c r="A46" s="67" t="str">
        <f t="shared" si="1"/>
        <v>7620475TA</v>
      </c>
      <c r="B46" s="15">
        <v>0</v>
      </c>
      <c r="C46" s="14" t="s">
        <v>246</v>
      </c>
      <c r="D46" s="140" t="s">
        <v>40</v>
      </c>
    </row>
    <row r="47" spans="1:4" x14ac:dyDescent="0.25">
      <c r="A47" s="67" t="str">
        <f t="shared" si="1"/>
        <v>7660604TA</v>
      </c>
      <c r="B47" s="15">
        <v>44</v>
      </c>
      <c r="C47" s="14" t="s">
        <v>246</v>
      </c>
      <c r="D47" s="140" t="s">
        <v>41</v>
      </c>
    </row>
    <row r="48" spans="1:4" x14ac:dyDescent="0.25">
      <c r="A48" s="67" t="str">
        <f t="shared" si="1"/>
        <v>7710035AA</v>
      </c>
      <c r="B48" s="15">
        <v>137</v>
      </c>
      <c r="C48" s="14" t="s">
        <v>246</v>
      </c>
      <c r="D48" s="140" t="s">
        <v>346</v>
      </c>
    </row>
    <row r="49" spans="1:4" x14ac:dyDescent="0.25">
      <c r="A49" s="67" t="str">
        <f t="shared" si="1"/>
        <v>7310148AA</v>
      </c>
      <c r="B49" s="15">
        <v>37</v>
      </c>
      <c r="C49" s="14" t="s">
        <v>246</v>
      </c>
      <c r="D49" s="140" t="s">
        <v>347</v>
      </c>
    </row>
    <row r="50" spans="1:4" x14ac:dyDescent="0.25">
      <c r="A50" s="67" t="str">
        <f t="shared" si="1"/>
        <v>7310630AA</v>
      </c>
      <c r="B50" s="15">
        <v>60</v>
      </c>
      <c r="C50" s="14" t="s">
        <v>246</v>
      </c>
      <c r="D50" s="140" t="s">
        <v>348</v>
      </c>
    </row>
    <row r="51" spans="1:4" x14ac:dyDescent="0.25">
      <c r="A51" s="67" t="str">
        <f t="shared" si="1"/>
        <v>7410150AA</v>
      </c>
      <c r="B51" s="15">
        <v>575</v>
      </c>
      <c r="C51" s="14" t="s">
        <v>246</v>
      </c>
      <c r="D51" s="140" t="s">
        <v>42</v>
      </c>
    </row>
    <row r="52" spans="1:4" x14ac:dyDescent="0.25">
      <c r="A52" s="67" t="str">
        <f t="shared" si="1"/>
        <v>7432723TA</v>
      </c>
      <c r="B52" s="15">
        <v>76</v>
      </c>
      <c r="C52" s="14" t="s">
        <v>246</v>
      </c>
      <c r="D52" s="140" t="s">
        <v>43</v>
      </c>
    </row>
    <row r="53" spans="1:4" x14ac:dyDescent="0.25">
      <c r="A53" s="67" t="str">
        <f t="shared" si="1"/>
        <v>7640211TA</v>
      </c>
      <c r="B53" s="15">
        <v>18</v>
      </c>
      <c r="C53" s="14" t="s">
        <v>246</v>
      </c>
      <c r="D53" s="140" t="s">
        <v>44</v>
      </c>
    </row>
    <row r="54" spans="1:4" x14ac:dyDescent="0.25">
      <c r="A54" s="67" t="str">
        <f t="shared" si="1"/>
        <v>7640213TA</v>
      </c>
      <c r="B54" s="15">
        <v>13</v>
      </c>
      <c r="C54" s="14" t="s">
        <v>246</v>
      </c>
      <c r="D54" s="140" t="s">
        <v>45</v>
      </c>
    </row>
    <row r="55" spans="1:4" x14ac:dyDescent="0.25">
      <c r="A55" s="67" t="str">
        <f t="shared" si="1"/>
        <v>7710077AA</v>
      </c>
      <c r="B55" s="15">
        <v>710</v>
      </c>
      <c r="C55" s="14" t="s">
        <v>246</v>
      </c>
      <c r="D55" s="140" t="s">
        <v>349</v>
      </c>
    </row>
    <row r="56" spans="1:4" x14ac:dyDescent="0.25">
      <c r="A56" s="67" t="str">
        <f t="shared" si="1"/>
        <v>4053216TA</v>
      </c>
      <c r="B56" s="15">
        <v>1</v>
      </c>
      <c r="C56" s="14" t="s">
        <v>246</v>
      </c>
      <c r="D56" s="140" t="s">
        <v>46</v>
      </c>
    </row>
    <row r="57" spans="1:4" x14ac:dyDescent="0.25">
      <c r="A57" s="67" t="str">
        <f t="shared" si="1"/>
        <v>4053217TA</v>
      </c>
      <c r="B57" s="15">
        <v>0</v>
      </c>
      <c r="C57" s="14" t="s">
        <v>246</v>
      </c>
      <c r="D57" s="140" t="s">
        <v>47</v>
      </c>
    </row>
    <row r="58" spans="1:4" x14ac:dyDescent="0.25">
      <c r="A58" s="67" t="str">
        <f t="shared" si="1"/>
        <v>7432730TB</v>
      </c>
      <c r="B58" s="15">
        <v>0</v>
      </c>
      <c r="C58" s="14" t="s">
        <v>246</v>
      </c>
      <c r="D58" s="140" t="s">
        <v>48</v>
      </c>
    </row>
    <row r="59" spans="1:4" x14ac:dyDescent="0.25">
      <c r="A59" s="67" t="str">
        <f t="shared" si="1"/>
        <v>7510353TB</v>
      </c>
      <c r="B59" s="15">
        <v>5</v>
      </c>
      <c r="C59" s="14" t="s">
        <v>246</v>
      </c>
      <c r="D59" s="140" t="s">
        <v>49</v>
      </c>
    </row>
    <row r="60" spans="1:4" x14ac:dyDescent="0.25">
      <c r="A60" s="67" t="str">
        <f t="shared" si="1"/>
        <v>7510353TB</v>
      </c>
      <c r="B60" s="15">
        <v>28</v>
      </c>
      <c r="C60" s="14" t="s">
        <v>246</v>
      </c>
      <c r="D60" s="140" t="s">
        <v>50</v>
      </c>
    </row>
    <row r="61" spans="1:4" x14ac:dyDescent="0.25">
      <c r="A61" s="67" t="str">
        <f t="shared" si="1"/>
        <v>7620469TA</v>
      </c>
      <c r="B61" s="15">
        <v>0</v>
      </c>
      <c r="C61" s="14" t="s">
        <v>246</v>
      </c>
      <c r="D61" s="140" t="s">
        <v>51</v>
      </c>
    </row>
    <row r="62" spans="1:4" x14ac:dyDescent="0.25">
      <c r="A62" s="67" t="str">
        <f t="shared" si="1"/>
        <v>7620470TA</v>
      </c>
      <c r="B62" s="15">
        <v>0</v>
      </c>
      <c r="C62" s="14" t="s">
        <v>246</v>
      </c>
      <c r="D62" s="140" t="s">
        <v>52</v>
      </c>
    </row>
    <row r="63" spans="1:4" x14ac:dyDescent="0.25">
      <c r="A63" s="67" t="str">
        <f t="shared" si="1"/>
        <v>7620543TA</v>
      </c>
      <c r="B63" s="15">
        <v>154</v>
      </c>
      <c r="C63" s="14" t="s">
        <v>246</v>
      </c>
      <c r="D63" s="140" t="s">
        <v>53</v>
      </c>
    </row>
    <row r="64" spans="1:4" x14ac:dyDescent="0.25">
      <c r="A64" s="67" t="str">
        <f t="shared" si="1"/>
        <v>7720379TA</v>
      </c>
      <c r="B64" s="15">
        <v>380</v>
      </c>
      <c r="C64" s="14" t="s">
        <v>246</v>
      </c>
      <c r="D64" s="140" t="s">
        <v>54</v>
      </c>
    </row>
    <row r="65" spans="1:4" x14ac:dyDescent="0.25">
      <c r="A65" s="67" t="str">
        <f t="shared" si="1"/>
        <v>7410189AA</v>
      </c>
      <c r="B65" s="15">
        <v>67</v>
      </c>
      <c r="C65" s="14" t="s">
        <v>246</v>
      </c>
      <c r="D65" s="140" t="s">
        <v>55</v>
      </c>
    </row>
    <row r="66" spans="1:4" x14ac:dyDescent="0.25">
      <c r="A66" s="67" t="str">
        <f t="shared" si="1"/>
        <v>7432689TA</v>
      </c>
      <c r="B66" s="15">
        <v>11</v>
      </c>
      <c r="C66" s="14" t="s">
        <v>246</v>
      </c>
      <c r="D66" s="140" t="s">
        <v>56</v>
      </c>
    </row>
    <row r="67" spans="1:4" x14ac:dyDescent="0.25">
      <c r="A67" s="67" t="str">
        <f t="shared" si="1"/>
        <v>7432722TA</v>
      </c>
      <c r="B67" s="15">
        <v>12</v>
      </c>
      <c r="C67" s="14" t="s">
        <v>246</v>
      </c>
      <c r="D67" s="140" t="s">
        <v>57</v>
      </c>
    </row>
    <row r="68" spans="1:4" x14ac:dyDescent="0.25">
      <c r="A68" s="67" t="str">
        <f t="shared" si="1"/>
        <v>7440292TA</v>
      </c>
      <c r="B68" s="15">
        <v>34</v>
      </c>
      <c r="C68" s="14" t="s">
        <v>246</v>
      </c>
      <c r="D68" s="140" t="s">
        <v>58</v>
      </c>
    </row>
    <row r="69" spans="1:4" x14ac:dyDescent="0.25">
      <c r="A69" s="67" t="str">
        <f t="shared" si="1"/>
        <v>7440293TA</v>
      </c>
      <c r="B69" s="15">
        <v>62</v>
      </c>
      <c r="C69" s="14" t="s">
        <v>246</v>
      </c>
      <c r="D69" s="140" t="s">
        <v>59</v>
      </c>
    </row>
    <row r="70" spans="1:4" x14ac:dyDescent="0.25">
      <c r="A70" s="67" t="str">
        <f t="shared" si="1"/>
        <v>7640212TA</v>
      </c>
      <c r="B70" s="15">
        <v>24</v>
      </c>
      <c r="C70" s="14" t="s">
        <v>246</v>
      </c>
      <c r="D70" s="140" t="s">
        <v>60</v>
      </c>
    </row>
    <row r="71" spans="1:4" x14ac:dyDescent="0.25">
      <c r="A71" s="67" t="str">
        <f t="shared" si="1"/>
        <v>4101713TA</v>
      </c>
      <c r="B71" s="15">
        <v>27</v>
      </c>
      <c r="C71" s="14" t="s">
        <v>246</v>
      </c>
      <c r="D71" s="140" t="s">
        <v>61</v>
      </c>
    </row>
    <row r="72" spans="1:4" x14ac:dyDescent="0.25">
      <c r="A72" s="67" t="str">
        <f t="shared" si="1"/>
        <v>7410815TA</v>
      </c>
      <c r="B72" s="15">
        <v>24</v>
      </c>
      <c r="C72" s="14" t="s">
        <v>246</v>
      </c>
      <c r="D72" s="140" t="s">
        <v>62</v>
      </c>
    </row>
    <row r="73" spans="1:4" x14ac:dyDescent="0.25">
      <c r="A73" s="67" t="str">
        <f t="shared" si="1"/>
        <v>7410816TA</v>
      </c>
      <c r="B73" s="15">
        <v>0</v>
      </c>
      <c r="C73" s="14" t="s">
        <v>246</v>
      </c>
      <c r="D73" s="140" t="s">
        <v>63</v>
      </c>
    </row>
    <row r="74" spans="1:4" x14ac:dyDescent="0.25">
      <c r="A74" s="67" t="str">
        <f t="shared" si="1"/>
        <v>7410826TA</v>
      </c>
      <c r="B74" s="15">
        <v>45</v>
      </c>
      <c r="C74" s="14" t="s">
        <v>246</v>
      </c>
      <c r="D74" s="140" t="s">
        <v>64</v>
      </c>
    </row>
    <row r="75" spans="1:4" x14ac:dyDescent="0.25">
      <c r="A75" s="67" t="str">
        <f t="shared" si="1"/>
        <v>7432686TA</v>
      </c>
      <c r="B75" s="15">
        <v>46</v>
      </c>
      <c r="C75" s="14" t="s">
        <v>246</v>
      </c>
      <c r="D75" s="140" t="s">
        <v>65</v>
      </c>
    </row>
    <row r="76" spans="1:4" x14ac:dyDescent="0.25">
      <c r="A76" s="67" t="str">
        <f t="shared" si="1"/>
        <v>7432687TA</v>
      </c>
      <c r="B76" s="15">
        <v>118</v>
      </c>
      <c r="C76" s="14" t="s">
        <v>246</v>
      </c>
      <c r="D76" s="140" t="s">
        <v>66</v>
      </c>
    </row>
    <row r="77" spans="1:4" x14ac:dyDescent="0.25">
      <c r="A77" s="67" t="str">
        <f t="shared" si="1"/>
        <v>7432724TA</v>
      </c>
      <c r="B77" s="15">
        <v>86</v>
      </c>
      <c r="C77" s="14" t="s">
        <v>246</v>
      </c>
      <c r="D77" s="140" t="s">
        <v>67</v>
      </c>
    </row>
    <row r="78" spans="1:4" x14ac:dyDescent="0.25">
      <c r="A78" s="67" t="str">
        <f t="shared" si="1"/>
        <v>7432725TA</v>
      </c>
      <c r="B78" s="15">
        <v>8</v>
      </c>
      <c r="C78" s="14" t="s">
        <v>246</v>
      </c>
      <c r="D78" s="140" t="s">
        <v>68</v>
      </c>
    </row>
    <row r="79" spans="1:4" x14ac:dyDescent="0.25">
      <c r="A79" s="67" t="str">
        <f t="shared" si="1"/>
        <v>7432726TA</v>
      </c>
      <c r="B79" s="15">
        <v>0</v>
      </c>
      <c r="C79" s="14" t="s">
        <v>246</v>
      </c>
      <c r="D79" s="140" t="s">
        <v>69</v>
      </c>
    </row>
    <row r="80" spans="1:4" x14ac:dyDescent="0.25">
      <c r="A80" s="67" t="str">
        <f t="shared" si="1"/>
        <v>7432727TA</v>
      </c>
      <c r="B80" s="15">
        <v>1</v>
      </c>
      <c r="C80" s="14" t="s">
        <v>246</v>
      </c>
      <c r="D80" s="140" t="s">
        <v>70</v>
      </c>
    </row>
    <row r="81" spans="1:4" x14ac:dyDescent="0.25">
      <c r="A81" s="67" t="str">
        <f t="shared" si="1"/>
        <v>7432728TA</v>
      </c>
      <c r="B81" s="15">
        <v>0</v>
      </c>
      <c r="C81" s="14" t="s">
        <v>246</v>
      </c>
      <c r="D81" s="140" t="s">
        <v>71</v>
      </c>
    </row>
    <row r="82" spans="1:4" x14ac:dyDescent="0.25">
      <c r="A82" s="67" t="str">
        <f t="shared" si="1"/>
        <v>7611434TA</v>
      </c>
      <c r="B82" s="15">
        <v>3</v>
      </c>
      <c r="C82" s="14" t="s">
        <v>246</v>
      </c>
      <c r="D82" s="140" t="s">
        <v>72</v>
      </c>
    </row>
    <row r="83" spans="1:4" x14ac:dyDescent="0.25">
      <c r="A83" s="67" t="str">
        <f t="shared" si="1"/>
        <v>7611443TA</v>
      </c>
      <c r="B83" s="15">
        <v>0</v>
      </c>
      <c r="C83" s="14" t="s">
        <v>246</v>
      </c>
      <c r="D83" s="140" t="s">
        <v>73</v>
      </c>
    </row>
    <row r="84" spans="1:4" x14ac:dyDescent="0.25">
      <c r="A84" s="67" t="str">
        <f t="shared" si="1"/>
        <v>7611445TA</v>
      </c>
      <c r="B84" s="15">
        <v>0</v>
      </c>
      <c r="C84" s="14" t="s">
        <v>246</v>
      </c>
      <c r="D84" s="140" t="s">
        <v>74</v>
      </c>
    </row>
    <row r="85" spans="1:4" x14ac:dyDescent="0.25">
      <c r="A85" s="67" t="str">
        <f t="shared" si="1"/>
        <v>7620474TA</v>
      </c>
      <c r="B85" s="15">
        <v>0</v>
      </c>
      <c r="C85" s="14" t="s">
        <v>246</v>
      </c>
      <c r="D85" s="140" t="s">
        <v>75</v>
      </c>
    </row>
    <row r="86" spans="1:4" x14ac:dyDescent="0.25">
      <c r="A86" s="67" t="str">
        <f t="shared" si="1"/>
        <v>7620524TA</v>
      </c>
      <c r="B86" s="15">
        <v>0</v>
      </c>
      <c r="C86" s="14" t="s">
        <v>246</v>
      </c>
      <c r="D86" s="140" t="s">
        <v>76</v>
      </c>
    </row>
    <row r="87" spans="1:4" x14ac:dyDescent="0.25">
      <c r="A87" s="67" t="str">
        <f t="shared" si="1"/>
        <v>7660603TA</v>
      </c>
      <c r="B87" s="15">
        <v>37</v>
      </c>
      <c r="C87" s="14" t="s">
        <v>246</v>
      </c>
      <c r="D87" s="140" t="s">
        <v>77</v>
      </c>
    </row>
    <row r="88" spans="1:4" x14ac:dyDescent="0.25">
      <c r="A88" s="67" t="str">
        <f t="shared" si="1"/>
        <v>7440293TA</v>
      </c>
      <c r="B88" s="15">
        <v>53</v>
      </c>
      <c r="C88" s="14" t="s">
        <v>246</v>
      </c>
      <c r="D88" s="140" t="s">
        <v>78</v>
      </c>
    </row>
    <row r="89" spans="1:4" x14ac:dyDescent="0.25">
      <c r="A89" s="67" t="str">
        <f t="shared" si="1"/>
        <v>4039541AA</v>
      </c>
      <c r="B89" s="15">
        <v>188</v>
      </c>
      <c r="C89" s="14" t="s">
        <v>246</v>
      </c>
      <c r="D89" s="140" t="s">
        <v>350</v>
      </c>
    </row>
    <row r="90" spans="1:4" x14ac:dyDescent="0.25">
      <c r="A90" s="67" t="str">
        <f t="shared" si="1"/>
        <v>7570124AA</v>
      </c>
      <c r="B90" s="15">
        <v>560</v>
      </c>
      <c r="C90" s="14" t="s">
        <v>246</v>
      </c>
      <c r="D90" s="140" t="s">
        <v>79</v>
      </c>
    </row>
    <row r="91" spans="1:4" x14ac:dyDescent="0.25">
      <c r="A91" s="67" t="str">
        <f t="shared" si="1"/>
        <v>7620492TA</v>
      </c>
      <c r="B91" s="15">
        <v>0</v>
      </c>
      <c r="C91" s="14" t="s">
        <v>246</v>
      </c>
      <c r="D91" s="140" t="s">
        <v>80</v>
      </c>
    </row>
    <row r="92" spans="1:4" x14ac:dyDescent="0.25">
      <c r="A92" s="67" t="str">
        <f t="shared" si="1"/>
        <v>7730063AA</v>
      </c>
      <c r="B92" s="15">
        <v>560</v>
      </c>
      <c r="C92" s="14" t="s">
        <v>246</v>
      </c>
      <c r="D92" s="140" t="s">
        <v>81</v>
      </c>
    </row>
    <row r="93" spans="1:4" x14ac:dyDescent="0.25">
      <c r="A93" s="67" t="str">
        <f t="shared" si="1"/>
        <v>7410533AA</v>
      </c>
      <c r="B93" s="15">
        <v>176</v>
      </c>
      <c r="C93" s="14" t="s">
        <v>246</v>
      </c>
      <c r="D93" s="140" t="s">
        <v>351</v>
      </c>
    </row>
    <row r="94" spans="1:4" x14ac:dyDescent="0.25">
      <c r="A94" s="67" t="str">
        <f t="shared" si="1"/>
        <v>7611487TA</v>
      </c>
      <c r="B94" s="15">
        <v>8</v>
      </c>
      <c r="C94" s="14" t="s">
        <v>246</v>
      </c>
      <c r="D94" s="140" t="s">
        <v>82</v>
      </c>
    </row>
    <row r="95" spans="1:4" x14ac:dyDescent="0.25">
      <c r="A95" s="67" t="str">
        <f t="shared" si="1"/>
        <v>7320883AA</v>
      </c>
      <c r="B95" s="15">
        <v>188</v>
      </c>
      <c r="C95" s="14" t="s">
        <v>246</v>
      </c>
      <c r="D95" s="140" t="s">
        <v>352</v>
      </c>
    </row>
    <row r="96" spans="1:4" x14ac:dyDescent="0.25">
      <c r="A96" s="67" t="str">
        <f t="shared" si="1"/>
        <v>7432959TA</v>
      </c>
      <c r="B96" s="15">
        <v>82</v>
      </c>
      <c r="C96" s="14" t="s">
        <v>246</v>
      </c>
      <c r="D96" s="140" t="s">
        <v>83</v>
      </c>
    </row>
    <row r="97" spans="1:4" x14ac:dyDescent="0.25">
      <c r="A97" s="67" t="str">
        <f t="shared" si="1"/>
        <v>7440294TA</v>
      </c>
      <c r="B97" s="15">
        <v>87</v>
      </c>
      <c r="C97" s="14" t="s">
        <v>246</v>
      </c>
      <c r="D97" s="140" t="s">
        <v>84</v>
      </c>
    </row>
    <row r="98" spans="1:4" x14ac:dyDescent="0.25">
      <c r="A98" s="67" t="str">
        <f t="shared" si="1"/>
        <v>7432791TA</v>
      </c>
      <c r="B98" s="15">
        <v>24</v>
      </c>
      <c r="C98" s="14" t="s">
        <v>246</v>
      </c>
      <c r="D98" s="140" t="s">
        <v>132</v>
      </c>
    </row>
    <row r="99" spans="1:4" x14ac:dyDescent="0.25">
      <c r="A99" s="67" t="str">
        <f t="shared" si="1"/>
        <v>7432792TA</v>
      </c>
      <c r="B99" s="15">
        <v>80</v>
      </c>
      <c r="C99" s="14" t="s">
        <v>246</v>
      </c>
      <c r="D99" s="140" t="s">
        <v>133</v>
      </c>
    </row>
    <row r="100" spans="1:4" x14ac:dyDescent="0.25">
      <c r="A100" s="67" t="str">
        <f t="shared" ref="A100:A117" si="2">LEFT(D100,9)</f>
        <v>7310658AA</v>
      </c>
      <c r="B100" s="15">
        <v>320</v>
      </c>
      <c r="C100" s="14" t="s">
        <v>244</v>
      </c>
      <c r="D100" s="140" t="s">
        <v>138</v>
      </c>
    </row>
    <row r="101" spans="1:4" x14ac:dyDescent="0.25">
      <c r="A101" s="67" t="str">
        <f t="shared" si="2"/>
        <v>7310678AA</v>
      </c>
      <c r="B101" s="15">
        <v>466</v>
      </c>
      <c r="C101" s="14" t="s">
        <v>244</v>
      </c>
      <c r="D101" s="140" t="s">
        <v>139</v>
      </c>
    </row>
    <row r="102" spans="1:4" x14ac:dyDescent="0.25">
      <c r="A102" s="67" t="str">
        <f t="shared" si="2"/>
        <v>7320711AA</v>
      </c>
      <c r="B102" s="15">
        <v>781</v>
      </c>
      <c r="C102" s="14" t="s">
        <v>244</v>
      </c>
      <c r="D102" s="140" t="s">
        <v>353</v>
      </c>
    </row>
    <row r="103" spans="1:4" x14ac:dyDescent="0.25">
      <c r="A103" s="67" t="str">
        <f t="shared" si="2"/>
        <v>7321206AA</v>
      </c>
      <c r="B103" s="15">
        <v>310</v>
      </c>
      <c r="C103" s="14" t="s">
        <v>244</v>
      </c>
      <c r="D103" s="140" t="s">
        <v>141</v>
      </c>
    </row>
    <row r="104" spans="1:4" x14ac:dyDescent="0.25">
      <c r="A104" s="67" t="str">
        <f t="shared" si="2"/>
        <v>7321207AA</v>
      </c>
      <c r="B104" s="15">
        <v>310</v>
      </c>
      <c r="C104" s="14" t="s">
        <v>244</v>
      </c>
      <c r="D104" s="140" t="s">
        <v>142</v>
      </c>
    </row>
    <row r="105" spans="1:4" x14ac:dyDescent="0.25">
      <c r="A105" s="67" t="str">
        <f t="shared" si="2"/>
        <v>7432753AA</v>
      </c>
      <c r="B105" s="15">
        <v>7</v>
      </c>
      <c r="C105" s="14" t="s">
        <v>244</v>
      </c>
      <c r="D105" s="140" t="s">
        <v>88</v>
      </c>
    </row>
    <row r="106" spans="1:4" x14ac:dyDescent="0.25">
      <c r="A106" s="67" t="str">
        <f t="shared" si="2"/>
        <v>7510365AA</v>
      </c>
      <c r="B106" s="15">
        <v>155</v>
      </c>
      <c r="C106" s="14" t="s">
        <v>244</v>
      </c>
      <c r="D106" s="140" t="s">
        <v>152</v>
      </c>
    </row>
    <row r="107" spans="1:4" x14ac:dyDescent="0.25">
      <c r="A107" s="67" t="str">
        <f t="shared" si="2"/>
        <v>7510365UA</v>
      </c>
      <c r="B107" s="15">
        <v>1</v>
      </c>
      <c r="C107" s="14" t="s">
        <v>244</v>
      </c>
      <c r="D107" s="140" t="s">
        <v>89</v>
      </c>
    </row>
    <row r="108" spans="1:4" x14ac:dyDescent="0.25">
      <c r="A108" s="67" t="str">
        <f t="shared" si="2"/>
        <v>7540209UA</v>
      </c>
      <c r="B108" s="15">
        <v>80</v>
      </c>
      <c r="C108" s="14" t="s">
        <v>244</v>
      </c>
      <c r="D108" s="140" t="s">
        <v>90</v>
      </c>
    </row>
    <row r="109" spans="1:4" x14ac:dyDescent="0.25">
      <c r="A109" s="67" t="str">
        <f t="shared" si="2"/>
        <v>7540210UA</v>
      </c>
      <c r="B109" s="15">
        <v>68</v>
      </c>
      <c r="C109" s="14" t="s">
        <v>244</v>
      </c>
      <c r="D109" s="140" t="s">
        <v>91</v>
      </c>
    </row>
    <row r="110" spans="1:4" x14ac:dyDescent="0.25">
      <c r="A110" s="67" t="str">
        <f t="shared" si="2"/>
        <v>7320883AA</v>
      </c>
      <c r="B110" s="15">
        <v>851</v>
      </c>
      <c r="C110" s="14" t="s">
        <v>244</v>
      </c>
      <c r="D110" s="140" t="s">
        <v>354</v>
      </c>
    </row>
    <row r="111" spans="1:4" x14ac:dyDescent="0.25">
      <c r="A111" s="67" t="str">
        <f t="shared" si="2"/>
        <v>7410818AA</v>
      </c>
      <c r="B111" s="15">
        <v>20</v>
      </c>
      <c r="C111" s="14" t="s">
        <v>244</v>
      </c>
      <c r="D111" s="140" t="s">
        <v>143</v>
      </c>
    </row>
    <row r="112" spans="1:4" x14ac:dyDescent="0.25">
      <c r="A112" s="67" t="str">
        <f t="shared" si="2"/>
        <v>7620484AA</v>
      </c>
      <c r="B112" s="15">
        <v>80</v>
      </c>
      <c r="C112" s="14" t="s">
        <v>244</v>
      </c>
      <c r="D112" s="140" t="s">
        <v>149</v>
      </c>
    </row>
    <row r="113" spans="1:4" x14ac:dyDescent="0.25">
      <c r="A113" s="67" t="str">
        <f t="shared" si="2"/>
        <v>94556450</v>
      </c>
      <c r="B113" s="15">
        <v>81</v>
      </c>
      <c r="C113" s="14" t="s">
        <v>244</v>
      </c>
      <c r="D113" s="140" t="s">
        <v>92</v>
      </c>
    </row>
    <row r="114" spans="1:4" x14ac:dyDescent="0.25">
      <c r="A114" s="67" t="str">
        <f t="shared" si="2"/>
        <v>7510366AA</v>
      </c>
      <c r="B114" s="15">
        <v>47</v>
      </c>
      <c r="C114" s="14" t="s">
        <v>244</v>
      </c>
      <c r="D114" s="140" t="s">
        <v>153</v>
      </c>
    </row>
    <row r="115" spans="1:4" x14ac:dyDescent="0.25">
      <c r="A115" s="67" t="str">
        <f t="shared" si="2"/>
        <v>7611469AA</v>
      </c>
      <c r="B115" s="15">
        <v>32</v>
      </c>
      <c r="C115" s="14" t="s">
        <v>244</v>
      </c>
      <c r="D115" s="140" t="s">
        <v>147</v>
      </c>
    </row>
    <row r="116" spans="1:4" x14ac:dyDescent="0.25">
      <c r="A116" s="67" t="str">
        <f t="shared" si="2"/>
        <v>7640215AA</v>
      </c>
      <c r="B116" s="15">
        <v>85</v>
      </c>
      <c r="C116" s="14" t="s">
        <v>244</v>
      </c>
      <c r="D116" s="140" t="s">
        <v>151</v>
      </c>
    </row>
    <row r="117" spans="1:4" x14ac:dyDescent="0.25">
      <c r="A117" s="67" t="str">
        <f t="shared" si="2"/>
        <v>7611465AA</v>
      </c>
      <c r="B117" s="15">
        <v>70</v>
      </c>
      <c r="C117" s="14" t="s">
        <v>244</v>
      </c>
      <c r="D117" s="140" t="s">
        <v>198</v>
      </c>
    </row>
    <row r="118" spans="1:4" x14ac:dyDescent="0.25">
      <c r="A118" s="67" t="str">
        <f t="shared" ref="A118:A140" si="3">LEFT(D118,9)</f>
        <v>7210230AA</v>
      </c>
      <c r="B118" s="15">
        <v>200</v>
      </c>
      <c r="C118" s="14" t="s">
        <v>245</v>
      </c>
      <c r="D118" s="140" t="s">
        <v>102</v>
      </c>
    </row>
    <row r="119" spans="1:4" x14ac:dyDescent="0.25">
      <c r="A119" s="67" t="str">
        <f t="shared" si="3"/>
        <v>7210247AA</v>
      </c>
      <c r="B119" s="15">
        <v>200</v>
      </c>
      <c r="C119" s="14" t="s">
        <v>245</v>
      </c>
      <c r="D119" s="140" t="s">
        <v>103</v>
      </c>
    </row>
    <row r="120" spans="1:4" x14ac:dyDescent="0.25">
      <c r="A120" s="67" t="str">
        <f t="shared" si="3"/>
        <v>7320123AA</v>
      </c>
      <c r="B120" s="15">
        <v>446</v>
      </c>
      <c r="C120" s="14" t="s">
        <v>245</v>
      </c>
      <c r="D120" s="140" t="s">
        <v>355</v>
      </c>
    </row>
    <row r="121" spans="1:4" x14ac:dyDescent="0.25">
      <c r="A121" s="67" t="str">
        <f t="shared" si="3"/>
        <v>7320159AC</v>
      </c>
      <c r="B121" s="15">
        <v>152</v>
      </c>
      <c r="C121" s="14" t="s">
        <v>245</v>
      </c>
      <c r="D121" s="140" t="s">
        <v>104</v>
      </c>
    </row>
    <row r="122" spans="1:4" x14ac:dyDescent="0.25">
      <c r="A122" s="67" t="str">
        <f t="shared" si="3"/>
        <v>7320354AA</v>
      </c>
      <c r="B122" s="15">
        <v>156</v>
      </c>
      <c r="C122" s="14" t="s">
        <v>245</v>
      </c>
      <c r="D122" s="140" t="s">
        <v>105</v>
      </c>
    </row>
    <row r="123" spans="1:4" x14ac:dyDescent="0.25">
      <c r="A123" s="67" t="str">
        <f t="shared" si="3"/>
        <v>7320666AB</v>
      </c>
      <c r="B123" s="15">
        <v>200</v>
      </c>
      <c r="C123" s="14" t="s">
        <v>245</v>
      </c>
      <c r="D123" s="140" t="s">
        <v>107</v>
      </c>
    </row>
    <row r="124" spans="1:4" x14ac:dyDescent="0.25">
      <c r="A124" s="67" t="str">
        <f t="shared" si="3"/>
        <v>7330744AA</v>
      </c>
      <c r="B124" s="15">
        <v>240</v>
      </c>
      <c r="C124" s="14" t="s">
        <v>245</v>
      </c>
      <c r="D124" s="140" t="s">
        <v>108</v>
      </c>
    </row>
    <row r="125" spans="1:4" x14ac:dyDescent="0.25">
      <c r="A125" s="67" t="str">
        <f t="shared" si="3"/>
        <v>7330745AA</v>
      </c>
      <c r="B125" s="15">
        <v>240</v>
      </c>
      <c r="C125" s="14" t="s">
        <v>245</v>
      </c>
      <c r="D125" s="140" t="s">
        <v>109</v>
      </c>
    </row>
    <row r="126" spans="1:4" x14ac:dyDescent="0.25">
      <c r="A126" s="67" t="str">
        <f t="shared" si="3"/>
        <v>7410071AA</v>
      </c>
      <c r="B126" s="15">
        <v>89</v>
      </c>
      <c r="C126" s="14" t="s">
        <v>245</v>
      </c>
      <c r="D126" s="140" t="s">
        <v>110</v>
      </c>
    </row>
    <row r="127" spans="1:4" x14ac:dyDescent="0.25">
      <c r="A127" s="67" t="str">
        <f t="shared" si="3"/>
        <v>7540058AA</v>
      </c>
      <c r="B127" s="15">
        <v>180</v>
      </c>
      <c r="C127" s="14" t="s">
        <v>245</v>
      </c>
      <c r="D127" s="140" t="s">
        <v>356</v>
      </c>
    </row>
    <row r="128" spans="1:4" x14ac:dyDescent="0.25">
      <c r="A128" s="67" t="str">
        <f t="shared" si="3"/>
        <v>7540075AA</v>
      </c>
      <c r="B128" s="15">
        <v>0</v>
      </c>
      <c r="C128" s="14" t="s">
        <v>245</v>
      </c>
      <c r="D128" s="140" t="s">
        <v>111</v>
      </c>
    </row>
    <row r="129" spans="1:4" x14ac:dyDescent="0.25">
      <c r="A129" s="67" t="str">
        <f t="shared" si="3"/>
        <v>7310128AA</v>
      </c>
      <c r="B129" s="15">
        <v>14</v>
      </c>
      <c r="C129" s="14" t="s">
        <v>245</v>
      </c>
      <c r="D129" s="140" t="s">
        <v>199</v>
      </c>
    </row>
    <row r="130" spans="1:4" x14ac:dyDescent="0.25">
      <c r="A130" s="67" t="str">
        <f t="shared" si="3"/>
        <v>7310129AA</v>
      </c>
      <c r="B130" s="15">
        <v>15</v>
      </c>
      <c r="C130" s="14" t="s">
        <v>245</v>
      </c>
      <c r="D130" s="140" t="s">
        <v>200</v>
      </c>
    </row>
    <row r="131" spans="1:4" x14ac:dyDescent="0.25">
      <c r="A131" s="67" t="str">
        <f t="shared" si="3"/>
        <v>7320751AA</v>
      </c>
      <c r="B131" s="15">
        <v>14</v>
      </c>
      <c r="C131" s="14" t="s">
        <v>245</v>
      </c>
      <c r="D131" s="140" t="s">
        <v>201</v>
      </c>
    </row>
    <row r="132" spans="1:4" x14ac:dyDescent="0.25">
      <c r="A132" s="67" t="str">
        <f t="shared" si="3"/>
        <v>7330452AA</v>
      </c>
      <c r="B132" s="15">
        <v>84</v>
      </c>
      <c r="C132" s="14" t="s">
        <v>245</v>
      </c>
      <c r="D132" s="140" t="s">
        <v>121</v>
      </c>
    </row>
    <row r="133" spans="1:4" x14ac:dyDescent="0.25">
      <c r="A133" s="67" t="str">
        <f t="shared" si="3"/>
        <v>7420182AA</v>
      </c>
      <c r="B133" s="15">
        <v>15</v>
      </c>
      <c r="C133" s="14" t="s">
        <v>245</v>
      </c>
      <c r="D133" s="140" t="s">
        <v>202</v>
      </c>
    </row>
    <row r="134" spans="1:4" x14ac:dyDescent="0.25">
      <c r="A134" s="67" t="str">
        <f t="shared" si="3"/>
        <v>7431882AA</v>
      </c>
      <c r="B134" s="15">
        <v>9</v>
      </c>
      <c r="C134" s="14" t="s">
        <v>245</v>
      </c>
      <c r="D134" s="140" t="s">
        <v>203</v>
      </c>
    </row>
    <row r="135" spans="1:4" x14ac:dyDescent="0.25">
      <c r="A135" s="67" t="str">
        <f t="shared" si="3"/>
        <v>7460031AA</v>
      </c>
      <c r="B135" s="15">
        <v>170</v>
      </c>
      <c r="C135" s="14" t="s">
        <v>245</v>
      </c>
      <c r="D135" s="140" t="s">
        <v>112</v>
      </c>
    </row>
    <row r="136" spans="1:4" x14ac:dyDescent="0.25">
      <c r="A136" s="67" t="str">
        <f t="shared" si="3"/>
        <v>7610217AA</v>
      </c>
      <c r="B136" s="15">
        <v>0</v>
      </c>
      <c r="C136" s="14" t="s">
        <v>245</v>
      </c>
      <c r="D136" s="140" t="s">
        <v>113</v>
      </c>
    </row>
    <row r="137" spans="1:4" x14ac:dyDescent="0.25">
      <c r="A137" s="67" t="str">
        <f t="shared" si="3"/>
        <v>7611202AB</v>
      </c>
      <c r="B137" s="15">
        <v>8</v>
      </c>
      <c r="C137" s="14" t="s">
        <v>245</v>
      </c>
      <c r="D137" s="140" t="s">
        <v>125</v>
      </c>
    </row>
    <row r="138" spans="1:4" x14ac:dyDescent="0.25">
      <c r="A138" s="67" t="str">
        <f t="shared" si="3"/>
        <v>7660096AA</v>
      </c>
      <c r="B138" s="15">
        <v>179</v>
      </c>
      <c r="C138" s="14" t="s">
        <v>245</v>
      </c>
      <c r="D138" s="140" t="s">
        <v>114</v>
      </c>
    </row>
    <row r="139" spans="1:4" x14ac:dyDescent="0.25">
      <c r="A139" s="67" t="str">
        <f t="shared" si="3"/>
        <v>7710010AA</v>
      </c>
      <c r="B139" s="15">
        <v>15</v>
      </c>
      <c r="C139" s="14" t="s">
        <v>245</v>
      </c>
      <c r="D139" s="140" t="s">
        <v>357</v>
      </c>
    </row>
    <row r="140" spans="1:4" x14ac:dyDescent="0.25">
      <c r="A140" s="67" t="str">
        <f t="shared" si="3"/>
        <v>7710036AA</v>
      </c>
      <c r="B140" s="15">
        <v>180</v>
      </c>
      <c r="C140" s="14" t="s">
        <v>245</v>
      </c>
      <c r="D140" s="140" t="s">
        <v>358</v>
      </c>
    </row>
  </sheetData>
  <autoFilter ref="A1:C14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4"/>
  <sheetViews>
    <sheetView zoomScale="90" zoomScaleNormal="90" workbookViewId="0">
      <selection activeCell="M16" sqref="M16"/>
    </sheetView>
  </sheetViews>
  <sheetFormatPr baseColWidth="10" defaultRowHeight="15" x14ac:dyDescent="0.25"/>
  <cols>
    <col min="1" max="1" width="7.5703125" customWidth="1"/>
    <col min="2" max="2" width="13.5703125" customWidth="1"/>
    <col min="3" max="3" width="5" customWidth="1"/>
    <col min="4" max="4" width="6.42578125" customWidth="1"/>
    <col min="5" max="5" width="4.42578125" customWidth="1"/>
    <col min="6" max="6" width="3.5703125" customWidth="1"/>
    <col min="7" max="7" width="39.140625" customWidth="1"/>
    <col min="8" max="8" width="13" customWidth="1"/>
    <col min="10" max="10" width="11.42578125" style="48" customWidth="1"/>
    <col min="14" max="14" width="9.28515625" bestFit="1" customWidth="1"/>
    <col min="15" max="15" width="16.42578125" customWidth="1"/>
  </cols>
  <sheetData>
    <row r="1" spans="1:77" ht="15.75" thickBot="1" x14ac:dyDescent="0.3">
      <c r="A1" t="s">
        <v>212</v>
      </c>
      <c r="C1" s="73" t="s">
        <v>245</v>
      </c>
    </row>
    <row r="2" spans="1:77" ht="39" customHeight="1" thickBot="1" x14ac:dyDescent="0.3">
      <c r="A2" s="2" t="s">
        <v>115</v>
      </c>
      <c r="B2" s="2" t="s">
        <v>116</v>
      </c>
      <c r="C2" s="2" t="s">
        <v>117</v>
      </c>
      <c r="D2" s="128" t="s">
        <v>249</v>
      </c>
      <c r="E2" s="128" t="s">
        <v>118</v>
      </c>
      <c r="F2" s="128" t="s">
        <v>118</v>
      </c>
      <c r="G2" s="128" t="s">
        <v>118</v>
      </c>
      <c r="H2" s="7" t="s">
        <v>247</v>
      </c>
      <c r="I2" s="44" t="s">
        <v>126</v>
      </c>
      <c r="J2" s="45" t="s">
        <v>155</v>
      </c>
      <c r="K2" s="31" t="s">
        <v>0</v>
      </c>
      <c r="L2" s="1"/>
      <c r="M2" s="55" t="s">
        <v>158</v>
      </c>
      <c r="N2" s="52" t="s">
        <v>157</v>
      </c>
      <c r="O2" s="55" t="s">
        <v>159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x14ac:dyDescent="0.25">
      <c r="A3" s="57">
        <v>1</v>
      </c>
      <c r="B3" s="58" t="s">
        <v>119</v>
      </c>
      <c r="C3" s="58">
        <v>0</v>
      </c>
      <c r="D3" s="59" t="s">
        <v>250</v>
      </c>
      <c r="E3" s="59"/>
      <c r="F3" s="59"/>
      <c r="G3" s="59"/>
      <c r="H3" s="58" t="s">
        <v>120</v>
      </c>
      <c r="I3" s="8">
        <v>1</v>
      </c>
      <c r="J3" s="46"/>
      <c r="K3" s="71"/>
      <c r="L3" s="1"/>
      <c r="M3" s="53">
        <f ca="1">TODAY()</f>
        <v>42438</v>
      </c>
      <c r="N3" s="54">
        <f ca="1">WEEKNUM(M3)-1</f>
        <v>10</v>
      </c>
      <c r="O3" s="56">
        <f ca="1">WEEKNUM(M3)</f>
        <v>11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57">
        <v>1</v>
      </c>
      <c r="B4" s="63" t="s">
        <v>119</v>
      </c>
      <c r="C4" s="63">
        <v>1</v>
      </c>
      <c r="D4" s="64"/>
      <c r="E4" s="64" t="s">
        <v>251</v>
      </c>
      <c r="F4" s="64"/>
      <c r="G4" s="64"/>
      <c r="H4" s="63" t="s">
        <v>219</v>
      </c>
      <c r="J4" s="47"/>
    </row>
    <row r="5" spans="1:77" x14ac:dyDescent="0.25">
      <c r="A5" s="81"/>
      <c r="B5" s="81"/>
      <c r="C5" s="81"/>
      <c r="D5" s="129" t="s">
        <v>268</v>
      </c>
      <c r="E5" s="129"/>
      <c r="F5" s="129"/>
      <c r="G5" s="129"/>
      <c r="H5" s="129"/>
      <c r="I5" s="81"/>
      <c r="J5" s="96"/>
      <c r="K5" s="81"/>
    </row>
    <row r="6" spans="1:77" x14ac:dyDescent="0.25">
      <c r="A6" s="57">
        <v>1</v>
      </c>
      <c r="B6" s="87" t="s">
        <v>119</v>
      </c>
      <c r="C6" s="87">
        <v>2</v>
      </c>
      <c r="D6" s="86"/>
      <c r="E6" s="86"/>
      <c r="F6" s="86" t="s">
        <v>252</v>
      </c>
      <c r="G6" s="86"/>
      <c r="H6" s="87" t="s">
        <v>220</v>
      </c>
      <c r="J6" s="47"/>
    </row>
    <row r="7" spans="1:77" x14ac:dyDescent="0.25">
      <c r="A7" s="57">
        <v>5</v>
      </c>
      <c r="B7" s="87" t="s">
        <v>221</v>
      </c>
      <c r="C7" s="87">
        <v>3</v>
      </c>
      <c r="D7" s="86"/>
      <c r="E7" s="86"/>
      <c r="F7" s="86"/>
      <c r="G7" s="86" t="s">
        <v>253</v>
      </c>
      <c r="H7" s="87" t="s">
        <v>222</v>
      </c>
      <c r="J7" s="47"/>
    </row>
    <row r="8" spans="1:77" x14ac:dyDescent="0.25">
      <c r="A8" s="57">
        <v>5500</v>
      </c>
      <c r="B8" s="87" t="s">
        <v>221</v>
      </c>
      <c r="C8" s="87">
        <v>3</v>
      </c>
      <c r="D8" s="86"/>
      <c r="E8" s="86"/>
      <c r="F8" s="86"/>
      <c r="G8" s="86" t="s">
        <v>254</v>
      </c>
      <c r="H8" s="87" t="s">
        <v>223</v>
      </c>
      <c r="J8" s="47"/>
    </row>
    <row r="9" spans="1:77" x14ac:dyDescent="0.25">
      <c r="A9" s="57">
        <v>500</v>
      </c>
      <c r="B9" s="87" t="s">
        <v>221</v>
      </c>
      <c r="C9" s="87">
        <v>3</v>
      </c>
      <c r="D9" s="86"/>
      <c r="E9" s="86"/>
      <c r="F9" s="86"/>
      <c r="G9" s="86" t="s">
        <v>259</v>
      </c>
      <c r="H9" s="87" t="s">
        <v>224</v>
      </c>
      <c r="J9" s="47"/>
      <c r="L9" s="43"/>
    </row>
    <row r="10" spans="1:77" x14ac:dyDescent="0.25">
      <c r="A10" s="57">
        <v>250</v>
      </c>
      <c r="B10" s="87" t="s">
        <v>221</v>
      </c>
      <c r="C10" s="87">
        <v>3</v>
      </c>
      <c r="D10" s="86"/>
      <c r="E10" s="86"/>
      <c r="F10" s="86"/>
      <c r="G10" s="86" t="s">
        <v>260</v>
      </c>
      <c r="H10" s="87" t="s">
        <v>225</v>
      </c>
      <c r="J10" s="47"/>
    </row>
    <row r="11" spans="1:77" x14ac:dyDescent="0.25">
      <c r="A11" s="57">
        <v>1</v>
      </c>
      <c r="B11" s="98" t="s">
        <v>119</v>
      </c>
      <c r="C11" s="98">
        <v>3</v>
      </c>
      <c r="D11" s="93"/>
      <c r="E11" s="93"/>
      <c r="F11" s="93"/>
      <c r="G11" s="93" t="s">
        <v>226</v>
      </c>
      <c r="H11" s="98" t="s">
        <v>101</v>
      </c>
      <c r="I11" s="43"/>
      <c r="J11" s="95">
        <f t="shared" ref="J11:J16" si="0">$I$3*A11</f>
        <v>1</v>
      </c>
      <c r="K11">
        <f ca="1">SUMPRODUCT((Feuil1!$C$2:$C$2135=RIGHT(CELL("nomfichier",$A$1),LEN(CELL("nomfichier",$A$1))-SEARCH("]",CELL("nomfichier",$A$1))))*(Feuil1!$A$2:$A$2135=H11)*(Feuil1!$B$2:$B$2135))</f>
        <v>446</v>
      </c>
    </row>
    <row r="12" spans="1:77" x14ac:dyDescent="0.25">
      <c r="A12" s="57">
        <v>2</v>
      </c>
      <c r="B12" s="87" t="s">
        <v>119</v>
      </c>
      <c r="C12" s="87">
        <v>3</v>
      </c>
      <c r="D12" s="86"/>
      <c r="E12" s="86"/>
      <c r="F12" s="86"/>
      <c r="G12" s="86" t="s">
        <v>264</v>
      </c>
      <c r="H12" s="87" t="s">
        <v>227</v>
      </c>
      <c r="J12" s="47">
        <f t="shared" si="0"/>
        <v>2</v>
      </c>
      <c r="K12">
        <f ca="1">SUMPRODUCT((Feuil1!$C$2:$C$2135=RIGHT(CELL("nomfichier",$A$1),LEN(CELL("nomfichier",$A$1))-SEARCH("]",CELL("nomfichier",$A$1))))*(Feuil1!$A$2:$A$2135=H12)*(Feuil1!$B$2:$B$2135))</f>
        <v>0</v>
      </c>
    </row>
    <row r="13" spans="1:77" x14ac:dyDescent="0.25">
      <c r="A13" s="57">
        <v>2</v>
      </c>
      <c r="B13" s="87" t="s">
        <v>119</v>
      </c>
      <c r="C13" s="87">
        <v>3</v>
      </c>
      <c r="D13" s="86"/>
      <c r="E13" s="86"/>
      <c r="F13" s="86"/>
      <c r="G13" s="86" t="s">
        <v>256</v>
      </c>
      <c r="H13" s="87" t="s">
        <v>228</v>
      </c>
      <c r="J13" s="47">
        <f t="shared" si="0"/>
        <v>2</v>
      </c>
      <c r="K13">
        <f ca="1">SUMPRODUCT((Feuil1!$C$2:$C$2135=RIGHT(CELL("nomfichier",$A$1),LEN(CELL("nomfichier",$A$1))-SEARCH("]",CELL("nomfichier",$A$1))))*(Feuil1!$A$2:$A$2135=H13)*(Feuil1!$B$2:$B$2135))</f>
        <v>0</v>
      </c>
    </row>
    <row r="14" spans="1:77" x14ac:dyDescent="0.25">
      <c r="A14" s="57">
        <v>1</v>
      </c>
      <c r="B14" s="87" t="s">
        <v>119</v>
      </c>
      <c r="C14" s="87">
        <v>3</v>
      </c>
      <c r="D14" s="86"/>
      <c r="E14" s="86"/>
      <c r="F14" s="86"/>
      <c r="G14" s="86" t="s">
        <v>257</v>
      </c>
      <c r="H14" s="87" t="s">
        <v>229</v>
      </c>
      <c r="J14" s="47">
        <f t="shared" si="0"/>
        <v>1</v>
      </c>
      <c r="K14">
        <f ca="1">SUMPRODUCT((Feuil1!$C$2:$C$2135=RIGHT(CELL("nomfichier",$A$1),LEN(CELL("nomfichier",$A$1))-SEARCH("]",CELL("nomfichier",$A$1))))*(Feuil1!$A$2:$A$2135=H14)*(Feuil1!$B$2:$B$2135))</f>
        <v>240</v>
      </c>
    </row>
    <row r="15" spans="1:77" x14ac:dyDescent="0.25">
      <c r="A15" s="57">
        <v>1</v>
      </c>
      <c r="B15" s="87" t="s">
        <v>119</v>
      </c>
      <c r="C15" s="87">
        <v>3</v>
      </c>
      <c r="D15" s="86"/>
      <c r="E15" s="86"/>
      <c r="F15" s="86"/>
      <c r="G15" s="86" t="s">
        <v>258</v>
      </c>
      <c r="H15" s="87" t="s">
        <v>230</v>
      </c>
      <c r="J15" s="47">
        <f t="shared" si="0"/>
        <v>1</v>
      </c>
      <c r="K15">
        <f ca="1">SUMPRODUCT((Feuil1!$C$2:$C$2135=RIGHT(CELL("nomfichier",$A$1),LEN(CELL("nomfichier",$A$1))-SEARCH("]",CELL("nomfichier",$A$1))))*(Feuil1!$A$2:$A$2135=H15)*(Feuil1!$B$2:$B$2135))</f>
        <v>240</v>
      </c>
    </row>
    <row r="16" spans="1:77" x14ac:dyDescent="0.25">
      <c r="A16" s="57">
        <v>1</v>
      </c>
      <c r="B16" s="98" t="s">
        <v>119</v>
      </c>
      <c r="C16" s="98">
        <v>3</v>
      </c>
      <c r="D16" s="93"/>
      <c r="E16" s="93"/>
      <c r="F16" s="93"/>
      <c r="G16" s="93" t="s">
        <v>267</v>
      </c>
      <c r="H16" s="98" t="s">
        <v>111</v>
      </c>
      <c r="J16" s="47">
        <f t="shared" si="0"/>
        <v>1</v>
      </c>
      <c r="K16">
        <f ca="1">SUMPRODUCT((Feuil1!$C$2:$C$2135=RIGHT(CELL("nomfichier",$A$1),LEN(CELL("nomfichier",$A$1))-SEARCH("]",CELL("nomfichier",$A$1))))*(Feuil1!$A$2:$A$2135=H16)*(Feuil1!$B$2:$B$2135))</f>
        <v>0</v>
      </c>
    </row>
    <row r="17" spans="1:11" x14ac:dyDescent="0.25">
      <c r="A17" s="81"/>
      <c r="B17" s="81"/>
      <c r="C17" s="81"/>
      <c r="D17" s="81"/>
      <c r="E17" s="81"/>
      <c r="F17" s="81"/>
      <c r="G17" s="89" t="s">
        <v>255</v>
      </c>
      <c r="H17" s="81"/>
      <c r="I17" s="81"/>
      <c r="J17" s="96"/>
      <c r="K17" s="81"/>
    </row>
    <row r="18" spans="1:11" x14ac:dyDescent="0.25">
      <c r="A18" s="57">
        <v>1</v>
      </c>
      <c r="B18" s="63" t="s">
        <v>119</v>
      </c>
      <c r="C18" s="63">
        <v>2</v>
      </c>
      <c r="D18" s="64"/>
      <c r="E18" s="64"/>
      <c r="F18" s="93" t="s">
        <v>261</v>
      </c>
      <c r="G18" s="93"/>
      <c r="H18" s="63" t="s">
        <v>231</v>
      </c>
      <c r="J18" s="47">
        <f t="shared" ref="J18:J24" si="1">$I$3*A18</f>
        <v>1</v>
      </c>
      <c r="K18">
        <f ca="1">SUMPRODUCT((Feuil1!$C$2:$C$2135=RIGHT(CELL("nomfichier",$A$1),LEN(CELL("nomfichier",$A$1))-SEARCH("]",CELL("nomfichier",$A$1))))*(Feuil1!$A$2:$A$2135=H18)*(Feuil1!$B$2:$B$2135))</f>
        <v>152</v>
      </c>
    </row>
    <row r="19" spans="1:11" x14ac:dyDescent="0.25">
      <c r="A19" s="57">
        <v>1</v>
      </c>
      <c r="B19" s="63" t="s">
        <v>119</v>
      </c>
      <c r="C19" s="63">
        <v>2</v>
      </c>
      <c r="D19" s="64"/>
      <c r="E19" s="64"/>
      <c r="F19" s="64" t="s">
        <v>106</v>
      </c>
      <c r="G19" s="64"/>
      <c r="H19" s="63" t="s">
        <v>105</v>
      </c>
      <c r="J19" s="47">
        <f t="shared" si="1"/>
        <v>1</v>
      </c>
      <c r="K19">
        <f ca="1">SUMPRODUCT((Feuil1!$C$2:$C$2135=RIGHT(CELL("nomfichier",$A$1),LEN(CELL("nomfichier",$A$1))-SEARCH("]",CELL("nomfichier",$A$1))))*(Feuil1!$A$2:$A$2135=H19)*(Feuil1!$B$2:$B$2135))</f>
        <v>156</v>
      </c>
    </row>
    <row r="20" spans="1:11" x14ac:dyDescent="0.25">
      <c r="A20" s="57">
        <v>1</v>
      </c>
      <c r="B20" s="63" t="s">
        <v>119</v>
      </c>
      <c r="C20" s="63">
        <v>2</v>
      </c>
      <c r="D20" s="64"/>
      <c r="E20" s="64"/>
      <c r="F20" s="64" t="s">
        <v>262</v>
      </c>
      <c r="G20" s="64"/>
      <c r="H20" s="63" t="s">
        <v>110</v>
      </c>
      <c r="J20" s="47">
        <f t="shared" si="1"/>
        <v>1</v>
      </c>
      <c r="K20">
        <f ca="1">SUMPRODUCT((Feuil1!$C$2:$C$2135=RIGHT(CELL("nomfichier",$A$1),LEN(CELL("nomfichier",$A$1))-SEARCH("]",CELL("nomfichier",$A$1))))*(Feuil1!$A$2:$A$2135=H20)*(Feuil1!$B$2:$B$2135))</f>
        <v>89</v>
      </c>
    </row>
    <row r="21" spans="1:11" x14ac:dyDescent="0.25">
      <c r="A21" s="57">
        <v>1</v>
      </c>
      <c r="B21" s="63" t="s">
        <v>119</v>
      </c>
      <c r="C21" s="63">
        <v>1</v>
      </c>
      <c r="D21" s="64"/>
      <c r="E21" s="64" t="s">
        <v>263</v>
      </c>
      <c r="F21" s="64"/>
      <c r="G21" s="64"/>
      <c r="H21" s="63" t="s">
        <v>121</v>
      </c>
      <c r="J21" s="47">
        <f t="shared" si="1"/>
        <v>1</v>
      </c>
      <c r="K21">
        <f ca="1">SUMPRODUCT((Feuil1!$C$2:$C$2135=RIGHT(CELL("nomfichier",$A$1),LEN(CELL("nomfichier",$A$1))-SEARCH("]",CELL("nomfichier",$A$1))))*(Feuil1!$A$2:$A$2135=H21)*(Feuil1!$B$2:$B$2135))</f>
        <v>84</v>
      </c>
    </row>
    <row r="22" spans="1:11" x14ac:dyDescent="0.25">
      <c r="A22" s="57">
        <v>1</v>
      </c>
      <c r="B22" s="63" t="s">
        <v>119</v>
      </c>
      <c r="C22" s="63">
        <v>2</v>
      </c>
      <c r="D22" s="64"/>
      <c r="E22" s="64"/>
      <c r="F22" s="93" t="s">
        <v>122</v>
      </c>
      <c r="G22" s="93"/>
      <c r="H22" s="63" t="s">
        <v>123</v>
      </c>
      <c r="J22" s="47">
        <f t="shared" si="1"/>
        <v>1</v>
      </c>
      <c r="K22">
        <f ca="1">SUMPRODUCT((Feuil1!$C$2:$C$2135=RIGHT(CELL("nomfichier",$A$1),LEN(CELL("nomfichier",$A$1))-SEARCH("]",CELL("nomfichier",$A$1))))*(Feuil1!$A$2:$A$2135=H22)*(Feuil1!$B$2:$B$2135))</f>
        <v>0</v>
      </c>
    </row>
    <row r="23" spans="1:11" x14ac:dyDescent="0.25">
      <c r="A23" s="57">
        <v>1</v>
      </c>
      <c r="B23" s="63" t="s">
        <v>119</v>
      </c>
      <c r="C23" s="63">
        <v>1</v>
      </c>
      <c r="D23" s="64"/>
      <c r="E23" s="64" t="s">
        <v>271</v>
      </c>
      <c r="F23" s="64"/>
      <c r="G23" s="64"/>
      <c r="H23" s="63" t="s">
        <v>112</v>
      </c>
      <c r="J23" s="47">
        <f t="shared" si="1"/>
        <v>1</v>
      </c>
      <c r="K23">
        <f ca="1">SUMPRODUCT((Feuil1!$C$2:$C$2135=RIGHT(CELL("nomfichier",$A$1),LEN(CELL("nomfichier",$A$1))-SEARCH("]",CELL("nomfichier",$A$1))))*(Feuil1!$A$2:$A$2135=H23)*(Feuil1!$B$2:$B$2135))</f>
        <v>170</v>
      </c>
    </row>
    <row r="24" spans="1:11" x14ac:dyDescent="0.25">
      <c r="A24" s="57">
        <v>1</v>
      </c>
      <c r="B24" s="63" t="s">
        <v>119</v>
      </c>
      <c r="C24" s="63">
        <v>1</v>
      </c>
      <c r="D24" s="93"/>
      <c r="E24" s="93" t="s">
        <v>5</v>
      </c>
      <c r="F24" s="93"/>
      <c r="G24" s="93"/>
      <c r="H24" s="98" t="s">
        <v>124</v>
      </c>
      <c r="J24" s="47">
        <f t="shared" si="1"/>
        <v>1</v>
      </c>
      <c r="K24">
        <f ca="1">SUMPRODUCT((Feuil1!$C$2:$C$2135=RIGHT(CELL("nomfichier",$A$1),LEN(CELL("nomfichier",$A$1))-SEARCH("]",CELL("nomfichier",$A$1))))*(Feuil1!$A$2:$A$2135=H24)*(Feuil1!$B$2:$B$2135))</f>
        <v>180</v>
      </c>
    </row>
  </sheetData>
  <mergeCells count="2">
    <mergeCell ref="D2:G2"/>
    <mergeCell ref="D5:H5"/>
  </mergeCells>
  <conditionalFormatting sqref="K11">
    <cfRule type="cellIs" dxfId="167" priority="33" operator="greaterThanOrEqual">
      <formula>J11</formula>
    </cfRule>
    <cfRule type="cellIs" dxfId="166" priority="34" operator="lessThan">
      <formula>J11</formula>
    </cfRule>
  </conditionalFormatting>
  <conditionalFormatting sqref="K12">
    <cfRule type="cellIs" dxfId="165" priority="31" operator="greaterThanOrEqual">
      <formula>J12</formula>
    </cfRule>
    <cfRule type="cellIs" dxfId="164" priority="32" operator="lessThan">
      <formula>J12</formula>
    </cfRule>
  </conditionalFormatting>
  <conditionalFormatting sqref="K13">
    <cfRule type="cellIs" dxfId="163" priority="29" operator="greaterThanOrEqual">
      <formula>J13</formula>
    </cfRule>
    <cfRule type="cellIs" dxfId="162" priority="30" operator="lessThan">
      <formula>J13</formula>
    </cfRule>
  </conditionalFormatting>
  <conditionalFormatting sqref="K14">
    <cfRule type="cellIs" dxfId="161" priority="27" operator="greaterThanOrEqual">
      <formula>J14</formula>
    </cfRule>
    <cfRule type="cellIs" dxfId="160" priority="28" operator="lessThan">
      <formula>J14</formula>
    </cfRule>
  </conditionalFormatting>
  <conditionalFormatting sqref="K15">
    <cfRule type="cellIs" dxfId="159" priority="25" operator="greaterThanOrEqual">
      <formula>J15</formula>
    </cfRule>
    <cfRule type="cellIs" dxfId="158" priority="26" operator="lessThan">
      <formula>J15</formula>
    </cfRule>
  </conditionalFormatting>
  <conditionalFormatting sqref="K16">
    <cfRule type="cellIs" dxfId="157" priority="23" operator="greaterThanOrEqual">
      <formula>J16</formula>
    </cfRule>
    <cfRule type="cellIs" dxfId="156" priority="24" operator="lessThan">
      <formula>J16</formula>
    </cfRule>
  </conditionalFormatting>
  <conditionalFormatting sqref="K18">
    <cfRule type="cellIs" dxfId="155" priority="21" operator="greaterThanOrEqual">
      <formula>J18</formula>
    </cfRule>
    <cfRule type="cellIs" dxfId="154" priority="22" operator="lessThan">
      <formula>J18</formula>
    </cfRule>
  </conditionalFormatting>
  <conditionalFormatting sqref="K19">
    <cfRule type="cellIs" dxfId="153" priority="19" operator="greaterThanOrEqual">
      <formula>J19</formula>
    </cfRule>
    <cfRule type="cellIs" dxfId="152" priority="20" operator="lessThan">
      <formula>J19</formula>
    </cfRule>
  </conditionalFormatting>
  <conditionalFormatting sqref="K20">
    <cfRule type="cellIs" dxfId="151" priority="17" operator="greaterThanOrEqual">
      <formula>J20</formula>
    </cfRule>
    <cfRule type="cellIs" dxfId="150" priority="18" operator="lessThan">
      <formula>J20</formula>
    </cfRule>
  </conditionalFormatting>
  <conditionalFormatting sqref="K22">
    <cfRule type="cellIs" dxfId="149" priority="15" operator="greaterThanOrEqual">
      <formula>J22</formula>
    </cfRule>
    <cfRule type="cellIs" dxfId="148" priority="16" operator="lessThan">
      <formula>J22</formula>
    </cfRule>
  </conditionalFormatting>
  <conditionalFormatting sqref="K21">
    <cfRule type="cellIs" dxfId="147" priority="13" operator="greaterThanOrEqual">
      <formula>J21</formula>
    </cfRule>
    <cfRule type="cellIs" dxfId="146" priority="14" operator="lessThan">
      <formula>J21</formula>
    </cfRule>
  </conditionalFormatting>
  <conditionalFormatting sqref="K23">
    <cfRule type="cellIs" dxfId="145" priority="11" operator="greaterThanOrEqual">
      <formula>J23</formula>
    </cfRule>
    <cfRule type="cellIs" dxfId="144" priority="12" operator="lessThan">
      <formula>J23</formula>
    </cfRule>
  </conditionalFormatting>
  <conditionalFormatting sqref="K24">
    <cfRule type="cellIs" dxfId="143" priority="9" operator="greaterThanOrEqual">
      <formula>J24</formula>
    </cfRule>
    <cfRule type="cellIs" dxfId="142" priority="10" operator="lessThan">
      <formula>J24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4"/>
  <sheetViews>
    <sheetView zoomScale="70" zoomScaleNormal="70" workbookViewId="0">
      <selection activeCell="J11" sqref="J11"/>
    </sheetView>
  </sheetViews>
  <sheetFormatPr baseColWidth="10" defaultRowHeight="15" x14ac:dyDescent="0.25"/>
  <cols>
    <col min="2" max="2" width="20.28515625" customWidth="1"/>
    <col min="3" max="3" width="4.7109375" bestFit="1" customWidth="1"/>
    <col min="4" max="4" width="10" customWidth="1"/>
    <col min="5" max="5" width="9.140625" customWidth="1"/>
    <col min="6" max="6" width="5.42578125" customWidth="1"/>
    <col min="7" max="7" width="43.5703125" bestFit="1" customWidth="1"/>
    <col min="8" max="8" width="13.85546875" customWidth="1"/>
    <col min="10" max="10" width="11.42578125" style="48"/>
    <col min="12" max="12" width="12.7109375" customWidth="1"/>
    <col min="15" max="15" width="13.85546875" customWidth="1"/>
    <col min="17" max="17" width="4.7109375" customWidth="1"/>
    <col min="18" max="18" width="4.7109375" bestFit="1" customWidth="1"/>
    <col min="19" max="19" width="5.42578125" customWidth="1"/>
    <col min="20" max="24" width="4.7109375" bestFit="1" customWidth="1"/>
    <col min="25" max="25" width="17.28515625" bestFit="1" customWidth="1"/>
    <col min="26" max="26" width="4.7109375" bestFit="1" customWidth="1"/>
    <col min="32" max="32" width="30.28515625" customWidth="1"/>
    <col min="33" max="33" width="12.5703125" customWidth="1"/>
    <col min="39" max="39" width="5.42578125" customWidth="1"/>
    <col min="40" max="40" width="5" bestFit="1" customWidth="1"/>
    <col min="41" max="41" width="6.42578125" customWidth="1"/>
    <col min="42" max="45" width="5" bestFit="1" customWidth="1"/>
    <col min="46" max="46" width="16.7109375" customWidth="1"/>
    <col min="49" max="49" width="16.28515625" customWidth="1"/>
    <col min="50" max="50" width="16.140625" customWidth="1"/>
    <col min="51" max="51" width="31.5703125" customWidth="1"/>
    <col min="52" max="52" width="12.42578125" customWidth="1"/>
    <col min="57" max="57" width="12.7109375" customWidth="1"/>
  </cols>
  <sheetData>
    <row r="1" spans="1:55" ht="15.75" thickBot="1" x14ac:dyDescent="0.3">
      <c r="A1" t="s">
        <v>212</v>
      </c>
      <c r="B1" s="73" t="s">
        <v>277</v>
      </c>
      <c r="Q1" t="s">
        <v>212</v>
      </c>
      <c r="S1" s="73" t="s">
        <v>278</v>
      </c>
      <c r="AM1" t="s">
        <v>212</v>
      </c>
      <c r="AO1" s="73" t="s">
        <v>292</v>
      </c>
    </row>
    <row r="2" spans="1:55" ht="39.75" customHeight="1" thickBot="1" x14ac:dyDescent="0.3">
      <c r="A2" s="11" t="s">
        <v>115</v>
      </c>
      <c r="B2" s="11" t="s">
        <v>116</v>
      </c>
      <c r="C2" s="11" t="s">
        <v>117</v>
      </c>
      <c r="D2" s="128" t="s">
        <v>249</v>
      </c>
      <c r="E2" s="128" t="s">
        <v>118</v>
      </c>
      <c r="F2" s="128" t="s">
        <v>118</v>
      </c>
      <c r="G2" s="128" t="s">
        <v>118</v>
      </c>
      <c r="H2" s="11" t="s">
        <v>247</v>
      </c>
      <c r="I2" s="44" t="s">
        <v>126</v>
      </c>
      <c r="J2" s="45" t="s">
        <v>155</v>
      </c>
      <c r="K2" s="31" t="s">
        <v>0</v>
      </c>
      <c r="M2" s="51" t="s">
        <v>156</v>
      </c>
      <c r="N2" s="52" t="s">
        <v>157</v>
      </c>
      <c r="O2" s="55" t="s">
        <v>159</v>
      </c>
      <c r="Q2" s="72" t="s">
        <v>115</v>
      </c>
      <c r="R2" s="72" t="s">
        <v>115</v>
      </c>
      <c r="S2" s="72" t="s">
        <v>115</v>
      </c>
      <c r="T2" s="72" t="s">
        <v>115</v>
      </c>
      <c r="U2" s="72" t="s">
        <v>115</v>
      </c>
      <c r="V2" s="72" t="s">
        <v>115</v>
      </c>
      <c r="W2" s="72" t="s">
        <v>115</v>
      </c>
      <c r="X2" s="72" t="s">
        <v>115</v>
      </c>
      <c r="Y2" s="72" t="s">
        <v>116</v>
      </c>
      <c r="Z2" s="72" t="s">
        <v>117</v>
      </c>
      <c r="AA2" s="132" t="s">
        <v>322</v>
      </c>
      <c r="AB2" s="132" t="s">
        <v>118</v>
      </c>
      <c r="AC2" s="132" t="s">
        <v>118</v>
      </c>
      <c r="AD2" s="132" t="s">
        <v>118</v>
      </c>
      <c r="AE2" s="132" t="s">
        <v>118</v>
      </c>
      <c r="AF2" s="132" t="s">
        <v>118</v>
      </c>
      <c r="AG2" s="72" t="s">
        <v>247</v>
      </c>
      <c r="AH2" s="65" t="s">
        <v>126</v>
      </c>
      <c r="AI2" s="45" t="s">
        <v>155</v>
      </c>
      <c r="AJ2" s="31" t="s">
        <v>0</v>
      </c>
      <c r="AM2" s="72" t="s">
        <v>115</v>
      </c>
      <c r="AN2" s="72" t="s">
        <v>115</v>
      </c>
      <c r="AO2" s="72" t="s">
        <v>115</v>
      </c>
      <c r="AP2" s="72" t="s">
        <v>115</v>
      </c>
      <c r="AQ2" s="72" t="s">
        <v>115</v>
      </c>
      <c r="AR2" s="72" t="s">
        <v>115</v>
      </c>
      <c r="AS2" s="72" t="s">
        <v>115</v>
      </c>
      <c r="AT2" s="72" t="s">
        <v>116</v>
      </c>
      <c r="AU2" s="72" t="s">
        <v>117</v>
      </c>
      <c r="AV2" s="132" t="s">
        <v>322</v>
      </c>
      <c r="AW2" s="132" t="s">
        <v>118</v>
      </c>
      <c r="AX2" s="132" t="s">
        <v>118</v>
      </c>
      <c r="AY2" s="132" t="s">
        <v>118</v>
      </c>
      <c r="AZ2" s="72" t="s">
        <v>247</v>
      </c>
      <c r="BA2" s="69" t="s">
        <v>126</v>
      </c>
      <c r="BB2" s="45" t="s">
        <v>155</v>
      </c>
      <c r="BC2" s="31" t="s">
        <v>0</v>
      </c>
    </row>
    <row r="3" spans="1:55" x14ac:dyDescent="0.25">
      <c r="A3" s="4">
        <v>1</v>
      </c>
      <c r="B3" s="5" t="s">
        <v>119</v>
      </c>
      <c r="C3" s="5">
        <v>0</v>
      </c>
      <c r="D3" s="6" t="s">
        <v>294</v>
      </c>
      <c r="E3" s="6"/>
      <c r="F3" s="6"/>
      <c r="G3" s="6"/>
      <c r="H3" s="5" t="s">
        <v>127</v>
      </c>
      <c r="I3" s="114">
        <v>40</v>
      </c>
      <c r="J3" s="49"/>
      <c r="M3" s="53">
        <f ca="1">TODAY()</f>
        <v>42438</v>
      </c>
      <c r="N3" s="54">
        <f ca="1">WEEKNUM(M3)-1</f>
        <v>10</v>
      </c>
      <c r="O3" s="56" t="s">
        <v>216</v>
      </c>
      <c r="Q3" s="57">
        <v>1</v>
      </c>
      <c r="R3" s="57"/>
      <c r="S3" s="57"/>
      <c r="T3" s="57"/>
      <c r="U3" s="57"/>
      <c r="V3" s="57"/>
      <c r="W3" s="57"/>
      <c r="X3" s="57"/>
      <c r="Y3" s="58" t="s">
        <v>119</v>
      </c>
      <c r="Z3" s="58">
        <v>0</v>
      </c>
      <c r="AA3" s="59" t="s">
        <v>279</v>
      </c>
      <c r="AB3" s="59"/>
      <c r="AC3" s="59"/>
      <c r="AD3" s="59"/>
      <c r="AE3" s="59"/>
      <c r="AF3" s="59"/>
      <c r="AG3" s="58" t="s">
        <v>160</v>
      </c>
      <c r="AH3" s="30"/>
      <c r="AM3" s="57">
        <v>1</v>
      </c>
      <c r="AN3" s="57"/>
      <c r="AO3" s="57"/>
      <c r="AP3" s="57"/>
      <c r="AQ3" s="57"/>
      <c r="AR3" s="57"/>
      <c r="AS3" s="57"/>
      <c r="AT3" s="58" t="s">
        <v>119</v>
      </c>
      <c r="AU3" s="58">
        <v>0</v>
      </c>
      <c r="AV3" s="59" t="s">
        <v>295</v>
      </c>
      <c r="AW3" s="59"/>
      <c r="AX3" s="59"/>
      <c r="AY3" s="59"/>
      <c r="AZ3" s="58" t="s">
        <v>184</v>
      </c>
      <c r="BA3" s="70">
        <v>7</v>
      </c>
    </row>
    <row r="4" spans="1:55" x14ac:dyDescent="0.25">
      <c r="A4" s="57">
        <v>1</v>
      </c>
      <c r="B4" s="63" t="s">
        <v>119</v>
      </c>
      <c r="C4" s="63">
        <v>1</v>
      </c>
      <c r="D4" s="64"/>
      <c r="E4" s="64" t="s">
        <v>293</v>
      </c>
      <c r="F4" s="64"/>
      <c r="G4" s="64"/>
      <c r="H4" s="63" t="s">
        <v>232</v>
      </c>
      <c r="J4" s="99"/>
      <c r="K4" s="43"/>
      <c r="Q4" s="57"/>
      <c r="R4" s="60">
        <v>1</v>
      </c>
      <c r="S4" s="60"/>
      <c r="T4" s="60"/>
      <c r="U4" s="60"/>
      <c r="V4" s="60"/>
      <c r="W4" s="60"/>
      <c r="X4" s="60"/>
      <c r="Y4" s="61" t="s">
        <v>119</v>
      </c>
      <c r="Z4" s="61">
        <v>0</v>
      </c>
      <c r="AA4" s="62" t="s">
        <v>280</v>
      </c>
      <c r="AB4" s="62"/>
      <c r="AC4" s="62"/>
      <c r="AD4" s="62"/>
      <c r="AE4" s="62"/>
      <c r="AF4" s="62"/>
      <c r="AG4" s="61" t="s">
        <v>161</v>
      </c>
      <c r="AH4" s="30"/>
      <c r="AM4" s="57"/>
      <c r="AN4" s="60">
        <v>1</v>
      </c>
      <c r="AO4" s="60"/>
      <c r="AP4" s="60"/>
      <c r="AQ4" s="60"/>
      <c r="AR4" s="60"/>
      <c r="AS4" s="60"/>
      <c r="AT4" s="61" t="s">
        <v>119</v>
      </c>
      <c r="AU4" s="61">
        <v>0</v>
      </c>
      <c r="AV4" s="62" t="s">
        <v>296</v>
      </c>
      <c r="AW4" s="62"/>
      <c r="AX4" s="62"/>
      <c r="AY4" s="62"/>
      <c r="AZ4" s="61" t="s">
        <v>185</v>
      </c>
      <c r="BA4" s="70">
        <v>1</v>
      </c>
    </row>
    <row r="5" spans="1:55" x14ac:dyDescent="0.25">
      <c r="A5" s="81"/>
      <c r="B5" s="113"/>
      <c r="C5" s="134" t="s">
        <v>269</v>
      </c>
      <c r="D5" s="134"/>
      <c r="E5" s="134"/>
      <c r="F5" s="134"/>
      <c r="G5" s="134"/>
      <c r="H5" s="134"/>
      <c r="I5" s="81"/>
      <c r="J5" s="96"/>
      <c r="K5" s="81"/>
      <c r="L5" s="111"/>
      <c r="M5" s="111"/>
      <c r="Q5" s="57"/>
      <c r="R5" s="60"/>
      <c r="S5" s="57">
        <v>1</v>
      </c>
      <c r="T5" s="57"/>
      <c r="U5" s="57"/>
      <c r="V5" s="57"/>
      <c r="W5" s="57"/>
      <c r="X5" s="57"/>
      <c r="Y5" s="58" t="s">
        <v>119</v>
      </c>
      <c r="Z5" s="58">
        <v>0</v>
      </c>
      <c r="AA5" s="59" t="s">
        <v>281</v>
      </c>
      <c r="AB5" s="59"/>
      <c r="AC5" s="59"/>
      <c r="AD5" s="59"/>
      <c r="AE5" s="59"/>
      <c r="AF5" s="59"/>
      <c r="AG5" s="58" t="s">
        <v>162</v>
      </c>
      <c r="AH5" s="30">
        <v>2</v>
      </c>
      <c r="AM5" s="57"/>
      <c r="AN5" s="60"/>
      <c r="AO5" s="57">
        <v>1</v>
      </c>
      <c r="AP5" s="57"/>
      <c r="AQ5" s="57"/>
      <c r="AR5" s="57"/>
      <c r="AS5" s="57"/>
      <c r="AT5" s="58" t="s">
        <v>119</v>
      </c>
      <c r="AU5" s="58">
        <v>0</v>
      </c>
      <c r="AV5" s="59" t="s">
        <v>297</v>
      </c>
      <c r="AW5" s="59"/>
      <c r="AX5" s="59"/>
      <c r="AY5" s="59"/>
      <c r="AZ5" s="58" t="s">
        <v>204</v>
      </c>
      <c r="BA5" s="70">
        <v>11</v>
      </c>
    </row>
    <row r="6" spans="1:55" x14ac:dyDescent="0.25">
      <c r="A6" s="57">
        <v>1</v>
      </c>
      <c r="B6" s="87" t="s">
        <v>119</v>
      </c>
      <c r="C6" s="87">
        <v>2</v>
      </c>
      <c r="D6" s="86"/>
      <c r="E6" s="86"/>
      <c r="F6" s="86" t="s">
        <v>266</v>
      </c>
      <c r="G6" s="86"/>
      <c r="H6" s="87" t="s">
        <v>234</v>
      </c>
      <c r="I6" s="111"/>
      <c r="K6" s="111"/>
      <c r="L6" s="111"/>
      <c r="M6" s="111"/>
      <c r="Q6" s="57"/>
      <c r="R6" s="60"/>
      <c r="S6" s="57"/>
      <c r="T6" s="60">
        <v>1</v>
      </c>
      <c r="U6" s="60"/>
      <c r="V6" s="60"/>
      <c r="W6" s="60"/>
      <c r="X6" s="60"/>
      <c r="Y6" s="61" t="s">
        <v>119</v>
      </c>
      <c r="Z6" s="61">
        <v>0</v>
      </c>
      <c r="AA6" s="62" t="s">
        <v>282</v>
      </c>
      <c r="AB6" s="62"/>
      <c r="AC6" s="62"/>
      <c r="AD6" s="62"/>
      <c r="AE6" s="62"/>
      <c r="AF6" s="62"/>
      <c r="AG6" s="61" t="s">
        <v>163</v>
      </c>
      <c r="AH6" s="30"/>
      <c r="AM6" s="57"/>
      <c r="AN6" s="60"/>
      <c r="AO6" s="57"/>
      <c r="AP6" s="60">
        <v>1</v>
      </c>
      <c r="AQ6" s="60"/>
      <c r="AR6" s="60"/>
      <c r="AS6" s="60"/>
      <c r="AT6" s="61" t="s">
        <v>119</v>
      </c>
      <c r="AU6" s="61">
        <v>0</v>
      </c>
      <c r="AV6" s="62" t="s">
        <v>298</v>
      </c>
      <c r="AW6" s="62"/>
      <c r="AX6" s="62"/>
      <c r="AY6" s="62"/>
      <c r="AZ6" s="61" t="s">
        <v>186</v>
      </c>
      <c r="BA6" s="70">
        <v>0</v>
      </c>
    </row>
    <row r="7" spans="1:55" x14ac:dyDescent="0.25">
      <c r="A7" s="57">
        <v>1.2</v>
      </c>
      <c r="B7" s="87" t="s">
        <v>221</v>
      </c>
      <c r="C7" s="87">
        <v>3</v>
      </c>
      <c r="D7" s="86"/>
      <c r="E7" s="86"/>
      <c r="F7" s="86"/>
      <c r="G7" s="86" t="s">
        <v>253</v>
      </c>
      <c r="H7" s="87" t="s">
        <v>222</v>
      </c>
      <c r="I7" s="43"/>
      <c r="J7" s="43"/>
      <c r="K7" s="43"/>
      <c r="L7" s="43"/>
      <c r="M7" s="43"/>
      <c r="Q7" s="57"/>
      <c r="R7" s="60"/>
      <c r="S7" s="57"/>
      <c r="T7" s="60"/>
      <c r="U7" s="57">
        <v>1</v>
      </c>
      <c r="V7" s="57"/>
      <c r="W7" s="57"/>
      <c r="X7" s="57"/>
      <c r="Y7" s="58" t="s">
        <v>119</v>
      </c>
      <c r="Z7" s="58">
        <v>0</v>
      </c>
      <c r="AA7" s="59" t="s">
        <v>283</v>
      </c>
      <c r="AB7" s="59"/>
      <c r="AC7" s="59"/>
      <c r="AD7" s="59"/>
      <c r="AE7" s="59"/>
      <c r="AF7" s="59"/>
      <c r="AG7" s="58" t="s">
        <v>164</v>
      </c>
      <c r="AH7" s="30"/>
      <c r="AM7" s="57"/>
      <c r="AN7" s="60"/>
      <c r="AO7" s="57"/>
      <c r="AP7" s="60"/>
      <c r="AQ7" s="57">
        <v>1</v>
      </c>
      <c r="AR7" s="57"/>
      <c r="AS7" s="57"/>
      <c r="AT7" s="58" t="s">
        <v>119</v>
      </c>
      <c r="AU7" s="58">
        <v>0</v>
      </c>
      <c r="AV7" s="59" t="s">
        <v>299</v>
      </c>
      <c r="AW7" s="59"/>
      <c r="AX7" s="59"/>
      <c r="AY7" s="59"/>
      <c r="AZ7" s="58" t="s">
        <v>187</v>
      </c>
      <c r="BA7" s="70">
        <v>0</v>
      </c>
    </row>
    <row r="8" spans="1:55" s="43" customFormat="1" x14ac:dyDescent="0.25">
      <c r="A8" s="57">
        <v>5.1440000000000001</v>
      </c>
      <c r="B8" s="87" t="s">
        <v>233</v>
      </c>
      <c r="C8" s="87">
        <v>3</v>
      </c>
      <c r="D8" s="86"/>
      <c r="E8" s="86"/>
      <c r="F8" s="86"/>
      <c r="G8" s="86" t="s">
        <v>254</v>
      </c>
      <c r="H8" s="87" t="s">
        <v>235</v>
      </c>
      <c r="I8" s="111"/>
      <c r="J8" s="48"/>
      <c r="K8" s="111"/>
      <c r="L8" s="111"/>
      <c r="M8" s="111"/>
      <c r="N8"/>
      <c r="Q8" s="57"/>
      <c r="R8" s="60"/>
      <c r="S8" s="57"/>
      <c r="T8" s="60"/>
      <c r="U8" s="57"/>
      <c r="V8" s="60">
        <v>1</v>
      </c>
      <c r="W8" s="60"/>
      <c r="X8" s="60"/>
      <c r="Y8" s="61" t="s">
        <v>119</v>
      </c>
      <c r="Z8" s="61">
        <v>0</v>
      </c>
      <c r="AA8" s="62" t="s">
        <v>284</v>
      </c>
      <c r="AB8" s="62"/>
      <c r="AC8" s="62"/>
      <c r="AD8" s="62"/>
      <c r="AE8" s="62"/>
      <c r="AF8" s="62"/>
      <c r="AG8" s="61" t="s">
        <v>165</v>
      </c>
      <c r="AH8" s="30"/>
      <c r="AI8"/>
      <c r="AJ8"/>
      <c r="AM8" s="57"/>
      <c r="AN8" s="60"/>
      <c r="AO8" s="57"/>
      <c r="AP8" s="60"/>
      <c r="AQ8" s="57"/>
      <c r="AR8" s="60">
        <v>1</v>
      </c>
      <c r="AS8" s="60"/>
      <c r="AT8" s="61" t="s">
        <v>119</v>
      </c>
      <c r="AU8" s="61">
        <v>0</v>
      </c>
      <c r="AV8" s="62" t="s">
        <v>300</v>
      </c>
      <c r="AW8" s="62"/>
      <c r="AX8" s="62"/>
      <c r="AY8" s="62"/>
      <c r="AZ8" s="61" t="s">
        <v>188</v>
      </c>
      <c r="BA8" s="70">
        <v>0</v>
      </c>
      <c r="BB8"/>
      <c r="BC8"/>
    </row>
    <row r="9" spans="1:55" x14ac:dyDescent="0.25">
      <c r="A9" s="57">
        <v>294</v>
      </c>
      <c r="B9" s="87" t="s">
        <v>221</v>
      </c>
      <c r="C9" s="87">
        <v>3</v>
      </c>
      <c r="D9" s="86"/>
      <c r="E9" s="86"/>
      <c r="F9" s="86"/>
      <c r="G9" s="86" t="s">
        <v>254</v>
      </c>
      <c r="H9" s="87" t="s">
        <v>236</v>
      </c>
      <c r="I9" s="111"/>
      <c r="K9" s="111"/>
      <c r="L9" s="111"/>
      <c r="M9" s="111"/>
      <c r="N9" s="43"/>
      <c r="Q9" s="57"/>
      <c r="R9" s="60"/>
      <c r="S9" s="57"/>
      <c r="T9" s="60"/>
      <c r="U9" s="57"/>
      <c r="V9" s="60"/>
      <c r="W9" s="57">
        <v>1</v>
      </c>
      <c r="X9" s="57"/>
      <c r="Y9" s="58" t="s">
        <v>119</v>
      </c>
      <c r="Z9" s="58">
        <v>0</v>
      </c>
      <c r="AA9" s="59" t="s">
        <v>285</v>
      </c>
      <c r="AB9" s="59"/>
      <c r="AC9" s="59"/>
      <c r="AD9" s="59"/>
      <c r="AE9" s="59"/>
      <c r="AF9" s="59"/>
      <c r="AG9" s="58" t="s">
        <v>166</v>
      </c>
      <c r="AH9" s="30"/>
      <c r="AM9" s="57"/>
      <c r="AN9" s="60"/>
      <c r="AO9" s="57"/>
      <c r="AP9" s="60"/>
      <c r="AQ9" s="57"/>
      <c r="AR9" s="60"/>
      <c r="AS9" s="57">
        <v>1</v>
      </c>
      <c r="AT9" s="58" t="s">
        <v>119</v>
      </c>
      <c r="AU9" s="58">
        <v>0</v>
      </c>
      <c r="AV9" s="59" t="s">
        <v>301</v>
      </c>
      <c r="AW9" s="59"/>
      <c r="AX9" s="59"/>
      <c r="AY9" s="59"/>
      <c r="AZ9" s="58" t="s">
        <v>205</v>
      </c>
      <c r="BA9" s="70">
        <v>0</v>
      </c>
    </row>
    <row r="10" spans="1:55" x14ac:dyDescent="0.25">
      <c r="A10" s="57">
        <v>147</v>
      </c>
      <c r="B10" s="87" t="s">
        <v>221</v>
      </c>
      <c r="C10" s="87">
        <v>3</v>
      </c>
      <c r="D10" s="86"/>
      <c r="E10" s="86"/>
      <c r="F10" s="86"/>
      <c r="G10" s="86" t="s">
        <v>260</v>
      </c>
      <c r="H10" s="87" t="s">
        <v>237</v>
      </c>
      <c r="I10" s="111"/>
      <c r="K10" s="111"/>
      <c r="L10" s="111"/>
      <c r="M10" s="111"/>
      <c r="Q10" s="57"/>
      <c r="R10" s="60"/>
      <c r="S10" s="57"/>
      <c r="T10" s="60"/>
      <c r="U10" s="57"/>
      <c r="V10" s="60"/>
      <c r="W10" s="57"/>
      <c r="X10" s="60">
        <v>1</v>
      </c>
      <c r="Y10" s="61" t="s">
        <v>119</v>
      </c>
      <c r="Z10" s="61">
        <v>0</v>
      </c>
      <c r="AA10" s="62" t="s">
        <v>286</v>
      </c>
      <c r="AB10" s="62"/>
      <c r="AC10" s="62"/>
      <c r="AD10" s="62"/>
      <c r="AE10" s="62"/>
      <c r="AF10" s="62"/>
      <c r="AG10" s="61" t="s">
        <v>167</v>
      </c>
      <c r="AH10" s="30"/>
      <c r="AM10" s="57">
        <v>1</v>
      </c>
      <c r="AN10" s="60"/>
      <c r="AO10" s="57"/>
      <c r="AP10" s="60">
        <v>1</v>
      </c>
      <c r="AQ10" s="57">
        <v>1</v>
      </c>
      <c r="AR10" s="60">
        <v>1</v>
      </c>
      <c r="AS10" s="57"/>
      <c r="AT10" s="63" t="s">
        <v>119</v>
      </c>
      <c r="AU10" s="63">
        <v>1</v>
      </c>
      <c r="AV10" s="64"/>
      <c r="AW10" s="64" t="s">
        <v>305</v>
      </c>
      <c r="AX10" s="64"/>
      <c r="AY10" s="64"/>
      <c r="AZ10" s="63" t="s">
        <v>206</v>
      </c>
      <c r="BB10" s="108"/>
    </row>
    <row r="11" spans="1:55" x14ac:dyDescent="0.25">
      <c r="A11" s="57">
        <v>1</v>
      </c>
      <c r="B11" s="98" t="s">
        <v>119</v>
      </c>
      <c r="C11" s="98">
        <v>3</v>
      </c>
      <c r="D11" s="93"/>
      <c r="E11" s="93"/>
      <c r="F11" s="93"/>
      <c r="G11" s="93" t="s">
        <v>267</v>
      </c>
      <c r="H11" s="98" t="s">
        <v>111</v>
      </c>
      <c r="I11" s="111"/>
      <c r="J11" s="42">
        <f t="shared" ref="J11" si="0">$I$3*A11</f>
        <v>40</v>
      </c>
      <c r="K11" s="111">
        <f ca="1">SUMPRODUCT((Feuil1!$C$2:$C$2135=RIGHT(CELL("nomfichier",$A$1),LEN(CELL("nomfichier",$A$1))-SEARCH("]",CELL("nomfichier",$A$1))))*(Feuil1!$A$2:$A$2135=H11)*(Feuil1!$B$2:$B$2135))</f>
        <v>0</v>
      </c>
      <c r="L11" s="111"/>
      <c r="M11" s="111"/>
      <c r="Q11" s="57">
        <v>1</v>
      </c>
      <c r="R11" s="60"/>
      <c r="S11" s="57"/>
      <c r="T11" s="60">
        <v>1</v>
      </c>
      <c r="U11" s="57"/>
      <c r="V11" s="60"/>
      <c r="W11" s="57"/>
      <c r="X11" s="60">
        <v>1</v>
      </c>
      <c r="Y11" s="63" t="s">
        <v>119</v>
      </c>
      <c r="Z11" s="63">
        <v>1</v>
      </c>
      <c r="AA11" s="64"/>
      <c r="AB11" s="64" t="s">
        <v>302</v>
      </c>
      <c r="AC11" s="64"/>
      <c r="AD11" s="64"/>
      <c r="AE11" s="64"/>
      <c r="AF11" s="64"/>
      <c r="AG11" s="63" t="s">
        <v>168</v>
      </c>
      <c r="AI11" s="13"/>
      <c r="AM11" s="57"/>
      <c r="AN11" s="60">
        <v>1</v>
      </c>
      <c r="AO11" s="57"/>
      <c r="AP11" s="60"/>
      <c r="AQ11" s="57"/>
      <c r="AR11" s="60"/>
      <c r="AS11" s="57"/>
      <c r="AT11" s="63" t="s">
        <v>119</v>
      </c>
      <c r="AU11" s="63">
        <v>1</v>
      </c>
      <c r="AV11" s="64"/>
      <c r="AW11" s="64" t="s">
        <v>306</v>
      </c>
      <c r="AX11" s="64"/>
      <c r="AY11" s="64"/>
      <c r="AZ11" s="63" t="s">
        <v>207</v>
      </c>
      <c r="BB11" s="108"/>
    </row>
    <row r="12" spans="1:55" x14ac:dyDescent="0.25">
      <c r="A12" s="80"/>
      <c r="B12" s="80"/>
      <c r="C12" s="134" t="s">
        <v>265</v>
      </c>
      <c r="D12" s="134"/>
      <c r="E12" s="134"/>
      <c r="F12" s="134"/>
      <c r="G12" s="134"/>
      <c r="H12" s="134"/>
      <c r="I12" s="79"/>
      <c r="J12" s="80"/>
      <c r="K12" s="80"/>
      <c r="L12" s="111"/>
      <c r="M12" s="111"/>
      <c r="Q12" s="57"/>
      <c r="R12" s="60">
        <v>1</v>
      </c>
      <c r="S12" s="57"/>
      <c r="T12" s="60"/>
      <c r="U12" s="57">
        <v>1</v>
      </c>
      <c r="V12" s="60">
        <v>1</v>
      </c>
      <c r="W12" s="57"/>
      <c r="X12" s="60"/>
      <c r="Y12" s="63" t="s">
        <v>119</v>
      </c>
      <c r="Z12" s="63">
        <v>1</v>
      </c>
      <c r="AA12" s="64"/>
      <c r="AB12" s="64" t="s">
        <v>303</v>
      </c>
      <c r="AC12" s="64"/>
      <c r="AD12" s="64"/>
      <c r="AE12" s="64"/>
      <c r="AF12" s="64"/>
      <c r="AG12" s="63" t="s">
        <v>169</v>
      </c>
      <c r="AI12" s="13"/>
      <c r="AM12" s="57"/>
      <c r="AN12" s="60"/>
      <c r="AO12" s="57">
        <v>1</v>
      </c>
      <c r="AP12" s="60"/>
      <c r="AQ12" s="57"/>
      <c r="AR12" s="60"/>
      <c r="AS12" s="107">
        <v>1</v>
      </c>
      <c r="AT12" s="63" t="s">
        <v>119</v>
      </c>
      <c r="AU12" s="63">
        <v>1</v>
      </c>
      <c r="AV12" s="64"/>
      <c r="AW12" s="64" t="s">
        <v>307</v>
      </c>
      <c r="AX12" s="64"/>
      <c r="AY12" s="64"/>
      <c r="AZ12" s="63" t="s">
        <v>208</v>
      </c>
      <c r="BB12" s="108"/>
    </row>
    <row r="13" spans="1:55" x14ac:dyDescent="0.25">
      <c r="A13" s="76">
        <v>1</v>
      </c>
      <c r="B13" s="84" t="s">
        <v>119</v>
      </c>
      <c r="C13" s="101">
        <v>2</v>
      </c>
      <c r="D13" s="104"/>
      <c r="E13" s="85"/>
      <c r="F13" s="102" t="s">
        <v>270</v>
      </c>
      <c r="G13" s="100"/>
      <c r="H13" s="84" t="s">
        <v>4</v>
      </c>
      <c r="I13" s="43"/>
      <c r="J13" s="78">
        <f>$I$3*A13</f>
        <v>40</v>
      </c>
      <c r="K13" s="111">
        <f ca="1">SUMPRODUCT((Feuil1!$C$2:$C$2135=RIGHT(CELL("nomfichier",$A$1),LEN(CELL("nomfichier",$A$1))-SEARCH("]",CELL("nomfichier",$A$1))))*(Feuil1!$A$2:$A$2135=H13)*(Feuil1!$B$2:$B$2135))</f>
        <v>37</v>
      </c>
      <c r="L13" s="111" t="s">
        <v>217</v>
      </c>
      <c r="M13" s="111"/>
      <c r="Q13" s="57"/>
      <c r="R13" s="60"/>
      <c r="S13" s="57">
        <v>1</v>
      </c>
      <c r="T13" s="60"/>
      <c r="U13" s="57"/>
      <c r="V13" s="60"/>
      <c r="W13" s="57">
        <v>1</v>
      </c>
      <c r="X13" s="60"/>
      <c r="Y13" s="63" t="s">
        <v>119</v>
      </c>
      <c r="Z13" s="63">
        <v>1</v>
      </c>
      <c r="AA13" s="64"/>
      <c r="AB13" s="64" t="s">
        <v>304</v>
      </c>
      <c r="AC13" s="64"/>
      <c r="AD13" s="64"/>
      <c r="AE13" s="64"/>
      <c r="AF13" s="64"/>
      <c r="AG13" s="63" t="s">
        <v>170</v>
      </c>
      <c r="AI13" s="13"/>
      <c r="AM13" s="81"/>
      <c r="AN13" s="81"/>
      <c r="AO13" s="81"/>
      <c r="AP13" s="80"/>
      <c r="AQ13" s="80"/>
      <c r="AR13" s="80"/>
      <c r="AS13" s="80"/>
      <c r="AT13" s="129" t="s">
        <v>308</v>
      </c>
      <c r="AU13" s="129"/>
      <c r="AV13" s="129"/>
      <c r="AW13" s="129"/>
      <c r="AX13" s="129"/>
      <c r="AY13" s="129"/>
      <c r="AZ13" s="81"/>
      <c r="BA13" s="81"/>
      <c r="BB13" s="81"/>
      <c r="BC13" s="81"/>
    </row>
    <row r="14" spans="1:55" x14ac:dyDescent="0.25">
      <c r="A14" s="76">
        <v>1</v>
      </c>
      <c r="B14" s="77" t="s">
        <v>119</v>
      </c>
      <c r="C14" s="77">
        <v>2</v>
      </c>
      <c r="D14" s="103"/>
      <c r="E14" s="103"/>
      <c r="F14" s="103" t="s">
        <v>128</v>
      </c>
      <c r="G14" s="103"/>
      <c r="H14" s="77" t="s">
        <v>129</v>
      </c>
      <c r="I14" s="43"/>
      <c r="J14" s="78">
        <f>$I$3*A14</f>
        <v>40</v>
      </c>
      <c r="K14" s="111">
        <f ca="1">SUMPRODUCT((Feuil1!$C$2:$C$2135=RIGHT(CELL("nomfichier",$A$1),LEN(CELL("nomfichier",$A$1))-SEARCH("]",CELL("nomfichier",$A$1))))*(Feuil1!$A$2:$A$2135=H14)*(Feuil1!$B$2:$B$2135))</f>
        <v>188</v>
      </c>
      <c r="L14" s="111"/>
      <c r="M14" s="111"/>
      <c r="Q14" s="81"/>
      <c r="R14" s="81"/>
      <c r="S14" s="81"/>
      <c r="T14" s="81"/>
      <c r="U14" s="81"/>
      <c r="V14" s="81"/>
      <c r="W14" s="81"/>
      <c r="X14" s="81"/>
      <c r="Y14" s="130" t="s">
        <v>269</v>
      </c>
      <c r="Z14" s="131"/>
      <c r="AA14" s="131"/>
      <c r="AB14" s="131"/>
      <c r="AC14" s="131"/>
      <c r="AD14" s="131"/>
      <c r="AE14" s="131"/>
      <c r="AF14" s="131"/>
      <c r="AG14" s="131"/>
      <c r="AH14" s="81"/>
      <c r="AI14" s="81"/>
      <c r="AJ14" s="81"/>
      <c r="AM14" s="57">
        <v>1</v>
      </c>
      <c r="AN14" s="60"/>
      <c r="AO14" s="57">
        <v>1</v>
      </c>
      <c r="AP14" s="60">
        <v>1</v>
      </c>
      <c r="AQ14" s="57">
        <v>1</v>
      </c>
      <c r="AR14" s="60">
        <v>1</v>
      </c>
      <c r="AS14" s="107">
        <v>1</v>
      </c>
      <c r="AT14" s="87" t="s">
        <v>119</v>
      </c>
      <c r="AU14" s="87">
        <v>2</v>
      </c>
      <c r="AV14" s="86"/>
      <c r="AW14" s="86"/>
      <c r="AX14" s="86" t="s">
        <v>309</v>
      </c>
      <c r="AY14" s="86"/>
      <c r="AZ14" s="87" t="s">
        <v>209</v>
      </c>
      <c r="BB14" s="108"/>
    </row>
    <row r="15" spans="1:55" x14ac:dyDescent="0.25">
      <c r="A15" s="76">
        <v>1</v>
      </c>
      <c r="B15" s="77" t="s">
        <v>119</v>
      </c>
      <c r="C15" s="77">
        <v>2</v>
      </c>
      <c r="D15" s="3"/>
      <c r="E15" s="3"/>
      <c r="F15" s="3" t="s">
        <v>85</v>
      </c>
      <c r="G15" s="3"/>
      <c r="H15" s="77" t="s">
        <v>19</v>
      </c>
      <c r="I15" s="92"/>
      <c r="J15" s="78">
        <f>$I$3*A15</f>
        <v>40</v>
      </c>
      <c r="K15" s="111">
        <f ca="1">SUMPRODUCT((Feuil1!$C$2:$C$2135=RIGHT(CELL("nomfichier",$A$1),LEN(CELL("nomfichier",$A$1))-SEARCH("]",CELL("nomfichier",$A$1))))*(Feuil1!$A$2:$A$2135=H15)*(Feuil1!$B$2:$B$2135))</f>
        <v>196</v>
      </c>
      <c r="L15" s="111"/>
      <c r="M15" s="111"/>
      <c r="Q15" s="57">
        <v>1</v>
      </c>
      <c r="R15" s="60">
        <v>1</v>
      </c>
      <c r="S15" s="57">
        <v>1</v>
      </c>
      <c r="T15" s="60">
        <v>1</v>
      </c>
      <c r="U15" s="57">
        <v>1</v>
      </c>
      <c r="V15" s="60">
        <v>1</v>
      </c>
      <c r="W15" s="57">
        <v>1</v>
      </c>
      <c r="X15" s="60">
        <v>1</v>
      </c>
      <c r="Y15" s="63" t="s">
        <v>119</v>
      </c>
      <c r="Z15" s="63">
        <v>2</v>
      </c>
      <c r="AA15" s="64"/>
      <c r="AB15" s="64"/>
      <c r="AC15" s="64" t="s">
        <v>287</v>
      </c>
      <c r="AD15" s="64"/>
      <c r="AE15" s="64"/>
      <c r="AF15" s="64"/>
      <c r="AG15" s="63" t="s">
        <v>171</v>
      </c>
      <c r="AI15" s="13"/>
      <c r="AM15" s="57"/>
      <c r="AN15" s="60">
        <v>1</v>
      </c>
      <c r="AO15" s="57"/>
      <c r="AP15" s="60"/>
      <c r="AQ15" s="57"/>
      <c r="AR15" s="60"/>
      <c r="AS15" s="107"/>
      <c r="AT15" s="87" t="s">
        <v>119</v>
      </c>
      <c r="AU15" s="87">
        <v>2</v>
      </c>
      <c r="AV15" s="86"/>
      <c r="AW15" s="86"/>
      <c r="AX15" s="86" t="s">
        <v>310</v>
      </c>
      <c r="AY15" s="86"/>
      <c r="AZ15" s="87" t="s">
        <v>210</v>
      </c>
      <c r="BB15" s="108"/>
    </row>
    <row r="16" spans="1:55" x14ac:dyDescent="0.25">
      <c r="A16" s="76">
        <v>1</v>
      </c>
      <c r="B16" s="84" t="s">
        <v>119</v>
      </c>
      <c r="C16" s="84">
        <v>2</v>
      </c>
      <c r="D16" s="85"/>
      <c r="E16" s="85"/>
      <c r="F16" s="85" t="s">
        <v>130</v>
      </c>
      <c r="G16" s="85"/>
      <c r="H16" s="84" t="s">
        <v>7</v>
      </c>
      <c r="I16" s="43"/>
      <c r="J16" s="78">
        <f>$I$3*A16</f>
        <v>40</v>
      </c>
      <c r="K16" s="111">
        <f ca="1">SUMPRODUCT((Feuil1!$C$2:$C$2135=RIGHT(CELL("nomfichier",$A$1),LEN(CELL("nomfichier",$A$1))-SEARCH("]",CELL("nomfichier",$A$1))))*(Feuil1!$A$2:$A$2135=H16)*(Feuil1!$B$2:$B$2135))</f>
        <v>176</v>
      </c>
      <c r="L16" s="111"/>
      <c r="M16" s="111"/>
      <c r="Q16" s="57">
        <v>3</v>
      </c>
      <c r="R16" s="60">
        <v>3</v>
      </c>
      <c r="S16" s="57">
        <v>3</v>
      </c>
      <c r="T16" s="60">
        <v>3</v>
      </c>
      <c r="U16" s="57">
        <v>3</v>
      </c>
      <c r="V16" s="60">
        <v>3</v>
      </c>
      <c r="W16" s="57">
        <v>3</v>
      </c>
      <c r="X16" s="60">
        <v>3</v>
      </c>
      <c r="Y16" s="63" t="s">
        <v>119</v>
      </c>
      <c r="Z16" s="63">
        <v>5</v>
      </c>
      <c r="AA16" s="64"/>
      <c r="AB16" s="64"/>
      <c r="AC16" s="64"/>
      <c r="AD16" s="64"/>
      <c r="AE16" s="64"/>
      <c r="AF16" s="64" t="s">
        <v>172</v>
      </c>
      <c r="AG16" s="63" t="s">
        <v>29</v>
      </c>
      <c r="AH16" s="111"/>
      <c r="AI16" s="66">
        <f t="shared" ref="AI16:AI25" si="1">($AH$3*Q16)+($AH$4*R16)+($AH$5*S16)+($AH$6*T16)+($AH$7*U16)+($AH$8*V16)+($AH$9*W16)+($AH$10*X16)</f>
        <v>6</v>
      </c>
      <c r="AJ16" s="111">
        <f ca="1">SUMPRODUCT((Feuil1!$C$2:$C$2135=RIGHT(CELL("nomfichier",$A$1),LEN(CELL("nomfichier",$A$1))-SEARCH("]",CELL("nomfichier",$A$1))))*(Feuil1!$A$2:$A$2135=AG16)*(Feuil1!$B$2:$B$2135))</f>
        <v>30</v>
      </c>
      <c r="AM16" s="57">
        <v>1.3</v>
      </c>
      <c r="AN16" s="60">
        <v>1.3</v>
      </c>
      <c r="AO16" s="57">
        <v>1.3</v>
      </c>
      <c r="AP16" s="106">
        <v>1.3</v>
      </c>
      <c r="AQ16" s="107">
        <v>1.3</v>
      </c>
      <c r="AR16" s="106">
        <v>1.3</v>
      </c>
      <c r="AS16" s="57">
        <v>1.3</v>
      </c>
      <c r="AT16" s="87" t="s">
        <v>221</v>
      </c>
      <c r="AU16" s="87">
        <v>3</v>
      </c>
      <c r="AV16" s="86"/>
      <c r="AW16" s="86"/>
      <c r="AX16" s="86"/>
      <c r="AY16" s="86" t="s">
        <v>253</v>
      </c>
      <c r="AZ16" s="87" t="s">
        <v>238</v>
      </c>
    </row>
    <row r="17" spans="1:58" x14ac:dyDescent="0.25">
      <c r="A17" s="82"/>
      <c r="B17" s="82"/>
      <c r="C17" s="133" t="s">
        <v>255</v>
      </c>
      <c r="D17" s="133"/>
      <c r="E17" s="133"/>
      <c r="F17" s="133"/>
      <c r="G17" s="133"/>
      <c r="H17" s="133"/>
      <c r="I17" s="82"/>
      <c r="J17" s="83"/>
      <c r="K17" s="82"/>
      <c r="L17" s="111"/>
      <c r="M17" s="111"/>
      <c r="Q17" s="57">
        <v>1</v>
      </c>
      <c r="R17" s="60">
        <v>1</v>
      </c>
      <c r="S17" s="57">
        <v>1</v>
      </c>
      <c r="T17" s="60">
        <v>1</v>
      </c>
      <c r="U17" s="57">
        <v>1</v>
      </c>
      <c r="V17" s="60">
        <v>1</v>
      </c>
      <c r="W17" s="57">
        <v>1</v>
      </c>
      <c r="X17" s="60">
        <v>1</v>
      </c>
      <c r="Y17" s="63" t="s">
        <v>119</v>
      </c>
      <c r="Z17" s="63">
        <v>5</v>
      </c>
      <c r="AA17" s="64"/>
      <c r="AB17" s="64"/>
      <c r="AC17" s="64"/>
      <c r="AD17" s="64"/>
      <c r="AE17" s="64"/>
      <c r="AF17" s="64" t="s">
        <v>173</v>
      </c>
      <c r="AG17" s="63" t="s">
        <v>174</v>
      </c>
      <c r="AH17" s="111"/>
      <c r="AI17" s="66">
        <f t="shared" si="1"/>
        <v>2</v>
      </c>
      <c r="AJ17" s="111">
        <f ca="1">SUMPRODUCT((Feuil1!$C$2:$C$2135=RIGHT(CELL("nomfichier",$A$1),LEN(CELL("nomfichier",$A$1))-SEARCH("]",CELL("nomfichier",$A$1))))*(Feuil1!$A$2:$A$2135=AG17)*(Feuil1!$B$2:$B$2135))</f>
        <v>0</v>
      </c>
      <c r="AM17" s="57">
        <v>5.3840000000000003</v>
      </c>
      <c r="AN17" s="60">
        <v>5.2779999999999996</v>
      </c>
      <c r="AO17" s="57">
        <v>5.3840000000000003</v>
      </c>
      <c r="AP17" s="60">
        <v>5.3840000000000003</v>
      </c>
      <c r="AQ17" s="57">
        <v>5.3840000000000003</v>
      </c>
      <c r="AR17" s="60">
        <v>5.3840000000000003</v>
      </c>
      <c r="AS17" s="57">
        <v>5.3840000000000003</v>
      </c>
      <c r="AT17" s="87" t="s">
        <v>233</v>
      </c>
      <c r="AU17" s="87">
        <v>3</v>
      </c>
      <c r="AV17" s="86"/>
      <c r="AW17" s="86"/>
      <c r="AX17" s="86"/>
      <c r="AY17" s="86" t="s">
        <v>254</v>
      </c>
      <c r="AZ17" s="87" t="s">
        <v>235</v>
      </c>
    </row>
    <row r="18" spans="1:58" x14ac:dyDescent="0.25">
      <c r="A18" s="76">
        <v>1</v>
      </c>
      <c r="B18" s="77" t="s">
        <v>119</v>
      </c>
      <c r="C18" s="77">
        <v>1</v>
      </c>
      <c r="D18" s="3"/>
      <c r="E18" s="3" t="s">
        <v>272</v>
      </c>
      <c r="F18" s="3"/>
      <c r="G18" s="3"/>
      <c r="H18" s="77" t="s">
        <v>131</v>
      </c>
      <c r="I18" s="43"/>
      <c r="J18" s="42">
        <f t="shared" ref="J18:J24" si="2">$I$3*A18</f>
        <v>40</v>
      </c>
      <c r="K18" s="111">
        <f ca="1">SUMPRODUCT((Feuil1!$C$2:$C$2135=RIGHT(CELL("nomfichier",$A$1),LEN(CELL("nomfichier",$A$1))-SEARCH("]",CELL("nomfichier",$A$1))))*(Feuil1!$A$2:$A$2135=H18)*(Feuil1!$B$2:$B$2135))</f>
        <v>0</v>
      </c>
      <c r="L18" s="111"/>
      <c r="M18" s="111"/>
      <c r="Q18" s="57">
        <v>1</v>
      </c>
      <c r="R18" s="60"/>
      <c r="S18" s="57">
        <v>1</v>
      </c>
      <c r="T18" s="60">
        <v>1</v>
      </c>
      <c r="U18" s="57"/>
      <c r="V18" s="60"/>
      <c r="W18" s="57">
        <v>1</v>
      </c>
      <c r="X18" s="60">
        <v>1</v>
      </c>
      <c r="Y18" s="63" t="s">
        <v>119</v>
      </c>
      <c r="Z18" s="63">
        <v>3</v>
      </c>
      <c r="AA18" s="64"/>
      <c r="AB18" s="64"/>
      <c r="AC18" s="64"/>
      <c r="AD18" s="64" t="s">
        <v>288</v>
      </c>
      <c r="AE18" s="64"/>
      <c r="AF18" s="64"/>
      <c r="AG18" s="63" t="s">
        <v>175</v>
      </c>
      <c r="AH18" s="111"/>
      <c r="AI18" s="66">
        <f t="shared" si="1"/>
        <v>2</v>
      </c>
      <c r="AJ18" s="111">
        <f ca="1">SUMPRODUCT((Feuil1!$C$2:$C$2135=RIGHT(CELL("nomfichier",$A$1),LEN(CELL("nomfichier",$A$1))-SEARCH("]",CELL("nomfichier",$A$1))))*(Feuil1!$A$2:$A$2135=AG18)*(Feuil1!$B$2:$B$2135))</f>
        <v>0</v>
      </c>
      <c r="AM18" s="57">
        <v>318</v>
      </c>
      <c r="AN18" s="60">
        <v>318</v>
      </c>
      <c r="AO18" s="57">
        <v>318</v>
      </c>
      <c r="AP18" s="60">
        <v>318</v>
      </c>
      <c r="AQ18" s="57">
        <v>318</v>
      </c>
      <c r="AR18" s="60">
        <v>318</v>
      </c>
      <c r="AS18" s="57">
        <v>318</v>
      </c>
      <c r="AT18" s="87" t="s">
        <v>221</v>
      </c>
      <c r="AU18" s="87">
        <v>3</v>
      </c>
      <c r="AV18" s="86"/>
      <c r="AW18" s="86"/>
      <c r="AX18" s="86"/>
      <c r="AY18" s="86" t="s">
        <v>259</v>
      </c>
      <c r="AZ18" s="87" t="s">
        <v>224</v>
      </c>
    </row>
    <row r="19" spans="1:58" x14ac:dyDescent="0.25">
      <c r="A19" s="9">
        <v>1</v>
      </c>
      <c r="B19" s="10" t="s">
        <v>119</v>
      </c>
      <c r="C19" s="10">
        <v>2</v>
      </c>
      <c r="D19" s="12"/>
      <c r="E19" s="12"/>
      <c r="F19" s="12" t="s">
        <v>273</v>
      </c>
      <c r="G19" s="12"/>
      <c r="H19" s="10" t="s">
        <v>64</v>
      </c>
      <c r="I19" s="111"/>
      <c r="J19" s="42">
        <f t="shared" si="2"/>
        <v>40</v>
      </c>
      <c r="K19" s="111">
        <f ca="1">SUMPRODUCT((Feuil1!$C$2:$C$2135=RIGHT(CELL("nomfichier",$A$1),LEN(CELL("nomfichier",$A$1))-SEARCH("]",CELL("nomfichier",$A$1))))*(Feuil1!$A$2:$A$2135=H19)*(Feuil1!$B$2:$B$2135))</f>
        <v>45</v>
      </c>
      <c r="L19" s="111"/>
      <c r="M19" s="111"/>
      <c r="Q19" s="57"/>
      <c r="R19" s="60">
        <v>1</v>
      </c>
      <c r="S19" s="57"/>
      <c r="T19" s="60"/>
      <c r="U19" s="57">
        <v>1</v>
      </c>
      <c r="V19" s="60">
        <v>1</v>
      </c>
      <c r="W19" s="57"/>
      <c r="X19" s="60"/>
      <c r="Y19" s="63" t="s">
        <v>119</v>
      </c>
      <c r="Z19" s="63">
        <v>3</v>
      </c>
      <c r="AA19" s="64"/>
      <c r="AB19" s="64"/>
      <c r="AC19" s="64"/>
      <c r="AD19" s="64" t="s">
        <v>288</v>
      </c>
      <c r="AE19" s="64"/>
      <c r="AF19" s="64"/>
      <c r="AG19" s="63" t="s">
        <v>176</v>
      </c>
      <c r="AH19" s="111"/>
      <c r="AI19" s="66">
        <f t="shared" si="1"/>
        <v>0</v>
      </c>
      <c r="AJ19" s="111">
        <f ca="1">SUMPRODUCT((Feuil1!$C$2:$C$2135=RIGHT(CELL("nomfichier",$A$1),LEN(CELL("nomfichier",$A$1))-SEARCH("]",CELL("nomfichier",$A$1))))*(Feuil1!$A$2:$A$2135=AG19)*(Feuil1!$B$2:$B$2135))</f>
        <v>0</v>
      </c>
      <c r="AM19" s="57">
        <v>127</v>
      </c>
      <c r="AN19" s="60">
        <v>233</v>
      </c>
      <c r="AO19" s="57">
        <v>127</v>
      </c>
      <c r="AP19" s="60">
        <v>127</v>
      </c>
      <c r="AQ19" s="57">
        <v>127</v>
      </c>
      <c r="AR19" s="60">
        <v>127</v>
      </c>
      <c r="AS19" s="57">
        <v>127</v>
      </c>
      <c r="AT19" s="87" t="s">
        <v>221</v>
      </c>
      <c r="AU19" s="87">
        <v>3</v>
      </c>
      <c r="AV19" s="86"/>
      <c r="AW19" s="86"/>
      <c r="AX19" s="86"/>
      <c r="AY19" s="86" t="s">
        <v>311</v>
      </c>
      <c r="AZ19" s="87" t="s">
        <v>225</v>
      </c>
    </row>
    <row r="20" spans="1:58" x14ac:dyDescent="0.25">
      <c r="A20" s="9">
        <v>1</v>
      </c>
      <c r="B20" s="10" t="s">
        <v>119</v>
      </c>
      <c r="C20" s="10">
        <v>2</v>
      </c>
      <c r="D20" s="12"/>
      <c r="E20" s="12"/>
      <c r="F20" s="12" t="s">
        <v>274</v>
      </c>
      <c r="G20" s="12"/>
      <c r="H20" s="10" t="s">
        <v>83</v>
      </c>
      <c r="I20" s="111"/>
      <c r="J20" s="42">
        <f t="shared" si="2"/>
        <v>40</v>
      </c>
      <c r="K20" s="111">
        <f ca="1">SUMPRODUCT((Feuil1!$C$2:$C$2135=RIGHT(CELL("nomfichier",$A$1),LEN(CELL("nomfichier",$A$1))-SEARCH("]",CELL("nomfichier",$A$1))))*(Feuil1!$A$2:$A$2135=H20)*(Feuil1!$B$2:$B$2135))</f>
        <v>82</v>
      </c>
      <c r="L20" s="111"/>
      <c r="M20" s="111"/>
      <c r="Q20" s="57">
        <v>1</v>
      </c>
      <c r="R20" s="60">
        <v>1</v>
      </c>
      <c r="S20" s="57">
        <v>1</v>
      </c>
      <c r="T20" s="60">
        <v>1</v>
      </c>
      <c r="U20" s="57">
        <v>1</v>
      </c>
      <c r="V20" s="60">
        <v>1</v>
      </c>
      <c r="W20" s="57">
        <v>1</v>
      </c>
      <c r="X20" s="60">
        <v>1</v>
      </c>
      <c r="Y20" s="63" t="s">
        <v>119</v>
      </c>
      <c r="Z20" s="63">
        <v>4</v>
      </c>
      <c r="AA20" s="64"/>
      <c r="AB20" s="64"/>
      <c r="AC20" s="64"/>
      <c r="AD20" s="64"/>
      <c r="AE20" s="64" t="s">
        <v>289</v>
      </c>
      <c r="AF20" s="64"/>
      <c r="AG20" s="63" t="s">
        <v>25</v>
      </c>
      <c r="AH20" s="111"/>
      <c r="AI20" s="66">
        <f t="shared" si="1"/>
        <v>2</v>
      </c>
      <c r="AJ20" s="111">
        <f ca="1">SUMPRODUCT((Feuil1!$C$2:$C$2135=RIGHT(CELL("nomfichier",$A$1),LEN(CELL("nomfichier",$A$1))-SEARCH("]",CELL("nomfichier",$A$1))))*(Feuil1!$A$2:$A$2135=AG20)*(Feuil1!$B$2:$B$2135))</f>
        <v>0</v>
      </c>
      <c r="AM20" s="57">
        <v>1</v>
      </c>
      <c r="AN20" s="60">
        <v>1</v>
      </c>
      <c r="AO20" s="57">
        <v>1</v>
      </c>
      <c r="AP20" s="60">
        <v>1</v>
      </c>
      <c r="AQ20" s="57">
        <v>1</v>
      </c>
      <c r="AR20" s="60">
        <v>1</v>
      </c>
      <c r="AS20" s="57">
        <v>1</v>
      </c>
      <c r="AT20" s="63" t="s">
        <v>119</v>
      </c>
      <c r="AU20" s="63">
        <v>3</v>
      </c>
      <c r="AV20" s="64"/>
      <c r="AW20" s="64"/>
      <c r="AX20" s="64"/>
      <c r="AY20" s="64" t="s">
        <v>177</v>
      </c>
      <c r="AZ20" s="63" t="s">
        <v>111</v>
      </c>
      <c r="BB20" s="66">
        <f t="shared" ref="BB20:BB24" si="3">($BA$3*AM20)+($BA$4*AN20)+($BA$5*AO20)+($BA$6*AP20)+($BA$7*AQ20)+($BA$8*AR20)+($BA$9*AS20)</f>
        <v>19</v>
      </c>
      <c r="BC20">
        <f ca="1">SUMPRODUCT((Feuil1!$C$2:$C$2135=RIGHT(CELL("nomfichier",$A$1),LEN(CELL("nomfichier",$A$1))-SEARCH("]",CELL("nomfichier",$A$1))))*(Feuil1!$A$2:$A$2135=AZ20)*(Feuil1!$B$2:$B$2135))</f>
        <v>0</v>
      </c>
    </row>
    <row r="21" spans="1:58" x14ac:dyDescent="0.25">
      <c r="A21" s="9">
        <v>1</v>
      </c>
      <c r="B21" s="10" t="s">
        <v>119</v>
      </c>
      <c r="C21" s="10">
        <v>1</v>
      </c>
      <c r="D21" s="12"/>
      <c r="E21" s="12" t="s">
        <v>275</v>
      </c>
      <c r="F21" s="12"/>
      <c r="G21" s="12"/>
      <c r="H21" s="10" t="s">
        <v>132</v>
      </c>
      <c r="I21" s="111"/>
      <c r="J21" s="42">
        <f t="shared" si="2"/>
        <v>40</v>
      </c>
      <c r="K21" s="111">
        <f ca="1">SUMPRODUCT((Feuil1!$C$2:$C$2135=RIGHT(CELL("nomfichier",$A$1),LEN(CELL("nomfichier",$A$1))-SEARCH("]",CELL("nomfichier",$A$1))))*(Feuil1!$A$2:$A$2135=H21)*(Feuil1!$B$2:$B$2135))</f>
        <v>24</v>
      </c>
      <c r="L21" s="111"/>
      <c r="M21" s="111"/>
      <c r="Q21" s="57">
        <v>1</v>
      </c>
      <c r="R21" s="60"/>
      <c r="S21" s="57">
        <v>1</v>
      </c>
      <c r="T21" s="60">
        <v>1</v>
      </c>
      <c r="U21" s="57"/>
      <c r="V21" s="60"/>
      <c r="W21" s="57">
        <v>1</v>
      </c>
      <c r="X21" s="60">
        <v>1</v>
      </c>
      <c r="Y21" s="63" t="s">
        <v>119</v>
      </c>
      <c r="Z21" s="63">
        <v>4</v>
      </c>
      <c r="AA21" s="64"/>
      <c r="AB21" s="64"/>
      <c r="AC21" s="64"/>
      <c r="AD21" s="64"/>
      <c r="AE21" s="64" t="s">
        <v>290</v>
      </c>
      <c r="AF21" s="64"/>
      <c r="AG21" s="63" t="s">
        <v>62</v>
      </c>
      <c r="AH21" s="111"/>
      <c r="AI21" s="66">
        <f t="shared" si="1"/>
        <v>2</v>
      </c>
      <c r="AJ21" s="111">
        <f ca="1">SUMPRODUCT((Feuil1!$C$2:$C$2135=RIGHT(CELL("nomfichier",$A$1),LEN(CELL("nomfichier",$A$1))-SEARCH("]",CELL("nomfichier",$A$1))))*(Feuil1!$A$2:$A$2135=AG21)*(Feuil1!$B$2:$B$2135))</f>
        <v>24</v>
      </c>
      <c r="AM21" s="90"/>
      <c r="AN21" s="90"/>
      <c r="AO21" s="90"/>
      <c r="AP21" s="90"/>
      <c r="AQ21" s="90"/>
      <c r="AR21" s="90"/>
      <c r="AS21" s="90"/>
      <c r="AT21" s="129" t="s">
        <v>265</v>
      </c>
      <c r="AU21" s="129"/>
      <c r="AV21" s="129"/>
      <c r="AW21" s="129"/>
      <c r="AX21" s="129"/>
      <c r="AY21" s="129"/>
      <c r="AZ21" s="129"/>
      <c r="BA21" s="88"/>
      <c r="BB21" s="89"/>
      <c r="BC21" s="81"/>
    </row>
    <row r="22" spans="1:58" x14ac:dyDescent="0.25">
      <c r="A22" s="9">
        <v>1</v>
      </c>
      <c r="B22" s="10" t="s">
        <v>119</v>
      </c>
      <c r="C22" s="10">
        <v>1</v>
      </c>
      <c r="D22" s="12"/>
      <c r="E22" s="12" t="s">
        <v>276</v>
      </c>
      <c r="F22" s="12"/>
      <c r="G22" s="12"/>
      <c r="H22" s="10" t="s">
        <v>133</v>
      </c>
      <c r="I22" s="111"/>
      <c r="J22" s="42">
        <f t="shared" si="2"/>
        <v>40</v>
      </c>
      <c r="K22" s="111">
        <f ca="1">SUMPRODUCT((Feuil1!$C$2:$C$2135=RIGHT(CELL("nomfichier",$A$1),LEN(CELL("nomfichier",$A$1))-SEARCH("]",CELL("nomfichier",$A$1))))*(Feuil1!$A$2:$A$2135=H22)*(Feuil1!$B$2:$B$2135))</f>
        <v>80</v>
      </c>
      <c r="L22" s="111"/>
      <c r="M22" s="111"/>
      <c r="Q22" s="57">
        <v>3</v>
      </c>
      <c r="R22" s="60"/>
      <c r="S22" s="57">
        <v>3</v>
      </c>
      <c r="T22" s="60">
        <v>3</v>
      </c>
      <c r="U22" s="57"/>
      <c r="V22" s="60"/>
      <c r="W22" s="57">
        <v>3</v>
      </c>
      <c r="X22" s="60">
        <v>3</v>
      </c>
      <c r="Y22" s="63" t="s">
        <v>119</v>
      </c>
      <c r="Z22" s="63">
        <v>4</v>
      </c>
      <c r="AA22" s="64"/>
      <c r="AB22" s="64"/>
      <c r="AC22" s="64"/>
      <c r="AD22" s="64"/>
      <c r="AE22" s="64" t="s">
        <v>291</v>
      </c>
      <c r="AF22" s="64"/>
      <c r="AG22" s="63" t="s">
        <v>63</v>
      </c>
      <c r="AH22" s="111"/>
      <c r="AI22" s="66">
        <f t="shared" si="1"/>
        <v>6</v>
      </c>
      <c r="AJ22" s="111">
        <f ca="1">SUMPRODUCT((Feuil1!$C$2:$C$2135=RIGHT(CELL("nomfichier",$A$1),LEN(CELL("nomfichier",$A$1))-SEARCH("]",CELL("nomfichier",$A$1))))*(Feuil1!$A$2:$A$2135=AG22)*(Feuil1!$B$2:$B$2135))</f>
        <v>0</v>
      </c>
      <c r="AM22" s="57">
        <v>2</v>
      </c>
      <c r="AN22" s="60">
        <v>2</v>
      </c>
      <c r="AO22" s="57">
        <v>2</v>
      </c>
      <c r="AP22" s="60">
        <v>2</v>
      </c>
      <c r="AQ22" s="57">
        <v>2</v>
      </c>
      <c r="AR22" s="60">
        <v>2</v>
      </c>
      <c r="AS22" s="57">
        <v>2</v>
      </c>
      <c r="AT22" s="98" t="s">
        <v>119</v>
      </c>
      <c r="AU22" s="98">
        <v>2</v>
      </c>
      <c r="AV22" s="93"/>
      <c r="AW22" s="93"/>
      <c r="AX22" s="93" t="s">
        <v>178</v>
      </c>
      <c r="AY22" s="93"/>
      <c r="AZ22" s="98" t="s">
        <v>20</v>
      </c>
      <c r="BB22" s="66">
        <f t="shared" si="3"/>
        <v>38</v>
      </c>
      <c r="BC22">
        <f ca="1">SUMPRODUCT((Feuil1!$C$2:$C$2135=RIGHT(CELL("nomfichier",$A$1),LEN(CELL("nomfichier",$A$1))-SEARCH("]",CELL("nomfichier",$A$1))))*(Feuil1!$A$2:$A$2135=AZ22)*(Feuil1!$B$2:$B$2135))</f>
        <v>2981</v>
      </c>
    </row>
    <row r="23" spans="1:58" x14ac:dyDescent="0.25">
      <c r="A23" s="76">
        <v>1</v>
      </c>
      <c r="B23" s="77" t="s">
        <v>119</v>
      </c>
      <c r="C23" s="77">
        <v>1</v>
      </c>
      <c r="D23" s="3"/>
      <c r="E23" s="3" t="s">
        <v>5</v>
      </c>
      <c r="F23" s="3"/>
      <c r="G23" s="3"/>
      <c r="H23" s="77" t="s">
        <v>124</v>
      </c>
      <c r="I23" s="43"/>
      <c r="J23" s="78">
        <f t="shared" si="2"/>
        <v>40</v>
      </c>
      <c r="K23" s="111">
        <f ca="1">SUMPRODUCT((Feuil1!$C$2:$C$2135=RIGHT(CELL("nomfichier",$A$1),LEN(CELL("nomfichier",$A$1))-SEARCH("]",CELL("nomfichier",$A$1))))*(Feuil1!$A$2:$A$2135=H23)*(Feuil1!$B$2:$B$2135))</f>
        <v>1639</v>
      </c>
      <c r="L23" s="111"/>
      <c r="M23" s="111"/>
      <c r="Q23" s="57"/>
      <c r="R23" s="60">
        <v>1</v>
      </c>
      <c r="S23" s="57"/>
      <c r="T23" s="60"/>
      <c r="U23" s="57">
        <v>1</v>
      </c>
      <c r="V23" s="60">
        <v>1</v>
      </c>
      <c r="W23" s="57"/>
      <c r="X23" s="60"/>
      <c r="Y23" s="63" t="s">
        <v>119</v>
      </c>
      <c r="Z23" s="63">
        <v>4</v>
      </c>
      <c r="AA23" s="64"/>
      <c r="AB23" s="64"/>
      <c r="AC23" s="64"/>
      <c r="AD23" s="64"/>
      <c r="AE23" s="64" t="s">
        <v>290</v>
      </c>
      <c r="AF23" s="64"/>
      <c r="AG23" s="63" t="s">
        <v>31</v>
      </c>
      <c r="AH23" s="111"/>
      <c r="AI23" s="66">
        <f t="shared" si="1"/>
        <v>0</v>
      </c>
      <c r="AJ23" s="111">
        <f ca="1">SUMPRODUCT((Feuil1!$C$2:$C$2135=RIGHT(CELL("nomfichier",$A$1),LEN(CELL("nomfichier",$A$1))-SEARCH("]",CELL("nomfichier",$A$1))))*(Feuil1!$A$2:$A$2135=AG23)*(Feuil1!$B$2:$B$2135))</f>
        <v>48</v>
      </c>
      <c r="AM23" s="57"/>
      <c r="AN23" s="60">
        <v>1</v>
      </c>
      <c r="AO23" s="57"/>
      <c r="AP23" s="60"/>
      <c r="AQ23" s="57"/>
      <c r="AR23" s="60"/>
      <c r="AS23" s="57"/>
      <c r="AT23" s="105" t="s">
        <v>119</v>
      </c>
      <c r="AU23" s="105">
        <v>2</v>
      </c>
      <c r="AV23" s="97"/>
      <c r="AW23" s="97"/>
      <c r="AX23" s="97" t="s">
        <v>312</v>
      </c>
      <c r="AY23" s="97"/>
      <c r="AZ23" s="105" t="s">
        <v>3</v>
      </c>
      <c r="BB23" s="66">
        <f t="shared" si="3"/>
        <v>1</v>
      </c>
      <c r="BC23">
        <f ca="1">SUMPRODUCT((Feuil1!$C$2:$C$2135=RIGHT(CELL("nomfichier",$A$1),LEN(CELL("nomfichier",$A$1))-SEARCH("]",CELL("nomfichier",$A$1))))*(Feuil1!$A$2:$A$2135=AZ23)*(Feuil1!$B$2:$B$2135))</f>
        <v>566</v>
      </c>
    </row>
    <row r="24" spans="1:58" x14ac:dyDescent="0.25">
      <c r="A24" s="9">
        <v>4</v>
      </c>
      <c r="B24" s="10" t="s">
        <v>119</v>
      </c>
      <c r="C24" s="10">
        <v>1</v>
      </c>
      <c r="D24" s="12"/>
      <c r="E24" s="12" t="s">
        <v>86</v>
      </c>
      <c r="F24" s="12"/>
      <c r="G24" s="12"/>
      <c r="H24" s="10" t="s">
        <v>79</v>
      </c>
      <c r="I24" s="111"/>
      <c r="J24" s="42">
        <f t="shared" si="2"/>
        <v>160</v>
      </c>
      <c r="K24" s="111">
        <f ca="1">SUMPRODUCT((Feuil1!$C$2:$C$2135=RIGHT(CELL("nomfichier",$A$1),LEN(CELL("nomfichier",$A$1))-SEARCH("]",CELL("nomfichier",$A$1))))*(Feuil1!$A$2:$A$2135=H24)*(Feuil1!$B$2:$B$2135))</f>
        <v>560</v>
      </c>
      <c r="L24" s="111"/>
      <c r="M24" s="111"/>
      <c r="Q24" s="57">
        <v>1</v>
      </c>
      <c r="R24" s="60">
        <v>1</v>
      </c>
      <c r="S24" s="57">
        <v>1</v>
      </c>
      <c r="T24" s="60">
        <v>1</v>
      </c>
      <c r="U24" s="57">
        <v>1</v>
      </c>
      <c r="V24" s="60">
        <v>1</v>
      </c>
      <c r="W24" s="57">
        <v>1</v>
      </c>
      <c r="X24" s="60">
        <v>1</v>
      </c>
      <c r="Y24" s="63" t="s">
        <v>119</v>
      </c>
      <c r="Z24" s="63">
        <v>4</v>
      </c>
      <c r="AA24" s="64"/>
      <c r="AB24" s="64"/>
      <c r="AC24" s="64"/>
      <c r="AD24" s="64"/>
      <c r="AE24" s="64" t="s">
        <v>2</v>
      </c>
      <c r="AF24" s="64"/>
      <c r="AG24" s="63" t="s">
        <v>68</v>
      </c>
      <c r="AH24" s="111"/>
      <c r="AI24" s="66">
        <f t="shared" si="1"/>
        <v>2</v>
      </c>
      <c r="AJ24" s="111">
        <f ca="1">SUMPRODUCT((Feuil1!$C$2:$C$2135=RIGHT(CELL("nomfichier",$A$1),LEN(CELL("nomfichier",$A$1))-SEARCH("]",CELL("nomfichier",$A$1))))*(Feuil1!$A$2:$A$2135=AG24)*(Feuil1!$B$2:$B$2135))</f>
        <v>8</v>
      </c>
      <c r="AM24" s="57">
        <v>1</v>
      </c>
      <c r="AN24" s="60"/>
      <c r="AO24" s="57">
        <v>1</v>
      </c>
      <c r="AP24" s="60">
        <v>1</v>
      </c>
      <c r="AQ24" s="57">
        <v>1</v>
      </c>
      <c r="AR24" s="60">
        <v>1</v>
      </c>
      <c r="AS24" s="57">
        <v>1</v>
      </c>
      <c r="AT24" s="105" t="s">
        <v>119</v>
      </c>
      <c r="AU24" s="105">
        <v>2</v>
      </c>
      <c r="AV24" s="97"/>
      <c r="AW24" s="97"/>
      <c r="AX24" s="97" t="s">
        <v>98</v>
      </c>
      <c r="AY24" s="97"/>
      <c r="AZ24" s="105" t="s">
        <v>4</v>
      </c>
      <c r="BB24" s="66">
        <f t="shared" si="3"/>
        <v>18</v>
      </c>
      <c r="BC24">
        <f ca="1">SUMPRODUCT((Feuil1!$C$2:$C$2135=RIGHT(CELL("nomfichier",$A$1),LEN(CELL("nomfichier",$A$1))-SEARCH("]",CELL("nomfichier",$A$1))))*(Feuil1!$A$2:$A$2135=AZ24)*(Feuil1!$B$2:$B$2135))</f>
        <v>37</v>
      </c>
      <c r="BD24" s="91"/>
      <c r="BE24" t="s">
        <v>364</v>
      </c>
    </row>
    <row r="25" spans="1:58" x14ac:dyDescent="0.25">
      <c r="A25" s="9">
        <v>1</v>
      </c>
      <c r="B25" s="10" t="s">
        <v>119</v>
      </c>
      <c r="C25" s="10">
        <v>1</v>
      </c>
      <c r="D25" s="12"/>
      <c r="E25" s="12" t="s">
        <v>134</v>
      </c>
      <c r="F25" s="12"/>
      <c r="G25" s="12"/>
      <c r="H25" s="10" t="s">
        <v>80</v>
      </c>
      <c r="I25" s="111"/>
      <c r="J25" s="42">
        <f>$I$3*A25</f>
        <v>40</v>
      </c>
      <c r="K25" s="111">
        <f ca="1">SUMPRODUCT((Feuil1!$C$2:$C$2135=RIGHT(CELL("nomfichier",$A$1),LEN(CELL("nomfichier",$A$1))-SEARCH("]",CELL("nomfichier",$A$1))))*(Feuil1!$A$2:$A$2135=H25)*(Feuil1!$B$2:$B$2135))</f>
        <v>0</v>
      </c>
      <c r="L25" s="111"/>
      <c r="M25" s="111"/>
      <c r="Q25" s="57">
        <v>1</v>
      </c>
      <c r="R25" s="60">
        <v>1</v>
      </c>
      <c r="S25" s="57">
        <v>1</v>
      </c>
      <c r="T25" s="60">
        <v>1</v>
      </c>
      <c r="U25" s="57">
        <v>1</v>
      </c>
      <c r="V25" s="60">
        <v>1</v>
      </c>
      <c r="W25" s="57">
        <v>1</v>
      </c>
      <c r="X25" s="60">
        <v>1</v>
      </c>
      <c r="Y25" s="63" t="s">
        <v>119</v>
      </c>
      <c r="Z25" s="63">
        <v>3</v>
      </c>
      <c r="AA25" s="64"/>
      <c r="AB25" s="64"/>
      <c r="AC25" s="64"/>
      <c r="AD25" s="64" t="s">
        <v>267</v>
      </c>
      <c r="AE25" s="64"/>
      <c r="AF25" s="64"/>
      <c r="AG25" s="63" t="s">
        <v>111</v>
      </c>
      <c r="AH25" s="111"/>
      <c r="AI25" s="66">
        <f t="shared" si="1"/>
        <v>2</v>
      </c>
      <c r="AJ25" s="111">
        <f ca="1">SUMPRODUCT((Feuil1!$C$2:$C$2135=RIGHT(CELL("nomfichier",$A$1),LEN(CELL("nomfichier",$A$1))-SEARCH("]",CELL("nomfichier",$A$1))))*(Feuil1!$A$2:$A$2135=AG25)*(Feuil1!$B$2:$B$2135))</f>
        <v>0</v>
      </c>
      <c r="AM25" s="57">
        <v>4</v>
      </c>
      <c r="AN25" s="60">
        <v>4</v>
      </c>
      <c r="AO25" s="57">
        <v>4</v>
      </c>
      <c r="AP25" s="60">
        <v>4</v>
      </c>
      <c r="AQ25" s="57">
        <v>4</v>
      </c>
      <c r="AR25" s="60">
        <v>4</v>
      </c>
      <c r="AS25" s="57">
        <v>4</v>
      </c>
      <c r="AT25" s="98" t="s">
        <v>119</v>
      </c>
      <c r="AU25" s="98">
        <v>2</v>
      </c>
      <c r="AV25" s="93"/>
      <c r="AW25" s="93"/>
      <c r="AX25" s="93" t="s">
        <v>22</v>
      </c>
      <c r="AY25" s="93"/>
      <c r="AZ25" s="98" t="s">
        <v>87</v>
      </c>
      <c r="BB25" s="66">
        <f t="shared" ref="BB25" si="4">($BA$3*AM25)+($BA$4*AN25)+($BA$5*AO25)+($BA$6*AP25)+($BA$7*AQ25)+($BA$8*AR25)+($BA$9*AS25)</f>
        <v>76</v>
      </c>
      <c r="BC25">
        <f ca="1">SUMPRODUCT((Feuil1!$C$2:$C$2135=RIGHT(CELL("nomfichier",$A$1),LEN(CELL("nomfichier",$A$1))-SEARCH("]",CELL("nomfichier",$A$1))))*(Feuil1!$A$2:$A$2135=AZ25)*(Feuil1!$B$2:$B$2135))</f>
        <v>4109</v>
      </c>
    </row>
    <row r="26" spans="1:58" x14ac:dyDescent="0.25">
      <c r="A26" s="9">
        <v>1</v>
      </c>
      <c r="B26" s="10" t="s">
        <v>119</v>
      </c>
      <c r="C26" s="10">
        <v>1</v>
      </c>
      <c r="D26" s="12"/>
      <c r="E26" s="12" t="s">
        <v>318</v>
      </c>
      <c r="F26" s="12"/>
      <c r="G26" s="12"/>
      <c r="H26" s="10" t="s">
        <v>21</v>
      </c>
      <c r="J26" s="42">
        <f>$I$3*A26</f>
        <v>40</v>
      </c>
      <c r="K26">
        <f ca="1">SUMPRODUCT((Feuil1!$C$2:$C$2135=RIGHT(CELL("nomfichier",$A$1),LEN(CELL("nomfichier",$A$1))-SEARCH("]",CELL("nomfichier",$A$1))))*(Feuil1!$A$2:$A$2135=H26)*(Feuil1!$B$2:$B$2135))</f>
        <v>2240</v>
      </c>
      <c r="L26" s="111"/>
      <c r="M26" s="111"/>
      <c r="Q26" s="81"/>
      <c r="R26" s="81"/>
      <c r="S26" s="81"/>
      <c r="T26" s="81"/>
      <c r="U26" s="81"/>
      <c r="V26" s="81"/>
      <c r="W26" s="81"/>
      <c r="X26" s="81"/>
      <c r="Y26" s="134" t="s">
        <v>265</v>
      </c>
      <c r="Z26" s="134"/>
      <c r="AA26" s="134"/>
      <c r="AB26" s="134"/>
      <c r="AC26" s="134"/>
      <c r="AD26" s="134"/>
      <c r="AE26" s="134"/>
      <c r="AF26" s="134"/>
      <c r="AG26" s="110"/>
      <c r="AH26" s="81"/>
      <c r="AI26" s="81"/>
      <c r="AJ26" s="81"/>
      <c r="AM26" s="57"/>
      <c r="AN26" s="60">
        <v>1</v>
      </c>
      <c r="AO26" s="57"/>
      <c r="AP26" s="60"/>
      <c r="AQ26" s="57"/>
      <c r="AR26" s="60"/>
      <c r="AS26" s="57"/>
      <c r="AT26" s="105" t="s">
        <v>119</v>
      </c>
      <c r="AU26" s="105">
        <v>2</v>
      </c>
      <c r="AV26" s="97"/>
      <c r="AW26" s="97"/>
      <c r="AX26" s="97" t="s">
        <v>213</v>
      </c>
      <c r="AY26" s="97"/>
      <c r="AZ26" s="105" t="s">
        <v>55</v>
      </c>
      <c r="BA26" s="111"/>
      <c r="BB26" s="66">
        <f>($BA$3*AM26)+($BA$4*AN26)+($BA$5*AO26)+($BA$6*AP26)+($BA$7*AQ26)+($BA$8*AR26)+($BA$9*AS26)</f>
        <v>1</v>
      </c>
      <c r="BC26" s="111">
        <f ca="1">SUMPRODUCT((Feuil1!$C$2:$C$2135=RIGHT(CELL("nomfichier",$A$1),LEN(CELL("nomfichier",$A$1))-SEARCH("]",CELL("nomfichier",$A$1))))*(Feuil1!$A$2:$A$2135=AZ26)*(Feuil1!$B$2:$B$2135))</f>
        <v>67</v>
      </c>
      <c r="BD26" s="111"/>
      <c r="BE26" s="111"/>
    </row>
    <row r="27" spans="1:58" x14ac:dyDescent="0.25">
      <c r="L27" s="111"/>
      <c r="M27" s="111"/>
      <c r="Q27" s="57">
        <v>2</v>
      </c>
      <c r="R27" s="60">
        <v>2</v>
      </c>
      <c r="S27" s="57">
        <v>2</v>
      </c>
      <c r="T27" s="60">
        <v>2</v>
      </c>
      <c r="U27" s="57">
        <v>2</v>
      </c>
      <c r="V27" s="60">
        <v>2</v>
      </c>
      <c r="W27" s="57">
        <v>2</v>
      </c>
      <c r="X27" s="60">
        <v>2</v>
      </c>
      <c r="Y27" s="63" t="s">
        <v>119</v>
      </c>
      <c r="Z27" s="63">
        <v>2</v>
      </c>
      <c r="AA27" s="64"/>
      <c r="AB27" s="64"/>
      <c r="AC27" s="64" t="s">
        <v>178</v>
      </c>
      <c r="AD27" s="64"/>
      <c r="AE27" s="64"/>
      <c r="AF27" s="64"/>
      <c r="AG27" s="63" t="s">
        <v>20</v>
      </c>
      <c r="AH27" s="111"/>
      <c r="AI27" s="66">
        <f>($AH$3*Q27)+($AH$4*R27)+($AH$5*S27)+($AH$6*T27)+($AH$7*U27)+($AH$8*V27)+($AH$9*W27)+($AH$10*X27)</f>
        <v>4</v>
      </c>
      <c r="AJ27" s="111">
        <f ca="1">SUMPRODUCT((Feuil1!$C$2:$C$2135=RIGHT(CELL("nomfichier",$A$1),LEN(CELL("nomfichier",$A$1))-SEARCH("]",CELL("nomfichier",$A$1))))*(Feuil1!$A$2:$A$2135=AG27)*(Feuil1!$B$2:$B$2135))</f>
        <v>2981</v>
      </c>
      <c r="AM27" s="57">
        <v>1</v>
      </c>
      <c r="AN27" s="60">
        <v>1</v>
      </c>
      <c r="AO27" s="57">
        <v>1</v>
      </c>
      <c r="AP27" s="60">
        <v>1</v>
      </c>
      <c r="AQ27" s="57">
        <v>1</v>
      </c>
      <c r="AR27" s="60">
        <v>1</v>
      </c>
      <c r="AS27" s="57">
        <v>1</v>
      </c>
      <c r="AT27" s="98" t="s">
        <v>119</v>
      </c>
      <c r="AU27" s="98">
        <v>2</v>
      </c>
      <c r="AV27" s="93"/>
      <c r="AW27" s="93"/>
      <c r="AX27" s="93" t="s">
        <v>180</v>
      </c>
      <c r="AY27" s="93"/>
      <c r="AZ27" s="98" t="s">
        <v>28</v>
      </c>
      <c r="BA27" s="111"/>
      <c r="BB27" s="66">
        <f t="shared" ref="BB27" si="5">($BA$3*AM27)+($BA$4*AN27)+($BA$5*AO27)+($BA$6*AP27)+($BA$7*AQ27)+($BA$8*AR27)+($BA$9*AS27)</f>
        <v>19</v>
      </c>
      <c r="BC27" s="111">
        <f ca="1">SUMPRODUCT((Feuil1!$C$2:$C$2135=RIGHT(CELL("nomfichier",$A$1),LEN(CELL("nomfichier",$A$1))-SEARCH("]",CELL("nomfichier",$A$1))))*(Feuil1!$A$2:$A$2135=AZ27)*(Feuil1!$B$2:$B$2135))</f>
        <v>2145</v>
      </c>
      <c r="BD27" s="43"/>
      <c r="BE27" s="43"/>
      <c r="BF27" s="43"/>
    </row>
    <row r="28" spans="1:58" x14ac:dyDescent="0.25">
      <c r="A28" s="116"/>
      <c r="B28" s="117"/>
      <c r="C28" s="117"/>
      <c r="D28" s="118"/>
      <c r="E28" s="118"/>
      <c r="F28" s="118"/>
      <c r="G28" s="118"/>
      <c r="H28" s="117"/>
      <c r="I28" s="92"/>
      <c r="J28" s="119"/>
      <c r="K28" s="92"/>
      <c r="L28" s="92"/>
      <c r="M28" s="92"/>
      <c r="N28" s="92"/>
      <c r="Q28" s="57">
        <v>1</v>
      </c>
      <c r="R28" s="60">
        <v>1</v>
      </c>
      <c r="S28" s="57">
        <v>1</v>
      </c>
      <c r="T28" s="60">
        <v>1</v>
      </c>
      <c r="U28" s="57">
        <v>1</v>
      </c>
      <c r="V28" s="60">
        <v>1</v>
      </c>
      <c r="W28" s="57">
        <v>1</v>
      </c>
      <c r="X28" s="60">
        <v>1</v>
      </c>
      <c r="Y28" s="63" t="s">
        <v>119</v>
      </c>
      <c r="Z28" s="63">
        <v>2</v>
      </c>
      <c r="AA28" s="64"/>
      <c r="AB28" s="64"/>
      <c r="AC28" s="64" t="s">
        <v>179</v>
      </c>
      <c r="AD28" s="64"/>
      <c r="AE28" s="64"/>
      <c r="AF28" s="64"/>
      <c r="AG28" s="63" t="s">
        <v>6</v>
      </c>
      <c r="AH28" s="111"/>
      <c r="AI28" s="66">
        <f>($AH$3*Q28)+($AH$4*R28)+($AH$5*S28)+($AH$6*T28)+($AH$7*U28)+($AH$8*V28)+($AH$9*W28)+($AH$10*X28)</f>
        <v>2</v>
      </c>
      <c r="AJ28" s="111">
        <f ca="1">SUMPRODUCT((Feuil1!$C$2:$C$2135=RIGHT(CELL("nomfichier",$A$1),LEN(CELL("nomfichier",$A$1))-SEARCH("]",CELL("nomfichier",$A$1))))*(Feuil1!$A$2:$A$2135=AG28)*(Feuil1!$B$2:$B$2135))</f>
        <v>60</v>
      </c>
      <c r="AM28" s="81"/>
      <c r="AN28" s="81"/>
      <c r="AO28" s="81"/>
      <c r="AP28" s="81"/>
      <c r="AQ28" s="81"/>
      <c r="AR28" s="81"/>
      <c r="AS28" s="81"/>
      <c r="AT28" s="134" t="s">
        <v>255</v>
      </c>
      <c r="AU28" s="134"/>
      <c r="AV28" s="134"/>
      <c r="AW28" s="134"/>
      <c r="AX28" s="134"/>
      <c r="AY28" s="134"/>
      <c r="AZ28" s="110"/>
      <c r="BA28" s="81"/>
      <c r="BB28" s="81"/>
      <c r="BC28" s="81"/>
      <c r="BD28" s="111"/>
      <c r="BE28" s="111"/>
    </row>
    <row r="29" spans="1:58" x14ac:dyDescent="0.25">
      <c r="A29" s="92"/>
      <c r="B29" s="92"/>
      <c r="C29" s="92"/>
      <c r="D29" s="92"/>
      <c r="E29" s="92"/>
      <c r="F29" s="92"/>
      <c r="G29" s="92"/>
      <c r="H29" s="92"/>
      <c r="I29" s="92"/>
      <c r="J29" s="119"/>
      <c r="K29" s="92"/>
      <c r="L29" s="120"/>
      <c r="M29" s="92"/>
      <c r="N29" s="92"/>
      <c r="Q29" s="57"/>
      <c r="R29" s="60"/>
      <c r="S29" s="57">
        <v>1</v>
      </c>
      <c r="T29" s="60"/>
      <c r="U29" s="57"/>
      <c r="V29" s="60"/>
      <c r="W29" s="57">
        <v>1</v>
      </c>
      <c r="X29" s="60"/>
      <c r="Y29" s="63" t="s">
        <v>119</v>
      </c>
      <c r="Z29" s="63">
        <v>2</v>
      </c>
      <c r="AA29" s="64"/>
      <c r="AB29" s="64"/>
      <c r="AC29" s="64" t="s">
        <v>213</v>
      </c>
      <c r="AD29" s="64"/>
      <c r="AE29" s="64"/>
      <c r="AF29" s="64"/>
      <c r="AG29" s="63" t="s">
        <v>55</v>
      </c>
      <c r="AH29" s="111"/>
      <c r="AI29" s="66">
        <f>($AH$3*Q29)+($AH$4*R29)+($AH$5*S29)+($AH$6*T29)+($AH$7*U29)+($AH$8*V29)+($AH$9*W29)+($AH$10*X29)</f>
        <v>2</v>
      </c>
      <c r="AJ29" s="111">
        <f ca="1">SUMPRODUCT((Feuil1!$C$2:$C$2135=RIGHT(CELL("nomfichier",$A$1),LEN(CELL("nomfichier",$A$1))-SEARCH("]",CELL("nomfichier",$A$1))))*(Feuil1!$A$2:$A$2135=AG29)*(Feuil1!$B$2:$B$2135))</f>
        <v>67</v>
      </c>
      <c r="AM29" s="57">
        <v>1</v>
      </c>
      <c r="AN29" s="60">
        <v>1</v>
      </c>
      <c r="AO29" s="57"/>
      <c r="AP29" s="60">
        <v>1</v>
      </c>
      <c r="AQ29" s="57">
        <v>1</v>
      </c>
      <c r="AR29" s="60">
        <v>1</v>
      </c>
      <c r="AS29" s="57"/>
      <c r="AT29" s="63" t="s">
        <v>119</v>
      </c>
      <c r="AU29" s="63">
        <v>2</v>
      </c>
      <c r="AV29" s="64"/>
      <c r="AW29" s="64"/>
      <c r="AX29" s="93" t="s">
        <v>273</v>
      </c>
      <c r="AY29" s="64"/>
      <c r="AZ29" s="63" t="s">
        <v>64</v>
      </c>
      <c r="BA29" s="111"/>
      <c r="BB29" s="66">
        <f t="shared" ref="BB29:BB40" si="6">($BA$3*AM29)+($BA$4*AN29)+($BA$5*AO29)+($BA$6*AP29)+($BA$7*AQ29)+($BA$8*AR29)+($BA$9*AS29)</f>
        <v>8</v>
      </c>
      <c r="BC29" s="111">
        <f ca="1">SUMPRODUCT((Feuil1!$C$2:$C$2135=RIGHT(CELL("nomfichier",$A$1),LEN(CELL("nomfichier",$A$1))-SEARCH("]",CELL("nomfichier",$A$1))))*(Feuil1!$A$2:$A$2135=AZ29)*(Feuil1!$B$2:$B$2135))</f>
        <v>45</v>
      </c>
      <c r="BD29" s="111"/>
      <c r="BE29" s="111"/>
    </row>
    <row r="30" spans="1:58" x14ac:dyDescent="0.25">
      <c r="A30" s="92"/>
      <c r="B30" s="92"/>
      <c r="C30" s="92"/>
      <c r="D30" s="92"/>
      <c r="E30" s="92"/>
      <c r="F30" s="92"/>
      <c r="G30" s="92"/>
      <c r="H30" s="92"/>
      <c r="I30" s="92"/>
      <c r="J30" s="119"/>
      <c r="K30" s="92"/>
      <c r="L30" s="92"/>
      <c r="M30" s="92"/>
      <c r="N30" s="92"/>
      <c r="Q30" s="57">
        <v>1</v>
      </c>
      <c r="R30" s="60">
        <v>1</v>
      </c>
      <c r="S30" s="57">
        <v>1</v>
      </c>
      <c r="T30" s="60">
        <v>1</v>
      </c>
      <c r="U30" s="57">
        <v>1</v>
      </c>
      <c r="V30" s="60">
        <v>1</v>
      </c>
      <c r="W30" s="57">
        <v>1</v>
      </c>
      <c r="X30" s="60">
        <v>1</v>
      </c>
      <c r="Y30" s="63" t="s">
        <v>119</v>
      </c>
      <c r="Z30" s="63">
        <v>2</v>
      </c>
      <c r="AA30" s="64"/>
      <c r="AB30" s="64"/>
      <c r="AC30" s="64" t="s">
        <v>180</v>
      </c>
      <c r="AD30" s="64"/>
      <c r="AE30" s="64"/>
      <c r="AF30" s="64"/>
      <c r="AG30" s="63" t="s">
        <v>28</v>
      </c>
      <c r="AH30" s="111"/>
      <c r="AI30" s="66">
        <f>($AH$3*Q30)+($AH$4*R30)+($AH$5*S30)+($AH$6*T30)+($AH$7*U30)+($AH$8*V30)+($AH$9*W30)+($AH$10*X30)</f>
        <v>2</v>
      </c>
      <c r="AJ30" s="111">
        <f ca="1">SUMPRODUCT((Feuil1!$C$2:$C$2135=RIGHT(CELL("nomfichier",$A$1),LEN(CELL("nomfichier",$A$1))-SEARCH("]",CELL("nomfichier",$A$1))))*(Feuil1!$A$2:$A$2135=AG30)*(Feuil1!$B$2:$B$2135))</f>
        <v>2145</v>
      </c>
      <c r="AM30" s="57"/>
      <c r="AN30" s="60"/>
      <c r="AO30" s="57">
        <v>1</v>
      </c>
      <c r="AP30" s="60"/>
      <c r="AQ30" s="57"/>
      <c r="AR30" s="60"/>
      <c r="AS30" s="57">
        <v>1</v>
      </c>
      <c r="AT30" s="63" t="s">
        <v>119</v>
      </c>
      <c r="AU30" s="63">
        <v>2</v>
      </c>
      <c r="AV30" s="64"/>
      <c r="AW30" s="64"/>
      <c r="AX30" s="64" t="s">
        <v>317</v>
      </c>
      <c r="AY30" s="64"/>
      <c r="AZ30" s="63" t="s">
        <v>211</v>
      </c>
      <c r="BA30" s="111"/>
      <c r="BB30" s="66">
        <f t="shared" si="6"/>
        <v>11</v>
      </c>
      <c r="BC30" s="111">
        <f ca="1">SUMPRODUCT((Feuil1!$C$2:$C$2135=RIGHT(CELL("nomfichier",$A$1),LEN(CELL("nomfichier",$A$1))-SEARCH("]",CELL("nomfichier",$A$1))))*(Feuil1!$A$2:$A$2135=AZ30)*(Feuil1!$B$2:$B$2135))</f>
        <v>106</v>
      </c>
      <c r="BD30" s="111"/>
      <c r="BE30" s="111"/>
    </row>
    <row r="31" spans="1:58" x14ac:dyDescent="0.25">
      <c r="N31" s="43"/>
      <c r="Q31" s="81"/>
      <c r="R31" s="81"/>
      <c r="S31" s="81"/>
      <c r="T31" s="81"/>
      <c r="U31" s="81"/>
      <c r="V31" s="81"/>
      <c r="W31" s="81"/>
      <c r="X31" s="81"/>
      <c r="Y31" s="133" t="s">
        <v>255</v>
      </c>
      <c r="Z31" s="133"/>
      <c r="AA31" s="133"/>
      <c r="AB31" s="133"/>
      <c r="AC31" s="133"/>
      <c r="AD31" s="133"/>
      <c r="AE31" s="133"/>
      <c r="AF31" s="133"/>
      <c r="AG31" s="133"/>
      <c r="AH31" s="81"/>
      <c r="AI31" s="81"/>
      <c r="AJ31" s="81"/>
      <c r="AM31" s="57">
        <v>1</v>
      </c>
      <c r="AN31" s="60">
        <v>1</v>
      </c>
      <c r="AO31" s="57">
        <v>1</v>
      </c>
      <c r="AP31" s="60">
        <v>1</v>
      </c>
      <c r="AQ31" s="57">
        <v>1</v>
      </c>
      <c r="AR31" s="60">
        <v>1</v>
      </c>
      <c r="AS31" s="57">
        <v>1</v>
      </c>
      <c r="AT31" s="63" t="s">
        <v>119</v>
      </c>
      <c r="AU31" s="63">
        <v>2</v>
      </c>
      <c r="AV31" s="64"/>
      <c r="AW31" s="64"/>
      <c r="AX31" s="64" t="s">
        <v>2</v>
      </c>
      <c r="AY31" s="64"/>
      <c r="AZ31" s="63" t="s">
        <v>48</v>
      </c>
      <c r="BA31" s="111"/>
      <c r="BB31" s="66">
        <f t="shared" si="6"/>
        <v>19</v>
      </c>
      <c r="BC31" s="111">
        <f ca="1">SUMPRODUCT((Feuil1!$C$2:$C$2135=RIGHT(CELL("nomfichier",$A$1),LEN(CELL("nomfichier",$A$1))-SEARCH("]",CELL("nomfichier",$A$1))))*(Feuil1!$A$2:$A$2135=AZ31)*(Feuil1!$B$2:$B$2135))</f>
        <v>0</v>
      </c>
      <c r="BD31" s="111"/>
      <c r="BE31" s="111"/>
    </row>
    <row r="32" spans="1:58" x14ac:dyDescent="0.25">
      <c r="Q32" s="57">
        <v>5</v>
      </c>
      <c r="R32" s="60">
        <v>5</v>
      </c>
      <c r="S32" s="57">
        <v>5</v>
      </c>
      <c r="T32" s="60">
        <v>5</v>
      </c>
      <c r="U32" s="57">
        <v>5</v>
      </c>
      <c r="V32" s="60">
        <v>5</v>
      </c>
      <c r="W32" s="57">
        <v>5</v>
      </c>
      <c r="X32" s="60">
        <v>5</v>
      </c>
      <c r="Y32" s="63" t="s">
        <v>119</v>
      </c>
      <c r="Z32" s="63">
        <v>1</v>
      </c>
      <c r="AA32" s="64"/>
      <c r="AB32" s="64" t="s">
        <v>100</v>
      </c>
      <c r="AC32" s="64"/>
      <c r="AD32" s="64"/>
      <c r="AE32" s="64"/>
      <c r="AF32" s="64"/>
      <c r="AG32" s="63" t="s">
        <v>182</v>
      </c>
      <c r="AH32" s="111"/>
      <c r="AI32" s="66">
        <f t="shared" ref="AI32:AI38" si="7">($AH$3*Q32)+($AH$4*R32)+($AH$5*S32)+($AH$6*T32)+($AH$7*U32)+($AH$8*V32)+($AH$9*W32)+($AH$10*X32)</f>
        <v>10</v>
      </c>
      <c r="AJ32" s="111">
        <f ca="1">SUMPRODUCT((Feuil1!$C$2:$C$2135=RIGHT(CELL("nomfichier",$A$1),LEN(CELL("nomfichier",$A$1))-SEARCH("]",CELL("nomfichier",$A$1))))*(Feuil1!$A$2:$A$2135=AG32)*(Feuil1!$B$2:$B$2135))</f>
        <v>2204</v>
      </c>
      <c r="AM32" s="57">
        <v>4</v>
      </c>
      <c r="AN32" s="60">
        <v>4</v>
      </c>
      <c r="AO32" s="57">
        <v>4</v>
      </c>
      <c r="AP32" s="60">
        <v>4</v>
      </c>
      <c r="AQ32" s="57">
        <v>4</v>
      </c>
      <c r="AR32" s="60">
        <v>4</v>
      </c>
      <c r="AS32" s="57">
        <v>4</v>
      </c>
      <c r="AT32" s="63" t="s">
        <v>119</v>
      </c>
      <c r="AU32" s="63">
        <v>1</v>
      </c>
      <c r="AV32" s="64"/>
      <c r="AW32" s="64" t="s">
        <v>181</v>
      </c>
      <c r="AX32" s="64"/>
      <c r="AY32" s="64"/>
      <c r="AZ32" s="63" t="s">
        <v>182</v>
      </c>
      <c r="BA32" s="111"/>
      <c r="BB32" s="66">
        <f t="shared" si="6"/>
        <v>76</v>
      </c>
      <c r="BC32" s="111">
        <f ca="1">SUMPRODUCT((Feuil1!$C$2:$C$2135=RIGHT(CELL("nomfichier",$A$1),LEN(CELL("nomfichier",$A$1))-SEARCH("]",CELL("nomfichier",$A$1))))*(Feuil1!$A$2:$A$2135=AZ32)*(Feuil1!$B$2:$B$2135))</f>
        <v>2204</v>
      </c>
      <c r="BD32" s="111"/>
      <c r="BE32" s="111"/>
    </row>
    <row r="33" spans="2:57" x14ac:dyDescent="0.25">
      <c r="Q33" s="57">
        <v>1</v>
      </c>
      <c r="R33" s="60">
        <v>1</v>
      </c>
      <c r="S33" s="57">
        <v>1</v>
      </c>
      <c r="T33" s="60">
        <v>1</v>
      </c>
      <c r="U33" s="57">
        <v>1</v>
      </c>
      <c r="V33" s="60">
        <v>1</v>
      </c>
      <c r="W33" s="57">
        <v>1</v>
      </c>
      <c r="X33" s="60">
        <v>1</v>
      </c>
      <c r="Y33" s="63" t="s">
        <v>119</v>
      </c>
      <c r="Z33" s="63">
        <v>1</v>
      </c>
      <c r="AA33" s="64"/>
      <c r="AB33" s="64" t="s">
        <v>313</v>
      </c>
      <c r="AC33" s="64"/>
      <c r="AD33" s="64"/>
      <c r="AE33" s="64"/>
      <c r="AF33" s="64"/>
      <c r="AG33" s="63" t="s">
        <v>13</v>
      </c>
      <c r="AH33" s="111"/>
      <c r="AI33" s="66">
        <f t="shared" si="7"/>
        <v>2</v>
      </c>
      <c r="AJ33" s="111">
        <f ca="1">SUMPRODUCT((Feuil1!$C$2:$C$2135=RIGHT(CELL("nomfichier",$A$1),LEN(CELL("nomfichier",$A$1))-SEARCH("]",CELL("nomfichier",$A$1))))*(Feuil1!$A$2:$A$2135=AG33)*(Feuil1!$B$2:$B$2135))</f>
        <v>81</v>
      </c>
      <c r="AM33" s="57"/>
      <c r="AN33" s="60"/>
      <c r="AO33" s="57">
        <v>1</v>
      </c>
      <c r="AP33" s="60"/>
      <c r="AQ33" s="57"/>
      <c r="AR33" s="60"/>
      <c r="AS33" s="57">
        <v>1</v>
      </c>
      <c r="AT33" s="63" t="s">
        <v>119</v>
      </c>
      <c r="AU33" s="63">
        <v>1</v>
      </c>
      <c r="AV33" s="64"/>
      <c r="AW33" s="64" t="s">
        <v>189</v>
      </c>
      <c r="AX33" s="64"/>
      <c r="AY33" s="64"/>
      <c r="AZ33" s="63" t="s">
        <v>26</v>
      </c>
      <c r="BA33" s="111"/>
      <c r="BB33" s="66">
        <f t="shared" si="6"/>
        <v>11</v>
      </c>
      <c r="BC33" s="111">
        <f ca="1">SUMPRODUCT((Feuil1!$C$2:$C$2135=RIGHT(CELL("nomfichier",$A$1),LEN(CELL("nomfichier",$A$1))-SEARCH("]",CELL("nomfichier",$A$1))))*(Feuil1!$A$2:$A$2135=AZ33)*(Feuil1!$B$2:$B$2135))</f>
        <v>645</v>
      </c>
      <c r="BD33" s="111"/>
      <c r="BE33" s="117"/>
    </row>
    <row r="34" spans="2:57" x14ac:dyDescent="0.25">
      <c r="Q34" s="99">
        <v>1</v>
      </c>
      <c r="R34" s="109">
        <v>1</v>
      </c>
      <c r="S34" s="99">
        <v>1</v>
      </c>
      <c r="T34" s="109">
        <v>1</v>
      </c>
      <c r="U34" s="99">
        <v>1</v>
      </c>
      <c r="V34" s="109">
        <v>1</v>
      </c>
      <c r="W34" s="99">
        <v>1</v>
      </c>
      <c r="X34" s="109">
        <v>1</v>
      </c>
      <c r="Y34" s="98" t="s">
        <v>119</v>
      </c>
      <c r="Z34" s="98">
        <v>1</v>
      </c>
      <c r="AA34" s="93"/>
      <c r="AB34" s="93" t="s">
        <v>5</v>
      </c>
      <c r="AC34" s="93"/>
      <c r="AD34" s="93"/>
      <c r="AE34" s="93"/>
      <c r="AF34" s="93"/>
      <c r="AG34" s="98" t="s">
        <v>124</v>
      </c>
      <c r="AH34" s="43"/>
      <c r="AI34" s="66">
        <f t="shared" si="7"/>
        <v>2</v>
      </c>
      <c r="AJ34" s="111">
        <f ca="1">SUMPRODUCT((Feuil1!$C$2:$C$2135=RIGHT(CELL("nomfichier",$A$1),LEN(CELL("nomfichier",$A$1))-SEARCH("]",CELL("nomfichier",$A$1))))*(Feuil1!$A$2:$A$2135=AG34)*(Feuil1!$B$2:$B$2135))</f>
        <v>1639</v>
      </c>
      <c r="AM34" s="57">
        <v>1</v>
      </c>
      <c r="AN34" s="60"/>
      <c r="AO34" s="57"/>
      <c r="AP34" s="60">
        <v>1</v>
      </c>
      <c r="AQ34" s="57">
        <v>1</v>
      </c>
      <c r="AR34" s="60">
        <v>1</v>
      </c>
      <c r="AS34" s="57"/>
      <c r="AT34" s="63" t="s">
        <v>119</v>
      </c>
      <c r="AU34" s="63">
        <v>1</v>
      </c>
      <c r="AV34" s="64"/>
      <c r="AW34" s="64" t="s">
        <v>190</v>
      </c>
      <c r="AX34" s="64"/>
      <c r="AY34" s="64"/>
      <c r="AZ34" s="63" t="s">
        <v>191</v>
      </c>
      <c r="BA34" s="111"/>
      <c r="BB34" s="66">
        <f t="shared" si="6"/>
        <v>7</v>
      </c>
      <c r="BC34" s="111">
        <f ca="1">SUMPRODUCT((Feuil1!$C$2:$C$2135=RIGHT(CELL("nomfichier",$A$1),LEN(CELL("nomfichier",$A$1))-SEARCH("]",CELL("nomfichier",$A$1))))*(Feuil1!$A$2:$A$2135=AZ34)*(Feuil1!$B$2:$B$2135))</f>
        <v>0</v>
      </c>
      <c r="BD34" s="111"/>
      <c r="BE34" s="94"/>
    </row>
    <row r="35" spans="2:57" x14ac:dyDescent="0.25">
      <c r="B35" s="94"/>
      <c r="Q35" s="57">
        <v>1</v>
      </c>
      <c r="R35" s="60"/>
      <c r="S35" s="57">
        <v>1</v>
      </c>
      <c r="T35" s="60">
        <v>1</v>
      </c>
      <c r="U35" s="57"/>
      <c r="V35" s="60"/>
      <c r="W35" s="57">
        <v>1</v>
      </c>
      <c r="X35" s="60"/>
      <c r="Y35" s="63" t="s">
        <v>119</v>
      </c>
      <c r="Z35" s="63">
        <v>1</v>
      </c>
      <c r="AA35" s="64"/>
      <c r="AB35" s="64" t="s">
        <v>96</v>
      </c>
      <c r="AC35" s="64"/>
      <c r="AD35" s="64"/>
      <c r="AE35" s="64"/>
      <c r="AF35" s="64"/>
      <c r="AG35" s="63" t="s">
        <v>74</v>
      </c>
      <c r="AH35" s="111"/>
      <c r="AI35" s="66">
        <f t="shared" si="7"/>
        <v>2</v>
      </c>
      <c r="AJ35" s="111">
        <f ca="1">SUMPRODUCT((Feuil1!$C$2:$C$2135=RIGHT(CELL("nomfichier",$A$1),LEN(CELL("nomfichier",$A$1))-SEARCH("]",CELL("nomfichier",$A$1))))*(Feuil1!$A$2:$A$2135=AG35)*(Feuil1!$B$2:$B$2135))</f>
        <v>0</v>
      </c>
      <c r="AM35" s="57">
        <v>1</v>
      </c>
      <c r="AN35" s="60">
        <v>1</v>
      </c>
      <c r="AO35" s="57">
        <v>1</v>
      </c>
      <c r="AP35" s="60">
        <v>1</v>
      </c>
      <c r="AQ35" s="57">
        <v>1</v>
      </c>
      <c r="AR35" s="60">
        <v>1</v>
      </c>
      <c r="AS35" s="57">
        <v>1</v>
      </c>
      <c r="AT35" s="63" t="s">
        <v>119</v>
      </c>
      <c r="AU35" s="63">
        <v>1</v>
      </c>
      <c r="AV35" s="64"/>
      <c r="AW35" s="64" t="s">
        <v>193</v>
      </c>
      <c r="AX35" s="64"/>
      <c r="AY35" s="64"/>
      <c r="AZ35" s="63" t="s">
        <v>49</v>
      </c>
      <c r="BA35" s="111"/>
      <c r="BB35" s="66">
        <f t="shared" si="6"/>
        <v>19</v>
      </c>
      <c r="BC35" s="111">
        <f ca="1">SUMPRODUCT((Feuil1!$C$2:$C$2135=RIGHT(CELL("nomfichier",$A$1),LEN(CELL("nomfichier",$A$1))-SEARCH("]",CELL("nomfichier",$A$1))))*(Feuil1!$A$2:$A$2135=AZ35)*(Feuil1!$B$2:$B$2135))</f>
        <v>33</v>
      </c>
      <c r="BD35" s="111"/>
      <c r="BE35" s="94"/>
    </row>
    <row r="36" spans="2:57" x14ac:dyDescent="0.25">
      <c r="Q36" s="57"/>
      <c r="R36" s="60">
        <v>1</v>
      </c>
      <c r="S36" s="57"/>
      <c r="T36" s="60"/>
      <c r="U36" s="57">
        <v>1</v>
      </c>
      <c r="V36" s="60">
        <v>1</v>
      </c>
      <c r="W36" s="57"/>
      <c r="X36" s="60"/>
      <c r="Y36" s="63" t="s">
        <v>119</v>
      </c>
      <c r="Z36" s="63">
        <v>1</v>
      </c>
      <c r="AA36" s="64"/>
      <c r="AB36" s="64" t="s">
        <v>314</v>
      </c>
      <c r="AC36" s="64"/>
      <c r="AD36" s="64"/>
      <c r="AE36" s="64"/>
      <c r="AF36" s="64"/>
      <c r="AG36" s="63" t="s">
        <v>39</v>
      </c>
      <c r="AH36" s="111"/>
      <c r="AI36" s="66">
        <f t="shared" si="7"/>
        <v>0</v>
      </c>
      <c r="AJ36" s="111">
        <f ca="1">SUMPRODUCT((Feuil1!$C$2:$C$2135=RIGHT(CELL("nomfichier",$A$1),LEN(CELL("nomfichier",$A$1))-SEARCH("]",CELL("nomfichier",$A$1))))*(Feuil1!$A$2:$A$2135=AG36)*(Feuil1!$B$2:$B$2135))</f>
        <v>4</v>
      </c>
      <c r="AM36" s="57">
        <v>1</v>
      </c>
      <c r="AN36" s="60">
        <v>1</v>
      </c>
      <c r="AO36" s="57">
        <v>1</v>
      </c>
      <c r="AP36" s="60">
        <v>1</v>
      </c>
      <c r="AQ36" s="57">
        <v>1</v>
      </c>
      <c r="AR36" s="60">
        <v>1</v>
      </c>
      <c r="AS36" s="57">
        <v>1</v>
      </c>
      <c r="AT36" s="63" t="s">
        <v>119</v>
      </c>
      <c r="AU36" s="63">
        <v>1</v>
      </c>
      <c r="AV36" s="64"/>
      <c r="AW36" s="93" t="s">
        <v>5</v>
      </c>
      <c r="AX36" s="64"/>
      <c r="AY36" s="64"/>
      <c r="AZ36" s="63" t="s">
        <v>124</v>
      </c>
      <c r="BA36" s="111"/>
      <c r="BB36" s="66">
        <f t="shared" si="6"/>
        <v>19</v>
      </c>
      <c r="BC36" s="111">
        <f ca="1">SUMPRODUCT((Feuil1!$C$2:$C$2135=RIGHT(CELL("nomfichier",$A$1),LEN(CELL("nomfichier",$A$1))-SEARCH("]",CELL("nomfichier",$A$1))))*(Feuil1!$A$2:$A$2135=AZ36)*(Feuil1!$B$2:$B$2135))</f>
        <v>1639</v>
      </c>
      <c r="BD36" s="111"/>
      <c r="BE36" s="94"/>
    </row>
    <row r="37" spans="2:57" x14ac:dyDescent="0.25">
      <c r="Q37" s="57">
        <v>1</v>
      </c>
      <c r="R37" s="60"/>
      <c r="S37" s="57">
        <v>1</v>
      </c>
      <c r="T37" s="60">
        <v>1</v>
      </c>
      <c r="U37" s="57"/>
      <c r="V37" s="60"/>
      <c r="W37" s="57"/>
      <c r="X37" s="60">
        <v>1</v>
      </c>
      <c r="Y37" s="63" t="s">
        <v>119</v>
      </c>
      <c r="Z37" s="63">
        <v>1</v>
      </c>
      <c r="AA37" s="64"/>
      <c r="AB37" s="64" t="s">
        <v>315</v>
      </c>
      <c r="AC37" s="64"/>
      <c r="AD37" s="64"/>
      <c r="AE37" s="64"/>
      <c r="AF37" s="64"/>
      <c r="AG37" s="63" t="s">
        <v>75</v>
      </c>
      <c r="AH37" s="111"/>
      <c r="AI37" s="66">
        <f t="shared" si="7"/>
        <v>2</v>
      </c>
      <c r="AJ37" s="111">
        <f ca="1">SUMPRODUCT((Feuil1!$C$2:$C$2135=RIGHT(CELL("nomfichier",$A$1),LEN(CELL("nomfichier",$A$1))-SEARCH("]",CELL("nomfichier",$A$1))))*(Feuil1!$A$2:$A$2135=AG37)*(Feuil1!$B$2:$B$2135))</f>
        <v>0</v>
      </c>
      <c r="AM37" s="57">
        <v>1</v>
      </c>
      <c r="AN37" s="60">
        <v>1</v>
      </c>
      <c r="AO37" s="57">
        <v>1</v>
      </c>
      <c r="AP37" s="60">
        <v>1</v>
      </c>
      <c r="AQ37" s="57">
        <v>1</v>
      </c>
      <c r="AR37" s="60">
        <v>1</v>
      </c>
      <c r="AS37" s="57">
        <v>1</v>
      </c>
      <c r="AT37" s="63" t="s">
        <v>119</v>
      </c>
      <c r="AU37" s="63">
        <v>1</v>
      </c>
      <c r="AV37" s="64"/>
      <c r="AW37" s="93" t="s">
        <v>194</v>
      </c>
      <c r="AX37" s="64"/>
      <c r="AY37" s="64"/>
      <c r="AZ37" s="63" t="s">
        <v>53</v>
      </c>
      <c r="BA37" s="111"/>
      <c r="BB37" s="66">
        <f t="shared" si="6"/>
        <v>19</v>
      </c>
      <c r="BC37" s="111">
        <f ca="1">SUMPRODUCT((Feuil1!$C$2:$C$2135=RIGHT(CELL("nomfichier",$A$1),LEN(CELL("nomfichier",$A$1))-SEARCH("]",CELL("nomfichier",$A$1))))*(Feuil1!$A$2:$A$2135=AZ37)*(Feuil1!$B$2:$B$2135))</f>
        <v>154</v>
      </c>
      <c r="BD37" s="111"/>
      <c r="BE37" s="94"/>
    </row>
    <row r="38" spans="2:57" x14ac:dyDescent="0.25">
      <c r="Q38" s="57">
        <v>1</v>
      </c>
      <c r="R38" s="60">
        <v>1</v>
      </c>
      <c r="S38" s="57">
        <v>1</v>
      </c>
      <c r="T38" s="60">
        <v>1</v>
      </c>
      <c r="U38" s="57">
        <v>1</v>
      </c>
      <c r="V38" s="60">
        <v>1</v>
      </c>
      <c r="W38" s="57">
        <v>1</v>
      </c>
      <c r="X38" s="60">
        <v>1</v>
      </c>
      <c r="Y38" s="121" t="s">
        <v>119</v>
      </c>
      <c r="Z38" s="121">
        <v>1</v>
      </c>
      <c r="AA38" s="122"/>
      <c r="AB38" s="122" t="s">
        <v>316</v>
      </c>
      <c r="AC38" s="122"/>
      <c r="AD38" s="122"/>
      <c r="AE38" s="122"/>
      <c r="AF38" s="122"/>
      <c r="AG38" s="121" t="s">
        <v>14</v>
      </c>
      <c r="AH38" s="111"/>
      <c r="AI38" s="123">
        <f t="shared" si="7"/>
        <v>2</v>
      </c>
      <c r="AJ38" s="111">
        <f ca="1">SUMPRODUCT((Feuil1!$C$2:$C$2135=RIGHT(CELL("nomfichier",$A$1),LEN(CELL("nomfichier",$A$1))-SEARCH("]",CELL("nomfichier",$A$1))))*(Feuil1!$A$2:$A$2135=AG38)*(Feuil1!$B$2:$B$2135))</f>
        <v>94</v>
      </c>
      <c r="AM38" s="57">
        <v>1</v>
      </c>
      <c r="AN38" s="60">
        <v>1</v>
      </c>
      <c r="AO38" s="57">
        <v>1</v>
      </c>
      <c r="AP38" s="60">
        <v>1</v>
      </c>
      <c r="AQ38" s="57">
        <v>1</v>
      </c>
      <c r="AR38" s="60">
        <v>1</v>
      </c>
      <c r="AS38" s="57">
        <v>1</v>
      </c>
      <c r="AT38" s="63" t="s">
        <v>119</v>
      </c>
      <c r="AU38" s="63">
        <v>1</v>
      </c>
      <c r="AV38" s="64"/>
      <c r="AW38" s="93" t="s">
        <v>318</v>
      </c>
      <c r="AX38" s="64"/>
      <c r="AY38" s="64"/>
      <c r="AZ38" s="63" t="s">
        <v>21</v>
      </c>
      <c r="BB38" s="66">
        <f t="shared" si="6"/>
        <v>19</v>
      </c>
      <c r="BC38">
        <f ca="1">SUMPRODUCT((Feuil1!$C$2:$C$2135=RIGHT(CELL("nomfichier",$A$1),LEN(CELL("nomfichier",$A$1))-SEARCH("]",CELL("nomfichier",$A$1))))*(Feuil1!$A$2:$A$2135=AZ38)*(Feuil1!$B$2:$B$2135))</f>
        <v>2240</v>
      </c>
      <c r="BE38" s="117"/>
    </row>
    <row r="39" spans="2:57" x14ac:dyDescent="0.25">
      <c r="Q39" s="119"/>
      <c r="R39" s="119"/>
      <c r="S39" s="119"/>
      <c r="T39" s="119"/>
      <c r="U39" s="119"/>
      <c r="V39" s="119"/>
      <c r="W39" s="119"/>
      <c r="X39" s="119"/>
      <c r="Y39" s="120"/>
      <c r="Z39" s="120"/>
      <c r="AA39" s="92"/>
      <c r="AB39" s="92"/>
      <c r="AC39" s="92"/>
      <c r="AD39" s="92"/>
      <c r="AE39" s="92"/>
      <c r="AF39" s="92"/>
      <c r="AG39" s="120"/>
      <c r="AH39" s="92"/>
      <c r="AI39" s="124"/>
      <c r="AJ39" s="92"/>
      <c r="AM39" s="57">
        <v>1</v>
      </c>
      <c r="AN39" s="60">
        <v>1</v>
      </c>
      <c r="AO39" s="57">
        <v>1</v>
      </c>
      <c r="AP39" s="60">
        <v>1</v>
      </c>
      <c r="AQ39" s="57">
        <v>1</v>
      </c>
      <c r="AR39" s="60">
        <v>1</v>
      </c>
      <c r="AS39" s="57">
        <v>1</v>
      </c>
      <c r="AT39" s="63" t="s">
        <v>119</v>
      </c>
      <c r="AU39" s="63">
        <v>1</v>
      </c>
      <c r="AV39" s="64"/>
      <c r="AW39" s="93" t="s">
        <v>195</v>
      </c>
      <c r="AX39" s="64"/>
      <c r="AY39" s="64"/>
      <c r="AZ39" s="63" t="s">
        <v>46</v>
      </c>
      <c r="BB39" s="66">
        <f t="shared" si="6"/>
        <v>19</v>
      </c>
      <c r="BC39">
        <f ca="1">SUMPRODUCT((Feuil1!$C$2:$C$2135=RIGHT(CELL("nomfichier",$A$1),LEN(CELL("nomfichier",$A$1))-SEARCH("]",CELL("nomfichier",$A$1))))*(Feuil1!$A$2:$A$2135=AZ39)*(Feuil1!$B$2:$B$2135))</f>
        <v>1</v>
      </c>
      <c r="BD39" t="s">
        <v>218</v>
      </c>
      <c r="BE39" s="94"/>
    </row>
    <row r="40" spans="2:57" x14ac:dyDescent="0.25">
      <c r="Q40" s="119"/>
      <c r="R40" s="119"/>
      <c r="S40" s="119"/>
      <c r="T40" s="119"/>
      <c r="U40" s="119"/>
      <c r="V40" s="119"/>
      <c r="W40" s="119"/>
      <c r="X40" s="119"/>
      <c r="Y40" s="120"/>
      <c r="Z40" s="120"/>
      <c r="AA40" s="92"/>
      <c r="AB40" s="92"/>
      <c r="AC40" s="92"/>
      <c r="AD40" s="92"/>
      <c r="AE40" s="92"/>
      <c r="AF40" s="92"/>
      <c r="AG40" s="120"/>
      <c r="AH40" s="92"/>
      <c r="AI40" s="124"/>
      <c r="AJ40" s="92"/>
      <c r="AM40" s="57">
        <v>1</v>
      </c>
      <c r="AN40" s="60">
        <v>1</v>
      </c>
      <c r="AO40" s="57">
        <v>1</v>
      </c>
      <c r="AP40" s="60">
        <v>1</v>
      </c>
      <c r="AQ40" s="57">
        <v>1</v>
      </c>
      <c r="AR40" s="60">
        <v>1</v>
      </c>
      <c r="AS40" s="57">
        <v>1</v>
      </c>
      <c r="AT40" s="121" t="s">
        <v>119</v>
      </c>
      <c r="AU40" s="121">
        <v>1</v>
      </c>
      <c r="AV40" s="122"/>
      <c r="AW40" s="122" t="s">
        <v>196</v>
      </c>
      <c r="AX40" s="122"/>
      <c r="AY40" s="122"/>
      <c r="AZ40" s="121" t="s">
        <v>47</v>
      </c>
      <c r="BB40" s="123">
        <f t="shared" si="6"/>
        <v>19</v>
      </c>
      <c r="BC40">
        <f ca="1">SUMPRODUCT((Feuil1!$C$2:$C$2135=RIGHT(CELL("nomfichier",$A$1),LEN(CELL("nomfichier",$A$1))-SEARCH("]",CELL("nomfichier",$A$1))))*(Feuil1!$A$2:$A$2135=AZ40)*(Feuil1!$B$2:$B$2135))</f>
        <v>0</v>
      </c>
      <c r="BD40" t="s">
        <v>218</v>
      </c>
      <c r="BE40" s="94"/>
    </row>
    <row r="41" spans="2:57" x14ac:dyDescent="0.25">
      <c r="Q41" s="119"/>
      <c r="R41" s="119"/>
      <c r="S41" s="119"/>
      <c r="T41" s="119"/>
      <c r="U41" s="119"/>
      <c r="V41" s="119"/>
      <c r="W41" s="119"/>
      <c r="X41" s="119"/>
      <c r="Y41" s="120"/>
      <c r="Z41" s="120"/>
      <c r="AA41" s="92"/>
      <c r="AB41" s="92"/>
      <c r="AC41" s="92"/>
      <c r="AD41" s="92"/>
      <c r="AE41" s="92"/>
      <c r="AF41" s="92"/>
      <c r="AG41" s="120"/>
      <c r="AH41" s="92"/>
      <c r="AI41" s="124"/>
      <c r="AJ41" s="92"/>
      <c r="AM41" s="107"/>
      <c r="AN41" s="106"/>
      <c r="AO41" s="107"/>
      <c r="AP41" s="106"/>
      <c r="AQ41" s="107"/>
      <c r="AR41" s="106"/>
      <c r="AS41" s="107"/>
      <c r="AT41" s="115"/>
      <c r="AU41" s="115"/>
      <c r="AV41" s="125"/>
      <c r="AW41" s="125"/>
      <c r="AX41" s="125"/>
      <c r="AY41" s="125"/>
      <c r="AZ41" s="115"/>
      <c r="BA41" s="74"/>
      <c r="BB41" s="108"/>
      <c r="BC41" s="74"/>
      <c r="BE41" s="94"/>
    </row>
    <row r="42" spans="2:57" x14ac:dyDescent="0.25">
      <c r="Q42" s="119"/>
      <c r="R42" s="119"/>
      <c r="S42" s="119"/>
      <c r="T42" s="119"/>
      <c r="U42" s="119"/>
      <c r="V42" s="119"/>
      <c r="W42" s="119"/>
      <c r="X42" s="119"/>
      <c r="Y42" s="120"/>
      <c r="Z42" s="120"/>
      <c r="AA42" s="92"/>
      <c r="AB42" s="92"/>
      <c r="AC42" s="92"/>
      <c r="AD42" s="92"/>
      <c r="AE42" s="92"/>
      <c r="AF42" s="92"/>
      <c r="AG42" s="120"/>
      <c r="AH42" s="92"/>
      <c r="AI42" s="124"/>
      <c r="AJ42" s="92"/>
      <c r="AM42" s="107"/>
      <c r="AN42" s="106"/>
      <c r="AO42" s="107"/>
      <c r="AP42" s="106"/>
      <c r="AQ42" s="107"/>
      <c r="AR42" s="106"/>
      <c r="AS42" s="107"/>
      <c r="AT42" s="115"/>
      <c r="AU42" s="115"/>
      <c r="AV42" s="125"/>
      <c r="AW42" s="125"/>
      <c r="AX42" s="125"/>
      <c r="AY42" s="125"/>
      <c r="AZ42" s="115"/>
      <c r="BA42" s="74"/>
      <c r="BB42" s="108"/>
      <c r="BC42" s="74"/>
      <c r="BE42" s="74"/>
    </row>
    <row r="43" spans="2:57" x14ac:dyDescent="0.25">
      <c r="Q43" s="119"/>
      <c r="R43" s="119"/>
      <c r="S43" s="119"/>
      <c r="T43" s="119"/>
      <c r="U43" s="119"/>
      <c r="V43" s="119"/>
      <c r="W43" s="119"/>
      <c r="X43" s="119"/>
      <c r="Y43" s="120"/>
      <c r="Z43" s="120"/>
      <c r="AA43" s="92"/>
      <c r="AB43" s="92"/>
      <c r="AC43" s="92"/>
      <c r="AD43" s="92"/>
      <c r="AE43" s="92"/>
      <c r="AF43" s="92"/>
      <c r="AG43" s="120"/>
      <c r="AH43" s="92"/>
      <c r="AI43" s="124"/>
      <c r="AJ43" s="92"/>
      <c r="BE43" s="74"/>
    </row>
    <row r="44" spans="2:57" x14ac:dyDescent="0.25"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BE44" s="74"/>
    </row>
    <row r="45" spans="2:57" x14ac:dyDescent="0.25">
      <c r="L45" s="63"/>
      <c r="Q45" s="119"/>
      <c r="R45" s="119"/>
      <c r="S45" s="119"/>
      <c r="T45" s="119"/>
      <c r="U45" s="119"/>
      <c r="V45" s="119"/>
      <c r="W45" s="119"/>
      <c r="X45" s="119"/>
      <c r="Y45" s="120"/>
      <c r="Z45" s="120"/>
      <c r="AA45" s="92"/>
      <c r="AB45" s="92"/>
      <c r="AC45" s="92"/>
      <c r="AD45" s="92"/>
      <c r="AE45" s="92"/>
      <c r="AF45" s="92"/>
      <c r="AG45" s="120"/>
      <c r="AH45" s="92"/>
      <c r="AI45" s="124"/>
      <c r="AJ45" s="92"/>
      <c r="BE45" s="111"/>
    </row>
    <row r="46" spans="2:57" x14ac:dyDescent="0.25">
      <c r="Q46" s="119"/>
      <c r="R46" s="119"/>
      <c r="S46" s="119"/>
      <c r="T46" s="119"/>
      <c r="U46" s="119"/>
      <c r="V46" s="119"/>
      <c r="W46" s="119"/>
      <c r="X46" s="119"/>
      <c r="Y46" s="120"/>
      <c r="Z46" s="120"/>
      <c r="AA46" s="92"/>
      <c r="AB46" s="92"/>
      <c r="AC46" s="92"/>
      <c r="AD46" s="92"/>
      <c r="AE46" s="92"/>
      <c r="AF46" s="92"/>
      <c r="AG46" s="120"/>
      <c r="AH46" s="92"/>
      <c r="AI46" s="124"/>
      <c r="AJ46" s="92"/>
      <c r="BE46" s="111"/>
    </row>
    <row r="47" spans="2:57" x14ac:dyDescent="0.25">
      <c r="Q47" s="119"/>
      <c r="R47" s="119"/>
      <c r="S47" s="119"/>
      <c r="T47" s="119"/>
      <c r="U47" s="119"/>
      <c r="V47" s="119"/>
      <c r="W47" s="119"/>
      <c r="X47" s="119"/>
      <c r="Y47" s="120"/>
      <c r="Z47" s="120"/>
      <c r="AA47" s="92"/>
      <c r="AB47" s="92"/>
      <c r="AC47" s="92"/>
      <c r="AD47" s="92"/>
      <c r="AE47" s="92"/>
      <c r="AF47" s="92"/>
      <c r="AG47" s="120"/>
      <c r="AH47" s="92"/>
      <c r="AI47" s="124"/>
      <c r="AJ47" s="92"/>
      <c r="BE47" s="111"/>
    </row>
    <row r="48" spans="2:57" x14ac:dyDescent="0.25">
      <c r="BE48" s="111"/>
    </row>
    <row r="49" spans="57:57" x14ac:dyDescent="0.25">
      <c r="BE49" s="111"/>
    </row>
    <row r="50" spans="57:57" x14ac:dyDescent="0.25">
      <c r="BE50" s="111"/>
    </row>
    <row r="51" spans="57:57" x14ac:dyDescent="0.25">
      <c r="BE51" s="111"/>
    </row>
    <row r="52" spans="57:57" x14ac:dyDescent="0.25">
      <c r="BE52" s="111"/>
    </row>
    <row r="53" spans="57:57" x14ac:dyDescent="0.25">
      <c r="BE53" s="111"/>
    </row>
    <row r="54" spans="57:57" x14ac:dyDescent="0.25">
      <c r="BE54" s="111"/>
    </row>
  </sheetData>
  <dataConsolidate topLabels="1"/>
  <mergeCells count="12">
    <mergeCell ref="AT21:AZ21"/>
    <mergeCell ref="Y26:AF26"/>
    <mergeCell ref="Y31:AG31"/>
    <mergeCell ref="AT28:AY28"/>
    <mergeCell ref="Y14:AG14"/>
    <mergeCell ref="D2:G2"/>
    <mergeCell ref="AA2:AF2"/>
    <mergeCell ref="AV2:AY2"/>
    <mergeCell ref="C17:H17"/>
    <mergeCell ref="C12:H12"/>
    <mergeCell ref="C5:H5"/>
    <mergeCell ref="AT13:AY13"/>
  </mergeCells>
  <conditionalFormatting sqref="BC10:BC12 BC14:BC15">
    <cfRule type="cellIs" dxfId="141" priority="571" operator="greaterThan">
      <formula>BB10</formula>
    </cfRule>
    <cfRule type="cellIs" dxfId="140" priority="572" operator="lessThan">
      <formula>BB10</formula>
    </cfRule>
  </conditionalFormatting>
  <conditionalFormatting sqref="K13">
    <cfRule type="cellIs" dxfId="139" priority="575" operator="lessThan">
      <formula>J13</formula>
    </cfRule>
    <cfRule type="cellIs" dxfId="138" priority="576" operator="greaterThanOrEqual">
      <formula>J13</formula>
    </cfRule>
  </conditionalFormatting>
  <conditionalFormatting sqref="BC22">
    <cfRule type="cellIs" dxfId="137" priority="429" operator="greaterThanOrEqual">
      <formula>BB22</formula>
    </cfRule>
    <cfRule type="cellIs" dxfId="136" priority="430" operator="lessThan">
      <formula>BB22</formula>
    </cfRule>
  </conditionalFormatting>
  <conditionalFormatting sqref="BC23">
    <cfRule type="cellIs" dxfId="135" priority="427" operator="greaterThanOrEqual">
      <formula>BB23</formula>
    </cfRule>
    <cfRule type="cellIs" dxfId="134" priority="428" operator="lessThan">
      <formula>BB23</formula>
    </cfRule>
  </conditionalFormatting>
  <conditionalFormatting sqref="BC24">
    <cfRule type="cellIs" dxfId="133" priority="425" operator="greaterThanOrEqual">
      <formula>BB24</formula>
    </cfRule>
    <cfRule type="cellIs" dxfId="132" priority="426" operator="lessThan">
      <formula>BB24</formula>
    </cfRule>
  </conditionalFormatting>
  <conditionalFormatting sqref="BC25">
    <cfRule type="cellIs" dxfId="131" priority="423" operator="greaterThanOrEqual">
      <formula>BB25</formula>
    </cfRule>
    <cfRule type="cellIs" dxfId="130" priority="424" operator="lessThan">
      <formula>BB25</formula>
    </cfRule>
  </conditionalFormatting>
  <conditionalFormatting sqref="BC27">
    <cfRule type="cellIs" dxfId="129" priority="411" operator="greaterThanOrEqual">
      <formula>BB27</formula>
    </cfRule>
    <cfRule type="cellIs" dxfId="128" priority="412" operator="lessThan">
      <formula>BB27</formula>
    </cfRule>
  </conditionalFormatting>
  <conditionalFormatting sqref="BC26">
    <cfRule type="cellIs" dxfId="127" priority="409" operator="greaterThanOrEqual">
      <formula>BB26</formula>
    </cfRule>
    <cfRule type="cellIs" dxfId="126" priority="410" operator="lessThan">
      <formula>BB26</formula>
    </cfRule>
  </conditionalFormatting>
  <conditionalFormatting sqref="BC29">
    <cfRule type="cellIs" dxfId="125" priority="403" operator="greaterThanOrEqual">
      <formula>BB29</formula>
    </cfRule>
    <cfRule type="cellIs" dxfId="124" priority="404" operator="lessThan">
      <formula>BB29</formula>
    </cfRule>
  </conditionalFormatting>
  <conditionalFormatting sqref="BC30">
    <cfRule type="cellIs" dxfId="123" priority="401" operator="greaterThanOrEqual">
      <formula>BB30</formula>
    </cfRule>
    <cfRule type="cellIs" dxfId="122" priority="402" operator="lessThan">
      <formula>BB30</formula>
    </cfRule>
  </conditionalFormatting>
  <conditionalFormatting sqref="BC31">
    <cfRule type="cellIs" dxfId="121" priority="399" operator="greaterThanOrEqual">
      <formula>BB31</formula>
    </cfRule>
    <cfRule type="cellIs" dxfId="120" priority="400" operator="lessThan">
      <formula>BB31</formula>
    </cfRule>
  </conditionalFormatting>
  <conditionalFormatting sqref="BC32">
    <cfRule type="cellIs" dxfId="119" priority="397" operator="greaterThanOrEqual">
      <formula>BB32</formula>
    </cfRule>
    <cfRule type="cellIs" dxfId="118" priority="398" operator="lessThan">
      <formula>BB32</formula>
    </cfRule>
  </conditionalFormatting>
  <conditionalFormatting sqref="BC34">
    <cfRule type="cellIs" dxfId="117" priority="395" operator="greaterThanOrEqual">
      <formula>BB34</formula>
    </cfRule>
    <cfRule type="cellIs" dxfId="116" priority="396" operator="lessThan">
      <formula>BB34</formula>
    </cfRule>
  </conditionalFormatting>
  <conditionalFormatting sqref="BC33">
    <cfRule type="cellIs" dxfId="115" priority="393" operator="greaterThanOrEqual">
      <formula>BB33</formula>
    </cfRule>
    <cfRule type="cellIs" dxfId="114" priority="394" operator="lessThan">
      <formula>BB33</formula>
    </cfRule>
  </conditionalFormatting>
  <conditionalFormatting sqref="BC35">
    <cfRule type="cellIs" dxfId="113" priority="379" operator="greaterThanOrEqual">
      <formula>BB35</formula>
    </cfRule>
    <cfRule type="cellIs" dxfId="112" priority="380" operator="lessThan">
      <formula>BB35</formula>
    </cfRule>
  </conditionalFormatting>
  <conditionalFormatting sqref="BC36">
    <cfRule type="cellIs" dxfId="111" priority="377" operator="greaterThanOrEqual">
      <formula>BB36</formula>
    </cfRule>
    <cfRule type="cellIs" dxfId="110" priority="378" operator="lessThan">
      <formula>BB36</formula>
    </cfRule>
  </conditionalFormatting>
  <conditionalFormatting sqref="BC37">
    <cfRule type="cellIs" dxfId="109" priority="363" operator="greaterThanOrEqual">
      <formula>BB37</formula>
    </cfRule>
    <cfRule type="cellIs" dxfId="108" priority="364" operator="lessThan">
      <formula>BB37</formula>
    </cfRule>
  </conditionalFormatting>
  <conditionalFormatting sqref="BC38">
    <cfRule type="cellIs" dxfId="107" priority="351" operator="greaterThanOrEqual">
      <formula>BB38</formula>
    </cfRule>
    <cfRule type="cellIs" dxfId="106" priority="352" operator="lessThan">
      <formula>BB38</formula>
    </cfRule>
  </conditionalFormatting>
  <conditionalFormatting sqref="BC39">
    <cfRule type="cellIs" dxfId="105" priority="349" operator="greaterThanOrEqual">
      <formula>BB39</formula>
    </cfRule>
    <cfRule type="cellIs" dxfId="104" priority="350" operator="lessThan">
      <formula>BB39</formula>
    </cfRule>
  </conditionalFormatting>
  <conditionalFormatting sqref="BC40">
    <cfRule type="cellIs" dxfId="103" priority="347" operator="greaterThanOrEqual">
      <formula>BB40</formula>
    </cfRule>
    <cfRule type="cellIs" dxfId="102" priority="348" operator="lessThan">
      <formula>BB40</formula>
    </cfRule>
  </conditionalFormatting>
  <conditionalFormatting sqref="AJ16">
    <cfRule type="cellIs" dxfId="101" priority="345" operator="greaterThanOrEqual">
      <formula>AI16</formula>
    </cfRule>
    <cfRule type="cellIs" dxfId="100" priority="346" operator="lessThan">
      <formula>AI16</formula>
    </cfRule>
  </conditionalFormatting>
  <conditionalFormatting sqref="AJ17">
    <cfRule type="cellIs" dxfId="99" priority="343" operator="greaterThanOrEqual">
      <formula>AI17</formula>
    </cfRule>
    <cfRule type="cellIs" dxfId="98" priority="344" operator="lessThan">
      <formula>AI17</formula>
    </cfRule>
  </conditionalFormatting>
  <conditionalFormatting sqref="AJ18">
    <cfRule type="cellIs" dxfId="97" priority="333" operator="greaterThanOrEqual">
      <formula>AI18</formula>
    </cfRule>
    <cfRule type="cellIs" dxfId="96" priority="334" operator="lessThan">
      <formula>AI18</formula>
    </cfRule>
  </conditionalFormatting>
  <conditionalFormatting sqref="AJ19">
    <cfRule type="cellIs" dxfId="95" priority="331" operator="greaterThanOrEqual">
      <formula>AI19</formula>
    </cfRule>
    <cfRule type="cellIs" dxfId="94" priority="332" operator="lessThan">
      <formula>AI19</formula>
    </cfRule>
  </conditionalFormatting>
  <conditionalFormatting sqref="AJ20">
    <cfRule type="cellIs" dxfId="93" priority="329" operator="greaterThanOrEqual">
      <formula>AI20</formula>
    </cfRule>
    <cfRule type="cellIs" dxfId="92" priority="330" operator="lessThan">
      <formula>AI20</formula>
    </cfRule>
  </conditionalFormatting>
  <conditionalFormatting sqref="AJ21">
    <cfRule type="cellIs" dxfId="91" priority="327" operator="greaterThanOrEqual">
      <formula>AI21</formula>
    </cfRule>
    <cfRule type="cellIs" dxfId="90" priority="328" operator="lessThan">
      <formula>AI21</formula>
    </cfRule>
  </conditionalFormatting>
  <conditionalFormatting sqref="AJ22">
    <cfRule type="cellIs" dxfId="89" priority="325" operator="greaterThanOrEqual">
      <formula>AI22</formula>
    </cfRule>
    <cfRule type="cellIs" dxfId="88" priority="326" operator="lessThan">
      <formula>AI22</formula>
    </cfRule>
  </conditionalFormatting>
  <conditionalFormatting sqref="AJ23">
    <cfRule type="cellIs" dxfId="87" priority="323" operator="greaterThanOrEqual">
      <formula>AI23</formula>
    </cfRule>
    <cfRule type="cellIs" dxfId="86" priority="324" operator="lessThan">
      <formula>AI23</formula>
    </cfRule>
  </conditionalFormatting>
  <conditionalFormatting sqref="AJ24">
    <cfRule type="cellIs" dxfId="85" priority="321" operator="greaterThanOrEqual">
      <formula>AI24</formula>
    </cfRule>
    <cfRule type="cellIs" dxfId="84" priority="322" operator="lessThan">
      <formula>AI24</formula>
    </cfRule>
  </conditionalFormatting>
  <conditionalFormatting sqref="AJ25">
    <cfRule type="cellIs" dxfId="83" priority="313" operator="greaterThanOrEqual">
      <formula>AI25</formula>
    </cfRule>
    <cfRule type="cellIs" dxfId="82" priority="314" operator="lessThan">
      <formula>AI25</formula>
    </cfRule>
  </conditionalFormatting>
  <conditionalFormatting sqref="AJ27">
    <cfRule type="cellIs" dxfId="81" priority="311" operator="greaterThanOrEqual">
      <formula>AI27</formula>
    </cfRule>
    <cfRule type="cellIs" dxfId="80" priority="312" operator="lessThan">
      <formula>AI27</formula>
    </cfRule>
  </conditionalFormatting>
  <conditionalFormatting sqref="AJ28">
    <cfRule type="cellIs" dxfId="79" priority="309" operator="greaterThanOrEqual">
      <formula>AI28</formula>
    </cfRule>
    <cfRule type="cellIs" dxfId="78" priority="310" operator="lessThan">
      <formula>AI28</formula>
    </cfRule>
  </conditionalFormatting>
  <conditionalFormatting sqref="AJ29">
    <cfRule type="cellIs" dxfId="77" priority="297" operator="greaterThanOrEqual">
      <formula>AI29</formula>
    </cfRule>
    <cfRule type="cellIs" dxfId="76" priority="298" operator="lessThan">
      <formula>AI29</formula>
    </cfRule>
  </conditionalFormatting>
  <conditionalFormatting sqref="AJ30">
    <cfRule type="cellIs" dxfId="75" priority="295" operator="greaterThanOrEqual">
      <formula>AI30</formula>
    </cfRule>
    <cfRule type="cellIs" dxfId="74" priority="296" operator="lessThan">
      <formula>AI30</formula>
    </cfRule>
  </conditionalFormatting>
  <conditionalFormatting sqref="AJ32">
    <cfRule type="cellIs" dxfId="73" priority="293" operator="greaterThanOrEqual">
      <formula>AI32</formula>
    </cfRule>
    <cfRule type="cellIs" dxfId="72" priority="294" operator="lessThan">
      <formula>AI32</formula>
    </cfRule>
  </conditionalFormatting>
  <conditionalFormatting sqref="AJ33">
    <cfRule type="cellIs" dxfId="71" priority="279" operator="greaterThanOrEqual">
      <formula>AI33</formula>
    </cfRule>
    <cfRule type="cellIs" dxfId="70" priority="280" operator="lessThan">
      <formula>AI33</formula>
    </cfRule>
  </conditionalFormatting>
  <conditionalFormatting sqref="AJ34">
    <cfRule type="cellIs" dxfId="69" priority="277" operator="greaterThanOrEqual">
      <formula>AI34</formula>
    </cfRule>
    <cfRule type="cellIs" dxfId="68" priority="278" operator="lessThan">
      <formula>AI34</formula>
    </cfRule>
  </conditionalFormatting>
  <conditionalFormatting sqref="AJ35">
    <cfRule type="cellIs" dxfId="67" priority="275" operator="greaterThanOrEqual">
      <formula>AI35</formula>
    </cfRule>
    <cfRule type="cellIs" dxfId="66" priority="276" operator="lessThan">
      <formula>AI35</formula>
    </cfRule>
  </conditionalFormatting>
  <conditionalFormatting sqref="AJ36">
    <cfRule type="cellIs" dxfId="65" priority="273" operator="greaterThanOrEqual">
      <formula>AI36</formula>
    </cfRule>
    <cfRule type="cellIs" dxfId="64" priority="274" operator="lessThan">
      <formula>AI36</formula>
    </cfRule>
  </conditionalFormatting>
  <conditionalFormatting sqref="AJ37">
    <cfRule type="cellIs" dxfId="63" priority="271" operator="greaterThanOrEqual">
      <formula>AI37</formula>
    </cfRule>
    <cfRule type="cellIs" dxfId="62" priority="272" operator="lessThan">
      <formula>AI37</formula>
    </cfRule>
  </conditionalFormatting>
  <conditionalFormatting sqref="AJ38">
    <cfRule type="cellIs" dxfId="61" priority="267" operator="greaterThanOrEqual">
      <formula>AI38</formula>
    </cfRule>
    <cfRule type="cellIs" dxfId="60" priority="268" operator="lessThan">
      <formula>AI38</formula>
    </cfRule>
  </conditionalFormatting>
  <conditionalFormatting sqref="K14">
    <cfRule type="cellIs" dxfId="59" priority="249" operator="lessThan">
      <formula>J14</formula>
    </cfRule>
    <cfRule type="cellIs" dxfId="58" priority="250" operator="greaterThanOrEqual">
      <formula>J14</formula>
    </cfRule>
  </conditionalFormatting>
  <conditionalFormatting sqref="K15">
    <cfRule type="cellIs" dxfId="57" priority="247" operator="lessThan">
      <formula>J15</formula>
    </cfRule>
    <cfRule type="cellIs" dxfId="56" priority="248" operator="greaterThanOrEqual">
      <formula>J15</formula>
    </cfRule>
  </conditionalFormatting>
  <conditionalFormatting sqref="K16">
    <cfRule type="cellIs" dxfId="55" priority="245" operator="lessThan">
      <formula>J16</formula>
    </cfRule>
    <cfRule type="cellIs" dxfId="54" priority="246" operator="greaterThanOrEqual">
      <formula>J16</formula>
    </cfRule>
  </conditionalFormatting>
  <conditionalFormatting sqref="K19">
    <cfRule type="cellIs" dxfId="53" priority="241" operator="lessThan">
      <formula>J19</formula>
    </cfRule>
    <cfRule type="cellIs" dxfId="52" priority="242" operator="greaterThanOrEqual">
      <formula>J19</formula>
    </cfRule>
  </conditionalFormatting>
  <conditionalFormatting sqref="K20">
    <cfRule type="cellIs" dxfId="51" priority="239" operator="lessThan">
      <formula>J20</formula>
    </cfRule>
    <cfRule type="cellIs" dxfId="50" priority="240" operator="greaterThanOrEqual">
      <formula>J20</formula>
    </cfRule>
  </conditionalFormatting>
  <conditionalFormatting sqref="K21">
    <cfRule type="cellIs" dxfId="49" priority="237" operator="lessThan">
      <formula>J21</formula>
    </cfRule>
    <cfRule type="cellIs" dxfId="48" priority="238" operator="greaterThanOrEqual">
      <formula>J21</formula>
    </cfRule>
  </conditionalFormatting>
  <conditionalFormatting sqref="K22">
    <cfRule type="cellIs" dxfId="47" priority="235" operator="lessThan">
      <formula>J22</formula>
    </cfRule>
    <cfRule type="cellIs" dxfId="46" priority="236" operator="greaterThanOrEqual">
      <formula>J22</formula>
    </cfRule>
  </conditionalFormatting>
  <conditionalFormatting sqref="K23">
    <cfRule type="cellIs" dxfId="45" priority="233" operator="lessThan">
      <formula>J23</formula>
    </cfRule>
    <cfRule type="cellIs" dxfId="44" priority="234" operator="greaterThanOrEqual">
      <formula>J23</formula>
    </cfRule>
  </conditionalFormatting>
  <conditionalFormatting sqref="K24">
    <cfRule type="cellIs" dxfId="43" priority="231" operator="lessThan">
      <formula>J24</formula>
    </cfRule>
    <cfRule type="cellIs" dxfId="42" priority="232" operator="greaterThanOrEqual">
      <formula>J24</formula>
    </cfRule>
  </conditionalFormatting>
  <conditionalFormatting sqref="K25">
    <cfRule type="cellIs" dxfId="41" priority="227" operator="lessThan">
      <formula>J25</formula>
    </cfRule>
    <cfRule type="cellIs" dxfId="40" priority="228" operator="greaterThanOrEqual">
      <formula>J25</formula>
    </cfRule>
  </conditionalFormatting>
  <conditionalFormatting sqref="K26">
    <cfRule type="cellIs" dxfId="39" priority="217" operator="lessThan">
      <formula>J26</formula>
    </cfRule>
    <cfRule type="cellIs" dxfId="38" priority="218" operator="greaterThanOrEqual">
      <formula>J26</formula>
    </cfRule>
  </conditionalFormatting>
  <conditionalFormatting sqref="K11">
    <cfRule type="cellIs" dxfId="37" priority="209" operator="lessThan">
      <formula>J11</formula>
    </cfRule>
    <cfRule type="cellIs" dxfId="36" priority="210" operator="greaterThanOrEqual">
      <formula>J11</formula>
    </cfRule>
  </conditionalFormatting>
  <conditionalFormatting sqref="K18">
    <cfRule type="cellIs" dxfId="35" priority="205" operator="lessThan">
      <formula>J18</formula>
    </cfRule>
    <cfRule type="cellIs" dxfId="34" priority="206" operator="greaterThanOrEqual">
      <formula>J18</formula>
    </cfRule>
  </conditionalFormatting>
  <conditionalFormatting sqref="BC20">
    <cfRule type="cellIs" dxfId="33" priority="201" operator="greaterThanOrEqual">
      <formula>BB20</formula>
    </cfRule>
    <cfRule type="cellIs" dxfId="32" priority="202" operator="lessThan">
      <formula>BB20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90" zoomScaleNormal="90" workbookViewId="0">
      <selection activeCell="I14" sqref="I14"/>
    </sheetView>
  </sheetViews>
  <sheetFormatPr baseColWidth="10" defaultRowHeight="15" x14ac:dyDescent="0.25"/>
  <cols>
    <col min="1" max="1" width="4.42578125" customWidth="1"/>
    <col min="2" max="3" width="4.7109375" bestFit="1" customWidth="1"/>
    <col min="4" max="4" width="44.7109375" bestFit="1" customWidth="1"/>
    <col min="7" max="7" width="11.42578125" style="48"/>
    <col min="12" max="12" width="18" customWidth="1"/>
  </cols>
  <sheetData>
    <row r="1" spans="1:13" ht="23.25" customHeight="1" thickBot="1" x14ac:dyDescent="0.3">
      <c r="A1" t="s">
        <v>212</v>
      </c>
      <c r="C1" t="s">
        <v>244</v>
      </c>
    </row>
    <row r="2" spans="1:13" ht="36.75" customHeight="1" thickBot="1" x14ac:dyDescent="0.3">
      <c r="A2" s="16" t="s">
        <v>115</v>
      </c>
      <c r="B2" s="16" t="s">
        <v>115</v>
      </c>
      <c r="C2" s="16" t="s">
        <v>115</v>
      </c>
      <c r="D2" s="16" t="s">
        <v>322</v>
      </c>
      <c r="E2" s="16" t="s">
        <v>247</v>
      </c>
      <c r="F2" s="44" t="s">
        <v>126</v>
      </c>
      <c r="G2" s="45" t="s">
        <v>155</v>
      </c>
      <c r="H2" s="31" t="s">
        <v>0</v>
      </c>
      <c r="J2" s="51" t="s">
        <v>156</v>
      </c>
      <c r="K2" s="52" t="s">
        <v>157</v>
      </c>
      <c r="L2" s="55" t="s">
        <v>159</v>
      </c>
    </row>
    <row r="3" spans="1:13" x14ac:dyDescent="0.25">
      <c r="A3" s="17">
        <v>1</v>
      </c>
      <c r="B3" s="17"/>
      <c r="C3" s="17"/>
      <c r="D3" s="18" t="s">
        <v>319</v>
      </c>
      <c r="E3" s="32" t="s">
        <v>135</v>
      </c>
      <c r="F3" s="30">
        <v>5</v>
      </c>
      <c r="G3" s="42"/>
      <c r="J3" s="53">
        <f ca="1">TODAY()</f>
        <v>42438</v>
      </c>
      <c r="K3" s="54">
        <f ca="1">WEEKNUM(J3)-1</f>
        <v>10</v>
      </c>
      <c r="L3" s="56">
        <f ca="1">WEEKNUM(J3)</f>
        <v>11</v>
      </c>
    </row>
    <row r="4" spans="1:13" x14ac:dyDescent="0.25">
      <c r="A4" s="17"/>
      <c r="B4" s="19">
        <v>1</v>
      </c>
      <c r="C4" s="19"/>
      <c r="D4" s="20" t="s">
        <v>320</v>
      </c>
      <c r="E4" s="33" t="s">
        <v>136</v>
      </c>
      <c r="F4" s="30"/>
      <c r="G4" s="42"/>
    </row>
    <row r="5" spans="1:13" x14ac:dyDescent="0.25">
      <c r="A5" s="17"/>
      <c r="B5" s="19"/>
      <c r="C5" s="21">
        <v>1</v>
      </c>
      <c r="D5" s="20" t="s">
        <v>321</v>
      </c>
      <c r="E5" s="34" t="s">
        <v>137</v>
      </c>
      <c r="F5" s="30"/>
      <c r="G5" s="42"/>
    </row>
    <row r="6" spans="1:13" ht="15.75" thickBot="1" x14ac:dyDescent="0.3">
      <c r="A6" s="135" t="s">
        <v>325</v>
      </c>
      <c r="B6" s="135"/>
      <c r="C6" s="135"/>
      <c r="D6" s="135"/>
      <c r="E6" s="135"/>
      <c r="F6" s="41"/>
      <c r="G6" s="50"/>
      <c r="J6" s="75"/>
      <c r="K6" s="75"/>
      <c r="L6" s="75"/>
    </row>
    <row r="7" spans="1:13" x14ac:dyDescent="0.25">
      <c r="A7" s="17">
        <v>1</v>
      </c>
      <c r="B7" s="19">
        <v>1</v>
      </c>
      <c r="C7" s="21">
        <v>1</v>
      </c>
      <c r="D7" s="25" t="s">
        <v>99</v>
      </c>
      <c r="E7" s="35" t="s">
        <v>138</v>
      </c>
      <c r="F7" s="13"/>
      <c r="G7" s="42">
        <f>($F$3*A7)+($F$4*B7)+($F$5*C7)</f>
        <v>5</v>
      </c>
      <c r="H7">
        <f ca="1">SUMPRODUCT((Feuil1!$C$2:$C$2135=RIGHT(CELL("nomfichier",$A$1),LEN(CELL("nomfichier",$A$1))-SEARCH("]",CELL("nomfichier",$A$1))))*(Feuil1!$A$2:$A$2135=E7)*(Feuil1!$B$2:$B$2135))</f>
        <v>320</v>
      </c>
    </row>
    <row r="8" spans="1:13" x14ac:dyDescent="0.25">
      <c r="A8" s="17">
        <v>1</v>
      </c>
      <c r="B8" s="19">
        <v>1</v>
      </c>
      <c r="C8" s="21">
        <v>1</v>
      </c>
      <c r="D8" s="22" t="s">
        <v>98</v>
      </c>
      <c r="E8" s="36" t="s">
        <v>139</v>
      </c>
      <c r="F8" s="13"/>
      <c r="G8" s="42">
        <f t="shared" ref="G8:G11" si="0">($F$3*A8)+($F$4*B8)+($F$5*C8)</f>
        <v>5</v>
      </c>
      <c r="H8">
        <f ca="1">SUMPRODUCT((Feuil1!$C$2:$C$2135=RIGHT(CELL("nomfichier",$A$1),LEN(CELL("nomfichier",$A$1))-SEARCH("]",CELL("nomfichier",$A$1))))*(Feuil1!$A$2:$A$2135=E8)*(Feuil1!$B$2:$B$2135))</f>
        <v>466</v>
      </c>
    </row>
    <row r="9" spans="1:13" x14ac:dyDescent="0.25">
      <c r="A9" s="17">
        <v>3</v>
      </c>
      <c r="B9" s="19">
        <v>3</v>
      </c>
      <c r="C9" s="21">
        <v>3</v>
      </c>
      <c r="D9" s="24" t="s">
        <v>323</v>
      </c>
      <c r="E9" s="36" t="s">
        <v>97</v>
      </c>
      <c r="F9" s="13"/>
      <c r="G9" s="42">
        <f t="shared" si="0"/>
        <v>15</v>
      </c>
      <c r="H9">
        <f ca="1">SUMPRODUCT((Feuil1!$C$2:$C$2135=RIGHT(CELL("nomfichier",$A$1),LEN(CELL("nomfichier",$A$1))-SEARCH("]",CELL("nomfichier",$A$1))))*(Feuil1!$A$2:$A$2135=E9)*(Feuil1!$B$2:$B$2135))</f>
        <v>781</v>
      </c>
      <c r="L9" s="14"/>
      <c r="M9" s="14"/>
    </row>
    <row r="10" spans="1:13" x14ac:dyDescent="0.25">
      <c r="A10" s="17">
        <v>1</v>
      </c>
      <c r="B10" s="19">
        <v>1</v>
      </c>
      <c r="C10" s="21">
        <v>1</v>
      </c>
      <c r="D10" s="24" t="s">
        <v>324</v>
      </c>
      <c r="E10" s="36" t="s">
        <v>140</v>
      </c>
      <c r="F10" s="13"/>
      <c r="G10" s="42">
        <f t="shared" si="0"/>
        <v>5</v>
      </c>
      <c r="H10">
        <f ca="1">SUMPRODUCT((Feuil1!$C$2:$C$2135=RIGHT(CELL("nomfichier",$A$1),LEN(CELL("nomfichier",$A$1))-SEARCH("]",CELL("nomfichier",$A$1))))*(Feuil1!$A$2:$A$2135=E10)*(Feuil1!$B$2:$B$2135))</f>
        <v>0</v>
      </c>
      <c r="I10" s="14"/>
      <c r="L10" s="14"/>
      <c r="M10" s="14"/>
    </row>
    <row r="11" spans="1:13" ht="15.75" thickBot="1" x14ac:dyDescent="0.3">
      <c r="A11" s="17">
        <v>1</v>
      </c>
      <c r="B11" s="19">
        <v>1</v>
      </c>
      <c r="C11" s="21">
        <v>1</v>
      </c>
      <c r="D11" s="24" t="s">
        <v>93</v>
      </c>
      <c r="E11" s="38" t="s">
        <v>143</v>
      </c>
      <c r="F11" s="13"/>
      <c r="G11" s="42">
        <f t="shared" si="0"/>
        <v>5</v>
      </c>
      <c r="H11">
        <f ca="1">SUMPRODUCT((Feuil1!$C$2:$C$2135=RIGHT(CELL("nomfichier",$A$1),LEN(CELL("nomfichier",$A$1))-SEARCH("]",CELL("nomfichier",$A$1))))*(Feuil1!$A$2:$A$2135=E11)*(Feuil1!$B$2:$B$2135))</f>
        <v>20</v>
      </c>
      <c r="L11" s="14"/>
      <c r="M11" s="14"/>
    </row>
    <row r="12" spans="1:13" ht="15.75" thickBot="1" x14ac:dyDescent="0.3">
      <c r="A12" s="136" t="s">
        <v>255</v>
      </c>
      <c r="B12" s="136"/>
      <c r="C12" s="136"/>
      <c r="D12" s="136"/>
      <c r="E12" s="136"/>
      <c r="F12" s="41"/>
      <c r="G12" s="50"/>
      <c r="L12" s="14"/>
      <c r="M12" s="14"/>
    </row>
    <row r="13" spans="1:13" x14ac:dyDescent="0.25">
      <c r="A13" s="26">
        <v>1</v>
      </c>
      <c r="B13" s="27">
        <v>1</v>
      </c>
      <c r="C13" s="28">
        <v>1</v>
      </c>
      <c r="D13" s="29" t="s">
        <v>326</v>
      </c>
      <c r="E13" s="39" t="s">
        <v>144</v>
      </c>
      <c r="F13" s="13"/>
      <c r="G13" s="42">
        <f t="shared" ref="G13:G20" si="1">($F$3*A13)+($F$4*B13)+($F$5*C13)</f>
        <v>5</v>
      </c>
      <c r="H13">
        <f ca="1">SUMPRODUCT((Feuil1!$C$2:$C$2135=RIGHT(CELL("nomfichier",$A$1),LEN(CELL("nomfichier",$A$1))-SEARCH("]",CELL("nomfichier",$A$1))))*(Feuil1!$A$2:$A$2135=E13)*(Feuil1!$B$2:$B$2135))</f>
        <v>0</v>
      </c>
      <c r="L13" s="14"/>
      <c r="M13" s="14"/>
    </row>
    <row r="14" spans="1:13" x14ac:dyDescent="0.25">
      <c r="A14" s="26">
        <v>1</v>
      </c>
      <c r="B14" s="27">
        <v>1</v>
      </c>
      <c r="C14" s="28">
        <v>1</v>
      </c>
      <c r="D14" s="29" t="s">
        <v>2</v>
      </c>
      <c r="E14" s="40" t="s">
        <v>145</v>
      </c>
      <c r="F14" s="13"/>
      <c r="G14" s="42">
        <f t="shared" si="1"/>
        <v>5</v>
      </c>
      <c r="H14">
        <f ca="1">SUMPRODUCT((Feuil1!$C$2:$C$2135=RIGHT(CELL("nomfichier",$A$1),LEN(CELL("nomfichier",$A$1))-SEARCH("]",CELL("nomfichier",$A$1))))*(Feuil1!$A$2:$A$2135=E14)*(Feuil1!$B$2:$B$2135))</f>
        <v>7</v>
      </c>
      <c r="L14" s="14"/>
      <c r="M14" s="14"/>
    </row>
    <row r="15" spans="1:13" x14ac:dyDescent="0.25">
      <c r="A15" s="17">
        <v>1</v>
      </c>
      <c r="B15" s="19">
        <v>1</v>
      </c>
      <c r="C15" s="21">
        <v>1</v>
      </c>
      <c r="D15" s="24" t="s">
        <v>5</v>
      </c>
      <c r="E15" s="36" t="s">
        <v>146</v>
      </c>
      <c r="F15" s="13"/>
      <c r="G15" s="42">
        <f t="shared" si="1"/>
        <v>5</v>
      </c>
      <c r="H15">
        <f ca="1">SUMPRODUCT((Feuil1!$C$2:$C$2135=RIGHT(CELL("nomfichier",$A$1),LEN(CELL("nomfichier",$A$1))-SEARCH("]",CELL("nomfichier",$A$1))))*(Feuil1!$A$2:$A$2135=E15)*(Feuil1!$B$2:$B$2135))</f>
        <v>0</v>
      </c>
    </row>
    <row r="16" spans="1:13" x14ac:dyDescent="0.25">
      <c r="A16" s="17"/>
      <c r="B16" s="19">
        <v>1</v>
      </c>
      <c r="C16" s="21"/>
      <c r="D16" s="23" t="s">
        <v>327</v>
      </c>
      <c r="E16" s="37" t="s">
        <v>148</v>
      </c>
      <c r="F16" s="13"/>
      <c r="G16" s="42">
        <f t="shared" si="1"/>
        <v>0</v>
      </c>
      <c r="H16">
        <f ca="1">SUMPRODUCT((Feuil1!$C$2:$C$2135=RIGHT(CELL("nomfichier",$A$1),LEN(CELL("nomfichier",$A$1))-SEARCH("]",CELL("nomfichier",$A$1))))*(Feuil1!$A$2:$A$2135=E16)*(Feuil1!$B$2:$B$2135))</f>
        <v>0</v>
      </c>
    </row>
    <row r="17" spans="1:8" x14ac:dyDescent="0.25">
      <c r="A17" s="17">
        <v>1</v>
      </c>
      <c r="B17" s="19"/>
      <c r="C17" s="21">
        <v>1</v>
      </c>
      <c r="D17" s="24" t="s">
        <v>328</v>
      </c>
      <c r="E17" s="36" t="s">
        <v>149</v>
      </c>
      <c r="F17" s="13"/>
      <c r="G17" s="42">
        <f t="shared" si="1"/>
        <v>5</v>
      </c>
      <c r="H17">
        <f ca="1">SUMPRODUCT((Feuil1!$C$2:$C$2135=RIGHT(CELL("nomfichier",$A$1),LEN(CELL("nomfichier",$A$1))-SEARCH("]",CELL("nomfichier",$A$1))))*(Feuil1!$A$2:$A$2135=E17)*(Feuil1!$B$2:$B$2135))</f>
        <v>80</v>
      </c>
    </row>
    <row r="18" spans="1:8" x14ac:dyDescent="0.25">
      <c r="A18" s="17">
        <v>1</v>
      </c>
      <c r="B18" s="19"/>
      <c r="C18" s="21"/>
      <c r="D18" s="24" t="s">
        <v>329</v>
      </c>
      <c r="E18" s="36" t="s">
        <v>150</v>
      </c>
      <c r="F18" s="13"/>
      <c r="G18" s="42">
        <f t="shared" si="1"/>
        <v>5</v>
      </c>
      <c r="H18">
        <f ca="1">SUMPRODUCT((Feuil1!$C$2:$C$2135=RIGHT(CELL("nomfichier",$A$1),LEN(CELL("nomfichier",$A$1))-SEARCH("]",CELL("nomfichier",$A$1))))*(Feuil1!$A$2:$A$2135=E18)*(Feuil1!$B$2:$B$2135))</f>
        <v>0</v>
      </c>
    </row>
    <row r="19" spans="1:8" x14ac:dyDescent="0.25">
      <c r="A19" s="17"/>
      <c r="B19" s="19">
        <v>1</v>
      </c>
      <c r="C19" s="21">
        <v>1</v>
      </c>
      <c r="D19" s="23" t="s">
        <v>94</v>
      </c>
      <c r="E19" s="37" t="s">
        <v>151</v>
      </c>
      <c r="F19" s="13"/>
      <c r="G19" s="42">
        <f t="shared" si="1"/>
        <v>0</v>
      </c>
      <c r="H19">
        <f ca="1">SUMPRODUCT((Feuil1!$C$2:$C$2135=RIGHT(CELL("nomfichier",$A$1),LEN(CELL("nomfichier",$A$1))-SEARCH("]",CELL("nomfichier",$A$1))))*(Feuil1!$A$2:$A$2135=E19)*(Feuil1!$B$2:$B$2135))</f>
        <v>85</v>
      </c>
    </row>
    <row r="20" spans="1:8" x14ac:dyDescent="0.25">
      <c r="A20" s="17">
        <v>1</v>
      </c>
      <c r="B20" s="19">
        <v>1</v>
      </c>
      <c r="C20" s="21">
        <v>1</v>
      </c>
      <c r="D20" s="23" t="s">
        <v>262</v>
      </c>
      <c r="E20" s="37" t="s">
        <v>95</v>
      </c>
      <c r="F20" s="13"/>
      <c r="G20" s="42">
        <f t="shared" si="1"/>
        <v>5</v>
      </c>
      <c r="H20">
        <f ca="1">SUMPRODUCT((Feuil1!$C$2:$C$2135=RIGHT(CELL("nomfichier",$A$1),LEN(CELL("nomfichier",$A$1))-SEARCH("]",CELL("nomfichier",$A$1))))*(Feuil1!$A$2:$A$2135=E20)*(Feuil1!$B$2:$B$2135))</f>
        <v>0</v>
      </c>
    </row>
    <row r="21" spans="1:8" x14ac:dyDescent="0.25">
      <c r="A21" s="137" t="s">
        <v>330</v>
      </c>
      <c r="B21" s="137"/>
      <c r="C21" s="137"/>
      <c r="D21" s="137"/>
      <c r="E21" s="137"/>
      <c r="F21" s="41"/>
      <c r="G21" s="50"/>
    </row>
    <row r="22" spans="1:8" x14ac:dyDescent="0.25">
      <c r="A22" s="17">
        <v>1</v>
      </c>
      <c r="B22" s="19">
        <v>1</v>
      </c>
      <c r="C22" s="21">
        <v>1</v>
      </c>
      <c r="D22" s="24" t="s">
        <v>1</v>
      </c>
      <c r="E22" s="36" t="s">
        <v>152</v>
      </c>
      <c r="F22" s="13"/>
      <c r="G22" s="42">
        <f t="shared" ref="G22:G23" si="2">($F$3*A22)+($F$4*B22)+($F$5*C22)</f>
        <v>5</v>
      </c>
      <c r="H22">
        <f ca="1">SUMPRODUCT((Feuil1!$C$2:$C$2135=RIGHT(CELL("nomfichier",$A$1),LEN(CELL("nomfichier",$A$1))-SEARCH("]",CELL("nomfichier",$A$1))))*(Feuil1!$A$2:$A$2135=E22)*(Feuil1!$B$2:$B$2135))</f>
        <v>155</v>
      </c>
    </row>
    <row r="23" spans="1:8" x14ac:dyDescent="0.25">
      <c r="A23" s="17">
        <v>3</v>
      </c>
      <c r="B23" s="19">
        <v>3</v>
      </c>
      <c r="C23" s="21">
        <v>3</v>
      </c>
      <c r="D23" s="24" t="s">
        <v>331</v>
      </c>
      <c r="E23" s="37" t="s">
        <v>154</v>
      </c>
      <c r="F23" s="13"/>
      <c r="G23" s="42">
        <f t="shared" si="2"/>
        <v>15</v>
      </c>
      <c r="H23">
        <f ca="1">SUMPRODUCT((Feuil1!$C$2:$C$2135=RIGHT(CELL("nomfichier",$A$1),LEN(CELL("nomfichier",$A$1))-SEARCH("]",CELL("nomfichier",$A$1))))*(Feuil1!$A$2:$A$2135=E23)*(Feuil1!$B$2:$B$2135))</f>
        <v>0</v>
      </c>
    </row>
  </sheetData>
  <mergeCells count="3">
    <mergeCell ref="A6:E6"/>
    <mergeCell ref="A12:E12"/>
    <mergeCell ref="A21:E21"/>
  </mergeCells>
  <conditionalFormatting sqref="K10">
    <cfRule type="cellIs" dxfId="31" priority="69" operator="greaterThan">
      <formula>$O$4</formula>
    </cfRule>
    <cfRule type="cellIs" dxfId="30" priority="70" operator="lessThan">
      <formula>$O$4</formula>
    </cfRule>
  </conditionalFormatting>
  <conditionalFormatting sqref="H7">
    <cfRule type="cellIs" dxfId="29" priority="71" operator="greaterThanOrEqual">
      <formula>G7</formula>
    </cfRule>
    <cfRule type="cellIs" dxfId="28" priority="72" operator="lessThan">
      <formula>G7</formula>
    </cfRule>
  </conditionalFormatting>
  <conditionalFormatting sqref="H8">
    <cfRule type="cellIs" dxfId="27" priority="65" operator="greaterThanOrEqual">
      <formula>G8</formula>
    </cfRule>
    <cfRule type="cellIs" dxfId="26" priority="66" operator="lessThan">
      <formula>G8</formula>
    </cfRule>
  </conditionalFormatting>
  <conditionalFormatting sqref="H9">
    <cfRule type="cellIs" dxfId="25" priority="61" operator="greaterThanOrEqual">
      <formula>G9</formula>
    </cfRule>
    <cfRule type="cellIs" dxfId="24" priority="62" operator="lessThan">
      <formula>G9</formula>
    </cfRule>
  </conditionalFormatting>
  <conditionalFormatting sqref="H10">
    <cfRule type="cellIs" dxfId="23" priority="59" operator="greaterThanOrEqual">
      <formula>G10</formula>
    </cfRule>
    <cfRule type="cellIs" dxfId="22" priority="60" operator="lessThan">
      <formula>G10</formula>
    </cfRule>
  </conditionalFormatting>
  <conditionalFormatting sqref="H11">
    <cfRule type="cellIs" dxfId="21" priority="53" operator="greaterThanOrEqual">
      <formula>G11</formula>
    </cfRule>
    <cfRule type="cellIs" dxfId="20" priority="54" operator="lessThan">
      <formula>G11</formula>
    </cfRule>
  </conditionalFormatting>
  <conditionalFormatting sqref="H13">
    <cfRule type="cellIs" dxfId="19" priority="49" operator="greaterThanOrEqual">
      <formula>G13</formula>
    </cfRule>
    <cfRule type="cellIs" dxfId="18" priority="50" operator="lessThan">
      <formula>G13</formula>
    </cfRule>
  </conditionalFormatting>
  <conditionalFormatting sqref="H14">
    <cfRule type="cellIs" dxfId="17" priority="47" operator="greaterThanOrEqual">
      <formula>G14</formula>
    </cfRule>
    <cfRule type="cellIs" dxfId="16" priority="48" operator="lessThan">
      <formula>G14</formula>
    </cfRule>
  </conditionalFormatting>
  <conditionalFormatting sqref="H15">
    <cfRule type="cellIs" dxfId="15" priority="33" operator="greaterThanOrEqual">
      <formula>G15</formula>
    </cfRule>
    <cfRule type="cellIs" dxfId="14" priority="34" operator="lessThan">
      <formula>G15</formula>
    </cfRule>
  </conditionalFormatting>
  <conditionalFormatting sqref="H16">
    <cfRule type="cellIs" dxfId="13" priority="23" operator="greaterThanOrEqual">
      <formula>G16</formula>
    </cfRule>
    <cfRule type="cellIs" dxfId="12" priority="24" operator="lessThan">
      <formula>G16</formula>
    </cfRule>
  </conditionalFormatting>
  <conditionalFormatting sqref="H17">
    <cfRule type="cellIs" dxfId="11" priority="21" operator="greaterThanOrEqual">
      <formula>G17</formula>
    </cfRule>
    <cfRule type="cellIs" dxfId="10" priority="22" operator="lessThan">
      <formula>G17</formula>
    </cfRule>
  </conditionalFormatting>
  <conditionalFormatting sqref="H18">
    <cfRule type="cellIs" dxfId="9" priority="15" operator="greaterThanOrEqual">
      <formula>G18</formula>
    </cfRule>
    <cfRule type="cellIs" dxfId="8" priority="16" operator="lessThan">
      <formula>G18</formula>
    </cfRule>
  </conditionalFormatting>
  <conditionalFormatting sqref="H19">
    <cfRule type="cellIs" dxfId="7" priority="13" operator="greaterThanOrEqual">
      <formula>G19</formula>
    </cfRule>
    <cfRule type="cellIs" dxfId="6" priority="14" operator="lessThan">
      <formula>G19</formula>
    </cfRule>
  </conditionalFormatting>
  <conditionalFormatting sqref="H20">
    <cfRule type="cellIs" dxfId="5" priority="7" operator="greaterThanOrEqual">
      <formula>G20</formula>
    </cfRule>
    <cfRule type="cellIs" dxfId="4" priority="8" operator="lessThan">
      <formula>G20</formula>
    </cfRule>
  </conditionalFormatting>
  <conditionalFormatting sqref="H22">
    <cfRule type="cellIs" dxfId="3" priority="5" operator="greaterThanOrEqual">
      <formula>G22</formula>
    </cfRule>
    <cfRule type="cellIs" dxfId="2" priority="6" operator="lessThan">
      <formula>G22</formula>
    </cfRule>
  </conditionalFormatting>
  <conditionalFormatting sqref="H23">
    <cfRule type="cellIs" dxfId="1" priority="1" operator="greaterThanOrEqual">
      <formula>G23</formula>
    </cfRule>
    <cfRule type="cellIs" dxfId="0" priority="2" operator="lessThan">
      <formula>G23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workbookViewId="0">
      <selection activeCell="G11" sqref="G11"/>
    </sheetView>
  </sheetViews>
  <sheetFormatPr baseColWidth="10" defaultRowHeight="15" x14ac:dyDescent="0.25"/>
  <cols>
    <col min="1" max="1" width="26.5703125" bestFit="1" customWidth="1"/>
    <col min="2" max="2" width="29" customWidth="1"/>
    <col min="7" max="7" width="14.7109375" customWidth="1"/>
  </cols>
  <sheetData>
    <row r="2" spans="1:3" x14ac:dyDescent="0.25">
      <c r="A2" t="s">
        <v>333</v>
      </c>
      <c r="B2" t="s">
        <v>332</v>
      </c>
    </row>
    <row r="3" spans="1:3" s="111" customFormat="1" x14ac:dyDescent="0.25">
      <c r="B3" s="111" t="s">
        <v>337</v>
      </c>
    </row>
    <row r="4" spans="1:3" s="111" customFormat="1" x14ac:dyDescent="0.25">
      <c r="B4" s="68" t="s">
        <v>338</v>
      </c>
    </row>
    <row r="6" spans="1:3" x14ac:dyDescent="0.25">
      <c r="A6" t="s">
        <v>334</v>
      </c>
      <c r="B6" t="s">
        <v>335</v>
      </c>
    </row>
    <row r="7" spans="1:3" x14ac:dyDescent="0.25">
      <c r="B7" t="s">
        <v>336</v>
      </c>
    </row>
    <row r="8" spans="1:3" x14ac:dyDescent="0.25">
      <c r="B8" t="s">
        <v>359</v>
      </c>
      <c r="C8" t="s">
        <v>367</v>
      </c>
    </row>
    <row r="9" spans="1:3" x14ac:dyDescent="0.25">
      <c r="C9" t="s">
        <v>360</v>
      </c>
    </row>
    <row r="10" spans="1:3" x14ac:dyDescent="0.25">
      <c r="C10" t="s">
        <v>361</v>
      </c>
    </row>
    <row r="11" spans="1:3" x14ac:dyDescent="0.25">
      <c r="C11" t="s">
        <v>368</v>
      </c>
    </row>
    <row r="13" spans="1:3" x14ac:dyDescent="0.25">
      <c r="A13" s="126" t="s">
        <v>365</v>
      </c>
      <c r="B13" t="s">
        <v>362</v>
      </c>
    </row>
    <row r="14" spans="1:3" x14ac:dyDescent="0.25">
      <c r="B14" s="68" t="s">
        <v>363</v>
      </c>
    </row>
    <row r="15" spans="1:3" x14ac:dyDescent="0.25">
      <c r="B15" t="s">
        <v>366</v>
      </c>
    </row>
    <row r="16" spans="1:3" x14ac:dyDescent="0.25">
      <c r="B16" t="s">
        <v>369</v>
      </c>
    </row>
    <row r="19" spans="2:7" x14ac:dyDescent="0.25">
      <c r="B19" s="127" t="s">
        <v>239</v>
      </c>
      <c r="C19" s="127" t="s">
        <v>240</v>
      </c>
      <c r="D19" s="127" t="s">
        <v>242</v>
      </c>
      <c r="E19" s="127" t="s">
        <v>241</v>
      </c>
      <c r="F19" s="127" t="s">
        <v>243</v>
      </c>
      <c r="G19" s="138" t="s">
        <v>371</v>
      </c>
    </row>
    <row r="20" spans="2:7" x14ac:dyDescent="0.25">
      <c r="B20" s="127" t="s">
        <v>177</v>
      </c>
      <c r="C20" s="127" t="s">
        <v>111</v>
      </c>
      <c r="D20" s="127">
        <v>62</v>
      </c>
      <c r="E20" s="127">
        <v>0</v>
      </c>
      <c r="F20" s="127">
        <v>62</v>
      </c>
      <c r="G20" s="139" t="s">
        <v>374</v>
      </c>
    </row>
    <row r="22" spans="2:7" x14ac:dyDescent="0.25">
      <c r="D22" t="s">
        <v>370</v>
      </c>
      <c r="G22" t="s">
        <v>372</v>
      </c>
    </row>
    <row r="23" spans="2:7" x14ac:dyDescent="0.25">
      <c r="C23" t="s">
        <v>373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ROUGE</vt:lpstr>
      <vt:lpstr>JAUNE</vt:lpstr>
      <vt:lpstr>BLEU</vt:lpstr>
      <vt:lpstr>explications</vt:lpstr>
    </vt:vector>
  </TitlesOfParts>
  <Company>PLASTIC OMNIUM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GOZARD, Celine</dc:creator>
  <cp:lastModifiedBy>GOZARD, Celine</cp:lastModifiedBy>
  <cp:lastPrinted>2016-03-08T09:36:33Z</cp:lastPrinted>
  <dcterms:created xsi:type="dcterms:W3CDTF">2016-01-12T12:49:59Z</dcterms:created>
  <dcterms:modified xsi:type="dcterms:W3CDTF">2016-03-09T10:58:34Z</dcterms:modified>
</cp:coreProperties>
</file>