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defaultThemeVersion="124226"/>
  <bookViews>
    <workbookView xWindow="480" yWindow="15" windowWidth="14265" windowHeight="10185"/>
  </bookViews>
  <sheets>
    <sheet name="Janv" sheetId="1" r:id="rId1"/>
    <sheet name="Fév" sheetId="6" r:id="rId2"/>
    <sheet name="Mars" sheetId="7" r:id="rId3"/>
    <sheet name="Avril" sheetId="8" r:id="rId4"/>
    <sheet name="Mai" sheetId="9" r:id="rId5"/>
    <sheet name="Juin" sheetId="10" r:id="rId6"/>
    <sheet name="Juillet" sheetId="12" r:id="rId7"/>
    <sheet name="Aout" sheetId="11" r:id="rId8"/>
    <sheet name="Sept" sheetId="13" r:id="rId9"/>
    <sheet name="Oct" sheetId="14" r:id="rId10"/>
    <sheet name="Nov" sheetId="15" r:id="rId11"/>
    <sheet name="Déc" sheetId="16" r:id="rId12"/>
    <sheet name="fériés" sheetId="4" r:id="rId13"/>
  </sheets>
  <definedNames>
    <definedName name="Année">Janv!$C$5</definedName>
    <definedName name="Férié">fériés!$B$5:$B$17</definedName>
    <definedName name="Fériés" localSheetId="12">fériés!#REF!</definedName>
    <definedName name="Fériés">#REF!</definedName>
    <definedName name="m">#REF!</definedName>
    <definedName name="Trois">fériés!$B$5:$C$17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J9" i="1" l="1"/>
  <c r="I36" i="6" l="1"/>
  <c r="J36" i="6" s="1"/>
  <c r="J35" i="6"/>
  <c r="I35" i="6"/>
  <c r="I34" i="6"/>
  <c r="J34" i="6" s="1"/>
  <c r="J33" i="6"/>
  <c r="I33" i="6"/>
  <c r="I32" i="6"/>
  <c r="J32" i="6" s="1"/>
  <c r="J31" i="6"/>
  <c r="I31" i="6"/>
  <c r="I30" i="6"/>
  <c r="J30" i="6" s="1"/>
  <c r="J29" i="6"/>
  <c r="I29" i="6"/>
  <c r="I28" i="6"/>
  <c r="J28" i="6" s="1"/>
  <c r="J27" i="6"/>
  <c r="I27" i="6"/>
  <c r="I26" i="6"/>
  <c r="J26" i="6" s="1"/>
  <c r="J25" i="6"/>
  <c r="I25" i="6"/>
  <c r="I24" i="6"/>
  <c r="J24" i="6" s="1"/>
  <c r="J23" i="6"/>
  <c r="I23" i="6"/>
  <c r="I22" i="6"/>
  <c r="J22" i="6" s="1"/>
  <c r="J21" i="6"/>
  <c r="I21" i="6"/>
  <c r="I20" i="6"/>
  <c r="J20" i="6" s="1"/>
  <c r="J19" i="6"/>
  <c r="I19" i="6"/>
  <c r="I18" i="6"/>
  <c r="J18" i="6" s="1"/>
  <c r="J17" i="6"/>
  <c r="I17" i="6"/>
  <c r="I16" i="6"/>
  <c r="J16" i="6" s="1"/>
  <c r="J15" i="6"/>
  <c r="I15" i="6"/>
  <c r="I14" i="6"/>
  <c r="J14" i="6" s="1"/>
  <c r="J13" i="6"/>
  <c r="I13" i="6"/>
  <c r="I8" i="6"/>
  <c r="J8" i="6" s="1"/>
  <c r="I9" i="6"/>
  <c r="J9" i="6" s="1"/>
  <c r="I10" i="6"/>
  <c r="J10" i="6" s="1"/>
  <c r="I11" i="6"/>
  <c r="J11" i="6"/>
  <c r="G39" i="16" l="1"/>
  <c r="G39" i="15"/>
  <c r="G40" i="14"/>
  <c r="G39" i="13"/>
  <c r="G40" i="11"/>
  <c r="G40" i="12"/>
  <c r="G39" i="10"/>
  <c r="G39" i="9"/>
  <c r="G39" i="8"/>
  <c r="G40" i="7"/>
  <c r="G38" i="6"/>
  <c r="I10" i="10"/>
  <c r="C5" i="16" l="1"/>
  <c r="C5" i="15"/>
  <c r="C5" i="14"/>
  <c r="C5" i="13"/>
  <c r="C5" i="11"/>
  <c r="C5" i="12"/>
  <c r="C5" i="10"/>
  <c r="C5" i="9"/>
  <c r="C5" i="8"/>
  <c r="C5" i="7"/>
  <c r="C5" i="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G7" i="16"/>
  <c r="E7" i="16"/>
  <c r="K6" i="16"/>
  <c r="J6" i="16"/>
  <c r="I6" i="16"/>
  <c r="E6" i="16"/>
  <c r="C6" i="16"/>
  <c r="E5" i="16"/>
  <c r="A5" i="16"/>
  <c r="E4" i="16"/>
  <c r="A4" i="16"/>
  <c r="J3" i="16"/>
  <c r="E3" i="16"/>
  <c r="A3" i="16"/>
  <c r="G2" i="16"/>
  <c r="J31" i="16" s="1"/>
  <c r="A2" i="16"/>
  <c r="A1" i="16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G7" i="15"/>
  <c r="E7" i="15"/>
  <c r="K6" i="15"/>
  <c r="J6" i="15"/>
  <c r="I6" i="15"/>
  <c r="E6" i="15"/>
  <c r="C6" i="15"/>
  <c r="E5" i="15"/>
  <c r="A5" i="15"/>
  <c r="E4" i="15"/>
  <c r="A4" i="15"/>
  <c r="J3" i="15"/>
  <c r="E3" i="15"/>
  <c r="A3" i="15"/>
  <c r="G2" i="15"/>
  <c r="J31" i="15" s="1"/>
  <c r="A2" i="15"/>
  <c r="A1" i="15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G7" i="14"/>
  <c r="E7" i="14"/>
  <c r="K6" i="14"/>
  <c r="J6" i="14"/>
  <c r="I6" i="14"/>
  <c r="E6" i="14"/>
  <c r="C6" i="14"/>
  <c r="E5" i="14"/>
  <c r="A5" i="14"/>
  <c r="E4" i="14"/>
  <c r="A4" i="14"/>
  <c r="J3" i="14"/>
  <c r="E3" i="14"/>
  <c r="A3" i="14"/>
  <c r="G2" i="14"/>
  <c r="J37" i="14" s="1"/>
  <c r="A2" i="14"/>
  <c r="A1" i="14"/>
  <c r="J20" i="15" l="1"/>
  <c r="J28" i="15"/>
  <c r="J12" i="16"/>
  <c r="J28" i="16"/>
  <c r="J12" i="14"/>
  <c r="J38" i="14"/>
  <c r="J12" i="15"/>
  <c r="J36" i="15"/>
  <c r="J20" i="16"/>
  <c r="J36" i="16"/>
  <c r="J17" i="16"/>
  <c r="J14" i="16"/>
  <c r="J22" i="16"/>
  <c r="J30" i="16"/>
  <c r="J13" i="16"/>
  <c r="J21" i="16"/>
  <c r="J29" i="16"/>
  <c r="J37" i="16"/>
  <c r="J9" i="16"/>
  <c r="J25" i="16"/>
  <c r="J33" i="16"/>
  <c r="J11" i="16"/>
  <c r="J19" i="16"/>
  <c r="J27" i="16"/>
  <c r="J35" i="16"/>
  <c r="J8" i="16"/>
  <c r="J16" i="16"/>
  <c r="J24" i="16"/>
  <c r="J32" i="16"/>
  <c r="J10" i="16"/>
  <c r="J18" i="16"/>
  <c r="J26" i="16"/>
  <c r="J34" i="16"/>
  <c r="J15" i="16"/>
  <c r="J23" i="16"/>
  <c r="J25" i="15"/>
  <c r="J27" i="15"/>
  <c r="J13" i="15"/>
  <c r="J21" i="15"/>
  <c r="J29" i="15"/>
  <c r="J37" i="15"/>
  <c r="J9" i="15"/>
  <c r="J17" i="15"/>
  <c r="J33" i="15"/>
  <c r="J14" i="15"/>
  <c r="J22" i="15"/>
  <c r="J30" i="15"/>
  <c r="J11" i="15"/>
  <c r="J19" i="15"/>
  <c r="J8" i="15"/>
  <c r="J16" i="15"/>
  <c r="J24" i="15"/>
  <c r="J32" i="15"/>
  <c r="J10" i="15"/>
  <c r="J18" i="15"/>
  <c r="J26" i="15"/>
  <c r="J34" i="15"/>
  <c r="J35" i="15"/>
  <c r="J15" i="15"/>
  <c r="J23" i="15"/>
  <c r="J26" i="14"/>
  <c r="J31" i="14"/>
  <c r="J13" i="14"/>
  <c r="J20" i="14"/>
  <c r="J34" i="14"/>
  <c r="J21" i="14"/>
  <c r="J28" i="14"/>
  <c r="J10" i="14"/>
  <c r="J29" i="14"/>
  <c r="J36" i="14"/>
  <c r="J18" i="14"/>
  <c r="J9" i="14"/>
  <c r="J17" i="14"/>
  <c r="J25" i="14"/>
  <c r="J33" i="14"/>
  <c r="J14" i="14"/>
  <c r="J22" i="14"/>
  <c r="J30" i="14"/>
  <c r="J11" i="14"/>
  <c r="J19" i="14"/>
  <c r="J27" i="14"/>
  <c r="J35" i="14"/>
  <c r="J8" i="14"/>
  <c r="J16" i="14"/>
  <c r="J24" i="14"/>
  <c r="J32" i="14"/>
  <c r="J15" i="14"/>
  <c r="J23" i="14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G7" i="13"/>
  <c r="E7" i="13"/>
  <c r="K6" i="13"/>
  <c r="J6" i="13"/>
  <c r="I6" i="13"/>
  <c r="E6" i="13"/>
  <c r="C6" i="13"/>
  <c r="E5" i="13"/>
  <c r="A5" i="13"/>
  <c r="E4" i="13"/>
  <c r="A4" i="13"/>
  <c r="J3" i="13"/>
  <c r="E3" i="13"/>
  <c r="A3" i="13"/>
  <c r="G2" i="13"/>
  <c r="J35" i="13" s="1"/>
  <c r="A2" i="13"/>
  <c r="A1" i="13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G7" i="11"/>
  <c r="E7" i="11"/>
  <c r="K6" i="11"/>
  <c r="J6" i="11"/>
  <c r="I6" i="11"/>
  <c r="E6" i="11"/>
  <c r="C6" i="11"/>
  <c r="E5" i="11"/>
  <c r="A5" i="11"/>
  <c r="E4" i="11"/>
  <c r="A4" i="11"/>
  <c r="J3" i="11"/>
  <c r="E3" i="11"/>
  <c r="A3" i="11"/>
  <c r="G2" i="11"/>
  <c r="A2" i="11"/>
  <c r="A1" i="11"/>
  <c r="G2" i="12"/>
  <c r="G2" i="10"/>
  <c r="J10" i="10" s="1"/>
  <c r="I38" i="12"/>
  <c r="I37" i="12"/>
  <c r="I36" i="12"/>
  <c r="J36" i="12" s="1"/>
  <c r="I35" i="12"/>
  <c r="J35" i="12" s="1"/>
  <c r="I34" i="12"/>
  <c r="J34" i="12" s="1"/>
  <c r="I33" i="12"/>
  <c r="J33" i="12" s="1"/>
  <c r="I32" i="12"/>
  <c r="J32" i="12" s="1"/>
  <c r="I31" i="12"/>
  <c r="J31" i="12" s="1"/>
  <c r="J30" i="12"/>
  <c r="I30" i="12"/>
  <c r="I29" i="12"/>
  <c r="J29" i="12" s="1"/>
  <c r="I28" i="12"/>
  <c r="J28" i="12" s="1"/>
  <c r="I27" i="12"/>
  <c r="J27" i="12" s="1"/>
  <c r="I26" i="12"/>
  <c r="J26" i="12" s="1"/>
  <c r="I25" i="12"/>
  <c r="J25" i="12" s="1"/>
  <c r="I24" i="12"/>
  <c r="J24" i="12" s="1"/>
  <c r="I23" i="12"/>
  <c r="J23" i="12" s="1"/>
  <c r="J22" i="12"/>
  <c r="I22" i="12"/>
  <c r="I21" i="12"/>
  <c r="J21" i="12" s="1"/>
  <c r="I20" i="12"/>
  <c r="J20" i="12" s="1"/>
  <c r="I19" i="12"/>
  <c r="J19" i="12" s="1"/>
  <c r="I18" i="12"/>
  <c r="J18" i="12" s="1"/>
  <c r="I17" i="12"/>
  <c r="J17" i="12" s="1"/>
  <c r="I16" i="12"/>
  <c r="J16" i="12" s="1"/>
  <c r="I15" i="12"/>
  <c r="J15" i="12" s="1"/>
  <c r="J14" i="12"/>
  <c r="I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G7" i="12"/>
  <c r="E7" i="12"/>
  <c r="K6" i="12"/>
  <c r="J6" i="12"/>
  <c r="I6" i="12"/>
  <c r="E6" i="12"/>
  <c r="C6" i="12"/>
  <c r="E5" i="12"/>
  <c r="A5" i="12"/>
  <c r="E4" i="12"/>
  <c r="A4" i="12"/>
  <c r="J3" i="12"/>
  <c r="E3" i="12"/>
  <c r="A3" i="12"/>
  <c r="A2" i="12"/>
  <c r="A1" i="12"/>
  <c r="I37" i="10"/>
  <c r="I36" i="10"/>
  <c r="J36" i="10" s="1"/>
  <c r="I35" i="10"/>
  <c r="I34" i="10"/>
  <c r="J34" i="10" s="1"/>
  <c r="I33" i="10"/>
  <c r="I32" i="10"/>
  <c r="J32" i="10" s="1"/>
  <c r="I31" i="10"/>
  <c r="I30" i="10"/>
  <c r="I29" i="10"/>
  <c r="I28" i="10"/>
  <c r="J28" i="10" s="1"/>
  <c r="I27" i="10"/>
  <c r="I26" i="10"/>
  <c r="J26" i="10" s="1"/>
  <c r="I25" i="10"/>
  <c r="I24" i="10"/>
  <c r="I23" i="10"/>
  <c r="I22" i="10"/>
  <c r="J22" i="10" s="1"/>
  <c r="I21" i="10"/>
  <c r="I20" i="10"/>
  <c r="J20" i="10" s="1"/>
  <c r="I19" i="10"/>
  <c r="I18" i="10"/>
  <c r="J18" i="10" s="1"/>
  <c r="I17" i="10"/>
  <c r="I16" i="10"/>
  <c r="I15" i="10"/>
  <c r="I14" i="10"/>
  <c r="J14" i="10" s="1"/>
  <c r="I13" i="10"/>
  <c r="I12" i="10"/>
  <c r="J12" i="10" s="1"/>
  <c r="I11" i="10"/>
  <c r="I9" i="10"/>
  <c r="I8" i="10"/>
  <c r="G7" i="10"/>
  <c r="E7" i="10"/>
  <c r="K6" i="10"/>
  <c r="J6" i="10"/>
  <c r="I6" i="10"/>
  <c r="E6" i="10"/>
  <c r="C6" i="10"/>
  <c r="E5" i="10"/>
  <c r="A5" i="10"/>
  <c r="E4" i="10"/>
  <c r="A4" i="10"/>
  <c r="J3" i="10"/>
  <c r="E3" i="10"/>
  <c r="A3" i="10"/>
  <c r="A2" i="10"/>
  <c r="A1" i="10"/>
  <c r="G2" i="6"/>
  <c r="G2" i="7"/>
  <c r="G2" i="8"/>
  <c r="G2" i="9"/>
  <c r="I37" i="9"/>
  <c r="I36" i="9"/>
  <c r="J36" i="9" s="1"/>
  <c r="I35" i="9"/>
  <c r="J35" i="9" s="1"/>
  <c r="I34" i="9"/>
  <c r="I33" i="9"/>
  <c r="J33" i="9" s="1"/>
  <c r="I32" i="9"/>
  <c r="J32" i="9" s="1"/>
  <c r="I31" i="9"/>
  <c r="J31" i="9" s="1"/>
  <c r="I30" i="9"/>
  <c r="I29" i="9"/>
  <c r="J29" i="9" s="1"/>
  <c r="I28" i="9"/>
  <c r="J28" i="9" s="1"/>
  <c r="I27" i="9"/>
  <c r="J27" i="9" s="1"/>
  <c r="I26" i="9"/>
  <c r="I25" i="9"/>
  <c r="J25" i="9" s="1"/>
  <c r="I24" i="9"/>
  <c r="J24" i="9" s="1"/>
  <c r="I23" i="9"/>
  <c r="J23" i="9" s="1"/>
  <c r="I22" i="9"/>
  <c r="I21" i="9"/>
  <c r="J21" i="9" s="1"/>
  <c r="I20" i="9"/>
  <c r="J20" i="9" s="1"/>
  <c r="I19" i="9"/>
  <c r="J19" i="9" s="1"/>
  <c r="I18" i="9"/>
  <c r="I17" i="9"/>
  <c r="J17" i="9" s="1"/>
  <c r="I16" i="9"/>
  <c r="J16" i="9" s="1"/>
  <c r="I15" i="9"/>
  <c r="J15" i="9" s="1"/>
  <c r="I14" i="9"/>
  <c r="I13" i="9"/>
  <c r="J13" i="9" s="1"/>
  <c r="I12" i="9"/>
  <c r="J12" i="9" s="1"/>
  <c r="I11" i="9"/>
  <c r="J11" i="9" s="1"/>
  <c r="I10" i="9"/>
  <c r="I9" i="9"/>
  <c r="J9" i="9" s="1"/>
  <c r="I8" i="9"/>
  <c r="J8" i="9" s="1"/>
  <c r="G7" i="9"/>
  <c r="E7" i="9"/>
  <c r="K6" i="9"/>
  <c r="J6" i="9"/>
  <c r="I6" i="9"/>
  <c r="E6" i="9"/>
  <c r="C6" i="9"/>
  <c r="E5" i="9"/>
  <c r="A5" i="9"/>
  <c r="E4" i="9"/>
  <c r="A4" i="9"/>
  <c r="J3" i="9"/>
  <c r="E3" i="9"/>
  <c r="A3" i="9"/>
  <c r="A2" i="9"/>
  <c r="A1" i="9"/>
  <c r="E5" i="1"/>
  <c r="I37" i="8"/>
  <c r="I36" i="8"/>
  <c r="I35" i="8"/>
  <c r="I34" i="8"/>
  <c r="I33" i="8"/>
  <c r="I32" i="8"/>
  <c r="I31" i="8"/>
  <c r="I30" i="8"/>
  <c r="J30" i="8" s="1"/>
  <c r="I29" i="8"/>
  <c r="I28" i="8"/>
  <c r="I27" i="8"/>
  <c r="I26" i="8"/>
  <c r="I25" i="8"/>
  <c r="I24" i="8"/>
  <c r="I23" i="8"/>
  <c r="I22" i="8"/>
  <c r="J22" i="8" s="1"/>
  <c r="I21" i="8"/>
  <c r="I20" i="8"/>
  <c r="I19" i="8"/>
  <c r="I18" i="8"/>
  <c r="I17" i="8"/>
  <c r="I16" i="8"/>
  <c r="I15" i="8"/>
  <c r="I14" i="8"/>
  <c r="J14" i="8" s="1"/>
  <c r="I13" i="8"/>
  <c r="I12" i="8"/>
  <c r="I11" i="8"/>
  <c r="I10" i="8"/>
  <c r="I9" i="8"/>
  <c r="I8" i="8"/>
  <c r="G7" i="8"/>
  <c r="E7" i="8"/>
  <c r="K6" i="8"/>
  <c r="J6" i="8"/>
  <c r="I6" i="8"/>
  <c r="E6" i="8"/>
  <c r="C6" i="8"/>
  <c r="E5" i="8"/>
  <c r="A5" i="8"/>
  <c r="E4" i="8"/>
  <c r="A4" i="8"/>
  <c r="J3" i="8"/>
  <c r="E3" i="8"/>
  <c r="A3" i="8"/>
  <c r="A2" i="8"/>
  <c r="A1" i="8"/>
  <c r="J37" i="8" l="1"/>
  <c r="J37" i="12"/>
  <c r="J8" i="10"/>
  <c r="J13" i="10"/>
  <c r="J15" i="10"/>
  <c r="J17" i="10"/>
  <c r="J21" i="10"/>
  <c r="J23" i="10"/>
  <c r="J25" i="10"/>
  <c r="J29" i="10"/>
  <c r="J31" i="10"/>
  <c r="J35" i="10"/>
  <c r="J37" i="10"/>
  <c r="J30" i="10"/>
  <c r="J12" i="13"/>
  <c r="J24" i="8"/>
  <c r="J32" i="13"/>
  <c r="J9" i="8"/>
  <c r="J17" i="8"/>
  <c r="J25" i="8"/>
  <c r="J33" i="8"/>
  <c r="J11" i="10"/>
  <c r="J16" i="10"/>
  <c r="J27" i="10"/>
  <c r="J36" i="11"/>
  <c r="J37" i="11"/>
  <c r="J20" i="13"/>
  <c r="J8" i="13"/>
  <c r="J28" i="13"/>
  <c r="J19" i="8"/>
  <c r="J12" i="8"/>
  <c r="J15" i="8"/>
  <c r="J23" i="8"/>
  <c r="J31" i="8"/>
  <c r="J8" i="8"/>
  <c r="J16" i="8"/>
  <c r="J32" i="8"/>
  <c r="J10" i="8"/>
  <c r="J18" i="8"/>
  <c r="J26" i="8"/>
  <c r="J11" i="8"/>
  <c r="J27" i="8"/>
  <c r="J35" i="8"/>
  <c r="J20" i="8"/>
  <c r="J28" i="8"/>
  <c r="J36" i="8"/>
  <c r="J16" i="13"/>
  <c r="J13" i="8"/>
  <c r="J21" i="8"/>
  <c r="J29" i="8"/>
  <c r="J37" i="9"/>
  <c r="J9" i="10"/>
  <c r="J19" i="10"/>
  <c r="J24" i="10"/>
  <c r="J36" i="13"/>
  <c r="J24" i="13"/>
  <c r="J9" i="13"/>
  <c r="J21" i="13"/>
  <c r="J25" i="13"/>
  <c r="J29" i="13"/>
  <c r="J33" i="13"/>
  <c r="J37" i="13"/>
  <c r="J10" i="13"/>
  <c r="J14" i="13"/>
  <c r="J18" i="13"/>
  <c r="J22" i="13"/>
  <c r="J26" i="13"/>
  <c r="J30" i="13"/>
  <c r="J34" i="13"/>
  <c r="J13" i="13"/>
  <c r="J17" i="13"/>
  <c r="J11" i="13"/>
  <c r="J15" i="13"/>
  <c r="J19" i="13"/>
  <c r="J23" i="13"/>
  <c r="J27" i="13"/>
  <c r="J31" i="13"/>
  <c r="J9" i="11"/>
  <c r="J11" i="11"/>
  <c r="J13" i="11"/>
  <c r="J15" i="11"/>
  <c r="J17" i="11"/>
  <c r="J19" i="11"/>
  <c r="J21" i="11"/>
  <c r="J23" i="11"/>
  <c r="J25" i="11"/>
  <c r="J27" i="11"/>
  <c r="J29" i="11"/>
  <c r="J31" i="11"/>
  <c r="J33" i="11"/>
  <c r="J35" i="11"/>
  <c r="J38" i="11"/>
  <c r="J8" i="11"/>
  <c r="J10" i="11"/>
  <c r="J12" i="11"/>
  <c r="J14" i="11"/>
  <c r="J16" i="11"/>
  <c r="J18" i="11"/>
  <c r="J20" i="11"/>
  <c r="J22" i="11"/>
  <c r="J24" i="11"/>
  <c r="J26" i="11"/>
  <c r="J28" i="11"/>
  <c r="J30" i="11"/>
  <c r="J32" i="11"/>
  <c r="J34" i="11"/>
  <c r="J38" i="12"/>
  <c r="J33" i="10"/>
  <c r="J34" i="8"/>
  <c r="J10" i="9"/>
  <c r="J14" i="9"/>
  <c r="J18" i="9"/>
  <c r="J22" i="9"/>
  <c r="J26" i="9"/>
  <c r="J30" i="9"/>
  <c r="J34" i="9"/>
  <c r="I10" i="7"/>
  <c r="J10" i="7" s="1"/>
  <c r="I11" i="7"/>
  <c r="J11" i="7"/>
  <c r="I12" i="7"/>
  <c r="J12" i="7" s="1"/>
  <c r="I13" i="7"/>
  <c r="J13" i="7" s="1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/>
  <c r="I20" i="7"/>
  <c r="J20" i="7" s="1"/>
  <c r="I21" i="7"/>
  <c r="J21" i="7" s="1"/>
  <c r="I22" i="7"/>
  <c r="J22" i="7" s="1"/>
  <c r="I23" i="7"/>
  <c r="J23" i="7"/>
  <c r="I24" i="7"/>
  <c r="J24" i="7" s="1"/>
  <c r="I25" i="7"/>
  <c r="J25" i="7" s="1"/>
  <c r="I26" i="7"/>
  <c r="J26" i="7" s="1"/>
  <c r="I27" i="7"/>
  <c r="J27" i="7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/>
  <c r="I36" i="7"/>
  <c r="J36" i="7" s="1"/>
  <c r="I37" i="7"/>
  <c r="J37" i="7" s="1"/>
  <c r="I38" i="7"/>
  <c r="J38" i="7" s="1"/>
  <c r="I12" i="6"/>
  <c r="J12" i="6" s="1"/>
  <c r="K6" i="7"/>
  <c r="J6" i="7"/>
  <c r="I6" i="7"/>
  <c r="G7" i="7"/>
  <c r="E7" i="7"/>
  <c r="E6" i="7"/>
  <c r="C6" i="7"/>
  <c r="K6" i="6"/>
  <c r="J6" i="6"/>
  <c r="I6" i="6"/>
  <c r="G7" i="6"/>
  <c r="E7" i="6"/>
  <c r="E6" i="6"/>
  <c r="C6" i="6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A5" i="7"/>
  <c r="J3" i="7"/>
  <c r="J3" i="6"/>
  <c r="E4" i="7"/>
  <c r="A4" i="7"/>
  <c r="E3" i="7"/>
  <c r="A3" i="7"/>
  <c r="A2" i="7"/>
  <c r="A1" i="7"/>
  <c r="A1" i="6"/>
  <c r="I9" i="7"/>
  <c r="J9" i="7" s="1"/>
  <c r="I8" i="7"/>
  <c r="J8" i="7" s="1"/>
  <c r="E5" i="7"/>
  <c r="A5" i="6"/>
  <c r="E3" i="6"/>
  <c r="E4" i="6"/>
  <c r="A4" i="6"/>
  <c r="A3" i="6"/>
  <c r="A2" i="6"/>
  <c r="E5" i="6"/>
  <c r="J30" i="1" l="1"/>
  <c r="I9" i="1"/>
  <c r="I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8" i="6" s="1"/>
  <c r="A8" i="6" s="1"/>
  <c r="B2" i="4"/>
  <c r="B15" i="4" s="1"/>
  <c r="J8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B6" i="4"/>
  <c r="B11" i="4" s="1"/>
  <c r="B12" i="4" s="1"/>
  <c r="A9" i="1"/>
  <c r="A32" i="1"/>
  <c r="A20" i="1"/>
  <c r="A35" i="1"/>
  <c r="A31" i="1"/>
  <c r="A27" i="1"/>
  <c r="A23" i="1"/>
  <c r="A19" i="1"/>
  <c r="A15" i="1"/>
  <c r="A11" i="1"/>
  <c r="A8" i="1"/>
  <c r="A37" i="1"/>
  <c r="A33" i="1"/>
  <c r="A29" i="1"/>
  <c r="A25" i="1"/>
  <c r="A21" i="1"/>
  <c r="A17" i="1"/>
  <c r="A13" i="1"/>
  <c r="A36" i="1"/>
  <c r="A28" i="1"/>
  <c r="A24" i="1"/>
  <c r="A16" i="1"/>
  <c r="A12" i="1"/>
  <c r="A38" i="1"/>
  <c r="A34" i="1"/>
  <c r="A30" i="1"/>
  <c r="A26" i="1"/>
  <c r="A22" i="1"/>
  <c r="A18" i="1"/>
  <c r="A14" i="1"/>
  <c r="A10" i="1"/>
  <c r="B9" i="6"/>
  <c r="B10" i="6" s="1"/>
  <c r="B8" i="4"/>
  <c r="B13" i="4"/>
  <c r="B9" i="4"/>
  <c r="B14" i="4"/>
  <c r="B16" i="4"/>
  <c r="B5" i="4"/>
  <c r="C8" i="1" s="1"/>
  <c r="B17" i="4"/>
  <c r="K38" i="1" l="1"/>
  <c r="K40" i="1"/>
  <c r="J5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B7" i="4"/>
  <c r="B10" i="4"/>
  <c r="A9" i="6"/>
  <c r="A10" i="6"/>
  <c r="B11" i="6"/>
  <c r="K38" i="6" l="1"/>
  <c r="J5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40" i="7" s="1"/>
  <c r="C9" i="6"/>
  <c r="C8" i="6"/>
  <c r="C10" i="6"/>
  <c r="C11" i="6"/>
  <c r="A11" i="6"/>
  <c r="B12" i="6"/>
  <c r="K36" i="7" l="1"/>
  <c r="K37" i="7" s="1"/>
  <c r="K38" i="7" s="1"/>
  <c r="J5" i="16"/>
  <c r="K8" i="16" s="1"/>
  <c r="K9" i="16" s="1"/>
  <c r="J5" i="14"/>
  <c r="K8" i="14" s="1"/>
  <c r="K9" i="14" s="1"/>
  <c r="J5" i="15"/>
  <c r="K8" i="15" s="1"/>
  <c r="K9" i="15" s="1"/>
  <c r="J5" i="10"/>
  <c r="K8" i="10" s="1"/>
  <c r="K9" i="10" s="1"/>
  <c r="K10" i="10" s="1"/>
  <c r="J5" i="12"/>
  <c r="K8" i="12" s="1"/>
  <c r="K9" i="12" s="1"/>
  <c r="J5" i="11"/>
  <c r="K8" i="11" s="1"/>
  <c r="K9" i="11" s="1"/>
  <c r="J5" i="13"/>
  <c r="K8" i="13" s="1"/>
  <c r="K9" i="13" s="1"/>
  <c r="J5" i="9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J5" i="8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C12" i="6"/>
  <c r="A12" i="6"/>
  <c r="B13" i="6"/>
  <c r="K11" i="14" l="1"/>
  <c r="K10" i="14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K28" i="14" s="1"/>
  <c r="K29" i="14" s="1"/>
  <c r="K30" i="14" s="1"/>
  <c r="K31" i="14" s="1"/>
  <c r="K32" i="14" s="1"/>
  <c r="K33" i="14" s="1"/>
  <c r="K34" i="14" s="1"/>
  <c r="K35" i="14" s="1"/>
  <c r="K36" i="14" s="1"/>
  <c r="K10" i="15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K28" i="15" s="1"/>
  <c r="K29" i="15" s="1"/>
  <c r="K30" i="15" s="1"/>
  <c r="K31" i="15" s="1"/>
  <c r="K32" i="15" s="1"/>
  <c r="K33" i="15" s="1"/>
  <c r="K34" i="15" s="1"/>
  <c r="K35" i="15" s="1"/>
  <c r="K36" i="15" s="1"/>
  <c r="K11" i="15"/>
  <c r="K10" i="16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K31" i="16" s="1"/>
  <c r="K32" i="16" s="1"/>
  <c r="K33" i="16" s="1"/>
  <c r="K34" i="16" s="1"/>
  <c r="K35" i="16" s="1"/>
  <c r="K36" i="16" s="1"/>
  <c r="K11" i="16"/>
  <c r="K10" i="1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11" i="11"/>
  <c r="K10" i="12"/>
  <c r="K12" i="12" s="1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K25" i="12" s="1"/>
  <c r="K26" i="12" s="1"/>
  <c r="K27" i="12" s="1"/>
  <c r="K28" i="12" s="1"/>
  <c r="K29" i="12" s="1"/>
  <c r="K30" i="12" s="1"/>
  <c r="K31" i="12" s="1"/>
  <c r="K32" i="12" s="1"/>
  <c r="K33" i="12" s="1"/>
  <c r="K34" i="12" s="1"/>
  <c r="K35" i="12" s="1"/>
  <c r="K36" i="12" s="1"/>
  <c r="K11" i="12"/>
  <c r="K10" i="13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11" i="13"/>
  <c r="K11" i="10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8"/>
  <c r="K37" i="8" s="1"/>
  <c r="K39" i="8"/>
  <c r="K39" i="9"/>
  <c r="K36" i="9"/>
  <c r="K37" i="9" s="1"/>
  <c r="C13" i="6"/>
  <c r="A13" i="6"/>
  <c r="B14" i="6"/>
  <c r="K40" i="14" l="1"/>
  <c r="K37" i="14"/>
  <c r="K38" i="14" s="1"/>
  <c r="K39" i="16"/>
  <c r="K37" i="16"/>
  <c r="K39" i="15"/>
  <c r="K37" i="15"/>
  <c r="K39" i="10"/>
  <c r="K36" i="10"/>
  <c r="K37" i="10" s="1"/>
  <c r="K39" i="13"/>
  <c r="K37" i="13"/>
  <c r="K37" i="12"/>
  <c r="K38" i="12" s="1"/>
  <c r="K40" i="12"/>
  <c r="K37" i="11"/>
  <c r="K38" i="11" s="1"/>
  <c r="K40" i="11"/>
  <c r="C14" i="6"/>
  <c r="A14" i="6"/>
  <c r="B15" i="6"/>
  <c r="C15" i="6" l="1"/>
  <c r="A15" i="6"/>
  <c r="B16" i="6"/>
  <c r="C16" i="6" l="1"/>
  <c r="A16" i="6"/>
  <c r="B17" i="6"/>
  <c r="C17" i="6" l="1"/>
  <c r="A17" i="6"/>
  <c r="B18" i="6"/>
  <c r="C18" i="6" l="1"/>
  <c r="A18" i="6"/>
  <c r="B19" i="6"/>
  <c r="C19" i="6" l="1"/>
  <c r="A19" i="6"/>
  <c r="B20" i="6"/>
  <c r="C20" i="6" l="1"/>
  <c r="A20" i="6"/>
  <c r="B21" i="6"/>
  <c r="C21" i="6" l="1"/>
  <c r="A21" i="6"/>
  <c r="B22" i="6"/>
  <c r="C22" i="6" l="1"/>
  <c r="A22" i="6"/>
  <c r="B23" i="6"/>
  <c r="C23" i="6" l="1"/>
  <c r="A23" i="6"/>
  <c r="B24" i="6"/>
  <c r="C24" i="6" l="1"/>
  <c r="A24" i="6"/>
  <c r="B25" i="6"/>
  <c r="C25" i="6" l="1"/>
  <c r="A25" i="6"/>
  <c r="B26" i="6"/>
  <c r="C26" i="6" l="1"/>
  <c r="A26" i="6"/>
  <c r="B27" i="6"/>
  <c r="C27" i="6" l="1"/>
  <c r="A27" i="6"/>
  <c r="B28" i="6"/>
  <c r="C28" i="6" l="1"/>
  <c r="A28" i="6"/>
  <c r="B29" i="6"/>
  <c r="C29" i="6" l="1"/>
  <c r="A29" i="6"/>
  <c r="B30" i="6"/>
  <c r="C30" i="6" l="1"/>
  <c r="A30" i="6"/>
  <c r="B31" i="6"/>
  <c r="C31" i="6" l="1"/>
  <c r="A31" i="6"/>
  <c r="B32" i="6"/>
  <c r="C32" i="6" l="1"/>
  <c r="A32" i="6"/>
  <c r="B33" i="6"/>
  <c r="C33" i="6" l="1"/>
  <c r="A33" i="6"/>
  <c r="B34" i="6"/>
  <c r="C34" i="6" l="1"/>
  <c r="A34" i="6"/>
  <c r="B35" i="6"/>
  <c r="B36" i="6" l="1"/>
  <c r="A36" i="6" s="1"/>
  <c r="C35" i="6"/>
  <c r="A35" i="6"/>
  <c r="C36" i="6" l="1"/>
  <c r="B8" i="7"/>
  <c r="B9" i="7" l="1"/>
  <c r="C8" i="7"/>
  <c r="A8" i="7"/>
  <c r="C9" i="7" l="1"/>
  <c r="B10" i="7"/>
  <c r="A9" i="7"/>
  <c r="C10" i="7" l="1"/>
  <c r="B11" i="7"/>
  <c r="A10" i="7"/>
  <c r="C11" i="7" l="1"/>
  <c r="B12" i="7"/>
  <c r="A11" i="7"/>
  <c r="C12" i="7" l="1"/>
  <c r="B13" i="7"/>
  <c r="A12" i="7"/>
  <c r="C13" i="7" l="1"/>
  <c r="B14" i="7"/>
  <c r="A13" i="7"/>
  <c r="C14" i="7" l="1"/>
  <c r="B15" i="7"/>
  <c r="A14" i="7"/>
  <c r="C15" i="7" l="1"/>
  <c r="B16" i="7"/>
  <c r="A15" i="7"/>
  <c r="C16" i="7" l="1"/>
  <c r="B17" i="7"/>
  <c r="A16" i="7"/>
  <c r="C17" i="7" l="1"/>
  <c r="B18" i="7"/>
  <c r="A17" i="7"/>
  <c r="C18" i="7" l="1"/>
  <c r="B19" i="7"/>
  <c r="A18" i="7"/>
  <c r="C19" i="7" l="1"/>
  <c r="B20" i="7"/>
  <c r="A19" i="7"/>
  <c r="C20" i="7" l="1"/>
  <c r="B21" i="7"/>
  <c r="A20" i="7"/>
  <c r="C21" i="7" l="1"/>
  <c r="B22" i="7"/>
  <c r="A21" i="7"/>
  <c r="C22" i="7" l="1"/>
  <c r="B23" i="7"/>
  <c r="A22" i="7"/>
  <c r="C23" i="7" l="1"/>
  <c r="B24" i="7"/>
  <c r="A23" i="7"/>
  <c r="C24" i="7" l="1"/>
  <c r="B25" i="7"/>
  <c r="A24" i="7"/>
  <c r="C25" i="7" l="1"/>
  <c r="B26" i="7"/>
  <c r="A25" i="7"/>
  <c r="C26" i="7" l="1"/>
  <c r="B27" i="7"/>
  <c r="A26" i="7"/>
  <c r="C27" i="7" l="1"/>
  <c r="B28" i="7"/>
  <c r="A27" i="7"/>
  <c r="B29" i="7" l="1"/>
  <c r="A28" i="7"/>
  <c r="C28" i="7"/>
  <c r="B30" i="7" l="1"/>
  <c r="A29" i="7"/>
  <c r="C29" i="7"/>
  <c r="B31" i="7" l="1"/>
  <c r="A30" i="7"/>
  <c r="C30" i="7"/>
  <c r="B32" i="7" l="1"/>
  <c r="A31" i="7"/>
  <c r="C31" i="7"/>
  <c r="B33" i="7" l="1"/>
  <c r="A32" i="7"/>
  <c r="C32" i="7"/>
  <c r="B34" i="7" l="1"/>
  <c r="A33" i="7"/>
  <c r="C33" i="7"/>
  <c r="B35" i="7" l="1"/>
  <c r="A34" i="7"/>
  <c r="C34" i="7"/>
  <c r="B36" i="7" l="1"/>
  <c r="A35" i="7"/>
  <c r="C35" i="7"/>
  <c r="B37" i="7" l="1"/>
  <c r="A36" i="7"/>
  <c r="C36" i="7"/>
  <c r="A37" i="7" l="1"/>
  <c r="B38" i="7"/>
  <c r="A38" i="7" l="1"/>
  <c r="B8" i="8"/>
  <c r="B9" i="8" l="1"/>
  <c r="A8" i="8"/>
  <c r="C8" i="8"/>
  <c r="A9" i="8" l="1"/>
  <c r="B10" i="8"/>
  <c r="C9" i="8"/>
  <c r="B11" i="8" l="1"/>
  <c r="A10" i="8"/>
  <c r="C10" i="8"/>
  <c r="B12" i="8" l="1"/>
  <c r="A11" i="8"/>
  <c r="C11" i="8"/>
  <c r="A12" i="8" l="1"/>
  <c r="C12" i="8"/>
  <c r="B13" i="8"/>
  <c r="A13" i="8" l="1"/>
  <c r="B14" i="8"/>
  <c r="C13" i="8"/>
  <c r="B15" i="8" l="1"/>
  <c r="C14" i="8"/>
  <c r="A14" i="8"/>
  <c r="C15" i="8" l="1"/>
  <c r="B16" i="8"/>
  <c r="A15" i="8"/>
  <c r="B17" i="8" l="1"/>
  <c r="C16" i="8"/>
  <c r="A16" i="8"/>
  <c r="A17" i="8" l="1"/>
  <c r="C17" i="8"/>
  <c r="B18" i="8"/>
  <c r="B19" i="8" l="1"/>
  <c r="A18" i="8"/>
  <c r="C18" i="8"/>
  <c r="B20" i="8" l="1"/>
  <c r="C19" i="8"/>
  <c r="A19" i="8"/>
  <c r="B21" i="8" l="1"/>
  <c r="A20" i="8"/>
  <c r="C20" i="8"/>
  <c r="C21" i="8" l="1"/>
  <c r="B22" i="8"/>
  <c r="A21" i="8"/>
  <c r="B23" i="8" l="1"/>
  <c r="A22" i="8"/>
  <c r="C22" i="8"/>
  <c r="C23" i="8" l="1"/>
  <c r="B24" i="8"/>
  <c r="A23" i="8"/>
  <c r="B25" i="8" l="1"/>
  <c r="C24" i="8"/>
  <c r="A24" i="8"/>
  <c r="A25" i="8" l="1"/>
  <c r="B26" i="8"/>
  <c r="C25" i="8"/>
  <c r="B27" i="8" l="1"/>
  <c r="C26" i="8"/>
  <c r="A26" i="8"/>
  <c r="B28" i="8" l="1"/>
  <c r="C27" i="8"/>
  <c r="A27" i="8"/>
  <c r="B29" i="8" l="1"/>
  <c r="C28" i="8"/>
  <c r="A28" i="8"/>
  <c r="B30" i="8" l="1"/>
  <c r="C29" i="8"/>
  <c r="A29" i="8"/>
  <c r="B31" i="8" l="1"/>
  <c r="C30" i="8"/>
  <c r="A30" i="8"/>
  <c r="C31" i="8" l="1"/>
  <c r="A31" i="8"/>
  <c r="B32" i="8"/>
  <c r="B33" i="8" l="1"/>
  <c r="A32" i="8"/>
  <c r="C32" i="8"/>
  <c r="B34" i="8" l="1"/>
  <c r="C33" i="8"/>
  <c r="A33" i="8"/>
  <c r="B35" i="8" l="1"/>
  <c r="A34" i="8"/>
  <c r="C34" i="8"/>
  <c r="B36" i="8" l="1"/>
  <c r="C35" i="8"/>
  <c r="A35" i="8"/>
  <c r="B37" i="8" l="1"/>
  <c r="B8" i="9" s="1"/>
  <c r="A36" i="8"/>
  <c r="C36" i="8"/>
  <c r="B9" i="9" l="1"/>
  <c r="A8" i="9"/>
  <c r="C8" i="9"/>
  <c r="A37" i="8"/>
  <c r="A9" i="9" l="1"/>
  <c r="B10" i="9"/>
  <c r="C9" i="9"/>
  <c r="B11" i="9" l="1"/>
  <c r="A10" i="9"/>
  <c r="C10" i="9"/>
  <c r="A11" i="9" l="1"/>
  <c r="B12" i="9"/>
  <c r="C11" i="9"/>
  <c r="B13" i="9" l="1"/>
  <c r="C12" i="9"/>
  <c r="A12" i="9"/>
  <c r="A13" i="9" l="1"/>
  <c r="B14" i="9"/>
  <c r="C13" i="9"/>
  <c r="C14" i="9" l="1"/>
  <c r="B15" i="9"/>
  <c r="A14" i="9"/>
  <c r="C15" i="9" l="1"/>
  <c r="B16" i="9"/>
  <c r="A15" i="9"/>
  <c r="B17" i="9" l="1"/>
  <c r="C16" i="9"/>
  <c r="A16" i="9"/>
  <c r="A17" i="9" l="1"/>
  <c r="C17" i="9"/>
  <c r="B18" i="9"/>
  <c r="B19" i="9" l="1"/>
  <c r="C18" i="9"/>
  <c r="A18" i="9"/>
  <c r="C19" i="9" l="1"/>
  <c r="A19" i="9"/>
  <c r="B20" i="9"/>
  <c r="B21" i="9" l="1"/>
  <c r="C20" i="9"/>
  <c r="A20" i="9"/>
  <c r="B22" i="9" l="1"/>
  <c r="C21" i="9"/>
  <c r="A21" i="9"/>
  <c r="B23" i="9" l="1"/>
  <c r="A22" i="9"/>
  <c r="C22" i="9"/>
  <c r="B24" i="9" l="1"/>
  <c r="A23" i="9"/>
  <c r="C23" i="9"/>
  <c r="B25" i="9" l="1"/>
  <c r="A24" i="9"/>
  <c r="C24" i="9"/>
  <c r="B26" i="9" l="1"/>
  <c r="A25" i="9"/>
  <c r="C25" i="9"/>
  <c r="B27" i="9" l="1"/>
  <c r="A26" i="9"/>
  <c r="C26" i="9"/>
  <c r="A27" i="9" l="1"/>
  <c r="B28" i="9"/>
  <c r="C27" i="9"/>
  <c r="B29" i="9" l="1"/>
  <c r="C28" i="9"/>
  <c r="A28" i="9"/>
  <c r="C29" i="9" l="1"/>
  <c r="A29" i="9"/>
  <c r="B30" i="9"/>
  <c r="B31" i="9" l="1"/>
  <c r="C30" i="9"/>
  <c r="A30" i="9"/>
  <c r="B32" i="9" l="1"/>
  <c r="C31" i="9"/>
  <c r="A31" i="9"/>
  <c r="B33" i="9" l="1"/>
  <c r="A32" i="9"/>
  <c r="C32" i="9"/>
  <c r="C33" i="9" l="1"/>
  <c r="A33" i="9"/>
  <c r="B34" i="9"/>
  <c r="B35" i="9" l="1"/>
  <c r="A34" i="9"/>
  <c r="C34" i="9"/>
  <c r="C35" i="9" l="1"/>
  <c r="A35" i="9"/>
  <c r="B36" i="9"/>
  <c r="B37" i="9" l="1"/>
  <c r="B8" i="10" s="1"/>
  <c r="C8" i="10" s="1"/>
  <c r="C36" i="9"/>
  <c r="A36" i="9"/>
  <c r="A8" i="10" l="1"/>
  <c r="B9" i="10"/>
  <c r="B10" i="10" s="1"/>
  <c r="A37" i="9"/>
  <c r="A10" i="10" l="1"/>
  <c r="C10" i="10"/>
  <c r="A9" i="10"/>
  <c r="C9" i="10"/>
  <c r="B11" i="10" l="1"/>
  <c r="C11" i="10" l="1"/>
  <c r="B12" i="10"/>
  <c r="A11" i="10"/>
  <c r="B13" i="10" l="1"/>
  <c r="C12" i="10"/>
  <c r="A12" i="10"/>
  <c r="C13" i="10" l="1"/>
  <c r="A13" i="10"/>
  <c r="B14" i="10"/>
  <c r="B15" i="10" l="1"/>
  <c r="A14" i="10"/>
  <c r="C14" i="10"/>
  <c r="B16" i="10" l="1"/>
  <c r="C15" i="10"/>
  <c r="A15" i="10"/>
  <c r="B17" i="10" l="1"/>
  <c r="C16" i="10"/>
  <c r="A16" i="10"/>
  <c r="B18" i="10" l="1"/>
  <c r="A17" i="10"/>
  <c r="C17" i="10"/>
  <c r="B19" i="10" l="1"/>
  <c r="A18" i="10"/>
  <c r="C18" i="10"/>
  <c r="C19" i="10" l="1"/>
  <c r="A19" i="10"/>
  <c r="B20" i="10"/>
  <c r="B21" i="10" l="1"/>
  <c r="C20" i="10"/>
  <c r="A20" i="10"/>
  <c r="B22" i="10" l="1"/>
  <c r="A21" i="10"/>
  <c r="C21" i="10"/>
  <c r="B23" i="10" l="1"/>
  <c r="C22" i="10"/>
  <c r="A22" i="10"/>
  <c r="C23" i="10" l="1"/>
  <c r="A23" i="10"/>
  <c r="B24" i="10"/>
  <c r="B25" i="10" l="1"/>
  <c r="C24" i="10"/>
  <c r="A24" i="10"/>
  <c r="B26" i="10" l="1"/>
  <c r="A25" i="10"/>
  <c r="C25" i="10"/>
  <c r="B27" i="10" l="1"/>
  <c r="A26" i="10"/>
  <c r="C26" i="10"/>
  <c r="B28" i="10" l="1"/>
  <c r="C27" i="10"/>
  <c r="A27" i="10"/>
  <c r="B29" i="10" l="1"/>
  <c r="A28" i="10"/>
  <c r="C28" i="10"/>
  <c r="B30" i="10" l="1"/>
  <c r="A29" i="10"/>
  <c r="C29" i="10"/>
  <c r="B31" i="10" l="1"/>
  <c r="A30" i="10"/>
  <c r="C30" i="10"/>
  <c r="C31" i="10" l="1"/>
  <c r="A31" i="10"/>
  <c r="B32" i="10"/>
  <c r="B33" i="10" l="1"/>
  <c r="A32" i="10"/>
  <c r="C32" i="10"/>
  <c r="B34" i="10" l="1"/>
  <c r="C33" i="10"/>
  <c r="A33" i="10"/>
  <c r="B35" i="10" l="1"/>
  <c r="A34" i="10"/>
  <c r="C34" i="10"/>
  <c r="C35" i="10" l="1"/>
  <c r="B36" i="10"/>
  <c r="A35" i="10"/>
  <c r="B37" i="10" l="1"/>
  <c r="B8" i="12" s="1"/>
  <c r="A36" i="10"/>
  <c r="C36" i="10"/>
  <c r="B9" i="12" l="1"/>
  <c r="C8" i="12"/>
  <c r="A8" i="12"/>
  <c r="A37" i="10"/>
  <c r="A9" i="12" l="1"/>
  <c r="C9" i="12"/>
  <c r="B10" i="12"/>
  <c r="A10" i="12" l="1"/>
  <c r="C10" i="12"/>
  <c r="B11" i="12"/>
  <c r="B12" i="12" l="1"/>
  <c r="C11" i="12"/>
  <c r="A11" i="12"/>
  <c r="B13" i="12" l="1"/>
  <c r="C12" i="12"/>
  <c r="A12" i="12"/>
  <c r="C13" i="12" l="1"/>
  <c r="B14" i="12"/>
  <c r="A13" i="12"/>
  <c r="A14" i="12" l="1"/>
  <c r="C14" i="12"/>
  <c r="B15" i="12"/>
  <c r="B16" i="12" l="1"/>
  <c r="C15" i="12"/>
  <c r="A15" i="12"/>
  <c r="A16" i="12" l="1"/>
  <c r="B17" i="12"/>
  <c r="C16" i="12"/>
  <c r="B18" i="12" l="1"/>
  <c r="A17" i="12"/>
  <c r="C17" i="12"/>
  <c r="A18" i="12" l="1"/>
  <c r="B19" i="12"/>
  <c r="C18" i="12"/>
  <c r="B20" i="12" l="1"/>
  <c r="C19" i="12"/>
  <c r="A19" i="12"/>
  <c r="A20" i="12" l="1"/>
  <c r="B21" i="12"/>
  <c r="C20" i="12"/>
  <c r="C21" i="12" l="1"/>
  <c r="B22" i="12"/>
  <c r="A21" i="12"/>
  <c r="B23" i="12" l="1"/>
  <c r="A22" i="12"/>
  <c r="C22" i="12"/>
  <c r="B24" i="12" l="1"/>
  <c r="C23" i="12"/>
  <c r="A23" i="12"/>
  <c r="A24" i="12" l="1"/>
  <c r="B25" i="12"/>
  <c r="C24" i="12"/>
  <c r="B26" i="12" l="1"/>
  <c r="C25" i="12"/>
  <c r="A25" i="12"/>
  <c r="A26" i="12" l="1"/>
  <c r="B27" i="12"/>
  <c r="C26" i="12"/>
  <c r="B28" i="12" l="1"/>
  <c r="C27" i="12"/>
  <c r="A27" i="12"/>
  <c r="A28" i="12" l="1"/>
  <c r="B29" i="12"/>
  <c r="C28" i="12"/>
  <c r="C29" i="12" l="1"/>
  <c r="B30" i="12"/>
  <c r="A29" i="12"/>
  <c r="B31" i="12" l="1"/>
  <c r="A30" i="12"/>
  <c r="C30" i="12"/>
  <c r="C31" i="12" l="1"/>
  <c r="B32" i="12"/>
  <c r="A31" i="12"/>
  <c r="A32" i="12" l="1"/>
  <c r="B33" i="12"/>
  <c r="C32" i="12"/>
  <c r="C33" i="12" l="1"/>
  <c r="B34" i="12"/>
  <c r="A33" i="12"/>
  <c r="B35" i="12" l="1"/>
  <c r="A34" i="12"/>
  <c r="C34" i="12"/>
  <c r="C35" i="12" l="1"/>
  <c r="B36" i="12"/>
  <c r="A35" i="12"/>
  <c r="A36" i="12" l="1"/>
  <c r="B37" i="12"/>
  <c r="C36" i="12"/>
  <c r="B38" i="12" l="1"/>
  <c r="B8" i="11" s="1"/>
  <c r="C37" i="12"/>
  <c r="A37" i="12"/>
  <c r="A38" i="12" l="1"/>
  <c r="A8" i="11" l="1"/>
  <c r="B9" i="11"/>
  <c r="C8" i="11"/>
  <c r="C9" i="11" l="1"/>
  <c r="B10" i="11"/>
  <c r="A9" i="11"/>
  <c r="B11" i="11" l="1"/>
  <c r="C10" i="11"/>
  <c r="A10" i="11"/>
  <c r="C11" i="11" l="1"/>
  <c r="B12" i="11"/>
  <c r="A11" i="11"/>
  <c r="C12" i="11" l="1"/>
  <c r="A12" i="11"/>
  <c r="B13" i="11"/>
  <c r="C13" i="11" l="1"/>
  <c r="B14" i="11"/>
  <c r="A13" i="11"/>
  <c r="C14" i="11" l="1"/>
  <c r="A14" i="11"/>
  <c r="B15" i="11"/>
  <c r="B16" i="11" l="1"/>
  <c r="C15" i="11"/>
  <c r="A15" i="11"/>
  <c r="A16" i="11" l="1"/>
  <c r="B17" i="11"/>
  <c r="C16" i="11"/>
  <c r="C17" i="11" l="1"/>
  <c r="A17" i="11"/>
  <c r="B18" i="11"/>
  <c r="B19" i="11" l="1"/>
  <c r="A18" i="11"/>
  <c r="C18" i="11"/>
  <c r="A19" i="11" l="1"/>
  <c r="B20" i="11"/>
  <c r="C19" i="11"/>
  <c r="B21" i="11" l="1"/>
  <c r="A20" i="11"/>
  <c r="C20" i="11"/>
  <c r="A21" i="11" l="1"/>
  <c r="C21" i="11"/>
  <c r="B22" i="11"/>
  <c r="C22" i="11" s="1"/>
  <c r="A22" i="11" l="1"/>
  <c r="B23" i="11"/>
  <c r="C23" i="11" l="1"/>
  <c r="A23" i="11"/>
  <c r="B24" i="11"/>
  <c r="A24" i="11" l="1"/>
  <c r="B25" i="11"/>
  <c r="C24" i="11"/>
  <c r="C25" i="11" l="1"/>
  <c r="A25" i="11"/>
  <c r="B26" i="11"/>
  <c r="B27" i="11" l="1"/>
  <c r="C26" i="11"/>
  <c r="A26" i="11"/>
  <c r="A27" i="11" l="1"/>
  <c r="B28" i="11"/>
  <c r="C27" i="11"/>
  <c r="B29" i="11" l="1"/>
  <c r="A28" i="11"/>
  <c r="C28" i="11"/>
  <c r="C29" i="11" l="1"/>
  <c r="A29" i="11"/>
  <c r="B30" i="11"/>
  <c r="A30" i="11" l="1"/>
  <c r="B31" i="11"/>
  <c r="C30" i="11"/>
  <c r="C31" i="11" l="1"/>
  <c r="A31" i="11"/>
  <c r="B32" i="11"/>
  <c r="A32" i="11" l="1"/>
  <c r="B33" i="11"/>
  <c r="C32" i="11"/>
  <c r="C33" i="11" l="1"/>
  <c r="A33" i="11"/>
  <c r="B34" i="11"/>
  <c r="C34" i="11" l="1"/>
  <c r="A34" i="11"/>
  <c r="B35" i="11"/>
  <c r="B36" i="11" l="1"/>
  <c r="C35" i="11"/>
  <c r="A35" i="11"/>
  <c r="A36" i="11" l="1"/>
  <c r="B37" i="11"/>
  <c r="C36" i="11"/>
  <c r="B38" i="11" l="1"/>
  <c r="A37" i="11"/>
  <c r="A38" i="11" l="1"/>
  <c r="B8" i="13"/>
  <c r="B9" i="13" l="1"/>
  <c r="A8" i="13"/>
  <c r="A9" i="13" l="1"/>
  <c r="B10" i="13"/>
  <c r="A10" i="13" l="1"/>
  <c r="B11" i="13"/>
  <c r="A11" i="13" l="1"/>
  <c r="B12" i="13"/>
  <c r="B13" i="13" l="1"/>
  <c r="A12" i="13"/>
  <c r="A13" i="13" l="1"/>
  <c r="B14" i="13"/>
  <c r="A14" i="13" l="1"/>
  <c r="B15" i="13"/>
  <c r="A15" i="13" l="1"/>
  <c r="B16" i="13"/>
  <c r="B17" i="13" l="1"/>
  <c r="A16" i="13"/>
  <c r="A17" i="13" l="1"/>
  <c r="B18" i="13"/>
  <c r="A18" i="13" l="1"/>
  <c r="B19" i="13"/>
  <c r="A19" i="13" l="1"/>
  <c r="B20" i="13"/>
  <c r="B21" i="13" l="1"/>
  <c r="A20" i="13"/>
  <c r="A21" i="13" l="1"/>
  <c r="B22" i="13"/>
  <c r="A22" i="13" l="1"/>
  <c r="B23" i="13"/>
  <c r="A23" i="13" l="1"/>
  <c r="B24" i="13"/>
  <c r="B25" i="13" l="1"/>
  <c r="A24" i="13"/>
  <c r="B26" i="13" l="1"/>
  <c r="A25" i="13"/>
  <c r="A26" i="13" l="1"/>
  <c r="B27" i="13"/>
  <c r="B28" i="13" l="1"/>
  <c r="A27" i="13"/>
  <c r="B29" i="13" l="1"/>
  <c r="A28" i="13"/>
  <c r="A29" i="13" l="1"/>
  <c r="B30" i="13"/>
  <c r="A30" i="13" l="1"/>
  <c r="B31" i="13"/>
  <c r="B32" i="13" l="1"/>
  <c r="A31" i="13"/>
  <c r="B33" i="13" l="1"/>
  <c r="A32" i="13"/>
  <c r="A33" i="13" l="1"/>
  <c r="B34" i="13"/>
  <c r="A34" i="13" l="1"/>
  <c r="B35" i="13"/>
  <c r="B36" i="13" l="1"/>
  <c r="A35" i="13"/>
  <c r="B37" i="13" l="1"/>
  <c r="A36" i="13"/>
  <c r="A37" i="13" l="1"/>
  <c r="B8" i="14"/>
  <c r="B9" i="14" l="1"/>
  <c r="A8" i="14"/>
  <c r="B10" i="14" l="1"/>
  <c r="A9" i="14"/>
  <c r="A10" i="14" l="1"/>
  <c r="B11" i="14"/>
  <c r="A11" i="14" l="1"/>
  <c r="B12" i="14"/>
  <c r="B13" i="14" l="1"/>
  <c r="A12" i="14"/>
  <c r="A13" i="14" l="1"/>
  <c r="B14" i="14"/>
  <c r="A14" i="14" l="1"/>
  <c r="B15" i="14"/>
  <c r="A15" i="14" l="1"/>
  <c r="B16" i="14"/>
  <c r="A16" i="14" l="1"/>
  <c r="B17" i="14"/>
  <c r="B18" i="14" l="1"/>
  <c r="A17" i="14"/>
  <c r="A18" i="14" l="1"/>
  <c r="B19" i="14"/>
  <c r="A19" i="14" l="1"/>
  <c r="B20" i="14"/>
  <c r="B21" i="14" l="1"/>
  <c r="A20" i="14"/>
  <c r="A21" i="14" l="1"/>
  <c r="B22" i="14"/>
  <c r="A22" i="14" l="1"/>
  <c r="B23" i="14"/>
  <c r="A23" i="14" l="1"/>
  <c r="B24" i="14"/>
  <c r="B25" i="14" l="1"/>
  <c r="A24" i="14"/>
  <c r="A25" i="14" l="1"/>
  <c r="B26" i="14"/>
  <c r="A26" i="14" l="1"/>
  <c r="B27" i="14"/>
  <c r="A27" i="14" l="1"/>
  <c r="B28" i="14"/>
  <c r="B29" i="14" l="1"/>
  <c r="A28" i="14"/>
  <c r="A29" i="14" l="1"/>
  <c r="B30" i="14"/>
  <c r="A30" i="14" l="1"/>
  <c r="B31" i="14"/>
  <c r="B32" i="14" l="1"/>
  <c r="A31" i="14"/>
  <c r="B33" i="14" l="1"/>
  <c r="A32" i="14"/>
  <c r="B34" i="14" l="1"/>
  <c r="A33" i="14"/>
  <c r="A34" i="14" l="1"/>
  <c r="B35" i="14"/>
  <c r="B36" i="14" l="1"/>
  <c r="A35" i="14"/>
  <c r="B37" i="14" l="1"/>
  <c r="A36" i="14"/>
  <c r="B38" i="14" l="1"/>
  <c r="A37" i="14"/>
  <c r="A38" i="14" l="1"/>
  <c r="B8" i="15"/>
  <c r="C8" i="15" s="1"/>
  <c r="B9" i="15" l="1"/>
  <c r="A8" i="15"/>
  <c r="B10" i="15" l="1"/>
  <c r="A9" i="15"/>
  <c r="B11" i="15" l="1"/>
  <c r="A10" i="15"/>
  <c r="B12" i="15" l="1"/>
  <c r="A11" i="15"/>
  <c r="B13" i="15" l="1"/>
  <c r="A12" i="15"/>
  <c r="A13" i="15" l="1"/>
  <c r="B14" i="15"/>
  <c r="A14" i="15" l="1"/>
  <c r="B15" i="15"/>
  <c r="A15" i="15" l="1"/>
  <c r="B16" i="15"/>
  <c r="B17" i="15" l="1"/>
  <c r="A16" i="15"/>
  <c r="B18" i="15" l="1"/>
  <c r="C18" i="15" s="1"/>
  <c r="A17" i="15"/>
  <c r="A18" i="15" l="1"/>
  <c r="B19" i="15"/>
  <c r="A19" i="15" l="1"/>
  <c r="B20" i="15"/>
  <c r="A20" i="15" l="1"/>
  <c r="B21" i="15"/>
  <c r="A21" i="15" l="1"/>
  <c r="B22" i="15"/>
  <c r="A22" i="15" l="1"/>
  <c r="B23" i="15"/>
  <c r="A23" i="15" l="1"/>
  <c r="B24" i="15"/>
  <c r="B25" i="15" l="1"/>
  <c r="A24" i="15"/>
  <c r="B26" i="15" l="1"/>
  <c r="A25" i="15"/>
  <c r="B27" i="15" l="1"/>
  <c r="A26" i="15"/>
  <c r="A27" i="15" l="1"/>
  <c r="B28" i="15"/>
  <c r="A28" i="15" l="1"/>
  <c r="B29" i="15"/>
  <c r="A29" i="15" l="1"/>
  <c r="B30" i="15"/>
  <c r="A30" i="15" l="1"/>
  <c r="B31" i="15"/>
  <c r="B32" i="15" l="1"/>
  <c r="A31" i="15"/>
  <c r="B33" i="15" l="1"/>
  <c r="A32" i="15"/>
  <c r="A33" i="15" l="1"/>
  <c r="B34" i="15"/>
  <c r="B35" i="15" l="1"/>
  <c r="A34" i="15"/>
  <c r="A35" i="15" l="1"/>
  <c r="B36" i="15"/>
  <c r="A36" i="15" l="1"/>
  <c r="B37" i="15"/>
  <c r="A37" i="15" l="1"/>
  <c r="B8" i="16"/>
  <c r="B9" i="16" l="1"/>
  <c r="A8" i="16"/>
  <c r="A9" i="16" l="1"/>
  <c r="B10" i="16"/>
  <c r="A10" i="16" l="1"/>
  <c r="B11" i="16"/>
  <c r="B12" i="16" l="1"/>
  <c r="A11" i="16"/>
  <c r="A12" i="16" l="1"/>
  <c r="B13" i="16"/>
  <c r="A13" i="16" l="1"/>
  <c r="B14" i="16"/>
  <c r="A14" i="16" l="1"/>
  <c r="B15" i="16"/>
  <c r="A15" i="16" l="1"/>
  <c r="B16" i="16"/>
  <c r="B17" i="16" l="1"/>
  <c r="A16" i="16"/>
  <c r="A17" i="16" l="1"/>
  <c r="B18" i="16"/>
  <c r="B19" i="16" l="1"/>
  <c r="A18" i="16"/>
  <c r="B20" i="16" l="1"/>
  <c r="A19" i="16"/>
  <c r="A20" i="16" l="1"/>
  <c r="B21" i="16"/>
  <c r="A21" i="16" l="1"/>
  <c r="B22" i="16"/>
  <c r="A22" i="16" l="1"/>
  <c r="B23" i="16"/>
  <c r="A23" i="16" l="1"/>
  <c r="B24" i="16"/>
  <c r="B25" i="16" l="1"/>
  <c r="A24" i="16"/>
  <c r="A25" i="16" l="1"/>
  <c r="B26" i="16"/>
  <c r="A26" i="16" l="1"/>
  <c r="B27" i="16"/>
  <c r="B28" i="16" l="1"/>
  <c r="A27" i="16"/>
  <c r="B29" i="16" l="1"/>
  <c r="A28" i="16"/>
  <c r="A29" i="16" l="1"/>
  <c r="B30" i="16"/>
  <c r="A30" i="16" l="1"/>
  <c r="B31" i="16"/>
  <c r="A31" i="16" l="1"/>
  <c r="B32" i="16"/>
  <c r="C32" i="16" s="1"/>
  <c r="B33" i="16" l="1"/>
  <c r="A32" i="16"/>
  <c r="A33" i="16" l="1"/>
  <c r="B34" i="16"/>
  <c r="A34" i="16" l="1"/>
  <c r="B35" i="16"/>
  <c r="B36" i="16" l="1"/>
  <c r="A35" i="16"/>
  <c r="A36" i="16" l="1"/>
  <c r="B37" i="16"/>
  <c r="A37" i="16" s="1"/>
</calcChain>
</file>

<file path=xl/comments1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10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11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12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2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3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4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5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6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7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8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9.xml><?xml version="1.0" encoding="utf-8"?>
<comments xmlns="http://schemas.openxmlformats.org/spreadsheetml/2006/main">
  <authors>
    <author>Saïd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Information :
-0h15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sharedStrings.xml><?xml version="1.0" encoding="utf-8"?>
<sst xmlns="http://schemas.openxmlformats.org/spreadsheetml/2006/main" count="43" uniqueCount="43">
  <si>
    <t>Choix de l'Année</t>
  </si>
  <si>
    <t>JOURS FÉRIÉS FRANÇAIS</t>
  </si>
  <si>
    <t>Pâques</t>
  </si>
  <si>
    <t>Lundi de Pâques</t>
  </si>
  <si>
    <t xml:space="preserve"> 8 Mai Victoire 1945</t>
  </si>
  <si>
    <t>Jeudi de l'Ascension</t>
  </si>
  <si>
    <t>Pentecôte</t>
  </si>
  <si>
    <t>Lundi de Pentecôte</t>
  </si>
  <si>
    <t>14 Juillet Fête Nationale France</t>
  </si>
  <si>
    <t>15 Août Assomption</t>
  </si>
  <si>
    <t>1 NovembreToussaint</t>
  </si>
  <si>
    <t>11 Novembre Armistice 1918</t>
  </si>
  <si>
    <t>25 décembre Noël</t>
  </si>
  <si>
    <t>N.An</t>
  </si>
  <si>
    <t>Pâq</t>
  </si>
  <si>
    <t>L.Pâq</t>
  </si>
  <si>
    <t>F.T</t>
  </si>
  <si>
    <t>Vict</t>
  </si>
  <si>
    <t>Asc</t>
  </si>
  <si>
    <t>Pent</t>
  </si>
  <si>
    <t>L.Pent</t>
  </si>
  <si>
    <t>F.Nat</t>
  </si>
  <si>
    <t>Asso</t>
  </si>
  <si>
    <t>Tous</t>
  </si>
  <si>
    <t>Armi</t>
  </si>
  <si>
    <t>Noël</t>
  </si>
  <si>
    <t>RELEVÉ MENSUEL D'HEURES</t>
  </si>
  <si>
    <r>
      <t xml:space="preserve">NOM DE L'AGENT :  </t>
    </r>
    <r>
      <rPr>
        <sz val="8"/>
        <rFont val="Calibri"/>
        <family val="2"/>
      </rPr>
      <t xml:space="preserve"> </t>
    </r>
  </si>
  <si>
    <t xml:space="preserve">SERVICE : </t>
  </si>
  <si>
    <t>ANIMATION</t>
  </si>
  <si>
    <t xml:space="preserve">Motif du dépassement / Récupération* </t>
  </si>
  <si>
    <t>Solde après chaque journée concernée</t>
  </si>
  <si>
    <t>Matin</t>
  </si>
  <si>
    <t>Après-midi</t>
  </si>
  <si>
    <t>SOLDE EN FIN DE MOIS</t>
  </si>
  <si>
    <t>Solde à la fin du mois précédent</t>
  </si>
  <si>
    <t>Nombre d'heures à effectuer par jour :</t>
  </si>
  <si>
    <t>Nb d'heures effectuées</t>
  </si>
  <si>
    <t>Heures à rattraper ou récupérer</t>
  </si>
  <si>
    <t>1er Janvier</t>
  </si>
  <si>
    <t>1er Mai</t>
  </si>
  <si>
    <t>Plages horaires</t>
  </si>
  <si>
    <t>Jean NÉMAR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</si>
</sst>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 yyyy"/>
    <numFmt numFmtId="165" formatCode="ddd"/>
    <numFmt numFmtId="166" formatCode="dddd\ dd\ mmm\ yyyy"/>
    <numFmt numFmtId="167" formatCode="dddd\ dd\-\ mmmm\-\ yyyy"/>
    <numFmt numFmtId="168" formatCode="dd"/>
    <numFmt numFmtId="169" formatCode="h:mm;@"/>
    <numFmt numFmtId="170" formatCode="[h]&quot;h&quot;mm"/>
  </numFmts>
  <fonts count="26" x14ac:knownFonts="1">
    <font>
      <sz val="11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color indexed="53"/>
      <name val="Arial"/>
      <family val="2"/>
    </font>
    <font>
      <b/>
      <sz val="10"/>
      <name val="Arial"/>
      <family val="2"/>
    </font>
    <font>
      <i/>
      <sz val="16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39"/>
      </left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 style="medium">
        <color indexed="39"/>
      </right>
      <top/>
      <bottom style="medium">
        <color indexed="3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9">
    <xf numFmtId="0" fontId="0" fillId="0" borderId="0" xfId="0"/>
    <xf numFmtId="0" fontId="0" fillId="0" borderId="8" xfId="0" applyFill="1" applyBorder="1" applyProtection="1"/>
    <xf numFmtId="169" fontId="25" fillId="7" borderId="10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0" xfId="0" applyNumberFormat="1" applyFont="1" applyFill="1" applyBorder="1" applyAlignment="1" applyProtection="1">
      <alignment horizontal="center" vertical="top" wrapText="1"/>
      <protection locked="0"/>
    </xf>
    <xf numFmtId="169" fontId="25" fillId="7" borderId="11" xfId="0" applyNumberFormat="1" applyFont="1" applyFill="1" applyBorder="1" applyAlignment="1" applyProtection="1">
      <alignment horizontal="center" vertical="top" wrapText="1"/>
      <protection locked="0"/>
    </xf>
    <xf numFmtId="169" fontId="25" fillId="7" borderId="14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5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5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hidden="1"/>
    </xf>
    <xf numFmtId="169" fontId="25" fillId="7" borderId="14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10" fillId="0" borderId="0" xfId="0" applyFont="1" applyFill="1" applyProtection="1"/>
    <xf numFmtId="0" fontId="1" fillId="0" borderId="34" xfId="0" applyFont="1" applyBorder="1" applyProtection="1"/>
    <xf numFmtId="0" fontId="15" fillId="0" borderId="25" xfId="0" applyNumberFormat="1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170" fontId="8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0" fontId="15" fillId="0" borderId="26" xfId="0" applyNumberFormat="1" applyFont="1" applyFill="1" applyBorder="1" applyAlignment="1" applyProtection="1">
      <alignment vertical="center" wrapText="1"/>
    </xf>
    <xf numFmtId="0" fontId="15" fillId="0" borderId="27" xfId="0" applyNumberFormat="1" applyFont="1" applyFill="1" applyBorder="1" applyAlignment="1" applyProtection="1">
      <alignment vertical="center" wrapText="1"/>
    </xf>
    <xf numFmtId="170" fontId="25" fillId="7" borderId="20" xfId="0" applyNumberFormat="1" applyFont="1" applyFill="1" applyBorder="1" applyAlignment="1" applyProtection="1">
      <alignment horizontal="center" vertical="center" wrapText="1"/>
    </xf>
    <xf numFmtId="170" fontId="25" fillId="7" borderId="21" xfId="0" applyNumberFormat="1" applyFont="1" applyFill="1" applyBorder="1" applyAlignment="1" applyProtection="1">
      <alignment horizontal="center" vertical="center" wrapText="1"/>
    </xf>
    <xf numFmtId="170" fontId="25" fillId="7" borderId="22" xfId="0" applyNumberFormat="1" applyFont="1" applyFill="1" applyBorder="1" applyAlignment="1" applyProtection="1">
      <alignment horizontal="center" vertical="center" wrapText="1"/>
    </xf>
    <xf numFmtId="170" fontId="25" fillId="7" borderId="11" xfId="0" applyNumberFormat="1" applyFont="1" applyFill="1" applyBorder="1" applyAlignment="1" applyProtection="1">
      <alignment horizontal="center" vertical="center" wrapText="1"/>
    </xf>
    <xf numFmtId="170" fontId="25" fillId="7" borderId="23" xfId="0" applyNumberFormat="1" applyFont="1" applyFill="1" applyBorder="1" applyAlignment="1" applyProtection="1">
      <alignment horizontal="center" vertical="center" wrapText="1"/>
    </xf>
    <xf numFmtId="170" fontId="25" fillId="7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18" fillId="7" borderId="0" xfId="0" applyNumberFormat="1" applyFont="1" applyFill="1" applyBorder="1" applyAlignment="1" applyProtection="1">
      <alignment horizontal="center" vertical="center" wrapText="1"/>
    </xf>
    <xf numFmtId="170" fontId="20" fillId="7" borderId="1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1" fillId="0" borderId="0" xfId="0" applyFont="1" applyProtection="1"/>
    <xf numFmtId="1" fontId="6" fillId="0" borderId="13" xfId="0" applyNumberFormat="1" applyFont="1" applyBorder="1" applyAlignment="1" applyProtection="1">
      <alignment horizontal="center" vertical="center"/>
      <protection locked="0" hidden="1"/>
    </xf>
    <xf numFmtId="1" fontId="6" fillId="0" borderId="16" xfId="0" applyNumberFormat="1" applyFont="1" applyBorder="1" applyAlignment="1" applyProtection="1">
      <alignment horizontal="center" vertical="center"/>
      <protection locked="0" hidden="1"/>
    </xf>
    <xf numFmtId="0" fontId="1" fillId="0" borderId="33" xfId="0" applyFont="1" applyBorder="1" applyProtection="1"/>
    <xf numFmtId="170" fontId="25" fillId="7" borderId="41" xfId="0" applyNumberFormat="1" applyFont="1" applyFill="1" applyBorder="1" applyAlignment="1" applyProtection="1">
      <alignment horizontal="center" vertical="top" wrapText="1"/>
    </xf>
    <xf numFmtId="170" fontId="25" fillId="7" borderId="29" xfId="0" applyNumberFormat="1" applyFont="1" applyFill="1" applyBorder="1" applyAlignment="1" applyProtection="1">
      <alignment horizontal="center" vertical="top" wrapText="1"/>
    </xf>
    <xf numFmtId="170" fontId="20" fillId="7" borderId="44" xfId="0" applyNumberFormat="1" applyFont="1" applyFill="1" applyBorder="1" applyAlignment="1" applyProtection="1">
      <alignment horizontal="center" vertical="center" wrapText="1"/>
    </xf>
    <xf numFmtId="170" fontId="25" fillId="7" borderId="30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Protection="1"/>
    <xf numFmtId="0" fontId="0" fillId="0" borderId="1" xfId="0" applyBorder="1" applyProtection="1"/>
    <xf numFmtId="0" fontId="0" fillId="0" borderId="1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70" fontId="25" fillId="7" borderId="10" xfId="0" applyNumberFormat="1" applyFont="1" applyFill="1" applyBorder="1" applyAlignment="1" applyProtection="1">
      <alignment horizontal="center" vertical="center" wrapText="1"/>
    </xf>
    <xf numFmtId="170" fontId="25" fillId="7" borderId="14" xfId="0" applyNumberFormat="1" applyFont="1" applyFill="1" applyBorder="1" applyAlignment="1" applyProtection="1">
      <alignment horizontal="center" vertical="center" wrapText="1"/>
    </xf>
    <xf numFmtId="169" fontId="10" fillId="8" borderId="19" xfId="0" applyNumberFormat="1" applyFont="1" applyFill="1" applyBorder="1" applyProtection="1">
      <protection locked="0"/>
    </xf>
    <xf numFmtId="169" fontId="10" fillId="8" borderId="19" xfId="0" applyNumberFormat="1" applyFont="1" applyFill="1" applyBorder="1" applyProtection="1"/>
    <xf numFmtId="0" fontId="4" fillId="0" borderId="0" xfId="1" applyFill="1" applyProtection="1"/>
    <xf numFmtId="0" fontId="2" fillId="0" borderId="2" xfId="1" applyFont="1" applyFill="1" applyBorder="1" applyProtection="1"/>
    <xf numFmtId="167" fontId="2" fillId="0" borderId="5" xfId="1" applyNumberFormat="1" applyFont="1" applyFill="1" applyBorder="1" applyProtection="1"/>
    <xf numFmtId="0" fontId="2" fillId="0" borderId="3" xfId="1" applyFont="1" applyFill="1" applyBorder="1" applyProtection="1"/>
    <xf numFmtId="166" fontId="2" fillId="0" borderId="6" xfId="1" applyNumberFormat="1" applyFont="1" applyFill="1" applyBorder="1" applyProtection="1"/>
    <xf numFmtId="0" fontId="2" fillId="0" borderId="4" xfId="1" applyFont="1" applyFill="1" applyBorder="1" applyProtection="1"/>
    <xf numFmtId="166" fontId="2" fillId="0" borderId="7" xfId="1" applyNumberFormat="1" applyFont="1" applyFill="1" applyBorder="1" applyProtection="1"/>
    <xf numFmtId="168" fontId="2" fillId="0" borderId="28" xfId="0" applyNumberFormat="1" applyFont="1" applyBorder="1" applyAlignment="1" applyProtection="1">
      <alignment horizontal="center" vertical="center"/>
      <protection hidden="1"/>
    </xf>
    <xf numFmtId="168" fontId="2" fillId="0" borderId="43" xfId="0" applyNumberFormat="1" applyFont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locked="0" hidden="1"/>
    </xf>
    <xf numFmtId="168" fontId="6" fillId="0" borderId="28" xfId="0" applyNumberFormat="1" applyFont="1" applyBorder="1" applyAlignment="1" applyProtection="1">
      <alignment horizontal="center" vertical="center"/>
      <protection hidden="1"/>
    </xf>
    <xf numFmtId="168" fontId="6" fillId="0" borderId="43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left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3" fillId="0" borderId="22" xfId="0" applyNumberFormat="1" applyFont="1" applyBorder="1" applyAlignment="1" applyProtection="1">
      <alignment horizontal="left" vertical="center"/>
      <protection hidden="1"/>
    </xf>
    <xf numFmtId="1" fontId="3" fillId="0" borderId="23" xfId="0" applyNumberFormat="1" applyFont="1" applyBorder="1" applyAlignment="1" applyProtection="1">
      <alignment horizontal="left" vertical="center"/>
      <protection hidden="1"/>
    </xf>
    <xf numFmtId="1" fontId="2" fillId="0" borderId="23" xfId="0" applyNumberFormat="1" applyFont="1" applyBorder="1" applyAlignment="1" applyProtection="1">
      <alignment horizontal="left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69" fontId="25" fillId="7" borderId="0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7" xfId="0" applyNumberFormat="1" applyFont="1" applyFill="1" applyBorder="1" applyAlignment="1" applyProtection="1">
      <alignment horizontal="center" vertical="top" wrapText="1"/>
      <protection locked="0"/>
    </xf>
    <xf numFmtId="170" fontId="25" fillId="7" borderId="17" xfId="0" applyNumberFormat="1" applyFont="1" applyFill="1" applyBorder="1" applyAlignment="1" applyProtection="1">
      <alignment horizontal="center" vertical="center" wrapText="1"/>
    </xf>
    <xf numFmtId="170" fontId="25" fillId="7" borderId="0" xfId="0" applyNumberFormat="1" applyFont="1" applyFill="1" applyBorder="1" applyAlignment="1" applyProtection="1">
      <alignment horizontal="center" vertical="center" wrapText="1"/>
    </xf>
    <xf numFmtId="170" fontId="25" fillId="7" borderId="0" xfId="0" applyNumberFormat="1" applyFont="1" applyFill="1" applyBorder="1" applyAlignment="1" applyProtection="1">
      <alignment horizontal="center" vertical="top" wrapText="1"/>
    </xf>
    <xf numFmtId="168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locked="0"/>
    </xf>
    <xf numFmtId="169" fontId="25" fillId="7" borderId="0" xfId="0" applyNumberFormat="1" applyFont="1" applyFill="1" applyBorder="1" applyAlignment="1" applyProtection="1">
      <alignment horizontal="center" vertical="top" wrapText="1"/>
      <protection locked="0"/>
    </xf>
    <xf numFmtId="0" fontId="15" fillId="7" borderId="0" xfId="0" applyNumberFormat="1" applyFont="1" applyFill="1" applyBorder="1" applyAlignment="1" applyProtection="1">
      <alignment vertical="center" wrapText="1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170" fontId="25" fillId="7" borderId="17" xfId="0" applyNumberFormat="1" applyFont="1" applyFill="1" applyBorder="1" applyAlignment="1" applyProtection="1">
      <alignment horizontal="center" vertical="top" wrapText="1"/>
    </xf>
    <xf numFmtId="1" fontId="2" fillId="0" borderId="0" xfId="0" applyNumberFormat="1" applyFont="1" applyBorder="1" applyAlignment="1" applyProtection="1">
      <alignment horizontal="left" vertical="center"/>
      <protection hidden="1"/>
    </xf>
    <xf numFmtId="1" fontId="6" fillId="0" borderId="45" xfId="0" applyNumberFormat="1" applyFont="1" applyBorder="1" applyAlignment="1" applyProtection="1">
      <alignment horizontal="center" vertical="center"/>
      <protection locked="0" hidden="1"/>
    </xf>
    <xf numFmtId="170" fontId="25" fillId="7" borderId="32" xfId="0" applyNumberFormat="1" applyFont="1" applyFill="1" applyBorder="1" applyAlignment="1" applyProtection="1">
      <alignment horizontal="center" vertical="center" wrapText="1"/>
    </xf>
    <xf numFmtId="169" fontId="25" fillId="7" borderId="47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47" xfId="0" applyNumberFormat="1" applyFont="1" applyFill="1" applyBorder="1" applyAlignment="1" applyProtection="1">
      <alignment horizontal="center" vertical="top" wrapText="1"/>
      <protection locked="0"/>
    </xf>
    <xf numFmtId="169" fontId="25" fillId="7" borderId="48" xfId="0" applyNumberFormat="1" applyFont="1" applyFill="1" applyBorder="1" applyAlignment="1" applyProtection="1">
      <alignment horizontal="center" vertical="top" wrapText="1"/>
      <protection locked="0"/>
    </xf>
    <xf numFmtId="0" fontId="0" fillId="0" borderId="4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170" fontId="25" fillId="7" borderId="45" xfId="0" applyNumberFormat="1" applyFont="1" applyFill="1" applyBorder="1" applyAlignment="1" applyProtection="1">
      <alignment horizontal="center" vertical="center" wrapText="1"/>
    </xf>
    <xf numFmtId="170" fontId="25" fillId="7" borderId="36" xfId="0" applyNumberFormat="1" applyFont="1" applyFill="1" applyBorder="1" applyAlignment="1" applyProtection="1">
      <alignment horizontal="center" vertical="center" wrapText="1"/>
    </xf>
    <xf numFmtId="169" fontId="25" fillId="7" borderId="28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50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31" xfId="0" applyNumberFormat="1" applyFont="1" applyFill="1" applyBorder="1" applyAlignment="1" applyProtection="1">
      <alignment horizontal="center" vertical="center" wrapText="1"/>
    </xf>
    <xf numFmtId="0" fontId="19" fillId="7" borderId="9" xfId="0" applyNumberFormat="1" applyFont="1" applyFill="1" applyBorder="1" applyAlignment="1" applyProtection="1">
      <alignment horizontal="center" vertical="center" wrapText="1"/>
    </xf>
    <xf numFmtId="0" fontId="19" fillId="7" borderId="19" xfId="0" applyNumberFormat="1" applyFont="1" applyFill="1" applyBorder="1" applyAlignment="1" applyProtection="1">
      <alignment horizontal="center" vertical="center" wrapText="1"/>
    </xf>
    <xf numFmtId="0" fontId="13" fillId="6" borderId="17" xfId="0" applyNumberFormat="1" applyFont="1" applyFill="1" applyBorder="1" applyAlignment="1" applyProtection="1">
      <alignment horizontal="center" vertical="center" wrapText="1"/>
    </xf>
    <xf numFmtId="0" fontId="11" fillId="6" borderId="20" xfId="0" applyNumberFormat="1" applyFont="1" applyFill="1" applyBorder="1" applyAlignment="1" applyProtection="1">
      <alignment horizontal="center" vertical="center" wrapText="1"/>
    </xf>
    <xf numFmtId="0" fontId="11" fillId="6" borderId="32" xfId="0" applyNumberFormat="1" applyFont="1" applyFill="1" applyBorder="1" applyAlignment="1" applyProtection="1">
      <alignment horizontal="center" vertical="center" wrapText="1"/>
    </xf>
    <xf numFmtId="14" fontId="21" fillId="2" borderId="31" xfId="0" applyNumberFormat="1" applyFont="1" applyFill="1" applyBorder="1" applyAlignment="1" applyProtection="1">
      <alignment horizontal="center" vertical="center" wrapText="1"/>
    </xf>
    <xf numFmtId="14" fontId="21" fillId="2" borderId="9" xfId="0" applyNumberFormat="1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vertical="center" wrapText="1"/>
    </xf>
    <xf numFmtId="0" fontId="15" fillId="0" borderId="38" xfId="0" applyNumberFormat="1" applyFont="1" applyFill="1" applyBorder="1" applyAlignment="1" applyProtection="1">
      <alignment horizontal="center" vertical="center" wrapText="1"/>
    </xf>
    <xf numFmtId="0" fontId="15" fillId="0" borderId="34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1" fillId="6" borderId="23" xfId="0" applyNumberFormat="1" applyFont="1" applyFill="1" applyBorder="1" applyAlignment="1" applyProtection="1">
      <alignment horizontal="center" vertical="center" wrapText="1"/>
    </xf>
    <xf numFmtId="0" fontId="11" fillId="6" borderId="3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2" fillId="0" borderId="33" xfId="0" applyNumberFormat="1" applyFont="1" applyFill="1" applyBorder="1" applyAlignment="1" applyProtection="1">
      <alignment horizontal="center" vertical="center" wrapText="1"/>
    </xf>
    <xf numFmtId="0" fontId="12" fillId="0" borderId="35" xfId="0" applyNumberFormat="1" applyFont="1" applyFill="1" applyBorder="1" applyAlignment="1" applyProtection="1">
      <alignment horizontal="center" vertical="center" wrapText="1"/>
    </xf>
    <xf numFmtId="0" fontId="12" fillId="0" borderId="38" xfId="0" applyNumberFormat="1" applyFont="1" applyFill="1" applyBorder="1" applyAlignment="1" applyProtection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37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170" fontId="8" fillId="0" borderId="35" xfId="0" applyNumberFormat="1" applyFont="1" applyBorder="1" applyAlignment="1" applyProtection="1">
      <alignment horizontal="center" vertical="center"/>
    </xf>
    <xf numFmtId="170" fontId="8" fillId="0" borderId="24" xfId="0" applyNumberFormat="1" applyFont="1" applyBorder="1" applyAlignment="1" applyProtection="1">
      <alignment horizontal="center" vertical="center"/>
    </xf>
    <xf numFmtId="164" fontId="16" fillId="3" borderId="31" xfId="0" applyNumberFormat="1" applyFont="1" applyFill="1" applyBorder="1" applyAlignment="1" applyProtection="1">
      <alignment horizontal="center" vertical="center"/>
      <protection hidden="1"/>
    </xf>
    <xf numFmtId="164" fontId="16" fillId="3" borderId="9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NumberFormat="1" applyFont="1" applyFill="1" applyBorder="1" applyAlignment="1" applyProtection="1">
      <alignment horizontal="center" vertical="center" wrapText="1"/>
    </xf>
    <xf numFmtId="164" fontId="16" fillId="3" borderId="19" xfId="0" applyNumberFormat="1" applyFont="1" applyFill="1" applyBorder="1" applyAlignment="1" applyProtection="1">
      <alignment horizontal="center" vertical="center"/>
      <protection hidden="1"/>
    </xf>
    <xf numFmtId="0" fontId="15" fillId="0" borderId="26" xfId="0" applyNumberFormat="1" applyFont="1" applyFill="1" applyBorder="1" applyAlignment="1" applyProtection="1">
      <alignment horizontal="center" vertical="center" wrapText="1"/>
    </xf>
    <xf numFmtId="0" fontId="15" fillId="0" borderId="42" xfId="0" applyNumberFormat="1" applyFont="1" applyFill="1" applyBorder="1" applyAlignment="1" applyProtection="1">
      <alignment horizontal="center" vertical="center" wrapText="1"/>
    </xf>
    <xf numFmtId="170" fontId="8" fillId="0" borderId="31" xfId="0" applyNumberFormat="1" applyFont="1" applyBorder="1" applyAlignment="1" applyProtection="1">
      <alignment horizontal="center" vertical="center"/>
    </xf>
    <xf numFmtId="170" fontId="8" fillId="0" borderId="19" xfId="0" applyNumberFormat="1" applyFont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center" vertical="center" wrapText="1"/>
    </xf>
    <xf numFmtId="0" fontId="14" fillId="0" borderId="25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</xf>
    <xf numFmtId="0" fontId="14" fillId="0" borderId="49" xfId="0" applyNumberFormat="1" applyFont="1" applyFill="1" applyBorder="1" applyAlignment="1" applyProtection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5" fillId="0" borderId="27" xfId="0" applyNumberFormat="1" applyFont="1" applyFill="1" applyBorder="1" applyAlignment="1" applyProtection="1">
      <alignment horizontal="center" vertical="center" wrapText="1"/>
    </xf>
    <xf numFmtId="0" fontId="13" fillId="6" borderId="0" xfId="0" applyNumberFormat="1" applyFont="1" applyFill="1" applyBorder="1" applyAlignment="1" applyProtection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 wrapText="1"/>
    </xf>
    <xf numFmtId="0" fontId="19" fillId="7" borderId="35" xfId="0" applyNumberFormat="1" applyFont="1" applyFill="1" applyBorder="1" applyAlignment="1" applyProtection="1">
      <alignment horizontal="center" vertical="center" wrapText="1"/>
    </xf>
    <xf numFmtId="0" fontId="19" fillId="7" borderId="17" xfId="0" applyNumberFormat="1" applyFont="1" applyFill="1" applyBorder="1" applyAlignment="1" applyProtection="1">
      <alignment horizontal="center" vertical="center" wrapText="1"/>
    </xf>
    <xf numFmtId="0" fontId="19" fillId="7" borderId="24" xfId="0" applyNumberFormat="1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5" fillId="4" borderId="39" xfId="1" applyFont="1" applyFill="1" applyBorder="1" applyAlignment="1" applyProtection="1">
      <alignment horizontal="center" vertical="center"/>
    </xf>
    <xf numFmtId="0" fontId="5" fillId="4" borderId="40" xfId="1" applyFont="1" applyFill="1" applyBorder="1" applyAlignment="1" applyProtection="1">
      <alignment horizontal="center" vertical="center"/>
    </xf>
    <xf numFmtId="0" fontId="8" fillId="5" borderId="25" xfId="1" applyFont="1" applyFill="1" applyBorder="1" applyAlignment="1" applyProtection="1">
      <alignment horizontal="center" wrapText="1"/>
    </xf>
    <xf numFmtId="0" fontId="8" fillId="5" borderId="0" xfId="1" applyFont="1" applyFill="1" applyBorder="1" applyAlignment="1" applyProtection="1">
      <alignment horizontal="center" wrapText="1"/>
    </xf>
  </cellXfs>
  <cellStyles count="2">
    <cellStyle name="Normal" xfId="0" builtinId="0"/>
    <cellStyle name="Normal_Planninganhoraire" xfId="1"/>
  </cellStyles>
  <dxfs count="140"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FCFC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O59"/>
  <sheetViews>
    <sheetView showGridLines="0" tabSelected="1" workbookViewId="0">
      <pane ySplit="7" topLeftCell="A8" activePane="bottomLeft" state="frozen"/>
      <selection pane="bottomLeft" activeCell="E4" sqref="E4:I4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6.5" style="13" customWidth="1"/>
    <col min="11" max="11" width="8.625" style="13" customWidth="1"/>
    <col min="12" max="16384" width="11" style="13"/>
  </cols>
  <sheetData>
    <row r="1" spans="1:15" ht="21" customHeight="1" thickBot="1" x14ac:dyDescent="0.25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5" ht="15.75" thickBot="1" x14ac:dyDescent="0.3">
      <c r="A2" s="112" t="s">
        <v>36</v>
      </c>
      <c r="B2" s="113"/>
      <c r="C2" s="113"/>
      <c r="D2" s="113"/>
      <c r="E2" s="113"/>
      <c r="F2" s="113"/>
      <c r="G2" s="48">
        <v>0.29166666666666669</v>
      </c>
      <c r="H2" s="14"/>
      <c r="I2" s="14"/>
    </row>
    <row r="3" spans="1:15" ht="20.100000000000001" customHeight="1" x14ac:dyDescent="0.2">
      <c r="A3" s="99" t="s">
        <v>27</v>
      </c>
      <c r="B3" s="100"/>
      <c r="C3" s="100"/>
      <c r="D3" s="100"/>
      <c r="E3" s="133" t="s">
        <v>42</v>
      </c>
      <c r="F3" s="133"/>
      <c r="G3" s="133"/>
      <c r="H3" s="133"/>
      <c r="I3" s="133"/>
      <c r="J3" s="125" t="s">
        <v>35</v>
      </c>
      <c r="K3" s="126"/>
    </row>
    <row r="4" spans="1:15" ht="20.100000000000001" customHeight="1" thickBot="1" x14ac:dyDescent="0.25">
      <c r="A4" s="109" t="s">
        <v>28</v>
      </c>
      <c r="B4" s="110"/>
      <c r="C4" s="110"/>
      <c r="D4" s="110"/>
      <c r="E4" s="98" t="s">
        <v>29</v>
      </c>
      <c r="F4" s="98"/>
      <c r="G4" s="98"/>
      <c r="H4" s="98"/>
      <c r="I4" s="98"/>
      <c r="J4" s="127"/>
      <c r="K4" s="128"/>
    </row>
    <row r="5" spans="1:15" ht="30" customHeight="1" thickBot="1" x14ac:dyDescent="0.25">
      <c r="A5" s="101" t="s">
        <v>0</v>
      </c>
      <c r="B5" s="102"/>
      <c r="C5" s="103">
        <v>2016</v>
      </c>
      <c r="D5" s="104"/>
      <c r="E5" s="131">
        <f>DATE(Année,1,1)</f>
        <v>40908</v>
      </c>
      <c r="F5" s="132"/>
      <c r="G5" s="132"/>
      <c r="H5" s="132"/>
      <c r="I5" s="132"/>
      <c r="J5" s="129">
        <v>0</v>
      </c>
      <c r="K5" s="130"/>
    </row>
    <row r="6" spans="1:15" ht="30" customHeight="1" thickBot="1" x14ac:dyDescent="0.25">
      <c r="A6" s="15"/>
      <c r="B6" s="16"/>
      <c r="C6" s="105" t="s">
        <v>30</v>
      </c>
      <c r="D6" s="106"/>
      <c r="E6" s="120" t="s">
        <v>41</v>
      </c>
      <c r="F6" s="121"/>
      <c r="G6" s="121"/>
      <c r="H6" s="122"/>
      <c r="I6" s="114" t="s">
        <v>37</v>
      </c>
      <c r="J6" s="116" t="s">
        <v>38</v>
      </c>
      <c r="K6" s="118" t="s">
        <v>31</v>
      </c>
      <c r="M6" s="17"/>
      <c r="N6" s="18"/>
      <c r="O6" s="19"/>
    </row>
    <row r="7" spans="1:15" ht="15" customHeight="1" thickBot="1" x14ac:dyDescent="0.25">
      <c r="A7" s="20"/>
      <c r="B7" s="21"/>
      <c r="C7" s="107"/>
      <c r="D7" s="108"/>
      <c r="E7" s="123" t="s">
        <v>32</v>
      </c>
      <c r="F7" s="124"/>
      <c r="G7" s="123" t="s">
        <v>33</v>
      </c>
      <c r="H7" s="124"/>
      <c r="I7" s="115"/>
      <c r="J7" s="117"/>
      <c r="K7" s="119"/>
      <c r="M7" s="17"/>
      <c r="N7" s="18"/>
      <c r="O7" s="19"/>
    </row>
    <row r="8" spans="1:15" ht="15" customHeight="1" x14ac:dyDescent="0.2">
      <c r="A8" s="9">
        <f>B8</f>
        <v>40908</v>
      </c>
      <c r="B8" s="57">
        <f>DATE(Année,1,1)</f>
        <v>40908</v>
      </c>
      <c r="C8" s="63" t="str">
        <f>VLOOKUP(B8,Trois,2,FALSE)</f>
        <v>N.An</v>
      </c>
      <c r="D8" s="35"/>
      <c r="E8" s="2">
        <v>0.375</v>
      </c>
      <c r="F8" s="3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>$G$2-I8</f>
        <v>0</v>
      </c>
      <c r="K8" s="38">
        <f>J5-J8</f>
        <v>0</v>
      </c>
      <c r="M8" s="19"/>
      <c r="N8" s="19"/>
      <c r="O8" s="19"/>
    </row>
    <row r="9" spans="1:15" ht="15" customHeight="1" x14ac:dyDescent="0.2">
      <c r="A9" s="9">
        <f t="shared" ref="A9:A38" si="0">B9</f>
        <v>40909</v>
      </c>
      <c r="B9" s="57">
        <f>SUM(B8+1)</f>
        <v>40909</v>
      </c>
      <c r="C9" s="62"/>
      <c r="D9" s="35"/>
      <c r="E9" s="2"/>
      <c r="F9" s="3"/>
      <c r="G9" s="4"/>
      <c r="H9" s="5"/>
      <c r="I9" s="24">
        <f t="shared" ref="I9" si="1">F9-E9+H9-G9</f>
        <v>0</v>
      </c>
      <c r="J9" s="25">
        <f>$G$2-I9</f>
        <v>0.29166666666666669</v>
      </c>
      <c r="K9" s="39">
        <f>K8-J9</f>
        <v>-0.29166666666666669</v>
      </c>
    </row>
    <row r="10" spans="1:15" ht="15" customHeight="1" x14ac:dyDescent="0.2">
      <c r="A10" s="9">
        <f t="shared" si="0"/>
        <v>40910</v>
      </c>
      <c r="B10" s="57">
        <f t="shared" ref="B10:B33" si="2">SUM(B9+1)</f>
        <v>40910</v>
      </c>
      <c r="C10" s="62"/>
      <c r="D10" s="35"/>
      <c r="E10" s="2"/>
      <c r="F10" s="3"/>
      <c r="G10" s="4"/>
      <c r="H10" s="5"/>
      <c r="I10" s="24">
        <f t="shared" ref="I10:I38" si="3">F10-E10+H10-G10</f>
        <v>0</v>
      </c>
      <c r="J10" s="25">
        <f t="shared" ref="J10:J38" si="4">$G$2-I10</f>
        <v>0.29166666666666669</v>
      </c>
      <c r="K10" s="39">
        <f t="shared" ref="K10:K38" si="5">K9-J10</f>
        <v>-0.58333333333333337</v>
      </c>
    </row>
    <row r="11" spans="1:15" ht="15" customHeight="1" x14ac:dyDescent="0.2">
      <c r="A11" s="9">
        <f t="shared" si="0"/>
        <v>40911</v>
      </c>
      <c r="B11" s="57">
        <f t="shared" si="2"/>
        <v>40911</v>
      </c>
      <c r="C11" s="62"/>
      <c r="D11" s="35"/>
      <c r="E11" s="2">
        <v>0.375</v>
      </c>
      <c r="F11" s="3">
        <v>0.52083333333333337</v>
      </c>
      <c r="G11" s="4">
        <v>0.58333333333333337</v>
      </c>
      <c r="H11" s="5">
        <v>0.72916666666666663</v>
      </c>
      <c r="I11" s="24">
        <f t="shared" si="3"/>
        <v>0.29166666666666663</v>
      </c>
      <c r="J11" s="25">
        <f t="shared" si="4"/>
        <v>0</v>
      </c>
      <c r="K11" s="39">
        <f t="shared" si="5"/>
        <v>-0.58333333333333337</v>
      </c>
    </row>
    <row r="12" spans="1:15" ht="15" customHeight="1" x14ac:dyDescent="0.2">
      <c r="A12" s="9">
        <f t="shared" si="0"/>
        <v>40912</v>
      </c>
      <c r="B12" s="57">
        <f t="shared" si="2"/>
        <v>40912</v>
      </c>
      <c r="C12" s="62"/>
      <c r="D12" s="35"/>
      <c r="E12" s="2">
        <v>0.375</v>
      </c>
      <c r="F12" s="3">
        <v>0.52083333333333337</v>
      </c>
      <c r="G12" s="4">
        <v>0.58333333333333337</v>
      </c>
      <c r="H12" s="5">
        <v>0.72916666666666663</v>
      </c>
      <c r="I12" s="24">
        <f t="shared" si="3"/>
        <v>0.29166666666666663</v>
      </c>
      <c r="J12" s="25">
        <f t="shared" si="4"/>
        <v>0</v>
      </c>
      <c r="K12" s="39">
        <f t="shared" si="5"/>
        <v>-0.58333333333333337</v>
      </c>
    </row>
    <row r="13" spans="1:15" ht="15" customHeight="1" x14ac:dyDescent="0.2">
      <c r="A13" s="9">
        <f t="shared" si="0"/>
        <v>40913</v>
      </c>
      <c r="B13" s="57">
        <f t="shared" si="2"/>
        <v>40913</v>
      </c>
      <c r="C13" s="62"/>
      <c r="D13" s="35"/>
      <c r="E13" s="2">
        <v>0.375</v>
      </c>
      <c r="F13" s="3">
        <v>0.52083333333333337</v>
      </c>
      <c r="G13" s="4">
        <v>0.58333333333333337</v>
      </c>
      <c r="H13" s="5">
        <v>0.72916666666666663</v>
      </c>
      <c r="I13" s="24">
        <f t="shared" si="3"/>
        <v>0.29166666666666663</v>
      </c>
      <c r="J13" s="25">
        <f t="shared" si="4"/>
        <v>0</v>
      </c>
      <c r="K13" s="39">
        <f t="shared" si="5"/>
        <v>-0.58333333333333337</v>
      </c>
    </row>
    <row r="14" spans="1:15" ht="15" customHeight="1" x14ac:dyDescent="0.2">
      <c r="A14" s="9">
        <f t="shared" si="0"/>
        <v>40914</v>
      </c>
      <c r="B14" s="57">
        <f t="shared" si="2"/>
        <v>40914</v>
      </c>
      <c r="C14" s="62"/>
      <c r="D14" s="35"/>
      <c r="E14" s="2">
        <v>0.375</v>
      </c>
      <c r="F14" s="3">
        <v>0.52083333333333337</v>
      </c>
      <c r="G14" s="4">
        <v>0.58333333333333337</v>
      </c>
      <c r="H14" s="5">
        <v>0.72916666666666663</v>
      </c>
      <c r="I14" s="24">
        <f t="shared" si="3"/>
        <v>0.29166666666666663</v>
      </c>
      <c r="J14" s="25">
        <f t="shared" si="4"/>
        <v>0</v>
      </c>
      <c r="K14" s="39">
        <f t="shared" si="5"/>
        <v>-0.58333333333333337</v>
      </c>
    </row>
    <row r="15" spans="1:15" ht="15" customHeight="1" x14ac:dyDescent="0.2">
      <c r="A15" s="9">
        <f t="shared" si="0"/>
        <v>40915</v>
      </c>
      <c r="B15" s="57">
        <f t="shared" si="2"/>
        <v>40915</v>
      </c>
      <c r="C15" s="62"/>
      <c r="D15" s="35"/>
      <c r="E15" s="2">
        <v>0.375</v>
      </c>
      <c r="F15" s="3">
        <v>0.52083333333333337</v>
      </c>
      <c r="G15" s="4">
        <v>0.58333333333333337</v>
      </c>
      <c r="H15" s="5">
        <v>0.72916666666666663</v>
      </c>
      <c r="I15" s="24">
        <f t="shared" si="3"/>
        <v>0.29166666666666663</v>
      </c>
      <c r="J15" s="25">
        <f t="shared" si="4"/>
        <v>0</v>
      </c>
      <c r="K15" s="39">
        <f t="shared" si="5"/>
        <v>-0.58333333333333337</v>
      </c>
    </row>
    <row r="16" spans="1:15" ht="15" customHeight="1" x14ac:dyDescent="0.2">
      <c r="A16" s="9">
        <f t="shared" si="0"/>
        <v>40916</v>
      </c>
      <c r="B16" s="57">
        <f t="shared" si="2"/>
        <v>40916</v>
      </c>
      <c r="C16" s="62"/>
      <c r="D16" s="35"/>
      <c r="E16" s="2">
        <v>0.375</v>
      </c>
      <c r="F16" s="3">
        <v>0.52083333333333337</v>
      </c>
      <c r="G16" s="4">
        <v>0.58333333333333337</v>
      </c>
      <c r="H16" s="5">
        <v>0.72916666666666663</v>
      </c>
      <c r="I16" s="24">
        <f t="shared" si="3"/>
        <v>0.29166666666666663</v>
      </c>
      <c r="J16" s="25">
        <f t="shared" si="4"/>
        <v>0</v>
      </c>
      <c r="K16" s="39">
        <f t="shared" si="5"/>
        <v>-0.58333333333333337</v>
      </c>
    </row>
    <row r="17" spans="1:11" ht="15" customHeight="1" x14ac:dyDescent="0.2">
      <c r="A17" s="9">
        <f t="shared" si="0"/>
        <v>40917</v>
      </c>
      <c r="B17" s="57">
        <f t="shared" si="2"/>
        <v>40917</v>
      </c>
      <c r="C17" s="62"/>
      <c r="D17" s="35"/>
      <c r="E17" s="2">
        <v>0.375</v>
      </c>
      <c r="F17" s="3">
        <v>0.52083333333333337</v>
      </c>
      <c r="G17" s="4">
        <v>0.58333333333333337</v>
      </c>
      <c r="H17" s="5">
        <v>0.72916666666666663</v>
      </c>
      <c r="I17" s="24">
        <f t="shared" si="3"/>
        <v>0.29166666666666663</v>
      </c>
      <c r="J17" s="25">
        <f t="shared" si="4"/>
        <v>0</v>
      </c>
      <c r="K17" s="39">
        <f t="shared" si="5"/>
        <v>-0.58333333333333337</v>
      </c>
    </row>
    <row r="18" spans="1:11" ht="15" customHeight="1" x14ac:dyDescent="0.2">
      <c r="A18" s="9">
        <f t="shared" si="0"/>
        <v>40918</v>
      </c>
      <c r="B18" s="57">
        <f t="shared" si="2"/>
        <v>40918</v>
      </c>
      <c r="C18" s="62"/>
      <c r="D18" s="35"/>
      <c r="E18" s="2">
        <v>0.375</v>
      </c>
      <c r="F18" s="3">
        <v>0.52083333333333337</v>
      </c>
      <c r="G18" s="4">
        <v>0.58333333333333337</v>
      </c>
      <c r="H18" s="5">
        <v>0.72916666666666663</v>
      </c>
      <c r="I18" s="24">
        <f t="shared" si="3"/>
        <v>0.29166666666666663</v>
      </c>
      <c r="J18" s="25">
        <f t="shared" si="4"/>
        <v>0</v>
      </c>
      <c r="K18" s="39">
        <f t="shared" si="5"/>
        <v>-0.58333333333333337</v>
      </c>
    </row>
    <row r="19" spans="1:11" ht="15" customHeight="1" x14ac:dyDescent="0.2">
      <c r="A19" s="9">
        <f t="shared" si="0"/>
        <v>40919</v>
      </c>
      <c r="B19" s="57">
        <f t="shared" si="2"/>
        <v>40919</v>
      </c>
      <c r="C19" s="62"/>
      <c r="D19" s="35"/>
      <c r="E19" s="2">
        <v>0.375</v>
      </c>
      <c r="F19" s="3">
        <v>0.52083333333333337</v>
      </c>
      <c r="G19" s="4">
        <v>0.58333333333333337</v>
      </c>
      <c r="H19" s="5">
        <v>0.72916666666666663</v>
      </c>
      <c r="I19" s="24">
        <f t="shared" si="3"/>
        <v>0.29166666666666663</v>
      </c>
      <c r="J19" s="25">
        <f t="shared" si="4"/>
        <v>0</v>
      </c>
      <c r="K19" s="39">
        <f t="shared" si="5"/>
        <v>-0.58333333333333337</v>
      </c>
    </row>
    <row r="20" spans="1:11" ht="15" customHeight="1" x14ac:dyDescent="0.2">
      <c r="A20" s="9">
        <f t="shared" si="0"/>
        <v>40920</v>
      </c>
      <c r="B20" s="57">
        <f t="shared" si="2"/>
        <v>40920</v>
      </c>
      <c r="C20" s="62"/>
      <c r="D20" s="35"/>
      <c r="E20" s="2">
        <v>0.375</v>
      </c>
      <c r="F20" s="3">
        <v>0.52083333333333337</v>
      </c>
      <c r="G20" s="4">
        <v>0.58333333333333337</v>
      </c>
      <c r="H20" s="5">
        <v>0.72916666666666663</v>
      </c>
      <c r="I20" s="24">
        <f t="shared" si="3"/>
        <v>0.29166666666666663</v>
      </c>
      <c r="J20" s="25">
        <f t="shared" si="4"/>
        <v>0</v>
      </c>
      <c r="K20" s="39">
        <f t="shared" si="5"/>
        <v>-0.58333333333333337</v>
      </c>
    </row>
    <row r="21" spans="1:11" ht="15" customHeight="1" x14ac:dyDescent="0.2">
      <c r="A21" s="9">
        <f t="shared" si="0"/>
        <v>40921</v>
      </c>
      <c r="B21" s="57">
        <f t="shared" si="2"/>
        <v>40921</v>
      </c>
      <c r="C21" s="62"/>
      <c r="D21" s="35"/>
      <c r="E21" s="2">
        <v>0.375</v>
      </c>
      <c r="F21" s="3">
        <v>0.52083333333333337</v>
      </c>
      <c r="G21" s="4">
        <v>0.58333333333333337</v>
      </c>
      <c r="H21" s="5">
        <v>0.72916666666666663</v>
      </c>
      <c r="I21" s="24">
        <f t="shared" si="3"/>
        <v>0.29166666666666663</v>
      </c>
      <c r="J21" s="25">
        <f t="shared" si="4"/>
        <v>0</v>
      </c>
      <c r="K21" s="39">
        <f t="shared" si="5"/>
        <v>-0.58333333333333337</v>
      </c>
    </row>
    <row r="22" spans="1:11" ht="15" customHeight="1" x14ac:dyDescent="0.2">
      <c r="A22" s="9">
        <f t="shared" si="0"/>
        <v>40922</v>
      </c>
      <c r="B22" s="57">
        <f t="shared" si="2"/>
        <v>40922</v>
      </c>
      <c r="C22" s="62"/>
      <c r="D22" s="35"/>
      <c r="E22" s="2">
        <v>0.375</v>
      </c>
      <c r="F22" s="3">
        <v>0.52083333333333337</v>
      </c>
      <c r="G22" s="4">
        <v>0.58333333333333337</v>
      </c>
      <c r="H22" s="5">
        <v>0.72916666666666663</v>
      </c>
      <c r="I22" s="24">
        <f t="shared" si="3"/>
        <v>0.29166666666666663</v>
      </c>
      <c r="J22" s="25">
        <f t="shared" si="4"/>
        <v>0</v>
      </c>
      <c r="K22" s="39">
        <f t="shared" si="5"/>
        <v>-0.58333333333333337</v>
      </c>
    </row>
    <row r="23" spans="1:11" ht="15" customHeight="1" x14ac:dyDescent="0.2">
      <c r="A23" s="9">
        <f t="shared" si="0"/>
        <v>40923</v>
      </c>
      <c r="B23" s="57">
        <f t="shared" si="2"/>
        <v>40923</v>
      </c>
      <c r="C23" s="62"/>
      <c r="D23" s="35"/>
      <c r="E23" s="2">
        <v>0.375</v>
      </c>
      <c r="F23" s="3">
        <v>0.52083333333333337</v>
      </c>
      <c r="G23" s="4">
        <v>0.58333333333333337</v>
      </c>
      <c r="H23" s="5">
        <v>0.72916666666666663</v>
      </c>
      <c r="I23" s="24">
        <f t="shared" si="3"/>
        <v>0.29166666666666663</v>
      </c>
      <c r="J23" s="25">
        <f t="shared" si="4"/>
        <v>0</v>
      </c>
      <c r="K23" s="39">
        <f t="shared" si="5"/>
        <v>-0.58333333333333337</v>
      </c>
    </row>
    <row r="24" spans="1:11" ht="15" customHeight="1" x14ac:dyDescent="0.2">
      <c r="A24" s="9">
        <f t="shared" si="0"/>
        <v>40924</v>
      </c>
      <c r="B24" s="57">
        <f t="shared" si="2"/>
        <v>40924</v>
      </c>
      <c r="C24" s="62"/>
      <c r="D24" s="35"/>
      <c r="E24" s="2">
        <v>0.375</v>
      </c>
      <c r="F24" s="3">
        <v>0.52083333333333337</v>
      </c>
      <c r="G24" s="4">
        <v>0.58333333333333337</v>
      </c>
      <c r="H24" s="5">
        <v>0.72916666666666663</v>
      </c>
      <c r="I24" s="24">
        <f t="shared" si="3"/>
        <v>0.29166666666666663</v>
      </c>
      <c r="J24" s="25">
        <f t="shared" si="4"/>
        <v>0</v>
      </c>
      <c r="K24" s="39">
        <f t="shared" si="5"/>
        <v>-0.58333333333333337</v>
      </c>
    </row>
    <row r="25" spans="1:11" ht="15" customHeight="1" x14ac:dyDescent="0.2">
      <c r="A25" s="9">
        <f t="shared" si="0"/>
        <v>40925</v>
      </c>
      <c r="B25" s="57">
        <f t="shared" si="2"/>
        <v>40925</v>
      </c>
      <c r="C25" s="62"/>
      <c r="D25" s="35"/>
      <c r="E25" s="2">
        <v>0.375</v>
      </c>
      <c r="F25" s="3">
        <v>0.52083333333333337</v>
      </c>
      <c r="G25" s="4">
        <v>0.58333333333333337</v>
      </c>
      <c r="H25" s="5">
        <v>0.72916666666666663</v>
      </c>
      <c r="I25" s="24">
        <f t="shared" si="3"/>
        <v>0.29166666666666663</v>
      </c>
      <c r="J25" s="25">
        <f t="shared" si="4"/>
        <v>0</v>
      </c>
      <c r="K25" s="39">
        <f t="shared" si="5"/>
        <v>-0.58333333333333337</v>
      </c>
    </row>
    <row r="26" spans="1:11" ht="15" customHeight="1" x14ac:dyDescent="0.2">
      <c r="A26" s="9">
        <f t="shared" si="0"/>
        <v>40926</v>
      </c>
      <c r="B26" s="57">
        <f t="shared" si="2"/>
        <v>40926</v>
      </c>
      <c r="C26" s="62"/>
      <c r="D26" s="35"/>
      <c r="E26" s="2">
        <v>0.375</v>
      </c>
      <c r="F26" s="3">
        <v>0.52083333333333337</v>
      </c>
      <c r="G26" s="4">
        <v>0.58333333333333337</v>
      </c>
      <c r="H26" s="5">
        <v>0.72916666666666663</v>
      </c>
      <c r="I26" s="24">
        <f t="shared" si="3"/>
        <v>0.29166666666666663</v>
      </c>
      <c r="J26" s="25">
        <f t="shared" si="4"/>
        <v>0</v>
      </c>
      <c r="K26" s="39">
        <f t="shared" si="5"/>
        <v>-0.58333333333333337</v>
      </c>
    </row>
    <row r="27" spans="1:11" ht="15" customHeight="1" x14ac:dyDescent="0.2">
      <c r="A27" s="9">
        <f t="shared" si="0"/>
        <v>40927</v>
      </c>
      <c r="B27" s="57">
        <f t="shared" si="2"/>
        <v>40927</v>
      </c>
      <c r="C27" s="62"/>
      <c r="D27" s="35"/>
      <c r="E27" s="2">
        <v>0.375</v>
      </c>
      <c r="F27" s="3">
        <v>0.52083333333333337</v>
      </c>
      <c r="G27" s="4">
        <v>0.58333333333333337</v>
      </c>
      <c r="H27" s="5">
        <v>0.72916666666666663</v>
      </c>
      <c r="I27" s="24">
        <f t="shared" si="3"/>
        <v>0.29166666666666663</v>
      </c>
      <c r="J27" s="25">
        <f t="shared" si="4"/>
        <v>0</v>
      </c>
      <c r="K27" s="39">
        <f t="shared" si="5"/>
        <v>-0.58333333333333337</v>
      </c>
    </row>
    <row r="28" spans="1:11" ht="15" customHeight="1" x14ac:dyDescent="0.2">
      <c r="A28" s="9">
        <f t="shared" si="0"/>
        <v>40928</v>
      </c>
      <c r="B28" s="57">
        <f t="shared" si="2"/>
        <v>40928</v>
      </c>
      <c r="C28" s="62"/>
      <c r="D28" s="35"/>
      <c r="E28" s="2">
        <v>0.375</v>
      </c>
      <c r="F28" s="3">
        <v>0.52083333333333337</v>
      </c>
      <c r="G28" s="4">
        <v>0.58333333333333337</v>
      </c>
      <c r="H28" s="5">
        <v>0.72916666666666663</v>
      </c>
      <c r="I28" s="24">
        <f t="shared" si="3"/>
        <v>0.29166666666666663</v>
      </c>
      <c r="J28" s="25">
        <f t="shared" si="4"/>
        <v>0</v>
      </c>
      <c r="K28" s="39">
        <f t="shared" si="5"/>
        <v>-0.58333333333333337</v>
      </c>
    </row>
    <row r="29" spans="1:11" ht="15" customHeight="1" x14ac:dyDescent="0.2">
      <c r="A29" s="9">
        <f t="shared" si="0"/>
        <v>40929</v>
      </c>
      <c r="B29" s="57">
        <f t="shared" si="2"/>
        <v>40929</v>
      </c>
      <c r="C29" s="62"/>
      <c r="D29" s="35"/>
      <c r="E29" s="2">
        <v>0.375</v>
      </c>
      <c r="F29" s="3">
        <v>0.52083333333333337</v>
      </c>
      <c r="G29" s="4">
        <v>0.58333333333333337</v>
      </c>
      <c r="H29" s="5">
        <v>0.72916666666666663</v>
      </c>
      <c r="I29" s="24">
        <f t="shared" si="3"/>
        <v>0.29166666666666663</v>
      </c>
      <c r="J29" s="25">
        <f t="shared" si="4"/>
        <v>0</v>
      </c>
      <c r="K29" s="39">
        <f t="shared" si="5"/>
        <v>-0.58333333333333337</v>
      </c>
    </row>
    <row r="30" spans="1:11" ht="15" customHeight="1" x14ac:dyDescent="0.2">
      <c r="A30" s="9">
        <f t="shared" si="0"/>
        <v>40930</v>
      </c>
      <c r="B30" s="57">
        <f t="shared" si="2"/>
        <v>40930</v>
      </c>
      <c r="C30" s="62"/>
      <c r="D30" s="35"/>
      <c r="E30" s="2">
        <v>0.375</v>
      </c>
      <c r="F30" s="3">
        <v>0.52083333333333337</v>
      </c>
      <c r="G30" s="4">
        <v>0.58333333333333337</v>
      </c>
      <c r="H30" s="5">
        <v>0.72916666666666663</v>
      </c>
      <c r="I30" s="24">
        <f t="shared" si="3"/>
        <v>0.29166666666666663</v>
      </c>
      <c r="J30" s="25">
        <f t="shared" si="4"/>
        <v>0</v>
      </c>
      <c r="K30" s="39">
        <f t="shared" si="5"/>
        <v>-0.58333333333333337</v>
      </c>
    </row>
    <row r="31" spans="1:11" ht="15" customHeight="1" x14ac:dyDescent="0.2">
      <c r="A31" s="9">
        <f t="shared" si="0"/>
        <v>40931</v>
      </c>
      <c r="B31" s="57">
        <f t="shared" si="2"/>
        <v>40931</v>
      </c>
      <c r="C31" s="62"/>
      <c r="D31" s="35"/>
      <c r="E31" s="2">
        <v>0.375</v>
      </c>
      <c r="F31" s="3">
        <v>0.52083333333333337</v>
      </c>
      <c r="G31" s="4">
        <v>0.58333333333333337</v>
      </c>
      <c r="H31" s="5">
        <v>0.72916666666666663</v>
      </c>
      <c r="I31" s="24">
        <f t="shared" si="3"/>
        <v>0.29166666666666663</v>
      </c>
      <c r="J31" s="25">
        <f t="shared" si="4"/>
        <v>0</v>
      </c>
      <c r="K31" s="39">
        <f t="shared" si="5"/>
        <v>-0.58333333333333337</v>
      </c>
    </row>
    <row r="32" spans="1:11" ht="15" customHeight="1" x14ac:dyDescent="0.2">
      <c r="A32" s="9">
        <f t="shared" si="0"/>
        <v>40932</v>
      </c>
      <c r="B32" s="57">
        <f t="shared" si="2"/>
        <v>40932</v>
      </c>
      <c r="C32" s="62"/>
      <c r="D32" s="35"/>
      <c r="E32" s="2">
        <v>0.375</v>
      </c>
      <c r="F32" s="3">
        <v>0.52083333333333337</v>
      </c>
      <c r="G32" s="4">
        <v>0.58333333333333337</v>
      </c>
      <c r="H32" s="5">
        <v>0.72916666666666663</v>
      </c>
      <c r="I32" s="24">
        <f t="shared" si="3"/>
        <v>0.29166666666666663</v>
      </c>
      <c r="J32" s="25">
        <f t="shared" si="4"/>
        <v>0</v>
      </c>
      <c r="K32" s="39">
        <f t="shared" si="5"/>
        <v>-0.58333333333333337</v>
      </c>
    </row>
    <row r="33" spans="1:12" ht="15" customHeight="1" x14ac:dyDescent="0.2">
      <c r="A33" s="9">
        <f t="shared" si="0"/>
        <v>40933</v>
      </c>
      <c r="B33" s="57">
        <f t="shared" si="2"/>
        <v>40933</v>
      </c>
      <c r="C33" s="62"/>
      <c r="D33" s="35"/>
      <c r="E33" s="2">
        <v>0.375</v>
      </c>
      <c r="F33" s="3">
        <v>0.52083333333333337</v>
      </c>
      <c r="G33" s="4">
        <v>0.58333333333333337</v>
      </c>
      <c r="H33" s="5">
        <v>0.72916666666666663</v>
      </c>
      <c r="I33" s="24">
        <f t="shared" si="3"/>
        <v>0.29166666666666663</v>
      </c>
      <c r="J33" s="25">
        <f t="shared" si="4"/>
        <v>0</v>
      </c>
      <c r="K33" s="39">
        <f t="shared" si="5"/>
        <v>-0.58333333333333337</v>
      </c>
    </row>
    <row r="34" spans="1:12" ht="15" customHeight="1" x14ac:dyDescent="0.2">
      <c r="A34" s="9">
        <f t="shared" si="0"/>
        <v>40934</v>
      </c>
      <c r="B34" s="57">
        <f>SUM(B33+1)</f>
        <v>40934</v>
      </c>
      <c r="C34" s="62"/>
      <c r="D34" s="35"/>
      <c r="E34" s="2">
        <v>0.375</v>
      </c>
      <c r="F34" s="3">
        <v>0.52083333333333337</v>
      </c>
      <c r="G34" s="4">
        <v>0.58333333333333337</v>
      </c>
      <c r="H34" s="5">
        <v>0.72916666666666663</v>
      </c>
      <c r="I34" s="24">
        <f t="shared" si="3"/>
        <v>0.29166666666666663</v>
      </c>
      <c r="J34" s="25">
        <f t="shared" si="4"/>
        <v>0</v>
      </c>
      <c r="K34" s="39">
        <f t="shared" si="5"/>
        <v>-0.58333333333333337</v>
      </c>
    </row>
    <row r="35" spans="1:12" ht="15" customHeight="1" x14ac:dyDescent="0.2">
      <c r="A35" s="9">
        <f t="shared" si="0"/>
        <v>40935</v>
      </c>
      <c r="B35" s="57">
        <f>SUM(B34+1)</f>
        <v>40935</v>
      </c>
      <c r="C35" s="62"/>
      <c r="D35" s="35"/>
      <c r="E35" s="2">
        <v>0.375</v>
      </c>
      <c r="F35" s="3">
        <v>0.52083333333333337</v>
      </c>
      <c r="G35" s="4">
        <v>0.58333333333333337</v>
      </c>
      <c r="H35" s="5">
        <v>0.72916666666666663</v>
      </c>
      <c r="I35" s="24">
        <f t="shared" si="3"/>
        <v>0.29166666666666663</v>
      </c>
      <c r="J35" s="25">
        <f t="shared" si="4"/>
        <v>0</v>
      </c>
      <c r="K35" s="39">
        <f t="shared" si="5"/>
        <v>-0.58333333333333337</v>
      </c>
    </row>
    <row r="36" spans="1:12" ht="15" customHeight="1" x14ac:dyDescent="0.2">
      <c r="A36" s="9">
        <f t="shared" si="0"/>
        <v>40936</v>
      </c>
      <c r="B36" s="57">
        <f>SUM(B35+1)</f>
        <v>40936</v>
      </c>
      <c r="C36" s="62"/>
      <c r="D36" s="35"/>
      <c r="E36" s="2">
        <v>0.375</v>
      </c>
      <c r="F36" s="3">
        <v>0.52083333333333337</v>
      </c>
      <c r="G36" s="4">
        <v>0.58333333333333337</v>
      </c>
      <c r="H36" s="5">
        <v>0.72916666666666663</v>
      </c>
      <c r="I36" s="24">
        <f t="shared" si="3"/>
        <v>0.29166666666666663</v>
      </c>
      <c r="J36" s="25">
        <f t="shared" si="4"/>
        <v>0</v>
      </c>
      <c r="K36" s="39">
        <f t="shared" si="5"/>
        <v>-0.58333333333333337</v>
      </c>
    </row>
    <row r="37" spans="1:12" ht="15" customHeight="1" x14ac:dyDescent="0.2">
      <c r="A37" s="9">
        <f t="shared" si="0"/>
        <v>40937</v>
      </c>
      <c r="B37" s="57">
        <f>SUM(B36+1)</f>
        <v>40937</v>
      </c>
      <c r="C37" s="62"/>
      <c r="D37" s="35"/>
      <c r="E37" s="2">
        <v>0.375</v>
      </c>
      <c r="F37" s="3">
        <v>0.52083333333333337</v>
      </c>
      <c r="G37" s="4">
        <v>0.58333333333333337</v>
      </c>
      <c r="H37" s="5">
        <v>0.72916666666666663</v>
      </c>
      <c r="I37" s="24">
        <f t="shared" si="3"/>
        <v>0.29166666666666663</v>
      </c>
      <c r="J37" s="25">
        <f t="shared" si="4"/>
        <v>0</v>
      </c>
      <c r="K37" s="39">
        <f t="shared" si="5"/>
        <v>-0.58333333333333337</v>
      </c>
    </row>
    <row r="38" spans="1:12" ht="15" customHeight="1" thickBot="1" x14ac:dyDescent="0.25">
      <c r="A38" s="11">
        <f t="shared" si="0"/>
        <v>40938</v>
      </c>
      <c r="B38" s="58">
        <f>SUM(B37+1)</f>
        <v>40938</v>
      </c>
      <c r="C38" s="64"/>
      <c r="D38" s="36"/>
      <c r="E38" s="6">
        <v>0.375</v>
      </c>
      <c r="F38" s="7">
        <v>0.52083333333333337</v>
      </c>
      <c r="G38" s="10">
        <v>0.58333333333333337</v>
      </c>
      <c r="H38" s="8">
        <v>0.72916666666666663</v>
      </c>
      <c r="I38" s="26">
        <f t="shared" si="3"/>
        <v>0.29166666666666663</v>
      </c>
      <c r="J38" s="27">
        <f t="shared" si="4"/>
        <v>0</v>
      </c>
      <c r="K38" s="41">
        <f t="shared" si="5"/>
        <v>-0.58333333333333337</v>
      </c>
    </row>
    <row r="39" spans="1:12" ht="15" customHeight="1" thickBot="1" x14ac:dyDescent="0.25">
      <c r="A39" s="68"/>
      <c r="B39" s="69"/>
      <c r="C39" s="70"/>
      <c r="D39" s="59"/>
      <c r="E39" s="71"/>
      <c r="F39" s="71"/>
      <c r="G39" s="78"/>
      <c r="H39" s="78"/>
      <c r="I39" s="74"/>
      <c r="J39" s="74"/>
      <c r="K39" s="75"/>
      <c r="L39" s="19"/>
    </row>
    <row r="40" spans="1:12" ht="15" customHeight="1" thickBot="1" x14ac:dyDescent="0.25">
      <c r="A40" s="28"/>
      <c r="B40" s="29"/>
      <c r="C40" s="30"/>
      <c r="D40" s="29"/>
      <c r="F40" s="79"/>
      <c r="G40" s="95" t="s">
        <v>34</v>
      </c>
      <c r="H40" s="96"/>
      <c r="I40" s="96"/>
      <c r="J40" s="97"/>
      <c r="K40" s="40">
        <f>K37</f>
        <v>-0.58333333333333337</v>
      </c>
    </row>
    <row r="41" spans="1:12" x14ac:dyDescent="0.2">
      <c r="A41" s="28"/>
      <c r="B41" s="28"/>
      <c r="C41" s="28"/>
      <c r="D41" s="28"/>
      <c r="E41" s="33"/>
      <c r="F41" s="33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9" x14ac:dyDescent="0.2">
      <c r="A56" s="28"/>
      <c r="B56" s="28"/>
      <c r="C56" s="28"/>
      <c r="D56" s="28"/>
      <c r="E56" s="28"/>
      <c r="F56" s="28"/>
      <c r="G56" s="28"/>
      <c r="H56" s="28"/>
      <c r="I56" s="28"/>
    </row>
    <row r="57" spans="1:9" x14ac:dyDescent="0.2">
      <c r="A57" s="28"/>
      <c r="B57" s="28"/>
      <c r="C57" s="28"/>
      <c r="D57" s="28"/>
      <c r="E57" s="28"/>
      <c r="F57" s="28"/>
      <c r="G57" s="28"/>
      <c r="H57" s="28"/>
      <c r="I57" s="28"/>
    </row>
    <row r="58" spans="1:9" x14ac:dyDescent="0.2">
      <c r="A58" s="28"/>
      <c r="B58" s="28"/>
      <c r="C58" s="28"/>
      <c r="D58" s="28"/>
      <c r="E58" s="28"/>
      <c r="F58" s="28"/>
      <c r="G58" s="28"/>
      <c r="H58" s="28"/>
      <c r="I58" s="28"/>
    </row>
    <row r="59" spans="1:9" x14ac:dyDescent="0.2">
      <c r="A59" s="28"/>
      <c r="B59" s="28"/>
      <c r="C59" s="28"/>
      <c r="D59" s="28"/>
      <c r="E59" s="28"/>
      <c r="F59" s="28"/>
      <c r="G59" s="28"/>
      <c r="H59" s="28"/>
      <c r="I59" s="28"/>
    </row>
  </sheetData>
  <sheetProtection selectLockedCells="1"/>
  <mergeCells count="19">
    <mergeCell ref="A1:K1"/>
    <mergeCell ref="A2:F2"/>
    <mergeCell ref="I6:I7"/>
    <mergeCell ref="J6:J7"/>
    <mergeCell ref="K6:K7"/>
    <mergeCell ref="E6:H6"/>
    <mergeCell ref="E7:F7"/>
    <mergeCell ref="G7:H7"/>
    <mergeCell ref="J3:K4"/>
    <mergeCell ref="J5:K5"/>
    <mergeCell ref="E5:I5"/>
    <mergeCell ref="E3:I3"/>
    <mergeCell ref="G40:J40"/>
    <mergeCell ref="E4:I4"/>
    <mergeCell ref="A3:D3"/>
    <mergeCell ref="A5:B5"/>
    <mergeCell ref="C5:D5"/>
    <mergeCell ref="C6:D7"/>
    <mergeCell ref="A4:D4"/>
  </mergeCells>
  <phoneticPr fontId="7" type="noConversion"/>
  <conditionalFormatting sqref="A9:B39">
    <cfRule type="expression" dxfId="139" priority="3" stopIfTrue="1">
      <formula>COUNTIF(Férié,$B9)&gt;0</formula>
    </cfRule>
    <cfRule type="expression" dxfId="138" priority="4" stopIfTrue="1">
      <formula>WEEKDAY($B9,2)&gt;5</formula>
    </cfRule>
  </conditionalFormatting>
  <conditionalFormatting sqref="A8:B8">
    <cfRule type="expression" dxfId="137" priority="5" stopIfTrue="1">
      <formula>COUNTIF(Férié,$B8)&gt;0</formula>
    </cfRule>
    <cfRule type="expression" dxfId="136" priority="6" stopIfTrue="1">
      <formula>WEEKDAY($B8,2)&gt;5</formula>
    </cfRule>
  </conditionalFormatting>
  <conditionalFormatting sqref="C8:D39">
    <cfRule type="expression" dxfId="135" priority="7" stopIfTrue="1">
      <formula>COUNTIF(Férié,$B8)&gt;0</formula>
    </cfRule>
  </conditionalFormatting>
  <conditionalFormatting sqref="K40">
    <cfRule type="cellIs" dxfId="134" priority="1" operator="greaterThan">
      <formula>0</formula>
    </cfRule>
    <cfRule type="cellIs" dxfId="133" priority="2" operator="lessThan">
      <formula>0</formula>
    </cfRule>
  </conditionalFormatting>
  <dataValidations count="2">
    <dataValidation type="time" operator="greaterThan" allowBlank="1" showInputMessage="1" showErrorMessage="1" sqref="E39:H39">
      <formula1>0</formula1>
    </dataValidation>
    <dataValidation type="time" operator="greaterThan" allowBlank="1" showInputMessage="1" showErrorMessage="1" promptTitle="Saisie des heures" prompt="Pour indiquer 8h00, veuillez saisir 8:00" sqref="E8:H38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/>
  <dimension ref="A1:N56"/>
  <sheetViews>
    <sheetView showGridLines="0" workbookViewId="0">
      <selection activeCell="G14" sqref="G14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52" t="str">
        <f>Janv!A1</f>
        <v>RELEVÉ MENSUEL D'HEURES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4" ht="15.75" customHeight="1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42"/>
      <c r="I2" s="42"/>
      <c r="J2" s="19"/>
      <c r="K2" s="43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20.100000000000001" customHeight="1" thickBot="1" x14ac:dyDescent="0.25">
      <c r="A4" s="109" t="str">
        <f>Janv!A4</f>
        <v xml:space="preserve">SERVICE : </v>
      </c>
      <c r="B4" s="110"/>
      <c r="C4" s="110"/>
      <c r="D4" s="110"/>
      <c r="E4" s="98" t="str">
        <f>Janv!E4</f>
        <v>ANIMATION</v>
      </c>
      <c r="F4" s="98"/>
      <c r="G4" s="98"/>
      <c r="H4" s="98"/>
      <c r="I4" s="98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51">
        <f>Année</f>
        <v>2016</v>
      </c>
      <c r="D5" s="104"/>
      <c r="E5" s="131">
        <f>DATE(Année,10,1)</f>
        <v>41182</v>
      </c>
      <c r="F5" s="132"/>
      <c r="G5" s="132"/>
      <c r="H5" s="132"/>
      <c r="I5" s="134"/>
      <c r="J5" s="129">
        <f>Mars!K40</f>
        <v>-0.58333333333333337</v>
      </c>
      <c r="K5" s="130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2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23" t="str">
        <f>Janv!G7</f>
        <v>Après-midi</v>
      </c>
      <c r="H7" s="124"/>
      <c r="I7" s="115"/>
      <c r="J7" s="117"/>
      <c r="K7" s="117"/>
      <c r="N7" s="18"/>
    </row>
    <row r="8" spans="1:14" ht="15" customHeight="1" x14ac:dyDescent="0.2">
      <c r="A8" s="9">
        <f>B8</f>
        <v>41182</v>
      </c>
      <c r="B8" s="60">
        <f>Sept!B37+1</f>
        <v>41182</v>
      </c>
      <c r="C8" s="65"/>
      <c r="D8" s="35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 t="shared" ref="J8:J36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6" si="1">B9</f>
        <v>41183</v>
      </c>
      <c r="B9" s="60">
        <f>SUM(B8+1)</f>
        <v>41183</v>
      </c>
      <c r="C9" s="65"/>
      <c r="D9" s="35"/>
      <c r="E9" s="2">
        <v>0.375</v>
      </c>
      <c r="F9" s="92">
        <v>0.52083333333333337</v>
      </c>
      <c r="G9" s="4">
        <v>0.58333333333333337</v>
      </c>
      <c r="H9" s="5">
        <v>0.72916666666666663</v>
      </c>
      <c r="I9" s="24">
        <f t="shared" ref="I9:I36" si="2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41184</v>
      </c>
      <c r="B10" s="60">
        <f t="shared" ref="B10:B38" si="3">SUM(B9+1)</f>
        <v>41184</v>
      </c>
      <c r="C10" s="65"/>
      <c r="D10" s="35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24">
        <f t="shared" si="2"/>
        <v>0.29166666666666663</v>
      </c>
      <c r="J10" s="25">
        <f t="shared" si="0"/>
        <v>0</v>
      </c>
      <c r="K10" s="39">
        <f t="shared" ref="K10:K36" si="4">K9-J10</f>
        <v>-0.58333333333333337</v>
      </c>
      <c r="N10" s="19"/>
    </row>
    <row r="11" spans="1:14" ht="15" customHeight="1" x14ac:dyDescent="0.2">
      <c r="A11" s="9">
        <f t="shared" si="1"/>
        <v>41185</v>
      </c>
      <c r="B11" s="60">
        <f t="shared" si="3"/>
        <v>41185</v>
      </c>
      <c r="C11" s="65"/>
      <c r="D11" s="35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24">
        <f t="shared" si="2"/>
        <v>0.29166666666666663</v>
      </c>
      <c r="J11" s="25">
        <f t="shared" si="0"/>
        <v>0</v>
      </c>
      <c r="K11" s="39">
        <f>K9-J11</f>
        <v>-0.58333333333333337</v>
      </c>
    </row>
    <row r="12" spans="1:14" ht="15" customHeight="1" x14ac:dyDescent="0.2">
      <c r="A12" s="9">
        <f t="shared" si="1"/>
        <v>41186</v>
      </c>
      <c r="B12" s="60">
        <f t="shared" si="3"/>
        <v>41186</v>
      </c>
      <c r="C12" s="65"/>
      <c r="D12" s="35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24">
        <f t="shared" si="2"/>
        <v>0.29166666666666663</v>
      </c>
      <c r="J12" s="25">
        <f t="shared" si="0"/>
        <v>0</v>
      </c>
      <c r="K12" s="39">
        <f>K10-J12</f>
        <v>-0.58333333333333337</v>
      </c>
    </row>
    <row r="13" spans="1:14" ht="15" customHeight="1" x14ac:dyDescent="0.2">
      <c r="A13" s="9">
        <f t="shared" si="1"/>
        <v>41187</v>
      </c>
      <c r="B13" s="60">
        <f t="shared" si="3"/>
        <v>41187</v>
      </c>
      <c r="C13" s="65"/>
      <c r="D13" s="35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24">
        <f t="shared" si="2"/>
        <v>0.29166666666666663</v>
      </c>
      <c r="J13" s="25">
        <f t="shared" si="0"/>
        <v>0</v>
      </c>
      <c r="K13" s="39">
        <f t="shared" si="4"/>
        <v>-0.58333333333333337</v>
      </c>
    </row>
    <row r="14" spans="1:14" ht="15" customHeight="1" x14ac:dyDescent="0.2">
      <c r="A14" s="9">
        <f t="shared" si="1"/>
        <v>41188</v>
      </c>
      <c r="B14" s="60">
        <f t="shared" si="3"/>
        <v>41188</v>
      </c>
      <c r="C14" s="65"/>
      <c r="D14" s="35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24">
        <f t="shared" si="2"/>
        <v>0.29166666666666663</v>
      </c>
      <c r="J14" s="25">
        <f t="shared" si="0"/>
        <v>0</v>
      </c>
      <c r="K14" s="39">
        <f t="shared" si="4"/>
        <v>-0.58333333333333337</v>
      </c>
    </row>
    <row r="15" spans="1:14" ht="15" customHeight="1" x14ac:dyDescent="0.2">
      <c r="A15" s="9">
        <f t="shared" si="1"/>
        <v>41189</v>
      </c>
      <c r="B15" s="60">
        <f t="shared" si="3"/>
        <v>41189</v>
      </c>
      <c r="C15" s="65"/>
      <c r="D15" s="35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24">
        <f t="shared" si="2"/>
        <v>0.29166666666666663</v>
      </c>
      <c r="J15" s="25">
        <f t="shared" si="0"/>
        <v>0</v>
      </c>
      <c r="K15" s="39">
        <f t="shared" si="4"/>
        <v>-0.58333333333333337</v>
      </c>
    </row>
    <row r="16" spans="1:14" ht="15" customHeight="1" x14ac:dyDescent="0.2">
      <c r="A16" s="9">
        <f t="shared" si="1"/>
        <v>41190</v>
      </c>
      <c r="B16" s="60">
        <f t="shared" si="3"/>
        <v>41190</v>
      </c>
      <c r="C16" s="65"/>
      <c r="D16" s="35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24">
        <f t="shared" si="2"/>
        <v>0.29166666666666663</v>
      </c>
      <c r="J16" s="25">
        <f t="shared" si="0"/>
        <v>0</v>
      </c>
      <c r="K16" s="39">
        <f t="shared" si="4"/>
        <v>-0.58333333333333337</v>
      </c>
    </row>
    <row r="17" spans="1:11" ht="15" customHeight="1" x14ac:dyDescent="0.2">
      <c r="A17" s="9">
        <f t="shared" si="1"/>
        <v>41191</v>
      </c>
      <c r="B17" s="60">
        <f t="shared" si="3"/>
        <v>41191</v>
      </c>
      <c r="C17" s="65"/>
      <c r="D17" s="35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24">
        <f t="shared" si="2"/>
        <v>0.29166666666666663</v>
      </c>
      <c r="J17" s="25">
        <f t="shared" si="0"/>
        <v>0</v>
      </c>
      <c r="K17" s="39">
        <f t="shared" si="4"/>
        <v>-0.58333333333333337</v>
      </c>
    </row>
    <row r="18" spans="1:11" ht="15" customHeight="1" x14ac:dyDescent="0.2">
      <c r="A18" s="9">
        <f t="shared" si="1"/>
        <v>41192</v>
      </c>
      <c r="B18" s="60">
        <f t="shared" si="3"/>
        <v>41192</v>
      </c>
      <c r="C18" s="65"/>
      <c r="D18" s="35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24">
        <f t="shared" si="2"/>
        <v>0.29166666666666663</v>
      </c>
      <c r="J18" s="25">
        <f t="shared" si="0"/>
        <v>0</v>
      </c>
      <c r="K18" s="39">
        <f t="shared" si="4"/>
        <v>-0.58333333333333337</v>
      </c>
    </row>
    <row r="19" spans="1:11" ht="15" customHeight="1" x14ac:dyDescent="0.2">
      <c r="A19" s="9">
        <f t="shared" si="1"/>
        <v>41193</v>
      </c>
      <c r="B19" s="60">
        <f t="shared" si="3"/>
        <v>41193</v>
      </c>
      <c r="C19" s="65"/>
      <c r="D19" s="35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24">
        <f t="shared" si="2"/>
        <v>0.29166666666666663</v>
      </c>
      <c r="J19" s="25">
        <f t="shared" si="0"/>
        <v>0</v>
      </c>
      <c r="K19" s="39">
        <f t="shared" si="4"/>
        <v>-0.58333333333333337</v>
      </c>
    </row>
    <row r="20" spans="1:11" ht="15" customHeight="1" x14ac:dyDescent="0.2">
      <c r="A20" s="9">
        <f t="shared" si="1"/>
        <v>41194</v>
      </c>
      <c r="B20" s="60">
        <f t="shared" si="3"/>
        <v>41194</v>
      </c>
      <c r="C20" s="65"/>
      <c r="D20" s="35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24">
        <f t="shared" si="2"/>
        <v>0.29166666666666663</v>
      </c>
      <c r="J20" s="25">
        <f t="shared" si="0"/>
        <v>0</v>
      </c>
      <c r="K20" s="39">
        <f t="shared" si="4"/>
        <v>-0.58333333333333337</v>
      </c>
    </row>
    <row r="21" spans="1:11" ht="15" customHeight="1" x14ac:dyDescent="0.2">
      <c r="A21" s="9">
        <f t="shared" si="1"/>
        <v>41195</v>
      </c>
      <c r="B21" s="60">
        <f t="shared" si="3"/>
        <v>41195</v>
      </c>
      <c r="C21" s="65"/>
      <c r="D21" s="35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24">
        <f t="shared" si="2"/>
        <v>0.29166666666666663</v>
      </c>
      <c r="J21" s="25">
        <f t="shared" si="0"/>
        <v>0</v>
      </c>
      <c r="K21" s="39">
        <f t="shared" si="4"/>
        <v>-0.58333333333333337</v>
      </c>
    </row>
    <row r="22" spans="1:11" ht="15" customHeight="1" x14ac:dyDescent="0.2">
      <c r="A22" s="9">
        <f t="shared" si="1"/>
        <v>41196</v>
      </c>
      <c r="B22" s="60">
        <f t="shared" si="3"/>
        <v>41196</v>
      </c>
      <c r="C22" s="65"/>
      <c r="D22" s="35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24">
        <f t="shared" si="2"/>
        <v>0.29166666666666663</v>
      </c>
      <c r="J22" s="25">
        <f t="shared" si="0"/>
        <v>0</v>
      </c>
      <c r="K22" s="39">
        <f t="shared" si="4"/>
        <v>-0.58333333333333337</v>
      </c>
    </row>
    <row r="23" spans="1:11" ht="15" customHeight="1" x14ac:dyDescent="0.2">
      <c r="A23" s="9">
        <f t="shared" si="1"/>
        <v>41197</v>
      </c>
      <c r="B23" s="60">
        <f t="shared" si="3"/>
        <v>41197</v>
      </c>
      <c r="C23" s="65"/>
      <c r="D23" s="35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24">
        <f t="shared" si="2"/>
        <v>0.29166666666666663</v>
      </c>
      <c r="J23" s="25">
        <f t="shared" si="0"/>
        <v>0</v>
      </c>
      <c r="K23" s="39">
        <f t="shared" si="4"/>
        <v>-0.58333333333333337</v>
      </c>
    </row>
    <row r="24" spans="1:11" ht="15" customHeight="1" x14ac:dyDescent="0.2">
      <c r="A24" s="9">
        <f t="shared" si="1"/>
        <v>41198</v>
      </c>
      <c r="B24" s="60">
        <f t="shared" si="3"/>
        <v>41198</v>
      </c>
      <c r="C24" s="65"/>
      <c r="D24" s="35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24">
        <f t="shared" si="2"/>
        <v>0.29166666666666663</v>
      </c>
      <c r="J24" s="25">
        <f t="shared" si="0"/>
        <v>0</v>
      </c>
      <c r="K24" s="39">
        <f t="shared" si="4"/>
        <v>-0.58333333333333337</v>
      </c>
    </row>
    <row r="25" spans="1:11" ht="15" customHeight="1" x14ac:dyDescent="0.2">
      <c r="A25" s="9">
        <f t="shared" si="1"/>
        <v>41199</v>
      </c>
      <c r="B25" s="60">
        <f t="shared" si="3"/>
        <v>41199</v>
      </c>
      <c r="C25" s="65"/>
      <c r="D25" s="35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24">
        <f t="shared" si="2"/>
        <v>0.29166666666666663</v>
      </c>
      <c r="J25" s="25">
        <f t="shared" si="0"/>
        <v>0</v>
      </c>
      <c r="K25" s="39">
        <f t="shared" si="4"/>
        <v>-0.58333333333333337</v>
      </c>
    </row>
    <row r="26" spans="1:11" ht="15" customHeight="1" x14ac:dyDescent="0.2">
      <c r="A26" s="9">
        <f t="shared" si="1"/>
        <v>41200</v>
      </c>
      <c r="B26" s="60">
        <f t="shared" si="3"/>
        <v>41200</v>
      </c>
      <c r="C26" s="65"/>
      <c r="D26" s="35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24">
        <f t="shared" si="2"/>
        <v>0.29166666666666663</v>
      </c>
      <c r="J26" s="25">
        <f t="shared" si="0"/>
        <v>0</v>
      </c>
      <c r="K26" s="39">
        <f t="shared" si="4"/>
        <v>-0.58333333333333337</v>
      </c>
    </row>
    <row r="27" spans="1:11" ht="15" customHeight="1" x14ac:dyDescent="0.2">
      <c r="A27" s="9">
        <f t="shared" si="1"/>
        <v>41201</v>
      </c>
      <c r="B27" s="60">
        <f t="shared" si="3"/>
        <v>41201</v>
      </c>
      <c r="C27" s="65"/>
      <c r="D27" s="35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24">
        <f t="shared" si="2"/>
        <v>0.29166666666666663</v>
      </c>
      <c r="J27" s="25">
        <f t="shared" si="0"/>
        <v>0</v>
      </c>
      <c r="K27" s="39">
        <f t="shared" si="4"/>
        <v>-0.58333333333333337</v>
      </c>
    </row>
    <row r="28" spans="1:11" ht="15" customHeight="1" x14ac:dyDescent="0.2">
      <c r="A28" s="9">
        <f t="shared" si="1"/>
        <v>41202</v>
      </c>
      <c r="B28" s="60">
        <f t="shared" si="3"/>
        <v>41202</v>
      </c>
      <c r="C28" s="65"/>
      <c r="D28" s="35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24">
        <f t="shared" si="2"/>
        <v>0.29166666666666663</v>
      </c>
      <c r="J28" s="25">
        <f t="shared" si="0"/>
        <v>0</v>
      </c>
      <c r="K28" s="39">
        <f t="shared" si="4"/>
        <v>-0.58333333333333337</v>
      </c>
    </row>
    <row r="29" spans="1:11" ht="15" customHeight="1" x14ac:dyDescent="0.2">
      <c r="A29" s="9">
        <f t="shared" si="1"/>
        <v>41203</v>
      </c>
      <c r="B29" s="60">
        <f t="shared" si="3"/>
        <v>41203</v>
      </c>
      <c r="C29" s="65"/>
      <c r="D29" s="35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24">
        <f t="shared" si="2"/>
        <v>0.29166666666666663</v>
      </c>
      <c r="J29" s="25">
        <f t="shared" si="0"/>
        <v>0</v>
      </c>
      <c r="K29" s="39">
        <f t="shared" si="4"/>
        <v>-0.58333333333333337</v>
      </c>
    </row>
    <row r="30" spans="1:11" ht="15" customHeight="1" x14ac:dyDescent="0.2">
      <c r="A30" s="9">
        <f t="shared" si="1"/>
        <v>41204</v>
      </c>
      <c r="B30" s="60">
        <f t="shared" si="3"/>
        <v>41204</v>
      </c>
      <c r="C30" s="65"/>
      <c r="D30" s="35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24">
        <f t="shared" si="2"/>
        <v>0.29166666666666663</v>
      </c>
      <c r="J30" s="25">
        <f t="shared" si="0"/>
        <v>0</v>
      </c>
      <c r="K30" s="39">
        <f t="shared" si="4"/>
        <v>-0.58333333333333337</v>
      </c>
    </row>
    <row r="31" spans="1:11" ht="15" customHeight="1" x14ac:dyDescent="0.2">
      <c r="A31" s="9">
        <f t="shared" si="1"/>
        <v>41205</v>
      </c>
      <c r="B31" s="60">
        <f t="shared" si="3"/>
        <v>41205</v>
      </c>
      <c r="C31" s="65"/>
      <c r="D31" s="35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24">
        <f t="shared" si="2"/>
        <v>0.29166666666666663</v>
      </c>
      <c r="J31" s="25">
        <f t="shared" si="0"/>
        <v>0</v>
      </c>
      <c r="K31" s="39">
        <f t="shared" si="4"/>
        <v>-0.58333333333333337</v>
      </c>
    </row>
    <row r="32" spans="1:11" ht="15" customHeight="1" x14ac:dyDescent="0.2">
      <c r="A32" s="9">
        <f t="shared" si="1"/>
        <v>41206</v>
      </c>
      <c r="B32" s="60">
        <f t="shared" si="3"/>
        <v>41206</v>
      </c>
      <c r="C32" s="65"/>
      <c r="D32" s="35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24">
        <f t="shared" si="2"/>
        <v>0.29166666666666663</v>
      </c>
      <c r="J32" s="25">
        <f t="shared" si="0"/>
        <v>0</v>
      </c>
      <c r="K32" s="39">
        <f t="shared" si="4"/>
        <v>-0.58333333333333337</v>
      </c>
    </row>
    <row r="33" spans="1:12" ht="15" customHeight="1" x14ac:dyDescent="0.2">
      <c r="A33" s="9">
        <f t="shared" si="1"/>
        <v>41207</v>
      </c>
      <c r="B33" s="60">
        <f t="shared" si="3"/>
        <v>41207</v>
      </c>
      <c r="C33" s="65"/>
      <c r="D33" s="35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24">
        <f t="shared" si="2"/>
        <v>0.29166666666666663</v>
      </c>
      <c r="J33" s="25">
        <f t="shared" si="0"/>
        <v>0</v>
      </c>
      <c r="K33" s="39">
        <f t="shared" si="4"/>
        <v>-0.58333333333333337</v>
      </c>
    </row>
    <row r="34" spans="1:12" ht="15" customHeight="1" x14ac:dyDescent="0.2">
      <c r="A34" s="9">
        <f t="shared" si="1"/>
        <v>41208</v>
      </c>
      <c r="B34" s="60">
        <f t="shared" si="3"/>
        <v>41208</v>
      </c>
      <c r="C34" s="65"/>
      <c r="D34" s="35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24">
        <f t="shared" si="2"/>
        <v>0.29166666666666663</v>
      </c>
      <c r="J34" s="25">
        <f t="shared" si="0"/>
        <v>0</v>
      </c>
      <c r="K34" s="39">
        <f t="shared" si="4"/>
        <v>-0.58333333333333337</v>
      </c>
    </row>
    <row r="35" spans="1:12" ht="15" customHeight="1" x14ac:dyDescent="0.2">
      <c r="A35" s="9">
        <f t="shared" si="1"/>
        <v>41209</v>
      </c>
      <c r="B35" s="60">
        <f t="shared" si="3"/>
        <v>41209</v>
      </c>
      <c r="C35" s="65"/>
      <c r="D35" s="35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24">
        <f t="shared" si="2"/>
        <v>0.29166666666666663</v>
      </c>
      <c r="J35" s="25">
        <f t="shared" si="0"/>
        <v>0</v>
      </c>
      <c r="K35" s="39">
        <f t="shared" si="4"/>
        <v>-0.58333333333333337</v>
      </c>
    </row>
    <row r="36" spans="1:12" ht="15" customHeight="1" x14ac:dyDescent="0.2">
      <c r="A36" s="9">
        <f t="shared" si="1"/>
        <v>41210</v>
      </c>
      <c r="B36" s="60">
        <f t="shared" si="3"/>
        <v>41210</v>
      </c>
      <c r="C36" s="65"/>
      <c r="D36" s="35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46">
        <f t="shared" si="2"/>
        <v>0.29166666666666663</v>
      </c>
      <c r="J36" s="25">
        <f t="shared" si="0"/>
        <v>0</v>
      </c>
      <c r="K36" s="39">
        <f t="shared" si="4"/>
        <v>-0.58333333333333337</v>
      </c>
    </row>
    <row r="37" spans="1:12" ht="15" customHeight="1" x14ac:dyDescent="0.2">
      <c r="A37" s="9">
        <f>B37</f>
        <v>41211</v>
      </c>
      <c r="B37" s="60">
        <f>SUM(B36+1)</f>
        <v>41211</v>
      </c>
      <c r="C37" s="65"/>
      <c r="D37" s="44"/>
      <c r="E37" s="2">
        <v>0.375</v>
      </c>
      <c r="F37" s="92">
        <v>0.52083333333333337</v>
      </c>
      <c r="G37" s="4">
        <v>0.58333333333333337</v>
      </c>
      <c r="H37" s="5">
        <v>0.72916666666666663</v>
      </c>
      <c r="I37" s="46">
        <f>F37-E37+H37-G37</f>
        <v>0.29166666666666663</v>
      </c>
      <c r="J37" s="25">
        <f>$G$2-I37</f>
        <v>0</v>
      </c>
      <c r="K37" s="39">
        <f>K36-J37</f>
        <v>-0.58333333333333337</v>
      </c>
    </row>
    <row r="38" spans="1:12" ht="15" customHeight="1" thickBot="1" x14ac:dyDescent="0.25">
      <c r="A38" s="11">
        <f t="shared" ref="A38" si="5">B38</f>
        <v>41212</v>
      </c>
      <c r="B38" s="61">
        <f t="shared" si="3"/>
        <v>41212</v>
      </c>
      <c r="C38" s="66"/>
      <c r="D38" s="36"/>
      <c r="E38" s="6">
        <v>0.375</v>
      </c>
      <c r="F38" s="94">
        <v>0.52083333333333337</v>
      </c>
      <c r="G38" s="10">
        <v>0.58333333333333337</v>
      </c>
      <c r="H38" s="8">
        <v>0.72916666666666663</v>
      </c>
      <c r="I38" s="47">
        <f t="shared" ref="I38" si="6">F38-E38+H38-G38</f>
        <v>0.29166666666666663</v>
      </c>
      <c r="J38" s="27">
        <f t="shared" ref="J38" si="7">$G$2-I38</f>
        <v>0</v>
      </c>
      <c r="K38" s="41">
        <f t="shared" ref="K38" si="8">K37-J38</f>
        <v>-0.58333333333333337</v>
      </c>
    </row>
    <row r="39" spans="1:12" ht="15" customHeight="1" thickBot="1" x14ac:dyDescent="0.25">
      <c r="A39" s="68"/>
      <c r="B39" s="76"/>
      <c r="C39" s="80"/>
      <c r="D39" s="59"/>
      <c r="E39" s="71"/>
      <c r="F39" s="71"/>
      <c r="G39" s="72"/>
      <c r="H39" s="72"/>
      <c r="I39" s="73"/>
      <c r="J39" s="73"/>
      <c r="K39" s="81"/>
      <c r="L39" s="19"/>
    </row>
    <row r="40" spans="1:12" ht="15" customHeight="1" thickBot="1" x14ac:dyDescent="0.25">
      <c r="A40" s="28"/>
      <c r="B40" s="33"/>
      <c r="C40" s="12"/>
      <c r="D40" s="33"/>
      <c r="E40" s="28"/>
      <c r="F40" s="28"/>
      <c r="G40" s="148" t="str">
        <f>Janv!G40</f>
        <v>SOLDE EN FIN DE MOIS</v>
      </c>
      <c r="H40" s="149"/>
      <c r="I40" s="149"/>
      <c r="J40" s="150"/>
      <c r="K40" s="32">
        <f>K36</f>
        <v>-0.58333333333333337</v>
      </c>
    </row>
    <row r="41" spans="1:12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9" x14ac:dyDescent="0.2">
      <c r="A56" s="28"/>
      <c r="B56" s="28"/>
      <c r="C56" s="28"/>
      <c r="D56" s="28"/>
      <c r="E56" s="28"/>
      <c r="F56" s="28"/>
      <c r="G56" s="28"/>
      <c r="H56" s="28"/>
      <c r="I56" s="28"/>
    </row>
  </sheetData>
  <sheetProtection sheet="1" objects="1" scenarios="1" selectLockedCells="1"/>
  <mergeCells count="19">
    <mergeCell ref="G40:J40"/>
    <mergeCell ref="E5:I5"/>
    <mergeCell ref="J5:K5"/>
    <mergeCell ref="E6:H6"/>
    <mergeCell ref="I6:I7"/>
    <mergeCell ref="J6:J7"/>
    <mergeCell ref="K6:K7"/>
    <mergeCell ref="E7:F7"/>
    <mergeCell ref="G7:H7"/>
    <mergeCell ref="A1:K1"/>
    <mergeCell ref="A2:F2"/>
    <mergeCell ref="A5:B5"/>
    <mergeCell ref="C5:D5"/>
    <mergeCell ref="C6:D7"/>
    <mergeCell ref="A3:D3"/>
    <mergeCell ref="E3:I3"/>
    <mergeCell ref="J3:K4"/>
    <mergeCell ref="A4:D4"/>
    <mergeCell ref="E4:I4"/>
  </mergeCells>
  <phoneticPr fontId="0" type="noConversion"/>
  <conditionalFormatting sqref="A37:B37">
    <cfRule type="expression" dxfId="42" priority="5" stopIfTrue="1">
      <formula>COUNTIF(Férié,$B37)&gt;0</formula>
    </cfRule>
    <cfRule type="expression" dxfId="41" priority="6" stopIfTrue="1">
      <formula>WEEKDAY($B37,2)&gt;5</formula>
    </cfRule>
  </conditionalFormatting>
  <conditionalFormatting sqref="C37">
    <cfRule type="expression" dxfId="40" priority="7" stopIfTrue="1">
      <formula>COUNTIF(Férié,$B37)&gt;0</formula>
    </cfRule>
  </conditionalFormatting>
  <conditionalFormatting sqref="A9:A10 A12:A36 B8:B36">
    <cfRule type="expression" dxfId="39" priority="12" stopIfTrue="1">
      <formula>COUNTIF(Férié,$B8)&gt;0</formula>
    </cfRule>
    <cfRule type="expression" dxfId="38" priority="13" stopIfTrue="1">
      <formula>WEEKDAY($B8,2)&gt;5</formula>
    </cfRule>
  </conditionalFormatting>
  <conditionalFormatting sqref="A8">
    <cfRule type="expression" dxfId="37" priority="14" stopIfTrue="1">
      <formula>COUNTIF(Férié,$B8)&gt;0</formula>
    </cfRule>
    <cfRule type="expression" dxfId="36" priority="15" stopIfTrue="1">
      <formula>WEEKDAY($B8,2)&gt;5</formula>
    </cfRule>
  </conditionalFormatting>
  <conditionalFormatting sqref="D8:D10 D12:D36">
    <cfRule type="expression" dxfId="35" priority="16" stopIfTrue="1">
      <formula>COUNTIF(Férié,$B8)&gt;0</formula>
    </cfRule>
  </conditionalFormatting>
  <conditionalFormatting sqref="K40">
    <cfRule type="cellIs" dxfId="34" priority="10" stopIfTrue="1" operator="greaterThan">
      <formula>0</formula>
    </cfRule>
    <cfRule type="cellIs" dxfId="33" priority="11" stopIfTrue="1" operator="lessThan">
      <formula>0</formula>
    </cfRule>
  </conditionalFormatting>
  <conditionalFormatting sqref="C8:C36">
    <cfRule type="expression" dxfId="32" priority="17" stopIfTrue="1">
      <formula>COUNTIF(Férié,$B8)&gt;0</formula>
    </cfRule>
  </conditionalFormatting>
  <conditionalFormatting sqref="C40">
    <cfRule type="expression" dxfId="31" priority="9" stopIfTrue="1">
      <formula>COUNTIF(Férié,$B40)&gt;0</formula>
    </cfRule>
  </conditionalFormatting>
  <conditionalFormatting sqref="A11">
    <cfRule type="expression" dxfId="30" priority="18" stopIfTrue="1">
      <formula>COUNTIF(Férié,$B11)&gt;0</formula>
    </cfRule>
    <cfRule type="expression" dxfId="29" priority="18" stopIfTrue="1">
      <formula>WEEKDAY($B11,2)&gt;5</formula>
    </cfRule>
  </conditionalFormatting>
  <conditionalFormatting sqref="D11">
    <cfRule type="expression" dxfId="28" priority="8" stopIfTrue="1">
      <formula>COUNTIF(Férié,$B11)&gt;0</formula>
    </cfRule>
  </conditionalFormatting>
  <conditionalFormatting sqref="A38:B39">
    <cfRule type="expression" dxfId="27" priority="2" stopIfTrue="1">
      <formula>COUNTIF(Férié,$B38)&gt;0</formula>
    </cfRule>
    <cfRule type="expression" dxfId="26" priority="3" stopIfTrue="1">
      <formula>WEEKDAY($B38,2)&gt;5</formula>
    </cfRule>
  </conditionalFormatting>
  <conditionalFormatting sqref="D38:D39">
    <cfRule type="expression" dxfId="25" priority="4" stopIfTrue="1">
      <formula>COUNTIF(Férié,$B38)&gt;0</formula>
    </cfRule>
  </conditionalFormatting>
  <conditionalFormatting sqref="C38:C39">
    <cfRule type="expression" dxfId="24" priority="1" stopIfTrue="1">
      <formula>COUNTIF(Férié,$B38)&gt;0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8">
      <formula1>0</formula1>
    </dataValidation>
  </dataValidations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A1:N55"/>
  <sheetViews>
    <sheetView showGridLines="0" workbookViewId="0">
      <selection activeCell="H9" sqref="H9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52" t="str">
        <f>Janv!A1</f>
        <v>RELEVÉ MENSUEL D'HEURES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4" ht="15.75" customHeight="1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42"/>
      <c r="I2" s="42"/>
      <c r="J2" s="19"/>
      <c r="K2" s="43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19.5" thickBot="1" x14ac:dyDescent="0.25">
      <c r="A4" s="109" t="str">
        <f>Janv!A4</f>
        <v xml:space="preserve">SERVICE : </v>
      </c>
      <c r="B4" s="110"/>
      <c r="C4" s="110"/>
      <c r="D4" s="110"/>
      <c r="E4" s="98" t="str">
        <f>Janv!E4</f>
        <v>ANIMATION</v>
      </c>
      <c r="F4" s="98"/>
      <c r="G4" s="98"/>
      <c r="H4" s="98"/>
      <c r="I4" s="98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03">
        <f>Année</f>
        <v>2016</v>
      </c>
      <c r="D5" s="104"/>
      <c r="E5" s="131">
        <f>DATE(Année,11,1)</f>
        <v>41213</v>
      </c>
      <c r="F5" s="132"/>
      <c r="G5" s="132"/>
      <c r="H5" s="132"/>
      <c r="I5" s="134"/>
      <c r="J5" s="129">
        <f>Mars!K40</f>
        <v>-0.58333333333333337</v>
      </c>
      <c r="K5" s="130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1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47" t="str">
        <f>Janv!G7</f>
        <v>Après-midi</v>
      </c>
      <c r="H7" s="124"/>
      <c r="I7" s="115"/>
      <c r="J7" s="117"/>
      <c r="K7" s="117"/>
      <c r="N7" s="18"/>
    </row>
    <row r="8" spans="1:14" ht="15" customHeight="1" x14ac:dyDescent="0.2">
      <c r="A8" s="9">
        <f>B8</f>
        <v>41213</v>
      </c>
      <c r="B8" s="60">
        <f>Oct!B38+1</f>
        <v>41213</v>
      </c>
      <c r="C8" s="65" t="str">
        <f>VLOOKUP(B8,Trois,2,FALSE)</f>
        <v>Tous</v>
      </c>
      <c r="D8" s="35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 t="shared" ref="J8:J37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7" si="1">B9</f>
        <v>41214</v>
      </c>
      <c r="B9" s="60">
        <f>SUM(B8+1)</f>
        <v>41214</v>
      </c>
      <c r="C9" s="65"/>
      <c r="D9" s="35"/>
      <c r="E9" s="2">
        <v>0.375</v>
      </c>
      <c r="F9" s="92">
        <v>0.52083333333333337</v>
      </c>
      <c r="G9" s="4">
        <v>0.58333333333333337</v>
      </c>
      <c r="H9" s="5">
        <v>0.72916666666666663</v>
      </c>
      <c r="I9" s="24">
        <f t="shared" ref="I9:I37" si="2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41215</v>
      </c>
      <c r="B10" s="60">
        <f t="shared" ref="B10:B37" si="3">SUM(B9+1)</f>
        <v>41215</v>
      </c>
      <c r="C10" s="65"/>
      <c r="D10" s="35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24">
        <f t="shared" si="2"/>
        <v>0.29166666666666663</v>
      </c>
      <c r="J10" s="25">
        <f t="shared" si="0"/>
        <v>0</v>
      </c>
      <c r="K10" s="39">
        <f t="shared" ref="K10:K37" si="4">K9-J10</f>
        <v>-0.58333333333333337</v>
      </c>
      <c r="N10" s="19"/>
    </row>
    <row r="11" spans="1:14" ht="15" customHeight="1" x14ac:dyDescent="0.2">
      <c r="A11" s="9">
        <f t="shared" si="1"/>
        <v>41216</v>
      </c>
      <c r="B11" s="60">
        <f t="shared" si="3"/>
        <v>41216</v>
      </c>
      <c r="C11" s="65"/>
      <c r="D11" s="35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24">
        <f t="shared" si="2"/>
        <v>0.29166666666666663</v>
      </c>
      <c r="J11" s="25">
        <f t="shared" si="0"/>
        <v>0</v>
      </c>
      <c r="K11" s="39">
        <f>K9-J11</f>
        <v>-0.58333333333333337</v>
      </c>
    </row>
    <row r="12" spans="1:14" ht="15" customHeight="1" x14ac:dyDescent="0.2">
      <c r="A12" s="9">
        <f t="shared" si="1"/>
        <v>41217</v>
      </c>
      <c r="B12" s="60">
        <f t="shared" si="3"/>
        <v>41217</v>
      </c>
      <c r="C12" s="65"/>
      <c r="D12" s="35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24">
        <f t="shared" si="2"/>
        <v>0.29166666666666663</v>
      </c>
      <c r="J12" s="25">
        <f t="shared" si="0"/>
        <v>0</v>
      </c>
      <c r="K12" s="39">
        <f>K10-J12</f>
        <v>-0.58333333333333337</v>
      </c>
    </row>
    <row r="13" spans="1:14" ht="15" customHeight="1" x14ac:dyDescent="0.2">
      <c r="A13" s="9">
        <f t="shared" si="1"/>
        <v>41218</v>
      </c>
      <c r="B13" s="60">
        <f t="shared" si="3"/>
        <v>41218</v>
      </c>
      <c r="C13" s="65"/>
      <c r="D13" s="35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24">
        <f t="shared" si="2"/>
        <v>0.29166666666666663</v>
      </c>
      <c r="J13" s="25">
        <f t="shared" si="0"/>
        <v>0</v>
      </c>
      <c r="K13" s="39">
        <f t="shared" si="4"/>
        <v>-0.58333333333333337</v>
      </c>
    </row>
    <row r="14" spans="1:14" ht="15" customHeight="1" x14ac:dyDescent="0.2">
      <c r="A14" s="9">
        <f t="shared" si="1"/>
        <v>41219</v>
      </c>
      <c r="B14" s="60">
        <f t="shared" si="3"/>
        <v>41219</v>
      </c>
      <c r="C14" s="65"/>
      <c r="D14" s="35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24">
        <f t="shared" si="2"/>
        <v>0.29166666666666663</v>
      </c>
      <c r="J14" s="25">
        <f t="shared" si="0"/>
        <v>0</v>
      </c>
      <c r="K14" s="39">
        <f t="shared" si="4"/>
        <v>-0.58333333333333337</v>
      </c>
    </row>
    <row r="15" spans="1:14" ht="15" customHeight="1" x14ac:dyDescent="0.2">
      <c r="A15" s="9">
        <f t="shared" si="1"/>
        <v>41220</v>
      </c>
      <c r="B15" s="60">
        <f t="shared" si="3"/>
        <v>41220</v>
      </c>
      <c r="C15" s="65"/>
      <c r="D15" s="35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24">
        <f t="shared" si="2"/>
        <v>0.29166666666666663</v>
      </c>
      <c r="J15" s="25">
        <f t="shared" si="0"/>
        <v>0</v>
      </c>
      <c r="K15" s="39">
        <f t="shared" si="4"/>
        <v>-0.58333333333333337</v>
      </c>
    </row>
    <row r="16" spans="1:14" ht="15" customHeight="1" x14ac:dyDescent="0.2">
      <c r="A16" s="9">
        <f t="shared" si="1"/>
        <v>41221</v>
      </c>
      <c r="B16" s="60">
        <f t="shared" si="3"/>
        <v>41221</v>
      </c>
      <c r="C16" s="65"/>
      <c r="D16" s="35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24">
        <f t="shared" si="2"/>
        <v>0.29166666666666663</v>
      </c>
      <c r="J16" s="25">
        <f t="shared" si="0"/>
        <v>0</v>
      </c>
      <c r="K16" s="39">
        <f t="shared" si="4"/>
        <v>-0.58333333333333337</v>
      </c>
    </row>
    <row r="17" spans="1:11" ht="15" customHeight="1" x14ac:dyDescent="0.2">
      <c r="A17" s="9">
        <f t="shared" si="1"/>
        <v>41222</v>
      </c>
      <c r="B17" s="60">
        <f t="shared" si="3"/>
        <v>41222</v>
      </c>
      <c r="C17" s="65"/>
      <c r="D17" s="35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24">
        <f t="shared" si="2"/>
        <v>0.29166666666666663</v>
      </c>
      <c r="J17" s="25">
        <f t="shared" si="0"/>
        <v>0</v>
      </c>
      <c r="K17" s="39">
        <f t="shared" si="4"/>
        <v>-0.58333333333333337</v>
      </c>
    </row>
    <row r="18" spans="1:11" ht="15" customHeight="1" x14ac:dyDescent="0.2">
      <c r="A18" s="9">
        <f t="shared" si="1"/>
        <v>41223</v>
      </c>
      <c r="B18" s="60">
        <f t="shared" si="3"/>
        <v>41223</v>
      </c>
      <c r="C18" s="65" t="str">
        <f>VLOOKUP(B18,Trois,2,FALSE)</f>
        <v>Armi</v>
      </c>
      <c r="D18" s="35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24">
        <f t="shared" si="2"/>
        <v>0.29166666666666663</v>
      </c>
      <c r="J18" s="25">
        <f t="shared" si="0"/>
        <v>0</v>
      </c>
      <c r="K18" s="39">
        <f t="shared" si="4"/>
        <v>-0.58333333333333337</v>
      </c>
    </row>
    <row r="19" spans="1:11" ht="15" customHeight="1" x14ac:dyDescent="0.2">
      <c r="A19" s="9">
        <f t="shared" si="1"/>
        <v>41224</v>
      </c>
      <c r="B19" s="60">
        <f t="shared" si="3"/>
        <v>41224</v>
      </c>
      <c r="C19" s="65"/>
      <c r="D19" s="35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24">
        <f t="shared" si="2"/>
        <v>0.29166666666666663</v>
      </c>
      <c r="J19" s="25">
        <f t="shared" si="0"/>
        <v>0</v>
      </c>
      <c r="K19" s="39">
        <f t="shared" si="4"/>
        <v>-0.58333333333333337</v>
      </c>
    </row>
    <row r="20" spans="1:11" ht="15" customHeight="1" x14ac:dyDescent="0.2">
      <c r="A20" s="9">
        <f t="shared" si="1"/>
        <v>41225</v>
      </c>
      <c r="B20" s="60">
        <f t="shared" si="3"/>
        <v>41225</v>
      </c>
      <c r="C20" s="65"/>
      <c r="D20" s="35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24">
        <f t="shared" si="2"/>
        <v>0.29166666666666663</v>
      </c>
      <c r="J20" s="25">
        <f t="shared" si="0"/>
        <v>0</v>
      </c>
      <c r="K20" s="39">
        <f t="shared" si="4"/>
        <v>-0.58333333333333337</v>
      </c>
    </row>
    <row r="21" spans="1:11" ht="15" customHeight="1" x14ac:dyDescent="0.2">
      <c r="A21" s="9">
        <f t="shared" si="1"/>
        <v>41226</v>
      </c>
      <c r="B21" s="60">
        <f t="shared" si="3"/>
        <v>41226</v>
      </c>
      <c r="C21" s="65"/>
      <c r="D21" s="35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24">
        <f t="shared" si="2"/>
        <v>0.29166666666666663</v>
      </c>
      <c r="J21" s="25">
        <f t="shared" si="0"/>
        <v>0</v>
      </c>
      <c r="K21" s="39">
        <f t="shared" si="4"/>
        <v>-0.58333333333333337</v>
      </c>
    </row>
    <row r="22" spans="1:11" ht="15" customHeight="1" x14ac:dyDescent="0.2">
      <c r="A22" s="9">
        <f t="shared" si="1"/>
        <v>41227</v>
      </c>
      <c r="B22" s="60">
        <f t="shared" si="3"/>
        <v>41227</v>
      </c>
      <c r="C22" s="65"/>
      <c r="D22" s="35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24">
        <f t="shared" si="2"/>
        <v>0.29166666666666663</v>
      </c>
      <c r="J22" s="25">
        <f t="shared" si="0"/>
        <v>0</v>
      </c>
      <c r="K22" s="39">
        <f t="shared" si="4"/>
        <v>-0.58333333333333337</v>
      </c>
    </row>
    <row r="23" spans="1:11" ht="15" customHeight="1" x14ac:dyDescent="0.2">
      <c r="A23" s="9">
        <f t="shared" si="1"/>
        <v>41228</v>
      </c>
      <c r="B23" s="60">
        <f t="shared" si="3"/>
        <v>41228</v>
      </c>
      <c r="C23" s="65"/>
      <c r="D23" s="35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24">
        <f t="shared" si="2"/>
        <v>0.29166666666666663</v>
      </c>
      <c r="J23" s="25">
        <f t="shared" si="0"/>
        <v>0</v>
      </c>
      <c r="K23" s="39">
        <f t="shared" si="4"/>
        <v>-0.58333333333333337</v>
      </c>
    </row>
    <row r="24" spans="1:11" ht="15" customHeight="1" x14ac:dyDescent="0.2">
      <c r="A24" s="9">
        <f t="shared" si="1"/>
        <v>41229</v>
      </c>
      <c r="B24" s="60">
        <f t="shared" si="3"/>
        <v>41229</v>
      </c>
      <c r="C24" s="65"/>
      <c r="D24" s="35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24">
        <f t="shared" si="2"/>
        <v>0.29166666666666663</v>
      </c>
      <c r="J24" s="25">
        <f t="shared" si="0"/>
        <v>0</v>
      </c>
      <c r="K24" s="39">
        <f t="shared" si="4"/>
        <v>-0.58333333333333337</v>
      </c>
    </row>
    <row r="25" spans="1:11" ht="15" customHeight="1" x14ac:dyDescent="0.2">
      <c r="A25" s="9">
        <f t="shared" si="1"/>
        <v>41230</v>
      </c>
      <c r="B25" s="60">
        <f t="shared" si="3"/>
        <v>41230</v>
      </c>
      <c r="C25" s="65"/>
      <c r="D25" s="35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24">
        <f t="shared" si="2"/>
        <v>0.29166666666666663</v>
      </c>
      <c r="J25" s="25">
        <f t="shared" si="0"/>
        <v>0</v>
      </c>
      <c r="K25" s="39">
        <f t="shared" si="4"/>
        <v>-0.58333333333333337</v>
      </c>
    </row>
    <row r="26" spans="1:11" ht="15" customHeight="1" x14ac:dyDescent="0.2">
      <c r="A26" s="9">
        <f t="shared" si="1"/>
        <v>41231</v>
      </c>
      <c r="B26" s="60">
        <f t="shared" si="3"/>
        <v>41231</v>
      </c>
      <c r="C26" s="65"/>
      <c r="D26" s="35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24">
        <f t="shared" si="2"/>
        <v>0.29166666666666663</v>
      </c>
      <c r="J26" s="25">
        <f t="shared" si="0"/>
        <v>0</v>
      </c>
      <c r="K26" s="39">
        <f t="shared" si="4"/>
        <v>-0.58333333333333337</v>
      </c>
    </row>
    <row r="27" spans="1:11" ht="15" customHeight="1" x14ac:dyDescent="0.2">
      <c r="A27" s="9">
        <f t="shared" si="1"/>
        <v>41232</v>
      </c>
      <c r="B27" s="60">
        <f t="shared" si="3"/>
        <v>41232</v>
      </c>
      <c r="C27" s="65"/>
      <c r="D27" s="35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24">
        <f t="shared" si="2"/>
        <v>0.29166666666666663</v>
      </c>
      <c r="J27" s="25">
        <f t="shared" si="0"/>
        <v>0</v>
      </c>
      <c r="K27" s="39">
        <f t="shared" si="4"/>
        <v>-0.58333333333333337</v>
      </c>
    </row>
    <row r="28" spans="1:11" ht="15" customHeight="1" x14ac:dyDescent="0.2">
      <c r="A28" s="9">
        <f t="shared" si="1"/>
        <v>41233</v>
      </c>
      <c r="B28" s="60">
        <f t="shared" si="3"/>
        <v>41233</v>
      </c>
      <c r="C28" s="65"/>
      <c r="D28" s="35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24">
        <f t="shared" si="2"/>
        <v>0.29166666666666663</v>
      </c>
      <c r="J28" s="25">
        <f t="shared" si="0"/>
        <v>0</v>
      </c>
      <c r="K28" s="39">
        <f t="shared" si="4"/>
        <v>-0.58333333333333337</v>
      </c>
    </row>
    <row r="29" spans="1:11" ht="15" customHeight="1" x14ac:dyDescent="0.2">
      <c r="A29" s="9">
        <f t="shared" si="1"/>
        <v>41234</v>
      </c>
      <c r="B29" s="60">
        <f t="shared" si="3"/>
        <v>41234</v>
      </c>
      <c r="C29" s="65"/>
      <c r="D29" s="35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24">
        <f t="shared" si="2"/>
        <v>0.29166666666666663</v>
      </c>
      <c r="J29" s="25">
        <f t="shared" si="0"/>
        <v>0</v>
      </c>
      <c r="K29" s="39">
        <f t="shared" si="4"/>
        <v>-0.58333333333333337</v>
      </c>
    </row>
    <row r="30" spans="1:11" ht="15" customHeight="1" x14ac:dyDescent="0.2">
      <c r="A30" s="9">
        <f t="shared" si="1"/>
        <v>41235</v>
      </c>
      <c r="B30" s="60">
        <f t="shared" si="3"/>
        <v>41235</v>
      </c>
      <c r="C30" s="65"/>
      <c r="D30" s="35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24">
        <f t="shared" si="2"/>
        <v>0.29166666666666663</v>
      </c>
      <c r="J30" s="25">
        <f t="shared" si="0"/>
        <v>0</v>
      </c>
      <c r="K30" s="39">
        <f t="shared" si="4"/>
        <v>-0.58333333333333337</v>
      </c>
    </row>
    <row r="31" spans="1:11" ht="15" customHeight="1" x14ac:dyDescent="0.2">
      <c r="A31" s="9">
        <f t="shared" si="1"/>
        <v>41236</v>
      </c>
      <c r="B31" s="60">
        <f t="shared" si="3"/>
        <v>41236</v>
      </c>
      <c r="C31" s="65"/>
      <c r="D31" s="35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24">
        <f t="shared" si="2"/>
        <v>0.29166666666666663</v>
      </c>
      <c r="J31" s="25">
        <f t="shared" si="0"/>
        <v>0</v>
      </c>
      <c r="K31" s="39">
        <f t="shared" si="4"/>
        <v>-0.58333333333333337</v>
      </c>
    </row>
    <row r="32" spans="1:11" ht="15" customHeight="1" x14ac:dyDescent="0.2">
      <c r="A32" s="9">
        <f t="shared" si="1"/>
        <v>41237</v>
      </c>
      <c r="B32" s="60">
        <f t="shared" si="3"/>
        <v>41237</v>
      </c>
      <c r="C32" s="65"/>
      <c r="D32" s="35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24">
        <f t="shared" si="2"/>
        <v>0.29166666666666663</v>
      </c>
      <c r="J32" s="25">
        <f t="shared" si="0"/>
        <v>0</v>
      </c>
      <c r="K32" s="39">
        <f t="shared" si="4"/>
        <v>-0.58333333333333337</v>
      </c>
    </row>
    <row r="33" spans="1:12" ht="15" customHeight="1" x14ac:dyDescent="0.2">
      <c r="A33" s="9">
        <f t="shared" si="1"/>
        <v>41238</v>
      </c>
      <c r="B33" s="60">
        <f t="shared" si="3"/>
        <v>41238</v>
      </c>
      <c r="C33" s="65"/>
      <c r="D33" s="35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24">
        <f t="shared" si="2"/>
        <v>0.29166666666666663</v>
      </c>
      <c r="J33" s="25">
        <f t="shared" si="0"/>
        <v>0</v>
      </c>
      <c r="K33" s="39">
        <f t="shared" si="4"/>
        <v>-0.58333333333333337</v>
      </c>
    </row>
    <row r="34" spans="1:12" ht="15" customHeight="1" x14ac:dyDescent="0.2">
      <c r="A34" s="9">
        <f t="shared" si="1"/>
        <v>41239</v>
      </c>
      <c r="B34" s="60">
        <f t="shared" si="3"/>
        <v>41239</v>
      </c>
      <c r="C34" s="65"/>
      <c r="D34" s="35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24">
        <f t="shared" si="2"/>
        <v>0.29166666666666663</v>
      </c>
      <c r="J34" s="25">
        <f t="shared" si="0"/>
        <v>0</v>
      </c>
      <c r="K34" s="39">
        <f t="shared" si="4"/>
        <v>-0.58333333333333337</v>
      </c>
    </row>
    <row r="35" spans="1:12" ht="15" customHeight="1" x14ac:dyDescent="0.2">
      <c r="A35" s="9">
        <f t="shared" si="1"/>
        <v>41240</v>
      </c>
      <c r="B35" s="60">
        <f t="shared" si="3"/>
        <v>41240</v>
      </c>
      <c r="C35" s="65"/>
      <c r="D35" s="35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24">
        <f t="shared" si="2"/>
        <v>0.29166666666666663</v>
      </c>
      <c r="J35" s="25">
        <f t="shared" si="0"/>
        <v>0</v>
      </c>
      <c r="K35" s="39">
        <f t="shared" si="4"/>
        <v>-0.58333333333333337</v>
      </c>
    </row>
    <row r="36" spans="1:12" ht="15" customHeight="1" x14ac:dyDescent="0.2">
      <c r="A36" s="9">
        <f t="shared" si="1"/>
        <v>41241</v>
      </c>
      <c r="B36" s="60">
        <f t="shared" si="3"/>
        <v>41241</v>
      </c>
      <c r="C36" s="65"/>
      <c r="D36" s="35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24">
        <f t="shared" si="2"/>
        <v>0.29166666666666663</v>
      </c>
      <c r="J36" s="25">
        <f t="shared" si="0"/>
        <v>0</v>
      </c>
      <c r="K36" s="39">
        <f t="shared" si="4"/>
        <v>-0.58333333333333337</v>
      </c>
    </row>
    <row r="37" spans="1:12" ht="15" customHeight="1" thickBot="1" x14ac:dyDescent="0.25">
      <c r="A37" s="11">
        <f t="shared" si="1"/>
        <v>41242</v>
      </c>
      <c r="B37" s="61">
        <f t="shared" si="3"/>
        <v>41242</v>
      </c>
      <c r="C37" s="66"/>
      <c r="D37" s="45"/>
      <c r="E37" s="6">
        <v>0.375</v>
      </c>
      <c r="F37" s="94">
        <v>0.52083333333333337</v>
      </c>
      <c r="G37" s="10">
        <v>0.58333333333333337</v>
      </c>
      <c r="H37" s="8">
        <v>0.72916666666666663</v>
      </c>
      <c r="I37" s="26">
        <f t="shared" si="2"/>
        <v>0.29166666666666663</v>
      </c>
      <c r="J37" s="27">
        <f t="shared" si="0"/>
        <v>0</v>
      </c>
      <c r="K37" s="41">
        <f t="shared" si="4"/>
        <v>-0.58333333333333337</v>
      </c>
    </row>
    <row r="38" spans="1:12" ht="15" customHeight="1" thickBot="1" x14ac:dyDescent="0.25">
      <c r="A38" s="68"/>
      <c r="B38" s="76"/>
      <c r="C38" s="80"/>
      <c r="D38" s="77"/>
      <c r="E38" s="71"/>
      <c r="F38" s="71"/>
      <c r="G38" s="72"/>
      <c r="H38" s="72"/>
      <c r="I38" s="73"/>
      <c r="J38" s="73"/>
      <c r="K38" s="81"/>
      <c r="L38" s="19"/>
    </row>
    <row r="39" spans="1:12" ht="15" customHeight="1" thickBot="1" x14ac:dyDescent="0.25">
      <c r="A39" s="28"/>
      <c r="B39" s="33"/>
      <c r="C39" s="12"/>
      <c r="D39" s="33"/>
      <c r="E39" s="28"/>
      <c r="F39" s="28"/>
      <c r="G39" s="148" t="str">
        <f>Janv!G40</f>
        <v>SOLDE EN FIN DE MOIS</v>
      </c>
      <c r="H39" s="149"/>
      <c r="I39" s="149"/>
      <c r="J39" s="150"/>
      <c r="K39" s="32">
        <f>K36</f>
        <v>-0.58333333333333337</v>
      </c>
    </row>
    <row r="40" spans="1:12" ht="19.149999999999999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12" ht="19.149999999999999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ht="19.149999999999999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ht="19.149999999999999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ht="19.149999999999999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ht="19.149999999999999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ht="19.149999999999999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ht="19.149999999999999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ht="19.149999999999999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</sheetData>
  <sheetProtection sheet="1" objects="1" scenarios="1" selectLockedCells="1"/>
  <mergeCells count="19">
    <mergeCell ref="G39:J39"/>
    <mergeCell ref="J5:K5"/>
    <mergeCell ref="E6:H6"/>
    <mergeCell ref="I6:I7"/>
    <mergeCell ref="J6:J7"/>
    <mergeCell ref="K6:K7"/>
    <mergeCell ref="E7:F7"/>
    <mergeCell ref="G7:H7"/>
    <mergeCell ref="E5:I5"/>
    <mergeCell ref="A5:B5"/>
    <mergeCell ref="C5:D5"/>
    <mergeCell ref="C6:D7"/>
    <mergeCell ref="A1:K1"/>
    <mergeCell ref="A2:F2"/>
    <mergeCell ref="A3:D3"/>
    <mergeCell ref="E3:I3"/>
    <mergeCell ref="J3:K4"/>
    <mergeCell ref="A4:D4"/>
    <mergeCell ref="E4:I4"/>
  </mergeCells>
  <phoneticPr fontId="0" type="noConversion"/>
  <conditionalFormatting sqref="A9:A10 A12:A38 B8:B38">
    <cfRule type="expression" dxfId="23" priority="8" stopIfTrue="1">
      <formula>COUNTIF(Férié,$B8)&gt;0</formula>
    </cfRule>
    <cfRule type="expression" dxfId="22" priority="9" stopIfTrue="1">
      <formula>WEEKDAY($B8,2)&gt;5</formula>
    </cfRule>
  </conditionalFormatting>
  <conditionalFormatting sqref="A8">
    <cfRule type="expression" dxfId="21" priority="10" stopIfTrue="1">
      <formula>COUNTIF(Férié,$B8)&gt;0</formula>
    </cfRule>
    <cfRule type="expression" dxfId="20" priority="11" stopIfTrue="1">
      <formula>WEEKDAY($B8,2)&gt;5</formula>
    </cfRule>
  </conditionalFormatting>
  <conditionalFormatting sqref="D8:D10 D12:D36">
    <cfRule type="expression" dxfId="19" priority="12" stopIfTrue="1">
      <formula>COUNTIF(Férié,$B8)&gt;0</formula>
    </cfRule>
  </conditionalFormatting>
  <conditionalFormatting sqref="K39">
    <cfRule type="cellIs" dxfId="18" priority="6" stopIfTrue="1" operator="greaterThan">
      <formula>0</formula>
    </cfRule>
    <cfRule type="cellIs" dxfId="17" priority="7" stopIfTrue="1" operator="lessThan">
      <formula>0</formula>
    </cfRule>
  </conditionalFormatting>
  <conditionalFormatting sqref="C8:C38">
    <cfRule type="expression" dxfId="16" priority="1" stopIfTrue="1">
      <formula>COUNTIF(Férié,$B8)&gt;0</formula>
    </cfRule>
  </conditionalFormatting>
  <conditionalFormatting sqref="C39">
    <cfRule type="expression" dxfId="15" priority="5" stopIfTrue="1">
      <formula>COUNTIF(Férié,$B39)&gt;0</formula>
    </cfRule>
  </conditionalFormatting>
  <conditionalFormatting sqref="A11">
    <cfRule type="expression" dxfId="14" priority="2" stopIfTrue="1">
      <formula>COUNTIF(Férié,$B11)&gt;0</formula>
    </cfRule>
    <cfRule type="expression" dxfId="13" priority="3" stopIfTrue="1">
      <formula>WEEKDAY($B11,2)&gt;5</formula>
    </cfRule>
  </conditionalFormatting>
  <conditionalFormatting sqref="D11">
    <cfRule type="expression" dxfId="12" priority="4" stopIfTrue="1">
      <formula>COUNTIF(Férié,$B11)&gt;0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7">
      <formula1>0</formula1>
    </dataValidation>
  </dataValidations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/>
  <dimension ref="A1:N55"/>
  <sheetViews>
    <sheetView showGridLines="0" workbookViewId="0">
      <selection activeCell="D17" sqref="D17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.75" thickBot="1" x14ac:dyDescent="0.25">
      <c r="A1" s="152" t="str">
        <f>Janv!A1</f>
        <v>RELEVÉ MENSUEL D'HEURES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4" ht="15.75" customHeight="1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42"/>
      <c r="I2" s="42"/>
      <c r="J2" s="19"/>
      <c r="K2" s="43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19.5" thickBot="1" x14ac:dyDescent="0.25">
      <c r="A4" s="109" t="str">
        <f>Janv!A4</f>
        <v xml:space="preserve">SERVICE : </v>
      </c>
      <c r="B4" s="110"/>
      <c r="C4" s="110"/>
      <c r="D4" s="110"/>
      <c r="E4" s="98" t="str">
        <f>Janv!E4</f>
        <v>ANIMATION</v>
      </c>
      <c r="F4" s="98"/>
      <c r="G4" s="98"/>
      <c r="H4" s="98"/>
      <c r="I4" s="98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03">
        <f>Année</f>
        <v>2016</v>
      </c>
      <c r="D5" s="104"/>
      <c r="E5" s="131">
        <f>DATE(Année,12,1)</f>
        <v>41243</v>
      </c>
      <c r="F5" s="132"/>
      <c r="G5" s="132"/>
      <c r="H5" s="132"/>
      <c r="I5" s="134"/>
      <c r="J5" s="129">
        <f>Mars!K40</f>
        <v>-0.58333333333333337</v>
      </c>
      <c r="K5" s="130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2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47" t="str">
        <f>Janv!G7</f>
        <v>Après-midi</v>
      </c>
      <c r="H7" s="124"/>
      <c r="I7" s="115"/>
      <c r="J7" s="117"/>
      <c r="K7" s="117"/>
      <c r="N7" s="18"/>
    </row>
    <row r="8" spans="1:14" ht="15" customHeight="1" x14ac:dyDescent="0.2">
      <c r="A8" s="9">
        <f>B8</f>
        <v>41243</v>
      </c>
      <c r="B8" s="60">
        <f>Nov!B37+1</f>
        <v>41243</v>
      </c>
      <c r="C8" s="65"/>
      <c r="D8" s="35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 t="shared" ref="J8:J37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7" si="1">B9</f>
        <v>41244</v>
      </c>
      <c r="B9" s="60">
        <f>SUM(B8+1)</f>
        <v>41244</v>
      </c>
      <c r="C9" s="65"/>
      <c r="D9" s="35"/>
      <c r="E9" s="2">
        <v>0.375</v>
      </c>
      <c r="F9" s="92">
        <v>0.52083333333333337</v>
      </c>
      <c r="G9" s="4">
        <v>0.58333333333333337</v>
      </c>
      <c r="H9" s="5">
        <v>0.72916666666666663</v>
      </c>
      <c r="I9" s="24">
        <f t="shared" ref="I9:I37" si="2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41245</v>
      </c>
      <c r="B10" s="60">
        <f t="shared" ref="B10:B37" si="3">SUM(B9+1)</f>
        <v>41245</v>
      </c>
      <c r="C10" s="65"/>
      <c r="D10" s="35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24">
        <f t="shared" si="2"/>
        <v>0.29166666666666663</v>
      </c>
      <c r="J10" s="25">
        <f t="shared" si="0"/>
        <v>0</v>
      </c>
      <c r="K10" s="39">
        <f t="shared" ref="K10:K37" si="4">K9-J10</f>
        <v>-0.58333333333333337</v>
      </c>
      <c r="N10" s="19"/>
    </row>
    <row r="11" spans="1:14" ht="15" customHeight="1" x14ac:dyDescent="0.2">
      <c r="A11" s="9">
        <f t="shared" si="1"/>
        <v>41246</v>
      </c>
      <c r="B11" s="60">
        <f t="shared" si="3"/>
        <v>41246</v>
      </c>
      <c r="C11" s="65"/>
      <c r="D11" s="35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24">
        <f t="shared" si="2"/>
        <v>0.29166666666666663</v>
      </c>
      <c r="J11" s="25">
        <f t="shared" si="0"/>
        <v>0</v>
      </c>
      <c r="K11" s="39">
        <f>K9-J11</f>
        <v>-0.58333333333333337</v>
      </c>
    </row>
    <row r="12" spans="1:14" ht="15" customHeight="1" x14ac:dyDescent="0.2">
      <c r="A12" s="9">
        <f t="shared" si="1"/>
        <v>41247</v>
      </c>
      <c r="B12" s="60">
        <f t="shared" si="3"/>
        <v>41247</v>
      </c>
      <c r="C12" s="65"/>
      <c r="D12" s="35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24">
        <f t="shared" si="2"/>
        <v>0.29166666666666663</v>
      </c>
      <c r="J12" s="25">
        <f t="shared" si="0"/>
        <v>0</v>
      </c>
      <c r="K12" s="39">
        <f>K10-J12</f>
        <v>-0.58333333333333337</v>
      </c>
    </row>
    <row r="13" spans="1:14" ht="15" customHeight="1" x14ac:dyDescent="0.2">
      <c r="A13" s="9">
        <f t="shared" si="1"/>
        <v>41248</v>
      </c>
      <c r="B13" s="60">
        <f t="shared" si="3"/>
        <v>41248</v>
      </c>
      <c r="C13" s="65"/>
      <c r="D13" s="35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24">
        <f t="shared" si="2"/>
        <v>0.29166666666666663</v>
      </c>
      <c r="J13" s="25">
        <f t="shared" si="0"/>
        <v>0</v>
      </c>
      <c r="K13" s="39">
        <f t="shared" si="4"/>
        <v>-0.58333333333333337</v>
      </c>
    </row>
    <row r="14" spans="1:14" ht="15" customHeight="1" x14ac:dyDescent="0.2">
      <c r="A14" s="9">
        <f t="shared" si="1"/>
        <v>41249</v>
      </c>
      <c r="B14" s="60">
        <f t="shared" si="3"/>
        <v>41249</v>
      </c>
      <c r="C14" s="65"/>
      <c r="D14" s="35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24">
        <f t="shared" si="2"/>
        <v>0.29166666666666663</v>
      </c>
      <c r="J14" s="25">
        <f t="shared" si="0"/>
        <v>0</v>
      </c>
      <c r="K14" s="39">
        <f t="shared" si="4"/>
        <v>-0.58333333333333337</v>
      </c>
    </row>
    <row r="15" spans="1:14" ht="15" customHeight="1" x14ac:dyDescent="0.2">
      <c r="A15" s="9">
        <f t="shared" si="1"/>
        <v>41250</v>
      </c>
      <c r="B15" s="60">
        <f t="shared" si="3"/>
        <v>41250</v>
      </c>
      <c r="C15" s="65"/>
      <c r="D15" s="35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24">
        <f t="shared" si="2"/>
        <v>0.29166666666666663</v>
      </c>
      <c r="J15" s="25">
        <f t="shared" si="0"/>
        <v>0</v>
      </c>
      <c r="K15" s="39">
        <f t="shared" si="4"/>
        <v>-0.58333333333333337</v>
      </c>
    </row>
    <row r="16" spans="1:14" ht="15" customHeight="1" x14ac:dyDescent="0.2">
      <c r="A16" s="9">
        <f t="shared" si="1"/>
        <v>41251</v>
      </c>
      <c r="B16" s="60">
        <f t="shared" si="3"/>
        <v>41251</v>
      </c>
      <c r="C16" s="65"/>
      <c r="D16" s="35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24">
        <f t="shared" si="2"/>
        <v>0.29166666666666663</v>
      </c>
      <c r="J16" s="25">
        <f t="shared" si="0"/>
        <v>0</v>
      </c>
      <c r="K16" s="39">
        <f t="shared" si="4"/>
        <v>-0.58333333333333337</v>
      </c>
    </row>
    <row r="17" spans="1:11" ht="15" customHeight="1" x14ac:dyDescent="0.2">
      <c r="A17" s="9">
        <f t="shared" si="1"/>
        <v>41252</v>
      </c>
      <c r="B17" s="60">
        <f t="shared" si="3"/>
        <v>41252</v>
      </c>
      <c r="C17" s="65"/>
      <c r="D17" s="35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24">
        <f t="shared" si="2"/>
        <v>0.29166666666666663</v>
      </c>
      <c r="J17" s="25">
        <f t="shared" si="0"/>
        <v>0</v>
      </c>
      <c r="K17" s="39">
        <f t="shared" si="4"/>
        <v>-0.58333333333333337</v>
      </c>
    </row>
    <row r="18" spans="1:11" ht="15" customHeight="1" x14ac:dyDescent="0.2">
      <c r="A18" s="9">
        <f t="shared" si="1"/>
        <v>41253</v>
      </c>
      <c r="B18" s="60">
        <f t="shared" si="3"/>
        <v>41253</v>
      </c>
      <c r="C18" s="65"/>
      <c r="D18" s="35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24">
        <f t="shared" si="2"/>
        <v>0.29166666666666663</v>
      </c>
      <c r="J18" s="25">
        <f t="shared" si="0"/>
        <v>0</v>
      </c>
      <c r="K18" s="39">
        <f t="shared" si="4"/>
        <v>-0.58333333333333337</v>
      </c>
    </row>
    <row r="19" spans="1:11" ht="15" customHeight="1" x14ac:dyDescent="0.2">
      <c r="A19" s="9">
        <f t="shared" si="1"/>
        <v>41254</v>
      </c>
      <c r="B19" s="60">
        <f t="shared" si="3"/>
        <v>41254</v>
      </c>
      <c r="C19" s="65"/>
      <c r="D19" s="35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24">
        <f t="shared" si="2"/>
        <v>0.29166666666666663</v>
      </c>
      <c r="J19" s="25">
        <f t="shared" si="0"/>
        <v>0</v>
      </c>
      <c r="K19" s="39">
        <f t="shared" si="4"/>
        <v>-0.58333333333333337</v>
      </c>
    </row>
    <row r="20" spans="1:11" ht="15" customHeight="1" x14ac:dyDescent="0.2">
      <c r="A20" s="9">
        <f t="shared" si="1"/>
        <v>41255</v>
      </c>
      <c r="B20" s="60">
        <f t="shared" si="3"/>
        <v>41255</v>
      </c>
      <c r="C20" s="65"/>
      <c r="D20" s="35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24">
        <f t="shared" si="2"/>
        <v>0.29166666666666663</v>
      </c>
      <c r="J20" s="25">
        <f t="shared" si="0"/>
        <v>0</v>
      </c>
      <c r="K20" s="39">
        <f t="shared" si="4"/>
        <v>-0.58333333333333337</v>
      </c>
    </row>
    <row r="21" spans="1:11" ht="15" customHeight="1" x14ac:dyDescent="0.2">
      <c r="A21" s="9">
        <f t="shared" si="1"/>
        <v>41256</v>
      </c>
      <c r="B21" s="60">
        <f t="shared" si="3"/>
        <v>41256</v>
      </c>
      <c r="C21" s="65"/>
      <c r="D21" s="35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24">
        <f t="shared" si="2"/>
        <v>0.29166666666666663</v>
      </c>
      <c r="J21" s="25">
        <f t="shared" si="0"/>
        <v>0</v>
      </c>
      <c r="K21" s="39">
        <f t="shared" si="4"/>
        <v>-0.58333333333333337</v>
      </c>
    </row>
    <row r="22" spans="1:11" ht="15" customHeight="1" x14ac:dyDescent="0.2">
      <c r="A22" s="9">
        <f t="shared" si="1"/>
        <v>41257</v>
      </c>
      <c r="B22" s="60">
        <f t="shared" si="3"/>
        <v>41257</v>
      </c>
      <c r="C22" s="65"/>
      <c r="D22" s="35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24">
        <f t="shared" si="2"/>
        <v>0.29166666666666663</v>
      </c>
      <c r="J22" s="25">
        <f t="shared" si="0"/>
        <v>0</v>
      </c>
      <c r="K22" s="39">
        <f t="shared" si="4"/>
        <v>-0.58333333333333337</v>
      </c>
    </row>
    <row r="23" spans="1:11" ht="15" customHeight="1" x14ac:dyDescent="0.2">
      <c r="A23" s="9">
        <f t="shared" si="1"/>
        <v>41258</v>
      </c>
      <c r="B23" s="60">
        <f t="shared" si="3"/>
        <v>41258</v>
      </c>
      <c r="C23" s="65"/>
      <c r="D23" s="35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24">
        <f t="shared" si="2"/>
        <v>0.29166666666666663</v>
      </c>
      <c r="J23" s="25">
        <f t="shared" si="0"/>
        <v>0</v>
      </c>
      <c r="K23" s="39">
        <f t="shared" si="4"/>
        <v>-0.58333333333333337</v>
      </c>
    </row>
    <row r="24" spans="1:11" ht="15" customHeight="1" x14ac:dyDescent="0.2">
      <c r="A24" s="9">
        <f t="shared" si="1"/>
        <v>41259</v>
      </c>
      <c r="B24" s="60">
        <f t="shared" si="3"/>
        <v>41259</v>
      </c>
      <c r="C24" s="65"/>
      <c r="D24" s="35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24">
        <f t="shared" si="2"/>
        <v>0.29166666666666663</v>
      </c>
      <c r="J24" s="25">
        <f t="shared" si="0"/>
        <v>0</v>
      </c>
      <c r="K24" s="39">
        <f t="shared" si="4"/>
        <v>-0.58333333333333337</v>
      </c>
    </row>
    <row r="25" spans="1:11" ht="15" customHeight="1" x14ac:dyDescent="0.2">
      <c r="A25" s="9">
        <f t="shared" si="1"/>
        <v>41260</v>
      </c>
      <c r="B25" s="60">
        <f t="shared" si="3"/>
        <v>41260</v>
      </c>
      <c r="C25" s="65"/>
      <c r="D25" s="35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24">
        <f t="shared" si="2"/>
        <v>0.29166666666666663</v>
      </c>
      <c r="J25" s="25">
        <f t="shared" si="0"/>
        <v>0</v>
      </c>
      <c r="K25" s="39">
        <f t="shared" si="4"/>
        <v>-0.58333333333333337</v>
      </c>
    </row>
    <row r="26" spans="1:11" ht="15" customHeight="1" x14ac:dyDescent="0.2">
      <c r="A26" s="9">
        <f t="shared" si="1"/>
        <v>41261</v>
      </c>
      <c r="B26" s="60">
        <f t="shared" si="3"/>
        <v>41261</v>
      </c>
      <c r="C26" s="65"/>
      <c r="D26" s="35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24">
        <f t="shared" si="2"/>
        <v>0.29166666666666663</v>
      </c>
      <c r="J26" s="25">
        <f t="shared" si="0"/>
        <v>0</v>
      </c>
      <c r="K26" s="39">
        <f t="shared" si="4"/>
        <v>-0.58333333333333337</v>
      </c>
    </row>
    <row r="27" spans="1:11" ht="15" customHeight="1" x14ac:dyDescent="0.2">
      <c r="A27" s="9">
        <f t="shared" si="1"/>
        <v>41262</v>
      </c>
      <c r="B27" s="60">
        <f t="shared" si="3"/>
        <v>41262</v>
      </c>
      <c r="C27" s="65"/>
      <c r="D27" s="35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24">
        <f t="shared" si="2"/>
        <v>0.29166666666666663</v>
      </c>
      <c r="J27" s="25">
        <f t="shared" si="0"/>
        <v>0</v>
      </c>
      <c r="K27" s="39">
        <f t="shared" si="4"/>
        <v>-0.58333333333333337</v>
      </c>
    </row>
    <row r="28" spans="1:11" ht="15" customHeight="1" x14ac:dyDescent="0.2">
      <c r="A28" s="9">
        <f t="shared" si="1"/>
        <v>41263</v>
      </c>
      <c r="B28" s="60">
        <f t="shared" si="3"/>
        <v>41263</v>
      </c>
      <c r="C28" s="65"/>
      <c r="D28" s="35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24">
        <f t="shared" si="2"/>
        <v>0.29166666666666663</v>
      </c>
      <c r="J28" s="25">
        <f t="shared" si="0"/>
        <v>0</v>
      </c>
      <c r="K28" s="39">
        <f t="shared" si="4"/>
        <v>-0.58333333333333337</v>
      </c>
    </row>
    <row r="29" spans="1:11" ht="15" customHeight="1" x14ac:dyDescent="0.2">
      <c r="A29" s="9">
        <f t="shared" si="1"/>
        <v>41264</v>
      </c>
      <c r="B29" s="60">
        <f t="shared" si="3"/>
        <v>41264</v>
      </c>
      <c r="C29" s="65"/>
      <c r="D29" s="35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24">
        <f t="shared" si="2"/>
        <v>0.29166666666666663</v>
      </c>
      <c r="J29" s="25">
        <f t="shared" si="0"/>
        <v>0</v>
      </c>
      <c r="K29" s="39">
        <f t="shared" si="4"/>
        <v>-0.58333333333333337</v>
      </c>
    </row>
    <row r="30" spans="1:11" ht="15" customHeight="1" x14ac:dyDescent="0.2">
      <c r="A30" s="9">
        <f t="shared" si="1"/>
        <v>41265</v>
      </c>
      <c r="B30" s="60">
        <f t="shared" si="3"/>
        <v>41265</v>
      </c>
      <c r="C30" s="65"/>
      <c r="D30" s="35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24">
        <f t="shared" si="2"/>
        <v>0.29166666666666663</v>
      </c>
      <c r="J30" s="25">
        <f t="shared" si="0"/>
        <v>0</v>
      </c>
      <c r="K30" s="39">
        <f t="shared" si="4"/>
        <v>-0.58333333333333337</v>
      </c>
    </row>
    <row r="31" spans="1:11" ht="15" customHeight="1" x14ac:dyDescent="0.2">
      <c r="A31" s="9">
        <f t="shared" si="1"/>
        <v>41266</v>
      </c>
      <c r="B31" s="60">
        <f t="shared" si="3"/>
        <v>41266</v>
      </c>
      <c r="C31" s="65"/>
      <c r="D31" s="35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24">
        <f t="shared" si="2"/>
        <v>0.29166666666666663</v>
      </c>
      <c r="J31" s="25">
        <f t="shared" si="0"/>
        <v>0</v>
      </c>
      <c r="K31" s="39">
        <f t="shared" si="4"/>
        <v>-0.58333333333333337</v>
      </c>
    </row>
    <row r="32" spans="1:11" ht="15" customHeight="1" x14ac:dyDescent="0.2">
      <c r="A32" s="9">
        <f t="shared" si="1"/>
        <v>41267</v>
      </c>
      <c r="B32" s="60">
        <f t="shared" si="3"/>
        <v>41267</v>
      </c>
      <c r="C32" s="65" t="str">
        <f>VLOOKUP(B32,Trois,2,FALSE)</f>
        <v>Noël</v>
      </c>
      <c r="D32" s="35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24">
        <f t="shared" si="2"/>
        <v>0.29166666666666663</v>
      </c>
      <c r="J32" s="25">
        <f t="shared" si="0"/>
        <v>0</v>
      </c>
      <c r="K32" s="39">
        <f t="shared" si="4"/>
        <v>-0.58333333333333337</v>
      </c>
    </row>
    <row r="33" spans="1:12" ht="15" customHeight="1" x14ac:dyDescent="0.2">
      <c r="A33" s="9">
        <f t="shared" si="1"/>
        <v>41268</v>
      </c>
      <c r="B33" s="60">
        <f t="shared" si="3"/>
        <v>41268</v>
      </c>
      <c r="C33" s="65"/>
      <c r="D33" s="35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24">
        <f t="shared" si="2"/>
        <v>0.29166666666666663</v>
      </c>
      <c r="J33" s="25">
        <f t="shared" si="0"/>
        <v>0</v>
      </c>
      <c r="K33" s="39">
        <f t="shared" si="4"/>
        <v>-0.58333333333333337</v>
      </c>
    </row>
    <row r="34" spans="1:12" ht="15" customHeight="1" x14ac:dyDescent="0.2">
      <c r="A34" s="9">
        <f t="shared" si="1"/>
        <v>41269</v>
      </c>
      <c r="B34" s="60">
        <f t="shared" si="3"/>
        <v>41269</v>
      </c>
      <c r="C34" s="65"/>
      <c r="D34" s="35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24">
        <f t="shared" si="2"/>
        <v>0.29166666666666663</v>
      </c>
      <c r="J34" s="25">
        <f t="shared" si="0"/>
        <v>0</v>
      </c>
      <c r="K34" s="39">
        <f t="shared" si="4"/>
        <v>-0.58333333333333337</v>
      </c>
    </row>
    <row r="35" spans="1:12" ht="15" customHeight="1" x14ac:dyDescent="0.2">
      <c r="A35" s="9">
        <f t="shared" si="1"/>
        <v>41270</v>
      </c>
      <c r="B35" s="60">
        <f t="shared" si="3"/>
        <v>41270</v>
      </c>
      <c r="C35" s="65"/>
      <c r="D35" s="35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24">
        <f t="shared" si="2"/>
        <v>0.29166666666666663</v>
      </c>
      <c r="J35" s="25">
        <f t="shared" si="0"/>
        <v>0</v>
      </c>
      <c r="K35" s="39">
        <f t="shared" si="4"/>
        <v>-0.58333333333333337</v>
      </c>
    </row>
    <row r="36" spans="1:12" ht="15" customHeight="1" x14ac:dyDescent="0.2">
      <c r="A36" s="9">
        <f t="shared" si="1"/>
        <v>41271</v>
      </c>
      <c r="B36" s="60">
        <f t="shared" si="3"/>
        <v>41271</v>
      </c>
      <c r="C36" s="65"/>
      <c r="D36" s="35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24">
        <f t="shared" si="2"/>
        <v>0.29166666666666663</v>
      </c>
      <c r="J36" s="25">
        <f t="shared" si="0"/>
        <v>0</v>
      </c>
      <c r="K36" s="39">
        <f t="shared" si="4"/>
        <v>-0.58333333333333337</v>
      </c>
    </row>
    <row r="37" spans="1:12" ht="15" customHeight="1" thickBot="1" x14ac:dyDescent="0.25">
      <c r="A37" s="11">
        <f t="shared" si="1"/>
        <v>41272</v>
      </c>
      <c r="B37" s="61">
        <f t="shared" si="3"/>
        <v>41272</v>
      </c>
      <c r="C37" s="66"/>
      <c r="D37" s="45"/>
      <c r="E37" s="6">
        <v>0.375</v>
      </c>
      <c r="F37" s="94">
        <v>0.52083333333333337</v>
      </c>
      <c r="G37" s="10">
        <v>0.58333333333333337</v>
      </c>
      <c r="H37" s="8">
        <v>0.72916666666666663</v>
      </c>
      <c r="I37" s="26">
        <f t="shared" si="2"/>
        <v>0.29166666666666663</v>
      </c>
      <c r="J37" s="27">
        <f t="shared" si="0"/>
        <v>0</v>
      </c>
      <c r="K37" s="41">
        <f t="shared" si="4"/>
        <v>-0.58333333333333337</v>
      </c>
    </row>
    <row r="38" spans="1:12" ht="15" customHeight="1" thickBot="1" x14ac:dyDescent="0.25">
      <c r="A38" s="68"/>
      <c r="B38" s="76"/>
      <c r="C38" s="80"/>
      <c r="D38" s="77"/>
      <c r="E38" s="71"/>
      <c r="F38" s="71"/>
      <c r="G38" s="72"/>
      <c r="H38" s="72"/>
      <c r="I38" s="73"/>
      <c r="J38" s="73"/>
      <c r="K38" s="81"/>
      <c r="L38" s="19"/>
    </row>
    <row r="39" spans="1:12" ht="15" customHeight="1" thickBot="1" x14ac:dyDescent="0.25">
      <c r="A39" s="28"/>
      <c r="B39" s="33"/>
      <c r="C39" s="12"/>
      <c r="D39" s="33"/>
      <c r="E39" s="28"/>
      <c r="F39" s="28"/>
      <c r="G39" s="148" t="str">
        <f>Janv!G40</f>
        <v>SOLDE EN FIN DE MOIS</v>
      </c>
      <c r="H39" s="149"/>
      <c r="I39" s="149"/>
      <c r="J39" s="150"/>
      <c r="K39" s="32">
        <f>K36</f>
        <v>-0.58333333333333337</v>
      </c>
    </row>
    <row r="40" spans="1:12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12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</sheetData>
  <sheetProtection sheet="1" objects="1" scenarios="1" selectLockedCells="1"/>
  <mergeCells count="19">
    <mergeCell ref="G39:J39"/>
    <mergeCell ref="E5:I5"/>
    <mergeCell ref="J5:K5"/>
    <mergeCell ref="E6:H6"/>
    <mergeCell ref="I6:I7"/>
    <mergeCell ref="J6:J7"/>
    <mergeCell ref="K6:K7"/>
    <mergeCell ref="E7:F7"/>
    <mergeCell ref="G7:H7"/>
    <mergeCell ref="A1:K1"/>
    <mergeCell ref="A2:F2"/>
    <mergeCell ref="A5:B5"/>
    <mergeCell ref="C5:D5"/>
    <mergeCell ref="C6:D7"/>
    <mergeCell ref="A3:D3"/>
    <mergeCell ref="E3:I3"/>
    <mergeCell ref="J3:K4"/>
    <mergeCell ref="A4:D4"/>
    <mergeCell ref="E4:I4"/>
  </mergeCells>
  <phoneticPr fontId="0" type="noConversion"/>
  <conditionalFormatting sqref="A9:A10 A12:A38 B8:B38">
    <cfRule type="expression" dxfId="11" priority="8" stopIfTrue="1">
      <formula>COUNTIF(Férié,$B8)&gt;0</formula>
    </cfRule>
    <cfRule type="expression" dxfId="10" priority="9" stopIfTrue="1">
      <formula>WEEKDAY($B8,2)&gt;5</formula>
    </cfRule>
  </conditionalFormatting>
  <conditionalFormatting sqref="A8">
    <cfRule type="expression" dxfId="9" priority="10" stopIfTrue="1">
      <formula>COUNTIF(Férié,$B8)&gt;0</formula>
    </cfRule>
    <cfRule type="expression" dxfId="8" priority="11" stopIfTrue="1">
      <formula>WEEKDAY($B8,2)&gt;5</formula>
    </cfRule>
  </conditionalFormatting>
  <conditionalFormatting sqref="D8:D10 D12:D36">
    <cfRule type="expression" dxfId="7" priority="12" stopIfTrue="1">
      <formula>COUNTIF(Férié,$B8)&gt;0</formula>
    </cfRule>
  </conditionalFormatting>
  <conditionalFormatting sqref="K39">
    <cfRule type="cellIs" dxfId="6" priority="6" stopIfTrue="1" operator="greaterThan">
      <formula>0</formula>
    </cfRule>
    <cfRule type="cellIs" dxfId="5" priority="7" stopIfTrue="1" operator="lessThan">
      <formula>0</formula>
    </cfRule>
  </conditionalFormatting>
  <conditionalFormatting sqref="C8:C38">
    <cfRule type="expression" dxfId="4" priority="1" stopIfTrue="1">
      <formula>COUNTIF(Férié,$B8)&gt;0</formula>
    </cfRule>
  </conditionalFormatting>
  <conditionalFormatting sqref="C39">
    <cfRule type="expression" dxfId="3" priority="5" stopIfTrue="1">
      <formula>COUNTIF(Férié,$B39)&gt;0</formula>
    </cfRule>
  </conditionalFormatting>
  <conditionalFormatting sqref="A11">
    <cfRule type="expression" dxfId="2" priority="2" stopIfTrue="1">
      <formula>COUNTIF(Férié,$B11)&gt;0</formula>
    </cfRule>
    <cfRule type="expression" dxfId="1" priority="3" stopIfTrue="1">
      <formula>WEEKDAY($B11,2)&gt;5</formula>
    </cfRule>
  </conditionalFormatting>
  <conditionalFormatting sqref="D11">
    <cfRule type="expression" dxfId="0" priority="4" stopIfTrue="1">
      <formula>COUNTIF(Férié,$B11)&gt;0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7">
      <formula1>0</formula1>
    </dataValidation>
  </dataValidations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S36"/>
  <sheetViews>
    <sheetView showGridLines="0" workbookViewId="0">
      <selection activeCell="B27" sqref="B27"/>
    </sheetView>
  </sheetViews>
  <sheetFormatPr baseColWidth="10" defaultColWidth="10.25" defaultRowHeight="12.75" x14ac:dyDescent="0.2"/>
  <cols>
    <col min="1" max="1" width="28.875" style="50" customWidth="1"/>
    <col min="2" max="2" width="24.25" style="50" bestFit="1" customWidth="1"/>
    <col min="3" max="3" width="6.125" style="50" bestFit="1" customWidth="1"/>
    <col min="4" max="4" width="39.25" style="50" bestFit="1" customWidth="1"/>
    <col min="5" max="16384" width="10.25" style="50"/>
  </cols>
  <sheetData>
    <row r="1" spans="1:19" ht="13.5" thickBot="1" x14ac:dyDescent="0.25">
      <c r="A1" s="157" t="s">
        <v>1</v>
      </c>
      <c r="S1" s="50">
        <v>2002</v>
      </c>
    </row>
    <row r="2" spans="1:19" ht="12.75" customHeight="1" x14ac:dyDescent="0.2">
      <c r="A2" s="158"/>
      <c r="B2" s="155">
        <f>Janv!C5</f>
        <v>2016</v>
      </c>
      <c r="S2" s="50">
        <v>2003</v>
      </c>
    </row>
    <row r="3" spans="1:19" ht="13.5" customHeight="1" thickBot="1" x14ac:dyDescent="0.25">
      <c r="A3" s="158"/>
      <c r="B3" s="156"/>
      <c r="S3" s="50">
        <v>2004</v>
      </c>
    </row>
    <row r="4" spans="1:19" ht="12.75" customHeight="1" thickBot="1" x14ac:dyDescent="0.25">
      <c r="S4" s="50">
        <v>2005</v>
      </c>
    </row>
    <row r="5" spans="1:19" ht="13.5" customHeight="1" x14ac:dyDescent="0.2">
      <c r="A5" s="51" t="s">
        <v>39</v>
      </c>
      <c r="B5" s="52">
        <f>DATE(B2,1,1)</f>
        <v>40908</v>
      </c>
      <c r="C5" s="1" t="s">
        <v>13</v>
      </c>
      <c r="S5" s="50">
        <v>2006</v>
      </c>
    </row>
    <row r="6" spans="1:19" ht="14.25" x14ac:dyDescent="0.2">
      <c r="A6" s="53" t="s">
        <v>2</v>
      </c>
      <c r="B6" s="54">
        <f>ROUND(DATE(B2,4,MOD(234-11*MOD(B2,19),30))/7,)*7-5</f>
        <v>40994</v>
      </c>
      <c r="C6" s="1" t="s">
        <v>14</v>
      </c>
      <c r="S6" s="50">
        <v>2007</v>
      </c>
    </row>
    <row r="7" spans="1:19" ht="14.25" x14ac:dyDescent="0.2">
      <c r="A7" s="53" t="s">
        <v>3</v>
      </c>
      <c r="B7" s="54">
        <f>SUM(B6+1)</f>
        <v>40995</v>
      </c>
      <c r="C7" s="1" t="s">
        <v>15</v>
      </c>
      <c r="S7" s="50">
        <v>2008</v>
      </c>
    </row>
    <row r="8" spans="1:19" ht="14.25" x14ac:dyDescent="0.2">
      <c r="A8" s="53" t="s">
        <v>40</v>
      </c>
      <c r="B8" s="54">
        <f>DATE(B2,5,1)</f>
        <v>41029</v>
      </c>
      <c r="C8" s="1" t="s">
        <v>16</v>
      </c>
      <c r="S8" s="50">
        <v>2009</v>
      </c>
    </row>
    <row r="9" spans="1:19" ht="14.25" x14ac:dyDescent="0.2">
      <c r="A9" s="53" t="s">
        <v>4</v>
      </c>
      <c r="B9" s="54">
        <f>DATE(B2,5,8)</f>
        <v>41036</v>
      </c>
      <c r="C9" s="1" t="s">
        <v>17</v>
      </c>
      <c r="S9" s="50">
        <v>2010</v>
      </c>
    </row>
    <row r="10" spans="1:19" ht="14.25" x14ac:dyDescent="0.2">
      <c r="A10" s="53" t="s">
        <v>5</v>
      </c>
      <c r="B10" s="54">
        <f>B6+39</f>
        <v>41033</v>
      </c>
      <c r="C10" s="1" t="s">
        <v>18</v>
      </c>
      <c r="S10" s="50">
        <v>2011</v>
      </c>
    </row>
    <row r="11" spans="1:19" ht="14.25" x14ac:dyDescent="0.2">
      <c r="A11" s="53" t="s">
        <v>6</v>
      </c>
      <c r="B11" s="54">
        <f>B6+49</f>
        <v>41043</v>
      </c>
      <c r="C11" s="1" t="s">
        <v>19</v>
      </c>
      <c r="S11" s="50">
        <v>2012</v>
      </c>
    </row>
    <row r="12" spans="1:19" ht="14.25" x14ac:dyDescent="0.2">
      <c r="A12" s="53" t="s">
        <v>7</v>
      </c>
      <c r="B12" s="54">
        <f>SUM(B11+1)</f>
        <v>41044</v>
      </c>
      <c r="C12" s="1" t="s">
        <v>20</v>
      </c>
      <c r="S12" s="50">
        <v>2013</v>
      </c>
    </row>
    <row r="13" spans="1:19" ht="14.25" x14ac:dyDescent="0.2">
      <c r="A13" s="53" t="s">
        <v>8</v>
      </c>
      <c r="B13" s="54">
        <f>DATE(B2,7,14)</f>
        <v>41103</v>
      </c>
      <c r="C13" s="1" t="s">
        <v>21</v>
      </c>
      <c r="S13" s="50">
        <v>2014</v>
      </c>
    </row>
    <row r="14" spans="1:19" ht="14.25" x14ac:dyDescent="0.2">
      <c r="A14" s="53" t="s">
        <v>9</v>
      </c>
      <c r="B14" s="54">
        <f>DATE(B2,8,15)</f>
        <v>41135</v>
      </c>
      <c r="C14" s="1" t="s">
        <v>22</v>
      </c>
      <c r="S14" s="50">
        <v>2015</v>
      </c>
    </row>
    <row r="15" spans="1:19" ht="14.25" x14ac:dyDescent="0.2">
      <c r="A15" s="53" t="s">
        <v>10</v>
      </c>
      <c r="B15" s="54">
        <f>DATE(B2,11,1)</f>
        <v>41213</v>
      </c>
      <c r="C15" s="1" t="s">
        <v>23</v>
      </c>
      <c r="S15" s="50">
        <v>2016</v>
      </c>
    </row>
    <row r="16" spans="1:19" ht="14.25" x14ac:dyDescent="0.2">
      <c r="A16" s="53" t="s">
        <v>11</v>
      </c>
      <c r="B16" s="54">
        <f>DATE(B2,11,11)</f>
        <v>41223</v>
      </c>
      <c r="C16" s="1" t="s">
        <v>24</v>
      </c>
      <c r="S16" s="50">
        <v>2017</v>
      </c>
    </row>
    <row r="17" spans="1:19" ht="15" thickBot="1" x14ac:dyDescent="0.25">
      <c r="A17" s="55" t="s">
        <v>12</v>
      </c>
      <c r="B17" s="56">
        <f>DATE(B2,12,25)</f>
        <v>41267</v>
      </c>
      <c r="C17" s="1" t="s">
        <v>25</v>
      </c>
      <c r="S17" s="50">
        <v>2018</v>
      </c>
    </row>
    <row r="18" spans="1:19" x14ac:dyDescent="0.2">
      <c r="S18" s="50">
        <v>2019</v>
      </c>
    </row>
    <row r="19" spans="1:19" x14ac:dyDescent="0.2">
      <c r="S19" s="50">
        <v>2020</v>
      </c>
    </row>
    <row r="20" spans="1:19" x14ac:dyDescent="0.2">
      <c r="S20" s="50">
        <v>2021</v>
      </c>
    </row>
    <row r="21" spans="1:19" x14ac:dyDescent="0.2">
      <c r="S21" s="50">
        <v>2022</v>
      </c>
    </row>
    <row r="22" spans="1:19" x14ac:dyDescent="0.2">
      <c r="S22" s="50">
        <v>2023</v>
      </c>
    </row>
    <row r="23" spans="1:19" x14ac:dyDescent="0.2">
      <c r="S23" s="50">
        <v>2024</v>
      </c>
    </row>
    <row r="24" spans="1:19" x14ac:dyDescent="0.2">
      <c r="S24" s="50">
        <v>2025</v>
      </c>
    </row>
    <row r="25" spans="1:19" x14ac:dyDescent="0.2">
      <c r="S25" s="50">
        <v>2026</v>
      </c>
    </row>
    <row r="26" spans="1:19" x14ac:dyDescent="0.2">
      <c r="S26" s="50">
        <v>2027</v>
      </c>
    </row>
    <row r="27" spans="1:19" x14ac:dyDescent="0.2">
      <c r="S27" s="50">
        <v>2028</v>
      </c>
    </row>
    <row r="28" spans="1:19" x14ac:dyDescent="0.2">
      <c r="S28" s="50">
        <v>2029</v>
      </c>
    </row>
    <row r="29" spans="1:19" x14ac:dyDescent="0.2">
      <c r="S29" s="50">
        <v>2030</v>
      </c>
    </row>
    <row r="30" spans="1:19" x14ac:dyDescent="0.2">
      <c r="S30" s="50">
        <v>2031</v>
      </c>
    </row>
    <row r="31" spans="1:19" x14ac:dyDescent="0.2">
      <c r="S31" s="50">
        <v>2032</v>
      </c>
    </row>
    <row r="32" spans="1:19" x14ac:dyDescent="0.2">
      <c r="S32" s="50">
        <v>2033</v>
      </c>
    </row>
    <row r="33" spans="19:19" x14ac:dyDescent="0.2">
      <c r="S33" s="50">
        <v>2034</v>
      </c>
    </row>
    <row r="34" spans="19:19" x14ac:dyDescent="0.2">
      <c r="S34" s="50">
        <v>2035</v>
      </c>
    </row>
    <row r="35" spans="19:19" x14ac:dyDescent="0.2">
      <c r="S35" s="50">
        <v>2036</v>
      </c>
    </row>
    <row r="36" spans="19:19" x14ac:dyDescent="0.2">
      <c r="S36" s="50">
        <v>2037</v>
      </c>
    </row>
  </sheetData>
  <sheetProtection sheet="1" objects="1" scenarios="1" selectLockedCells="1" selectUnlockedCells="1"/>
  <mergeCells count="2">
    <mergeCell ref="B2:B3"/>
    <mergeCell ref="A1:A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N56"/>
  <sheetViews>
    <sheetView showGridLines="0" workbookViewId="0">
      <pane ySplit="7" topLeftCell="A8" activePane="bottomLeft" state="frozen"/>
      <selection pane="bottomLeft" activeCell="D36" sqref="D36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11" t="str">
        <f>Janv!A1</f>
        <v>RELEVÉ MENSUEL D'HEURES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4" ht="15.75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14"/>
      <c r="I2" s="14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20.100000000000001" customHeight="1" thickBot="1" x14ac:dyDescent="0.25">
      <c r="A4" s="109" t="str">
        <f>Janv!A4</f>
        <v xml:space="preserve">SERVICE : </v>
      </c>
      <c r="B4" s="110"/>
      <c r="C4" s="110"/>
      <c r="D4" s="110"/>
      <c r="E4" s="98" t="str">
        <f>Janv!E4</f>
        <v>ANIMATION</v>
      </c>
      <c r="F4" s="98"/>
      <c r="G4" s="98"/>
      <c r="H4" s="98"/>
      <c r="I4" s="98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03">
        <f>Année</f>
        <v>2016</v>
      </c>
      <c r="D5" s="104"/>
      <c r="E5" s="131">
        <f>DATE(Année,2,1)</f>
        <v>40939</v>
      </c>
      <c r="F5" s="132"/>
      <c r="G5" s="132"/>
      <c r="H5" s="132"/>
      <c r="I5" s="134"/>
      <c r="J5" s="129">
        <f>Janv!K40</f>
        <v>-0.58333333333333337</v>
      </c>
      <c r="K5" s="130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2"/>
      <c r="I6" s="114" t="str">
        <f>Janv!I6</f>
        <v>Nb d'heures effectuées</v>
      </c>
      <c r="J6" s="116" t="str">
        <f>Janv!J6</f>
        <v>Heures à rattraper ou récupérer</v>
      </c>
      <c r="K6" s="118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23" t="str">
        <f>Janv!G7</f>
        <v>Après-midi</v>
      </c>
      <c r="H7" s="124"/>
      <c r="I7" s="115"/>
      <c r="J7" s="117"/>
      <c r="K7" s="119"/>
      <c r="N7" s="18"/>
    </row>
    <row r="8" spans="1:14" ht="15" customHeight="1" x14ac:dyDescent="0.2">
      <c r="A8" s="9">
        <f>B8</f>
        <v>40939</v>
      </c>
      <c r="B8" s="60">
        <f>SUM(Janv!B38+1)</f>
        <v>40939</v>
      </c>
      <c r="C8" s="62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D8" s="35"/>
      <c r="E8" s="2">
        <v>0.375</v>
      </c>
      <c r="F8" s="3">
        <v>0.52083333333333337</v>
      </c>
      <c r="G8" s="4">
        <v>0.58333333333333337</v>
      </c>
      <c r="H8" s="5">
        <v>0.72916666666666663</v>
      </c>
      <c r="I8" s="24">
        <f t="shared" ref="I8:I11" si="0">F8-E8+H8-G8</f>
        <v>0.29166666666666663</v>
      </c>
      <c r="J8" s="25">
        <f t="shared" ref="J8:J11" si="1">$G$2-I8</f>
        <v>0</v>
      </c>
      <c r="K8" s="39">
        <f>J5-J8</f>
        <v>-0.58333333333333337</v>
      </c>
      <c r="N8" s="18"/>
    </row>
    <row r="9" spans="1:14" ht="15" customHeight="1" x14ac:dyDescent="0.2">
      <c r="A9" s="9">
        <f t="shared" ref="A9:A36" si="2">B9</f>
        <v>40940</v>
      </c>
      <c r="B9" s="60">
        <f>SUM(B8+1)</f>
        <v>40940</v>
      </c>
      <c r="C9" s="62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D9" s="35"/>
      <c r="E9" s="2">
        <v>0.375</v>
      </c>
      <c r="F9" s="3">
        <v>0.52083333333333337</v>
      </c>
      <c r="G9" s="4">
        <v>0.58333333333333337</v>
      </c>
      <c r="H9" s="5">
        <v>0.72916666666666663</v>
      </c>
      <c r="I9" s="24">
        <f t="shared" si="0"/>
        <v>0.29166666666666663</v>
      </c>
      <c r="J9" s="25">
        <f t="shared" si="1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2"/>
        <v>40941</v>
      </c>
      <c r="B10" s="60">
        <f>SUM(B9+1)</f>
        <v>40941</v>
      </c>
      <c r="C10" s="62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D10" s="35"/>
      <c r="E10" s="2">
        <v>0.375</v>
      </c>
      <c r="F10" s="3">
        <v>0.52083333333333337</v>
      </c>
      <c r="G10" s="4">
        <v>0.58333333333333337</v>
      </c>
      <c r="H10" s="5">
        <v>0.72916666666666663</v>
      </c>
      <c r="I10" s="24">
        <f t="shared" si="0"/>
        <v>0.29166666666666663</v>
      </c>
      <c r="J10" s="25">
        <f t="shared" si="1"/>
        <v>0</v>
      </c>
      <c r="K10" s="39">
        <f t="shared" ref="K10:K36" si="3">K9-J10</f>
        <v>-0.58333333333333337</v>
      </c>
      <c r="N10" s="19"/>
    </row>
    <row r="11" spans="1:14" ht="15" customHeight="1" x14ac:dyDescent="0.2">
      <c r="A11" s="9">
        <f t="shared" si="2"/>
        <v>40942</v>
      </c>
      <c r="B11" s="60">
        <f t="shared" ref="B11:B34" si="4">SUM(B10+1)</f>
        <v>40942</v>
      </c>
      <c r="C11" s="62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D11" s="35"/>
      <c r="E11" s="2">
        <v>0.375</v>
      </c>
      <c r="F11" s="3">
        <v>0.52083333333333337</v>
      </c>
      <c r="G11" s="4">
        <v>0.58333333333333337</v>
      </c>
      <c r="H11" s="5">
        <v>0.72916666666666663</v>
      </c>
      <c r="I11" s="24">
        <f t="shared" si="0"/>
        <v>0.29166666666666663</v>
      </c>
      <c r="J11" s="25">
        <f t="shared" si="1"/>
        <v>0</v>
      </c>
      <c r="K11" s="39">
        <f t="shared" si="3"/>
        <v>-0.58333333333333337</v>
      </c>
    </row>
    <row r="12" spans="1:14" ht="15" customHeight="1" x14ac:dyDescent="0.2">
      <c r="A12" s="9">
        <f t="shared" si="2"/>
        <v>40943</v>
      </c>
      <c r="B12" s="60">
        <f t="shared" si="4"/>
        <v>40943</v>
      </c>
      <c r="C12" s="62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D12" s="35"/>
      <c r="E12" s="2">
        <v>0.375</v>
      </c>
      <c r="F12" s="3">
        <v>0.52083333333333337</v>
      </c>
      <c r="G12" s="4">
        <v>0.58333333333333337</v>
      </c>
      <c r="H12" s="5">
        <v>0.72916666666666663</v>
      </c>
      <c r="I12" s="24">
        <f t="shared" ref="I12" si="5">F12-E12+H12-G12</f>
        <v>0.29166666666666663</v>
      </c>
      <c r="J12" s="25">
        <f t="shared" ref="J12" si="6">$G$2-I12</f>
        <v>0</v>
      </c>
      <c r="K12" s="39">
        <f t="shared" si="3"/>
        <v>-0.58333333333333337</v>
      </c>
    </row>
    <row r="13" spans="1:14" ht="15" customHeight="1" x14ac:dyDescent="0.2">
      <c r="A13" s="9">
        <f t="shared" si="2"/>
        <v>40944</v>
      </c>
      <c r="B13" s="60">
        <f t="shared" si="4"/>
        <v>40944</v>
      </c>
      <c r="C13" s="62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D13" s="35"/>
      <c r="E13" s="2">
        <v>0.375</v>
      </c>
      <c r="F13" s="3">
        <v>0.52083333333333337</v>
      </c>
      <c r="G13" s="4">
        <v>0.58333333333333337</v>
      </c>
      <c r="H13" s="5">
        <v>0.72916666666666663</v>
      </c>
      <c r="I13" s="24">
        <f t="shared" ref="I13:I36" si="7">F13-E13+H13-G13</f>
        <v>0.29166666666666663</v>
      </c>
      <c r="J13" s="25">
        <f t="shared" ref="J13:J36" si="8">$G$2-I13</f>
        <v>0</v>
      </c>
      <c r="K13" s="39">
        <f t="shared" si="3"/>
        <v>-0.58333333333333337</v>
      </c>
    </row>
    <row r="14" spans="1:14" ht="15" customHeight="1" x14ac:dyDescent="0.2">
      <c r="A14" s="9">
        <f t="shared" si="2"/>
        <v>40945</v>
      </c>
      <c r="B14" s="60">
        <f t="shared" si="4"/>
        <v>40945</v>
      </c>
      <c r="C14" s="62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D14" s="35"/>
      <c r="E14" s="2">
        <v>0.375</v>
      </c>
      <c r="F14" s="3">
        <v>0.52083333333333337</v>
      </c>
      <c r="G14" s="4">
        <v>0.58333333333333337</v>
      </c>
      <c r="H14" s="5">
        <v>0.72916666666666663</v>
      </c>
      <c r="I14" s="24">
        <f t="shared" si="7"/>
        <v>0.29166666666666663</v>
      </c>
      <c r="J14" s="25">
        <f t="shared" si="8"/>
        <v>0</v>
      </c>
      <c r="K14" s="39">
        <f t="shared" si="3"/>
        <v>-0.58333333333333337</v>
      </c>
    </row>
    <row r="15" spans="1:14" ht="15" customHeight="1" x14ac:dyDescent="0.2">
      <c r="A15" s="9">
        <f t="shared" si="2"/>
        <v>40946</v>
      </c>
      <c r="B15" s="60">
        <f t="shared" si="4"/>
        <v>40946</v>
      </c>
      <c r="C15" s="62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D15" s="35"/>
      <c r="E15" s="2">
        <v>0.375</v>
      </c>
      <c r="F15" s="3">
        <v>0.52083333333333337</v>
      </c>
      <c r="G15" s="4">
        <v>0.58333333333333337</v>
      </c>
      <c r="H15" s="5">
        <v>0.72916666666666663</v>
      </c>
      <c r="I15" s="24">
        <f t="shared" si="7"/>
        <v>0.29166666666666663</v>
      </c>
      <c r="J15" s="25">
        <f t="shared" si="8"/>
        <v>0</v>
      </c>
      <c r="K15" s="39">
        <f t="shared" si="3"/>
        <v>-0.58333333333333337</v>
      </c>
    </row>
    <row r="16" spans="1:14" ht="15" customHeight="1" x14ac:dyDescent="0.2">
      <c r="A16" s="9">
        <f t="shared" si="2"/>
        <v>40947</v>
      </c>
      <c r="B16" s="60">
        <f t="shared" si="4"/>
        <v>40947</v>
      </c>
      <c r="C16" s="62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D16" s="35"/>
      <c r="E16" s="2">
        <v>0.375</v>
      </c>
      <c r="F16" s="3">
        <v>0.52083333333333337</v>
      </c>
      <c r="G16" s="4">
        <v>0.58333333333333337</v>
      </c>
      <c r="H16" s="5">
        <v>0.72916666666666663</v>
      </c>
      <c r="I16" s="24">
        <f t="shared" si="7"/>
        <v>0.29166666666666663</v>
      </c>
      <c r="J16" s="25">
        <f t="shared" si="8"/>
        <v>0</v>
      </c>
      <c r="K16" s="39">
        <f t="shared" si="3"/>
        <v>-0.58333333333333337</v>
      </c>
    </row>
    <row r="17" spans="1:11" ht="15" customHeight="1" x14ac:dyDescent="0.2">
      <c r="A17" s="9">
        <f t="shared" si="2"/>
        <v>40948</v>
      </c>
      <c r="B17" s="60">
        <f t="shared" si="4"/>
        <v>40948</v>
      </c>
      <c r="C17" s="62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D17" s="35"/>
      <c r="E17" s="2">
        <v>0.375</v>
      </c>
      <c r="F17" s="3">
        <v>0.52083333333333337</v>
      </c>
      <c r="G17" s="4">
        <v>0.58333333333333337</v>
      </c>
      <c r="H17" s="5">
        <v>0.72916666666666663</v>
      </c>
      <c r="I17" s="24">
        <f t="shared" si="7"/>
        <v>0.29166666666666663</v>
      </c>
      <c r="J17" s="25">
        <f t="shared" si="8"/>
        <v>0</v>
      </c>
      <c r="K17" s="39">
        <f t="shared" si="3"/>
        <v>-0.58333333333333337</v>
      </c>
    </row>
    <row r="18" spans="1:11" ht="15" customHeight="1" x14ac:dyDescent="0.2">
      <c r="A18" s="9">
        <f t="shared" si="2"/>
        <v>40949</v>
      </c>
      <c r="B18" s="60">
        <f t="shared" si="4"/>
        <v>40949</v>
      </c>
      <c r="C18" s="62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D18" s="35"/>
      <c r="E18" s="2">
        <v>0.375</v>
      </c>
      <c r="F18" s="3">
        <v>0.52083333333333337</v>
      </c>
      <c r="G18" s="4">
        <v>0.58333333333333337</v>
      </c>
      <c r="H18" s="5">
        <v>0.72916666666666663</v>
      </c>
      <c r="I18" s="24">
        <f t="shared" si="7"/>
        <v>0.29166666666666663</v>
      </c>
      <c r="J18" s="25">
        <f t="shared" si="8"/>
        <v>0</v>
      </c>
      <c r="K18" s="39">
        <f t="shared" si="3"/>
        <v>-0.58333333333333337</v>
      </c>
    </row>
    <row r="19" spans="1:11" ht="15" customHeight="1" x14ac:dyDescent="0.2">
      <c r="A19" s="9">
        <f t="shared" si="2"/>
        <v>40950</v>
      </c>
      <c r="B19" s="60">
        <f t="shared" si="4"/>
        <v>40950</v>
      </c>
      <c r="C19" s="62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D19" s="35"/>
      <c r="E19" s="2">
        <v>0.375</v>
      </c>
      <c r="F19" s="3">
        <v>0.52083333333333337</v>
      </c>
      <c r="G19" s="4">
        <v>0.58333333333333337</v>
      </c>
      <c r="H19" s="5">
        <v>0.72916666666666663</v>
      </c>
      <c r="I19" s="24">
        <f t="shared" si="7"/>
        <v>0.29166666666666663</v>
      </c>
      <c r="J19" s="25">
        <f t="shared" si="8"/>
        <v>0</v>
      </c>
      <c r="K19" s="39">
        <f t="shared" si="3"/>
        <v>-0.58333333333333337</v>
      </c>
    </row>
    <row r="20" spans="1:11" ht="15" customHeight="1" x14ac:dyDescent="0.2">
      <c r="A20" s="9">
        <f t="shared" si="2"/>
        <v>40951</v>
      </c>
      <c r="B20" s="60">
        <f t="shared" si="4"/>
        <v>40951</v>
      </c>
      <c r="C20" s="62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D20" s="35"/>
      <c r="E20" s="2">
        <v>0.375</v>
      </c>
      <c r="F20" s="3">
        <v>0.52083333333333337</v>
      </c>
      <c r="G20" s="4">
        <v>0.58333333333333337</v>
      </c>
      <c r="H20" s="5">
        <v>0.72916666666666663</v>
      </c>
      <c r="I20" s="24">
        <f t="shared" si="7"/>
        <v>0.29166666666666663</v>
      </c>
      <c r="J20" s="25">
        <f t="shared" si="8"/>
        <v>0</v>
      </c>
      <c r="K20" s="39">
        <f t="shared" si="3"/>
        <v>-0.58333333333333337</v>
      </c>
    </row>
    <row r="21" spans="1:11" ht="15" customHeight="1" x14ac:dyDescent="0.2">
      <c r="A21" s="9">
        <f t="shared" si="2"/>
        <v>40952</v>
      </c>
      <c r="B21" s="60">
        <f t="shared" si="4"/>
        <v>40952</v>
      </c>
      <c r="C21" s="62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D21" s="35"/>
      <c r="E21" s="2">
        <v>0.375</v>
      </c>
      <c r="F21" s="3">
        <v>0.52083333333333337</v>
      </c>
      <c r="G21" s="4">
        <v>0.58333333333333337</v>
      </c>
      <c r="H21" s="5">
        <v>0.72916666666666663</v>
      </c>
      <c r="I21" s="24">
        <f t="shared" si="7"/>
        <v>0.29166666666666663</v>
      </c>
      <c r="J21" s="25">
        <f t="shared" si="8"/>
        <v>0</v>
      </c>
      <c r="K21" s="39">
        <f t="shared" si="3"/>
        <v>-0.58333333333333337</v>
      </c>
    </row>
    <row r="22" spans="1:11" ht="15" customHeight="1" x14ac:dyDescent="0.2">
      <c r="A22" s="9">
        <f t="shared" si="2"/>
        <v>40953</v>
      </c>
      <c r="B22" s="60">
        <f t="shared" si="4"/>
        <v>40953</v>
      </c>
      <c r="C22" s="62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D22" s="35"/>
      <c r="E22" s="2">
        <v>0.375</v>
      </c>
      <c r="F22" s="3">
        <v>0.52083333333333337</v>
      </c>
      <c r="G22" s="4">
        <v>0.58333333333333337</v>
      </c>
      <c r="H22" s="5">
        <v>0.72916666666666663</v>
      </c>
      <c r="I22" s="24">
        <f t="shared" si="7"/>
        <v>0.29166666666666663</v>
      </c>
      <c r="J22" s="25">
        <f t="shared" si="8"/>
        <v>0</v>
      </c>
      <c r="K22" s="39">
        <f t="shared" si="3"/>
        <v>-0.58333333333333337</v>
      </c>
    </row>
    <row r="23" spans="1:11" ht="15" customHeight="1" x14ac:dyDescent="0.2">
      <c r="A23" s="9">
        <f t="shared" si="2"/>
        <v>40954</v>
      </c>
      <c r="B23" s="60">
        <f t="shared" si="4"/>
        <v>40954</v>
      </c>
      <c r="C23" s="62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D23" s="35"/>
      <c r="E23" s="2">
        <v>0.375</v>
      </c>
      <c r="F23" s="3">
        <v>0.52083333333333337</v>
      </c>
      <c r="G23" s="4">
        <v>0.58333333333333337</v>
      </c>
      <c r="H23" s="5">
        <v>0.72916666666666663</v>
      </c>
      <c r="I23" s="24">
        <f t="shared" si="7"/>
        <v>0.29166666666666663</v>
      </c>
      <c r="J23" s="25">
        <f t="shared" si="8"/>
        <v>0</v>
      </c>
      <c r="K23" s="39">
        <f t="shared" si="3"/>
        <v>-0.58333333333333337</v>
      </c>
    </row>
    <row r="24" spans="1:11" ht="15" customHeight="1" x14ac:dyDescent="0.2">
      <c r="A24" s="9">
        <f t="shared" si="2"/>
        <v>40955</v>
      </c>
      <c r="B24" s="60">
        <f t="shared" si="4"/>
        <v>40955</v>
      </c>
      <c r="C24" s="62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D24" s="35"/>
      <c r="E24" s="2">
        <v>0.375</v>
      </c>
      <c r="F24" s="3">
        <v>0.52083333333333337</v>
      </c>
      <c r="G24" s="4">
        <v>0.58333333333333337</v>
      </c>
      <c r="H24" s="5">
        <v>0.72916666666666663</v>
      </c>
      <c r="I24" s="24">
        <f t="shared" si="7"/>
        <v>0.29166666666666663</v>
      </c>
      <c r="J24" s="25">
        <f t="shared" si="8"/>
        <v>0</v>
      </c>
      <c r="K24" s="39">
        <f t="shared" si="3"/>
        <v>-0.58333333333333337</v>
      </c>
    </row>
    <row r="25" spans="1:11" ht="15" customHeight="1" x14ac:dyDescent="0.2">
      <c r="A25" s="9">
        <f t="shared" si="2"/>
        <v>40956</v>
      </c>
      <c r="B25" s="60">
        <f t="shared" si="4"/>
        <v>40956</v>
      </c>
      <c r="C25" s="62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D25" s="35"/>
      <c r="E25" s="2">
        <v>0.375</v>
      </c>
      <c r="F25" s="3">
        <v>0.52083333333333337</v>
      </c>
      <c r="G25" s="4">
        <v>0.58333333333333337</v>
      </c>
      <c r="H25" s="5">
        <v>0.72916666666666663</v>
      </c>
      <c r="I25" s="24">
        <f t="shared" si="7"/>
        <v>0.29166666666666663</v>
      </c>
      <c r="J25" s="25">
        <f t="shared" si="8"/>
        <v>0</v>
      </c>
      <c r="K25" s="39">
        <f t="shared" si="3"/>
        <v>-0.58333333333333337</v>
      </c>
    </row>
    <row r="26" spans="1:11" ht="15" customHeight="1" x14ac:dyDescent="0.2">
      <c r="A26" s="9">
        <f t="shared" si="2"/>
        <v>40957</v>
      </c>
      <c r="B26" s="60">
        <f t="shared" si="4"/>
        <v>40957</v>
      </c>
      <c r="C26" s="62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D26" s="35"/>
      <c r="E26" s="2">
        <v>0.375</v>
      </c>
      <c r="F26" s="3">
        <v>0.52083333333333337</v>
      </c>
      <c r="G26" s="4">
        <v>0.58333333333333337</v>
      </c>
      <c r="H26" s="5">
        <v>0.72916666666666663</v>
      </c>
      <c r="I26" s="24">
        <f t="shared" si="7"/>
        <v>0.29166666666666663</v>
      </c>
      <c r="J26" s="25">
        <f t="shared" si="8"/>
        <v>0</v>
      </c>
      <c r="K26" s="39">
        <f t="shared" si="3"/>
        <v>-0.58333333333333337</v>
      </c>
    </row>
    <row r="27" spans="1:11" ht="15" customHeight="1" x14ac:dyDescent="0.2">
      <c r="A27" s="9">
        <f t="shared" si="2"/>
        <v>40958</v>
      </c>
      <c r="B27" s="60">
        <f t="shared" si="4"/>
        <v>40958</v>
      </c>
      <c r="C27" s="62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D27" s="35"/>
      <c r="E27" s="2">
        <v>0.375</v>
      </c>
      <c r="F27" s="3">
        <v>0.52083333333333337</v>
      </c>
      <c r="G27" s="4">
        <v>0.58333333333333337</v>
      </c>
      <c r="H27" s="5">
        <v>0.72916666666666663</v>
      </c>
      <c r="I27" s="24">
        <f t="shared" si="7"/>
        <v>0.29166666666666663</v>
      </c>
      <c r="J27" s="25">
        <f t="shared" si="8"/>
        <v>0</v>
      </c>
      <c r="K27" s="39">
        <f t="shared" si="3"/>
        <v>-0.58333333333333337</v>
      </c>
    </row>
    <row r="28" spans="1:11" ht="15" customHeight="1" x14ac:dyDescent="0.2">
      <c r="A28" s="9">
        <f t="shared" si="2"/>
        <v>40959</v>
      </c>
      <c r="B28" s="60">
        <f t="shared" si="4"/>
        <v>40959</v>
      </c>
      <c r="C28" s="62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D28" s="35"/>
      <c r="E28" s="2">
        <v>0.375</v>
      </c>
      <c r="F28" s="3">
        <v>0.52083333333333337</v>
      </c>
      <c r="G28" s="4">
        <v>0.58333333333333337</v>
      </c>
      <c r="H28" s="5">
        <v>0.72916666666666663</v>
      </c>
      <c r="I28" s="24">
        <f t="shared" si="7"/>
        <v>0.29166666666666663</v>
      </c>
      <c r="J28" s="25">
        <f t="shared" si="8"/>
        <v>0</v>
      </c>
      <c r="K28" s="39">
        <f t="shared" si="3"/>
        <v>-0.58333333333333337</v>
      </c>
    </row>
    <row r="29" spans="1:11" ht="15" customHeight="1" x14ac:dyDescent="0.2">
      <c r="A29" s="9">
        <f t="shared" si="2"/>
        <v>40960</v>
      </c>
      <c r="B29" s="60">
        <f t="shared" si="4"/>
        <v>40960</v>
      </c>
      <c r="C29" s="62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D29" s="35"/>
      <c r="E29" s="2">
        <v>0.375</v>
      </c>
      <c r="F29" s="3">
        <v>0.52083333333333337</v>
      </c>
      <c r="G29" s="4">
        <v>0.58333333333333337</v>
      </c>
      <c r="H29" s="5">
        <v>0.72916666666666663</v>
      </c>
      <c r="I29" s="24">
        <f t="shared" si="7"/>
        <v>0.29166666666666663</v>
      </c>
      <c r="J29" s="25">
        <f t="shared" si="8"/>
        <v>0</v>
      </c>
      <c r="K29" s="39">
        <f t="shared" si="3"/>
        <v>-0.58333333333333337</v>
      </c>
    </row>
    <row r="30" spans="1:11" ht="15" customHeight="1" x14ac:dyDescent="0.2">
      <c r="A30" s="9">
        <f t="shared" si="2"/>
        <v>40961</v>
      </c>
      <c r="B30" s="60">
        <f t="shared" si="4"/>
        <v>40961</v>
      </c>
      <c r="C30" s="62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D30" s="35"/>
      <c r="E30" s="2">
        <v>0.375</v>
      </c>
      <c r="F30" s="3">
        <v>0.52083333333333337</v>
      </c>
      <c r="G30" s="4">
        <v>0.58333333333333337</v>
      </c>
      <c r="H30" s="5">
        <v>0.72916666666666663</v>
      </c>
      <c r="I30" s="24">
        <f t="shared" si="7"/>
        <v>0.29166666666666663</v>
      </c>
      <c r="J30" s="25">
        <f t="shared" si="8"/>
        <v>0</v>
      </c>
      <c r="K30" s="39">
        <f t="shared" si="3"/>
        <v>-0.58333333333333337</v>
      </c>
    </row>
    <row r="31" spans="1:11" ht="15" customHeight="1" x14ac:dyDescent="0.2">
      <c r="A31" s="9">
        <f t="shared" si="2"/>
        <v>40962</v>
      </c>
      <c r="B31" s="60">
        <f t="shared" si="4"/>
        <v>40962</v>
      </c>
      <c r="C31" s="62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D31" s="35"/>
      <c r="E31" s="2">
        <v>0.375</v>
      </c>
      <c r="F31" s="3">
        <v>0.52083333333333337</v>
      </c>
      <c r="G31" s="4">
        <v>0.58333333333333337</v>
      </c>
      <c r="H31" s="5">
        <v>0.72916666666666663</v>
      </c>
      <c r="I31" s="24">
        <f t="shared" si="7"/>
        <v>0.29166666666666663</v>
      </c>
      <c r="J31" s="25">
        <f t="shared" si="8"/>
        <v>0</v>
      </c>
      <c r="K31" s="39">
        <f t="shared" si="3"/>
        <v>-0.58333333333333337</v>
      </c>
    </row>
    <row r="32" spans="1:11" ht="15" customHeight="1" x14ac:dyDescent="0.2">
      <c r="A32" s="9">
        <f t="shared" si="2"/>
        <v>40963</v>
      </c>
      <c r="B32" s="60">
        <f t="shared" si="4"/>
        <v>40963</v>
      </c>
      <c r="C32" s="62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D32" s="35"/>
      <c r="E32" s="2">
        <v>0.375</v>
      </c>
      <c r="F32" s="3">
        <v>0.52083333333333337</v>
      </c>
      <c r="G32" s="4">
        <v>0.58333333333333337</v>
      </c>
      <c r="H32" s="5">
        <v>0.72916666666666663</v>
      </c>
      <c r="I32" s="24">
        <f t="shared" si="7"/>
        <v>0.29166666666666663</v>
      </c>
      <c r="J32" s="25">
        <f t="shared" si="8"/>
        <v>0</v>
      </c>
      <c r="K32" s="39">
        <f t="shared" si="3"/>
        <v>-0.58333333333333337</v>
      </c>
    </row>
    <row r="33" spans="1:13" ht="15" customHeight="1" x14ac:dyDescent="0.2">
      <c r="A33" s="9">
        <f t="shared" si="2"/>
        <v>40964</v>
      </c>
      <c r="B33" s="60">
        <f t="shared" si="4"/>
        <v>40964</v>
      </c>
      <c r="C33" s="62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D33" s="35"/>
      <c r="E33" s="2">
        <v>0.375</v>
      </c>
      <c r="F33" s="3">
        <v>0.52083333333333337</v>
      </c>
      <c r="G33" s="4">
        <v>0.58333333333333337</v>
      </c>
      <c r="H33" s="5">
        <v>0.72916666666666663</v>
      </c>
      <c r="I33" s="24">
        <f t="shared" si="7"/>
        <v>0.29166666666666663</v>
      </c>
      <c r="J33" s="25">
        <f t="shared" si="8"/>
        <v>0</v>
      </c>
      <c r="K33" s="39">
        <f t="shared" si="3"/>
        <v>-0.58333333333333337</v>
      </c>
    </row>
    <row r="34" spans="1:13" ht="15" customHeight="1" x14ac:dyDescent="0.2">
      <c r="A34" s="9">
        <f t="shared" si="2"/>
        <v>40965</v>
      </c>
      <c r="B34" s="60">
        <f t="shared" si="4"/>
        <v>40965</v>
      </c>
      <c r="C34" s="62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D34" s="35"/>
      <c r="E34" s="2">
        <v>0.375</v>
      </c>
      <c r="F34" s="3">
        <v>0.52083333333333337</v>
      </c>
      <c r="G34" s="4">
        <v>0.58333333333333337</v>
      </c>
      <c r="H34" s="5">
        <v>0.72916666666666663</v>
      </c>
      <c r="I34" s="24">
        <f t="shared" si="7"/>
        <v>0.29166666666666663</v>
      </c>
      <c r="J34" s="25">
        <f t="shared" si="8"/>
        <v>0</v>
      </c>
      <c r="K34" s="39">
        <f t="shared" si="3"/>
        <v>-0.58333333333333337</v>
      </c>
    </row>
    <row r="35" spans="1:13" ht="15" customHeight="1" x14ac:dyDescent="0.2">
      <c r="A35" s="9">
        <f t="shared" si="2"/>
        <v>40966</v>
      </c>
      <c r="B35" s="60">
        <f>SUM(B34+1)</f>
        <v>40966</v>
      </c>
      <c r="C35" s="62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D35" s="35"/>
      <c r="E35" s="2">
        <v>0.375</v>
      </c>
      <c r="F35" s="3">
        <v>0.52083333333333337</v>
      </c>
      <c r="G35" s="4">
        <v>0.58333333333333337</v>
      </c>
      <c r="H35" s="5">
        <v>0.72916666666666663</v>
      </c>
      <c r="I35" s="24">
        <f t="shared" si="7"/>
        <v>0.29166666666666663</v>
      </c>
      <c r="J35" s="25">
        <f t="shared" si="8"/>
        <v>0</v>
      </c>
      <c r="K35" s="39">
        <f t="shared" si="3"/>
        <v>-0.58333333333333337</v>
      </c>
    </row>
    <row r="36" spans="1:13" ht="15" customHeight="1" thickBot="1" x14ac:dyDescent="0.25">
      <c r="A36" s="11">
        <f t="shared" si="2"/>
        <v>40967</v>
      </c>
      <c r="B36" s="61">
        <f>IF(MONTH(B35+1)=MONTH(B35)+1,"",B35+1)</f>
        <v>40967</v>
      </c>
      <c r="C36" s="64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D36" s="45"/>
      <c r="E36" s="2">
        <v>0.375</v>
      </c>
      <c r="F36" s="3">
        <v>0.52083333333333337</v>
      </c>
      <c r="G36" s="4">
        <v>0.58333333333333337</v>
      </c>
      <c r="H36" s="5">
        <v>0.72916666666666663</v>
      </c>
      <c r="I36" s="24">
        <f t="shared" si="7"/>
        <v>0.29166666666666663</v>
      </c>
      <c r="J36" s="25">
        <f t="shared" si="8"/>
        <v>0</v>
      </c>
      <c r="K36" s="39">
        <f t="shared" si="3"/>
        <v>-0.58333333333333337</v>
      </c>
    </row>
    <row r="37" spans="1:13" ht="15" customHeight="1" thickBot="1" x14ac:dyDescent="0.25">
      <c r="A37" s="68"/>
      <c r="B37" s="76"/>
      <c r="C37" s="70"/>
      <c r="D37" s="77"/>
      <c r="E37" s="71"/>
      <c r="F37" s="71"/>
      <c r="G37" s="78"/>
      <c r="H37" s="78"/>
      <c r="I37" s="74"/>
      <c r="J37" s="74"/>
      <c r="K37" s="75"/>
      <c r="L37" s="19"/>
      <c r="M37" s="19"/>
    </row>
    <row r="38" spans="1:13" ht="15" customHeight="1" thickBot="1" x14ac:dyDescent="0.25">
      <c r="A38" s="28"/>
      <c r="B38" s="28"/>
      <c r="C38" s="28"/>
      <c r="D38" s="28"/>
      <c r="E38" s="31"/>
      <c r="F38" s="31"/>
      <c r="G38" s="95" t="str">
        <f>Janv!G40</f>
        <v>SOLDE EN FIN DE MOIS</v>
      </c>
      <c r="H38" s="96"/>
      <c r="I38" s="96"/>
      <c r="J38" s="97"/>
      <c r="K38" s="40">
        <f>K36</f>
        <v>-0.58333333333333337</v>
      </c>
    </row>
    <row r="39" spans="1:13" x14ac:dyDescent="0.2">
      <c r="A39" s="28"/>
      <c r="B39" s="28"/>
      <c r="C39" s="28"/>
      <c r="D39" s="28"/>
      <c r="E39" s="33"/>
      <c r="F39" s="33"/>
      <c r="G39" s="28"/>
      <c r="H39" s="28"/>
      <c r="I39" s="28"/>
    </row>
    <row r="40" spans="1:13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13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3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3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3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3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3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3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3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9" x14ac:dyDescent="0.2">
      <c r="A56" s="28"/>
      <c r="B56" s="28"/>
      <c r="C56" s="28"/>
      <c r="D56" s="28"/>
      <c r="E56" s="28"/>
      <c r="F56" s="28"/>
      <c r="G56" s="28"/>
      <c r="H56" s="28"/>
      <c r="I56" s="28"/>
    </row>
  </sheetData>
  <sheetProtection sheet="1" objects="1" scenarios="1" selectLockedCells="1"/>
  <mergeCells count="19">
    <mergeCell ref="A5:B5"/>
    <mergeCell ref="C5:D5"/>
    <mergeCell ref="C6:D7"/>
    <mergeCell ref="A1:K1"/>
    <mergeCell ref="A2:F2"/>
    <mergeCell ref="A3:D3"/>
    <mergeCell ref="E3:I3"/>
    <mergeCell ref="J3:K4"/>
    <mergeCell ref="A4:D4"/>
    <mergeCell ref="E4:I4"/>
    <mergeCell ref="G38:J38"/>
    <mergeCell ref="E5:I5"/>
    <mergeCell ref="J5:K5"/>
    <mergeCell ref="E6:H6"/>
    <mergeCell ref="I6:I7"/>
    <mergeCell ref="J6:J7"/>
    <mergeCell ref="K6:K7"/>
    <mergeCell ref="E7:F7"/>
    <mergeCell ref="G7:H7"/>
  </mergeCells>
  <phoneticPr fontId="0" type="noConversion"/>
  <conditionalFormatting sqref="A9:A37 B8:B37">
    <cfRule type="expression" dxfId="132" priority="6" stopIfTrue="1">
      <formula>COUNTIF(Férié,$B8)&gt;0</formula>
    </cfRule>
    <cfRule type="expression" dxfId="131" priority="7" stopIfTrue="1">
      <formula>WEEKDAY($B8,2)&gt;5</formula>
    </cfRule>
  </conditionalFormatting>
  <conditionalFormatting sqref="A8">
    <cfRule type="expression" dxfId="130" priority="8" stopIfTrue="1">
      <formula>COUNTIF(Férié,$B8)&gt;0</formula>
    </cfRule>
    <cfRule type="expression" dxfId="129" priority="9" stopIfTrue="1">
      <formula>WEEKDAY($B8,2)&gt;5</formula>
    </cfRule>
  </conditionalFormatting>
  <conditionalFormatting sqref="D8:D35 C8:C37">
    <cfRule type="expression" dxfId="128" priority="10" stopIfTrue="1">
      <formula>COUNTIF(Férié,$B8)&gt;0</formula>
    </cfRule>
  </conditionalFormatting>
  <conditionalFormatting sqref="K38">
    <cfRule type="cellIs" dxfId="127" priority="2" stopIfTrue="1" operator="greaterThan">
      <formula>0</formula>
    </cfRule>
    <cfRule type="cellIs" dxfId="126" priority="3" stopIfTrue="1" operator="lessThan">
      <formula>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6">
      <formula1>0</formula1>
    </dataValidation>
  </dataValidations>
  <pageMargins left="0.25" right="0.25" top="0.75" bottom="0.75" header="0.3" footer="0.3"/>
  <pageSetup paperSize="9" orientation="portrait" horizontalDpi="360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N56"/>
  <sheetViews>
    <sheetView showGridLines="0" workbookViewId="0">
      <pane ySplit="7" topLeftCell="A8" activePane="bottomLeft" state="frozen"/>
      <selection pane="bottomLeft" activeCell="M10" sqref="M10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5.2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11" t="str">
        <f>Janv!A1</f>
        <v>RELEVÉ MENSUEL D'HEURES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4" ht="15.75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14"/>
      <c r="I2" s="14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20.100000000000001" customHeight="1" thickBot="1" x14ac:dyDescent="0.25">
      <c r="A4" s="109" t="str">
        <f>Janv!A4</f>
        <v xml:space="preserve">SERVICE : </v>
      </c>
      <c r="B4" s="110"/>
      <c r="C4" s="110"/>
      <c r="D4" s="110"/>
      <c r="E4" s="146" t="str">
        <f>Janv!E4</f>
        <v>ANIMATION</v>
      </c>
      <c r="F4" s="146"/>
      <c r="G4" s="146"/>
      <c r="H4" s="146"/>
      <c r="I4" s="146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03">
        <f>Année</f>
        <v>2016</v>
      </c>
      <c r="D5" s="104"/>
      <c r="E5" s="131">
        <f>DATE(Année,3,1)</f>
        <v>40968</v>
      </c>
      <c r="F5" s="132"/>
      <c r="G5" s="132"/>
      <c r="H5" s="132"/>
      <c r="I5" s="134"/>
      <c r="J5" s="137">
        <f>Fév!K38</f>
        <v>-0.58333333333333337</v>
      </c>
      <c r="K5" s="138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39" t="str">
        <f>Janv!E6</f>
        <v>Plages horaires</v>
      </c>
      <c r="F6" s="140"/>
      <c r="G6" s="140"/>
      <c r="H6" s="140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45"/>
      <c r="E7" s="142" t="str">
        <f>Janv!E7</f>
        <v>Matin</v>
      </c>
      <c r="F7" s="143"/>
      <c r="G7" s="142" t="str">
        <f>Janv!G7</f>
        <v>Après-midi</v>
      </c>
      <c r="H7" s="144"/>
      <c r="I7" s="141"/>
      <c r="J7" s="117"/>
      <c r="K7" s="117"/>
      <c r="N7" s="18"/>
    </row>
    <row r="8" spans="1:14" ht="15" customHeight="1" x14ac:dyDescent="0.2">
      <c r="A8" s="9">
        <f>B8</f>
        <v>40968</v>
      </c>
      <c r="B8" s="60">
        <f>IF(Fév!B36&lt;&gt;"",Fév!B36+1,Fév!B35+1)</f>
        <v>40968</v>
      </c>
      <c r="C8" s="62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D8" s="83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84">
        <f>F8-E8+H8-G8</f>
        <v>0.29166666666666663</v>
      </c>
      <c r="J8" s="23">
        <f t="shared" ref="J8:J9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8" si="1">B9</f>
        <v>40969</v>
      </c>
      <c r="B9" s="60">
        <f>SUM(B8+1)</f>
        <v>40969</v>
      </c>
      <c r="C9" s="62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D9" s="83"/>
      <c r="E9" s="85">
        <v>0.375</v>
      </c>
      <c r="F9" s="93">
        <v>0.52083333333333337</v>
      </c>
      <c r="G9" s="86">
        <v>0.58333333333333337</v>
      </c>
      <c r="H9" s="87">
        <v>0.72916666666666663</v>
      </c>
      <c r="I9" s="90">
        <f t="shared" ref="I9" si="2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40970</v>
      </c>
      <c r="B10" s="60">
        <f t="shared" ref="B10:B38" si="3">SUM(B9+1)</f>
        <v>40970</v>
      </c>
      <c r="C10" s="62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D10" s="83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90">
        <f t="shared" ref="I10:I38" si="4">F10-E10+H10-G10</f>
        <v>0.29166666666666663</v>
      </c>
      <c r="J10" s="25">
        <f t="shared" ref="J10:J38" si="5">$G$2-I10</f>
        <v>0</v>
      </c>
      <c r="K10" s="39">
        <f t="shared" ref="K10:K38" si="6">K9-J10</f>
        <v>-0.58333333333333337</v>
      </c>
      <c r="N10" s="19"/>
    </row>
    <row r="11" spans="1:14" ht="15" customHeight="1" x14ac:dyDescent="0.2">
      <c r="A11" s="9">
        <f t="shared" si="1"/>
        <v>40971</v>
      </c>
      <c r="B11" s="60">
        <f t="shared" si="3"/>
        <v>40971</v>
      </c>
      <c r="C11" s="62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D11" s="83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90">
        <f t="shared" si="4"/>
        <v>0.29166666666666663</v>
      </c>
      <c r="J11" s="25">
        <f t="shared" si="5"/>
        <v>0</v>
      </c>
      <c r="K11" s="39">
        <f t="shared" si="6"/>
        <v>-0.58333333333333337</v>
      </c>
    </row>
    <row r="12" spans="1:14" ht="15" customHeight="1" x14ac:dyDescent="0.2">
      <c r="A12" s="9">
        <f t="shared" si="1"/>
        <v>40972</v>
      </c>
      <c r="B12" s="60">
        <f t="shared" si="3"/>
        <v>40972</v>
      </c>
      <c r="C12" s="62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D12" s="83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90">
        <f t="shared" si="4"/>
        <v>0.29166666666666663</v>
      </c>
      <c r="J12" s="25">
        <f t="shared" si="5"/>
        <v>0</v>
      </c>
      <c r="K12" s="39">
        <f t="shared" si="6"/>
        <v>-0.58333333333333337</v>
      </c>
    </row>
    <row r="13" spans="1:14" ht="15" customHeight="1" x14ac:dyDescent="0.2">
      <c r="A13" s="9">
        <f t="shared" si="1"/>
        <v>40973</v>
      </c>
      <c r="B13" s="60">
        <f t="shared" si="3"/>
        <v>40973</v>
      </c>
      <c r="C13" s="62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D13" s="83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90">
        <f t="shared" si="4"/>
        <v>0.29166666666666663</v>
      </c>
      <c r="J13" s="25">
        <f t="shared" si="5"/>
        <v>0</v>
      </c>
      <c r="K13" s="39">
        <f t="shared" si="6"/>
        <v>-0.58333333333333337</v>
      </c>
    </row>
    <row r="14" spans="1:14" ht="15" customHeight="1" x14ac:dyDescent="0.2">
      <c r="A14" s="9">
        <f t="shared" si="1"/>
        <v>40974</v>
      </c>
      <c r="B14" s="60">
        <f t="shared" si="3"/>
        <v>40974</v>
      </c>
      <c r="C14" s="62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D14" s="83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90">
        <f t="shared" si="4"/>
        <v>0.29166666666666663</v>
      </c>
      <c r="J14" s="25">
        <f t="shared" si="5"/>
        <v>0</v>
      </c>
      <c r="K14" s="39">
        <f t="shared" si="6"/>
        <v>-0.58333333333333337</v>
      </c>
    </row>
    <row r="15" spans="1:14" ht="15" customHeight="1" x14ac:dyDescent="0.2">
      <c r="A15" s="9">
        <f t="shared" si="1"/>
        <v>40975</v>
      </c>
      <c r="B15" s="60">
        <f t="shared" si="3"/>
        <v>40975</v>
      </c>
      <c r="C15" s="62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D15" s="83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90">
        <f t="shared" si="4"/>
        <v>0.29166666666666663</v>
      </c>
      <c r="J15" s="25">
        <f t="shared" si="5"/>
        <v>0</v>
      </c>
      <c r="K15" s="39">
        <f t="shared" si="6"/>
        <v>-0.58333333333333337</v>
      </c>
    </row>
    <row r="16" spans="1:14" ht="15" customHeight="1" x14ac:dyDescent="0.2">
      <c r="A16" s="9">
        <f t="shared" si="1"/>
        <v>40976</v>
      </c>
      <c r="B16" s="60">
        <f t="shared" si="3"/>
        <v>40976</v>
      </c>
      <c r="C16" s="62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D16" s="83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90">
        <f t="shared" si="4"/>
        <v>0.29166666666666663</v>
      </c>
      <c r="J16" s="25">
        <f t="shared" si="5"/>
        <v>0</v>
      </c>
      <c r="K16" s="39">
        <f t="shared" si="6"/>
        <v>-0.58333333333333337</v>
      </c>
    </row>
    <row r="17" spans="1:11" ht="15" customHeight="1" x14ac:dyDescent="0.2">
      <c r="A17" s="9">
        <f t="shared" si="1"/>
        <v>40977</v>
      </c>
      <c r="B17" s="60">
        <f t="shared" si="3"/>
        <v>40977</v>
      </c>
      <c r="C17" s="62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D17" s="83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90">
        <f t="shared" si="4"/>
        <v>0.29166666666666663</v>
      </c>
      <c r="J17" s="25">
        <f t="shared" si="5"/>
        <v>0</v>
      </c>
      <c r="K17" s="39">
        <f t="shared" si="6"/>
        <v>-0.58333333333333337</v>
      </c>
    </row>
    <row r="18" spans="1:11" ht="15" customHeight="1" x14ac:dyDescent="0.2">
      <c r="A18" s="9">
        <f t="shared" si="1"/>
        <v>40978</v>
      </c>
      <c r="B18" s="60">
        <f t="shared" si="3"/>
        <v>40978</v>
      </c>
      <c r="C18" s="62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D18" s="83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90">
        <f t="shared" si="4"/>
        <v>0.29166666666666663</v>
      </c>
      <c r="J18" s="25">
        <f t="shared" si="5"/>
        <v>0</v>
      </c>
      <c r="K18" s="39">
        <f t="shared" si="6"/>
        <v>-0.58333333333333337</v>
      </c>
    </row>
    <row r="19" spans="1:11" ht="15" customHeight="1" x14ac:dyDescent="0.2">
      <c r="A19" s="9">
        <f t="shared" si="1"/>
        <v>40979</v>
      </c>
      <c r="B19" s="60">
        <f t="shared" si="3"/>
        <v>40979</v>
      </c>
      <c r="C19" s="62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D19" s="83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90">
        <f t="shared" si="4"/>
        <v>0.29166666666666663</v>
      </c>
      <c r="J19" s="25">
        <f t="shared" si="5"/>
        <v>0</v>
      </c>
      <c r="K19" s="39">
        <f t="shared" si="6"/>
        <v>-0.58333333333333337</v>
      </c>
    </row>
    <row r="20" spans="1:11" ht="15" customHeight="1" x14ac:dyDescent="0.2">
      <c r="A20" s="9">
        <f t="shared" si="1"/>
        <v>40980</v>
      </c>
      <c r="B20" s="60">
        <f t="shared" si="3"/>
        <v>40980</v>
      </c>
      <c r="C20" s="62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D20" s="83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90">
        <f t="shared" si="4"/>
        <v>0.29166666666666663</v>
      </c>
      <c r="J20" s="25">
        <f t="shared" si="5"/>
        <v>0</v>
      </c>
      <c r="K20" s="39">
        <f t="shared" si="6"/>
        <v>-0.58333333333333337</v>
      </c>
    </row>
    <row r="21" spans="1:11" ht="15" customHeight="1" x14ac:dyDescent="0.2">
      <c r="A21" s="9">
        <f t="shared" si="1"/>
        <v>40981</v>
      </c>
      <c r="B21" s="60">
        <f t="shared" si="3"/>
        <v>40981</v>
      </c>
      <c r="C21" s="62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D21" s="83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90">
        <f t="shared" si="4"/>
        <v>0.29166666666666663</v>
      </c>
      <c r="J21" s="25">
        <f t="shared" si="5"/>
        <v>0</v>
      </c>
      <c r="K21" s="39">
        <f t="shared" si="6"/>
        <v>-0.58333333333333337</v>
      </c>
    </row>
    <row r="22" spans="1:11" ht="15" customHeight="1" x14ac:dyDescent="0.2">
      <c r="A22" s="9">
        <f t="shared" si="1"/>
        <v>40982</v>
      </c>
      <c r="B22" s="60">
        <f t="shared" si="3"/>
        <v>40982</v>
      </c>
      <c r="C22" s="62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D22" s="83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90">
        <f t="shared" si="4"/>
        <v>0.29166666666666663</v>
      </c>
      <c r="J22" s="25">
        <f t="shared" si="5"/>
        <v>0</v>
      </c>
      <c r="K22" s="39">
        <f t="shared" si="6"/>
        <v>-0.58333333333333337</v>
      </c>
    </row>
    <row r="23" spans="1:11" ht="15" customHeight="1" x14ac:dyDescent="0.2">
      <c r="A23" s="9">
        <f t="shared" si="1"/>
        <v>40983</v>
      </c>
      <c r="B23" s="60">
        <f t="shared" si="3"/>
        <v>40983</v>
      </c>
      <c r="C23" s="62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D23" s="83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90">
        <f t="shared" si="4"/>
        <v>0.29166666666666663</v>
      </c>
      <c r="J23" s="25">
        <f t="shared" si="5"/>
        <v>0</v>
      </c>
      <c r="K23" s="39">
        <f t="shared" si="6"/>
        <v>-0.58333333333333337</v>
      </c>
    </row>
    <row r="24" spans="1:11" ht="15" customHeight="1" x14ac:dyDescent="0.2">
      <c r="A24" s="9">
        <f t="shared" si="1"/>
        <v>40984</v>
      </c>
      <c r="B24" s="60">
        <f t="shared" si="3"/>
        <v>40984</v>
      </c>
      <c r="C24" s="62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D24" s="83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90">
        <f t="shared" si="4"/>
        <v>0.29166666666666663</v>
      </c>
      <c r="J24" s="25">
        <f t="shared" si="5"/>
        <v>0</v>
      </c>
      <c r="K24" s="39">
        <f t="shared" si="6"/>
        <v>-0.58333333333333337</v>
      </c>
    </row>
    <row r="25" spans="1:11" ht="15" customHeight="1" x14ac:dyDescent="0.2">
      <c r="A25" s="9">
        <f t="shared" si="1"/>
        <v>40985</v>
      </c>
      <c r="B25" s="60">
        <f t="shared" si="3"/>
        <v>40985</v>
      </c>
      <c r="C25" s="62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D25" s="83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90">
        <f t="shared" si="4"/>
        <v>0.29166666666666663</v>
      </c>
      <c r="J25" s="25">
        <f t="shared" si="5"/>
        <v>0</v>
      </c>
      <c r="K25" s="39">
        <f t="shared" si="6"/>
        <v>-0.58333333333333337</v>
      </c>
    </row>
    <row r="26" spans="1:11" ht="15" customHeight="1" x14ac:dyDescent="0.2">
      <c r="A26" s="9">
        <f t="shared" si="1"/>
        <v>40986</v>
      </c>
      <c r="B26" s="60">
        <f t="shared" si="3"/>
        <v>40986</v>
      </c>
      <c r="C26" s="62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D26" s="83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90">
        <f t="shared" si="4"/>
        <v>0.29166666666666663</v>
      </c>
      <c r="J26" s="25">
        <f t="shared" si="5"/>
        <v>0</v>
      </c>
      <c r="K26" s="39">
        <f t="shared" si="6"/>
        <v>-0.58333333333333337</v>
      </c>
    </row>
    <row r="27" spans="1:11" ht="15" customHeight="1" x14ac:dyDescent="0.2">
      <c r="A27" s="9">
        <f t="shared" si="1"/>
        <v>40987</v>
      </c>
      <c r="B27" s="60">
        <f t="shared" si="3"/>
        <v>40987</v>
      </c>
      <c r="C27" s="62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D27" s="83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90">
        <f t="shared" si="4"/>
        <v>0.29166666666666663</v>
      </c>
      <c r="J27" s="25">
        <f t="shared" si="5"/>
        <v>0</v>
      </c>
      <c r="K27" s="39">
        <f t="shared" si="6"/>
        <v>-0.58333333333333337</v>
      </c>
    </row>
    <row r="28" spans="1:11" ht="15" customHeight="1" x14ac:dyDescent="0.2">
      <c r="A28" s="9">
        <f t="shared" si="1"/>
        <v>40988</v>
      </c>
      <c r="B28" s="60">
        <f t="shared" si="3"/>
        <v>40988</v>
      </c>
      <c r="C28" s="62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D28" s="83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90">
        <f t="shared" si="4"/>
        <v>0.29166666666666663</v>
      </c>
      <c r="J28" s="25">
        <f t="shared" si="5"/>
        <v>0</v>
      </c>
      <c r="K28" s="39">
        <f t="shared" si="6"/>
        <v>-0.58333333333333337</v>
      </c>
    </row>
    <row r="29" spans="1:11" ht="15" customHeight="1" x14ac:dyDescent="0.2">
      <c r="A29" s="9">
        <f t="shared" si="1"/>
        <v>40989</v>
      </c>
      <c r="B29" s="60">
        <f t="shared" si="3"/>
        <v>40989</v>
      </c>
      <c r="C29" s="62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D29" s="83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90">
        <f t="shared" si="4"/>
        <v>0.29166666666666663</v>
      </c>
      <c r="J29" s="25">
        <f t="shared" si="5"/>
        <v>0</v>
      </c>
      <c r="K29" s="39">
        <f t="shared" si="6"/>
        <v>-0.58333333333333337</v>
      </c>
    </row>
    <row r="30" spans="1:11" ht="15" customHeight="1" x14ac:dyDescent="0.2">
      <c r="A30" s="9">
        <f t="shared" si="1"/>
        <v>40990</v>
      </c>
      <c r="B30" s="60">
        <f t="shared" si="3"/>
        <v>40990</v>
      </c>
      <c r="C30" s="62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D30" s="83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90">
        <f t="shared" si="4"/>
        <v>0.29166666666666663</v>
      </c>
      <c r="J30" s="25">
        <f t="shared" si="5"/>
        <v>0</v>
      </c>
      <c r="K30" s="39">
        <f t="shared" si="6"/>
        <v>-0.58333333333333337</v>
      </c>
    </row>
    <row r="31" spans="1:11" ht="15" customHeight="1" x14ac:dyDescent="0.2">
      <c r="A31" s="9">
        <f t="shared" si="1"/>
        <v>40991</v>
      </c>
      <c r="B31" s="60">
        <f t="shared" si="3"/>
        <v>40991</v>
      </c>
      <c r="C31" s="62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D31" s="83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90">
        <f t="shared" si="4"/>
        <v>0.29166666666666663</v>
      </c>
      <c r="J31" s="25">
        <f t="shared" si="5"/>
        <v>0</v>
      </c>
      <c r="K31" s="39">
        <f t="shared" si="6"/>
        <v>-0.58333333333333337</v>
      </c>
    </row>
    <row r="32" spans="1:11" ht="15" customHeight="1" x14ac:dyDescent="0.2">
      <c r="A32" s="9">
        <f t="shared" si="1"/>
        <v>40992</v>
      </c>
      <c r="B32" s="60">
        <f t="shared" si="3"/>
        <v>40992</v>
      </c>
      <c r="C32" s="62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D32" s="83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90">
        <f t="shared" si="4"/>
        <v>0.29166666666666663</v>
      </c>
      <c r="J32" s="25">
        <f t="shared" si="5"/>
        <v>0</v>
      </c>
      <c r="K32" s="39">
        <f t="shared" si="6"/>
        <v>-0.58333333333333337</v>
      </c>
    </row>
    <row r="33" spans="1:12" ht="15" customHeight="1" x14ac:dyDescent="0.2">
      <c r="A33" s="9">
        <f t="shared" si="1"/>
        <v>40993</v>
      </c>
      <c r="B33" s="60">
        <f t="shared" si="3"/>
        <v>40993</v>
      </c>
      <c r="C33" s="62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D33" s="83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90">
        <f t="shared" si="4"/>
        <v>0.29166666666666663</v>
      </c>
      <c r="J33" s="25">
        <f t="shared" si="5"/>
        <v>0</v>
      </c>
      <c r="K33" s="39">
        <f t="shared" si="6"/>
        <v>-0.58333333333333337</v>
      </c>
    </row>
    <row r="34" spans="1:12" ht="15" customHeight="1" x14ac:dyDescent="0.2">
      <c r="A34" s="9">
        <f t="shared" si="1"/>
        <v>40994</v>
      </c>
      <c r="B34" s="60">
        <f t="shared" si="3"/>
        <v>40994</v>
      </c>
      <c r="C34" s="62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>Pâq</v>
      </c>
      <c r="D34" s="83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90">
        <f t="shared" si="4"/>
        <v>0.29166666666666663</v>
      </c>
      <c r="J34" s="25">
        <f t="shared" si="5"/>
        <v>0</v>
      </c>
      <c r="K34" s="39">
        <f t="shared" si="6"/>
        <v>-0.58333333333333337</v>
      </c>
    </row>
    <row r="35" spans="1:12" ht="15" customHeight="1" x14ac:dyDescent="0.2">
      <c r="A35" s="9">
        <f t="shared" si="1"/>
        <v>40995</v>
      </c>
      <c r="B35" s="60">
        <f t="shared" si="3"/>
        <v>40995</v>
      </c>
      <c r="C35" s="62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>L.Pâq</v>
      </c>
      <c r="D35" s="83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90">
        <f t="shared" si="4"/>
        <v>0.29166666666666663</v>
      </c>
      <c r="J35" s="25">
        <f t="shared" si="5"/>
        <v>0</v>
      </c>
      <c r="K35" s="39">
        <f t="shared" si="6"/>
        <v>-0.58333333333333337</v>
      </c>
    </row>
    <row r="36" spans="1:12" ht="15" customHeight="1" x14ac:dyDescent="0.2">
      <c r="A36" s="9">
        <f t="shared" si="1"/>
        <v>40996</v>
      </c>
      <c r="B36" s="60">
        <f t="shared" si="3"/>
        <v>40996</v>
      </c>
      <c r="C36" s="62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D36" s="88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90">
        <f t="shared" si="4"/>
        <v>0.29166666666666663</v>
      </c>
      <c r="J36" s="25">
        <f t="shared" si="5"/>
        <v>0</v>
      </c>
      <c r="K36" s="39">
        <f t="shared" si="6"/>
        <v>-0.58333333333333337</v>
      </c>
    </row>
    <row r="37" spans="1:12" ht="15" customHeight="1" x14ac:dyDescent="0.2">
      <c r="A37" s="9">
        <f t="shared" si="1"/>
        <v>40997</v>
      </c>
      <c r="B37" s="60">
        <f t="shared" si="3"/>
        <v>40997</v>
      </c>
      <c r="C37" s="62"/>
      <c r="D37" s="88"/>
      <c r="E37" s="2">
        <v>0.375</v>
      </c>
      <c r="F37" s="92">
        <v>0.52083333333333337</v>
      </c>
      <c r="G37" s="4">
        <v>0.58333333333333337</v>
      </c>
      <c r="H37" s="5">
        <v>0.72916666666666663</v>
      </c>
      <c r="I37" s="90">
        <f t="shared" si="4"/>
        <v>0.29166666666666663</v>
      </c>
      <c r="J37" s="25">
        <f t="shared" si="5"/>
        <v>0</v>
      </c>
      <c r="K37" s="39">
        <f t="shared" si="6"/>
        <v>-0.58333333333333337</v>
      </c>
    </row>
    <row r="38" spans="1:12" ht="15" customHeight="1" thickBot="1" x14ac:dyDescent="0.25">
      <c r="A38" s="11">
        <f t="shared" si="1"/>
        <v>40998</v>
      </c>
      <c r="B38" s="61">
        <f t="shared" si="3"/>
        <v>40998</v>
      </c>
      <c r="C38" s="64"/>
      <c r="D38" s="89"/>
      <c r="E38" s="6">
        <v>0.375</v>
      </c>
      <c r="F38" s="94">
        <v>0.52083333333333337</v>
      </c>
      <c r="G38" s="10">
        <v>0.58333333333333337</v>
      </c>
      <c r="H38" s="8">
        <v>0.72916666666666663</v>
      </c>
      <c r="I38" s="91">
        <f t="shared" si="4"/>
        <v>0.29166666666666663</v>
      </c>
      <c r="J38" s="27">
        <f t="shared" si="5"/>
        <v>0</v>
      </c>
      <c r="K38" s="41">
        <f t="shared" si="6"/>
        <v>-0.58333333333333337</v>
      </c>
    </row>
    <row r="39" spans="1:12" ht="15" customHeight="1" thickBot="1" x14ac:dyDescent="0.25">
      <c r="A39" s="68"/>
      <c r="B39" s="76"/>
      <c r="C39" s="70"/>
      <c r="D39" s="77"/>
      <c r="E39" s="71"/>
      <c r="F39" s="71"/>
      <c r="G39" s="78"/>
      <c r="H39" s="78"/>
      <c r="I39" s="74"/>
      <c r="J39" s="74"/>
      <c r="K39" s="75"/>
      <c r="L39" s="19"/>
    </row>
    <row r="40" spans="1:12" ht="15" customHeight="1" thickBot="1" x14ac:dyDescent="0.25">
      <c r="A40" s="28"/>
      <c r="B40" s="28"/>
      <c r="C40" s="28"/>
      <c r="D40" s="28"/>
      <c r="E40" s="28"/>
      <c r="F40" s="28"/>
      <c r="G40" s="95" t="str">
        <f>Janv!G40</f>
        <v>SOLDE EN FIN DE MOIS</v>
      </c>
      <c r="H40" s="96"/>
      <c r="I40" s="96"/>
      <c r="J40" s="97"/>
      <c r="K40" s="40">
        <f>K35</f>
        <v>-0.58333333333333337</v>
      </c>
    </row>
    <row r="41" spans="1:12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9" x14ac:dyDescent="0.2">
      <c r="A56" s="28"/>
      <c r="B56" s="28"/>
      <c r="C56" s="28"/>
      <c r="D56" s="28"/>
      <c r="E56" s="28"/>
      <c r="F56" s="28"/>
      <c r="G56" s="28"/>
      <c r="H56" s="28"/>
      <c r="I56" s="28"/>
    </row>
  </sheetData>
  <sheetProtection selectLockedCells="1"/>
  <mergeCells count="19">
    <mergeCell ref="A5:B5"/>
    <mergeCell ref="C5:D5"/>
    <mergeCell ref="C6:D7"/>
    <mergeCell ref="A1:K1"/>
    <mergeCell ref="A2:F2"/>
    <mergeCell ref="A3:D3"/>
    <mergeCell ref="E3:I3"/>
    <mergeCell ref="J3:K4"/>
    <mergeCell ref="A4:D4"/>
    <mergeCell ref="E4:I4"/>
    <mergeCell ref="G40:J40"/>
    <mergeCell ref="E5:I5"/>
    <mergeCell ref="J5:K5"/>
    <mergeCell ref="E6:H6"/>
    <mergeCell ref="I6:I7"/>
    <mergeCell ref="J6:J7"/>
    <mergeCell ref="K6:K7"/>
    <mergeCell ref="E7:F7"/>
    <mergeCell ref="G7:H7"/>
  </mergeCells>
  <phoneticPr fontId="0" type="noConversion"/>
  <conditionalFormatting sqref="A9:A39">
    <cfRule type="expression" dxfId="125" priority="6" stopIfTrue="1">
      <formula>COUNTIF(Férié,$B9)&gt;0</formula>
    </cfRule>
    <cfRule type="expression" dxfId="124" priority="7" stopIfTrue="1">
      <formula>WEEKDAY($B9,2)&gt;5</formula>
    </cfRule>
  </conditionalFormatting>
  <conditionalFormatting sqref="A8">
    <cfRule type="expression" dxfId="123" priority="8" stopIfTrue="1">
      <formula>COUNTIF(Férié,$B8)&gt;0</formula>
    </cfRule>
    <cfRule type="expression" dxfId="122" priority="9" stopIfTrue="1">
      <formula>WEEKDAY($B8,2)&gt;5</formula>
    </cfRule>
  </conditionalFormatting>
  <conditionalFormatting sqref="D8:D35">
    <cfRule type="expression" dxfId="121" priority="10" stopIfTrue="1">
      <formula>COUNTIF(Férié,$B8)&gt;0</formula>
    </cfRule>
  </conditionalFormatting>
  <conditionalFormatting sqref="K40">
    <cfRule type="cellIs" dxfId="120" priority="4" stopIfTrue="1" operator="greaterThan">
      <formula>0</formula>
    </cfRule>
    <cfRule type="cellIs" dxfId="119" priority="5" stopIfTrue="1" operator="lessThan">
      <formula>0</formula>
    </cfRule>
  </conditionalFormatting>
  <conditionalFormatting sqref="B8:B39">
    <cfRule type="expression" dxfId="118" priority="2" stopIfTrue="1">
      <formula>COUNTIF(Férié,$B8)&gt;0</formula>
    </cfRule>
    <cfRule type="expression" dxfId="117" priority="3" stopIfTrue="1">
      <formula>WEEKDAY($B8,2)&gt;5</formula>
    </cfRule>
  </conditionalFormatting>
  <conditionalFormatting sqref="C8:C39">
    <cfRule type="expression" dxfId="116" priority="1" stopIfTrue="1">
      <formula>COUNTIF(Férié,$B8)&gt;0</formula>
    </cfRule>
  </conditionalFormatting>
  <dataValidations xWindow="432" yWindow="459" count="1">
    <dataValidation type="time" operator="greaterThan" allowBlank="1" showInputMessage="1" showErrorMessage="1" promptTitle="Saisie des heures" prompt="Pour indiquer 8h00, veuillez saisir 8:00" sqref="E8:H38">
      <formula1>0</formula1>
    </dataValidation>
  </dataValidations>
  <pageMargins left="0.25" right="0.25" top="0.75" bottom="0.75" header="0.3" footer="0.3"/>
  <pageSetup paperSize="9" orientation="portrait" horizontalDpi="360" verticalDpi="36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N55"/>
  <sheetViews>
    <sheetView showGridLines="0" workbookViewId="0">
      <pane ySplit="7" topLeftCell="A8" activePane="bottomLeft" state="frozen"/>
      <selection pane="bottomLeft" activeCell="H8" sqref="H8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11" t="str">
        <f>Janv!A1</f>
        <v>RELEVÉ MENSUEL D'HEURES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4" ht="15.75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14"/>
      <c r="I2" s="14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20.100000000000001" customHeight="1" thickBot="1" x14ac:dyDescent="0.25">
      <c r="A4" s="109" t="str">
        <f>Janv!A4</f>
        <v xml:space="preserve">SERVICE : </v>
      </c>
      <c r="B4" s="110"/>
      <c r="C4" s="110"/>
      <c r="D4" s="110"/>
      <c r="E4" s="146" t="str">
        <f>Janv!E4</f>
        <v>ANIMATION</v>
      </c>
      <c r="F4" s="146"/>
      <c r="G4" s="146"/>
      <c r="H4" s="146"/>
      <c r="I4" s="146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03">
        <f>Année</f>
        <v>2016</v>
      </c>
      <c r="D5" s="104"/>
      <c r="E5" s="131">
        <f>DATE(Année,4,1)</f>
        <v>40999</v>
      </c>
      <c r="F5" s="132"/>
      <c r="G5" s="132"/>
      <c r="H5" s="132"/>
      <c r="I5" s="134"/>
      <c r="J5" s="137">
        <f>Mars!K40</f>
        <v>-0.58333333333333337</v>
      </c>
      <c r="K5" s="138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1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47" t="str">
        <f>Janv!G7</f>
        <v>Après-midi</v>
      </c>
      <c r="H7" s="124"/>
      <c r="I7" s="115"/>
      <c r="J7" s="117"/>
      <c r="K7" s="117"/>
      <c r="N7" s="18"/>
    </row>
    <row r="8" spans="1:14" ht="15" customHeight="1" x14ac:dyDescent="0.2">
      <c r="A8" s="9">
        <f>B8</f>
        <v>40999</v>
      </c>
      <c r="B8" s="60">
        <f>Mars!B38+1</f>
        <v>40999</v>
      </c>
      <c r="C8" s="65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D8" s="35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 t="shared" ref="J8:J37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7" si="1">B9</f>
        <v>41000</v>
      </c>
      <c r="B9" s="60">
        <f t="shared" ref="B9:B37" si="2">SUM(B8+1)</f>
        <v>41000</v>
      </c>
      <c r="C9" s="65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D9" s="35"/>
      <c r="E9" s="2">
        <v>0.375</v>
      </c>
      <c r="F9" s="92">
        <v>0.52083333333333337</v>
      </c>
      <c r="G9" s="4">
        <v>0.58333333333333337</v>
      </c>
      <c r="H9" s="5">
        <v>0.72916666666666663</v>
      </c>
      <c r="I9" s="24">
        <f t="shared" ref="I9:I37" si="3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41001</v>
      </c>
      <c r="B10" s="60">
        <f t="shared" si="2"/>
        <v>41001</v>
      </c>
      <c r="C10" s="65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D10" s="35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24">
        <f t="shared" si="3"/>
        <v>0.29166666666666663</v>
      </c>
      <c r="J10" s="25">
        <f t="shared" si="0"/>
        <v>0</v>
      </c>
      <c r="K10" s="39">
        <f t="shared" ref="K10:K37" si="4">K9-J10</f>
        <v>-0.58333333333333337</v>
      </c>
      <c r="N10" s="19"/>
    </row>
    <row r="11" spans="1:14" ht="15" customHeight="1" x14ac:dyDescent="0.2">
      <c r="A11" s="9">
        <f t="shared" si="1"/>
        <v>41002</v>
      </c>
      <c r="B11" s="60">
        <f t="shared" si="2"/>
        <v>41002</v>
      </c>
      <c r="C11" s="65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D11" s="35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24">
        <f t="shared" si="3"/>
        <v>0.29166666666666663</v>
      </c>
      <c r="J11" s="25">
        <f t="shared" si="0"/>
        <v>0</v>
      </c>
      <c r="K11" s="39">
        <f t="shared" si="4"/>
        <v>-0.58333333333333337</v>
      </c>
    </row>
    <row r="12" spans="1:14" ht="15" customHeight="1" x14ac:dyDescent="0.2">
      <c r="A12" s="9">
        <f t="shared" si="1"/>
        <v>41003</v>
      </c>
      <c r="B12" s="60">
        <f t="shared" si="2"/>
        <v>41003</v>
      </c>
      <c r="C12" s="65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D12" s="35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24">
        <f t="shared" si="3"/>
        <v>0.29166666666666663</v>
      </c>
      <c r="J12" s="25">
        <f t="shared" si="0"/>
        <v>0</v>
      </c>
      <c r="K12" s="39">
        <f t="shared" si="4"/>
        <v>-0.58333333333333337</v>
      </c>
    </row>
    <row r="13" spans="1:14" ht="15" customHeight="1" x14ac:dyDescent="0.2">
      <c r="A13" s="9">
        <f t="shared" si="1"/>
        <v>41004</v>
      </c>
      <c r="B13" s="60">
        <f t="shared" si="2"/>
        <v>41004</v>
      </c>
      <c r="C13" s="65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D13" s="35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24">
        <f t="shared" si="3"/>
        <v>0.29166666666666663</v>
      </c>
      <c r="J13" s="25">
        <f t="shared" si="0"/>
        <v>0</v>
      </c>
      <c r="K13" s="39">
        <f t="shared" si="4"/>
        <v>-0.58333333333333337</v>
      </c>
    </row>
    <row r="14" spans="1:14" ht="15" customHeight="1" x14ac:dyDescent="0.2">
      <c r="A14" s="9">
        <f t="shared" si="1"/>
        <v>41005</v>
      </c>
      <c r="B14" s="60">
        <f t="shared" si="2"/>
        <v>41005</v>
      </c>
      <c r="C14" s="65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D14" s="35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24">
        <f t="shared" si="3"/>
        <v>0.29166666666666663</v>
      </c>
      <c r="J14" s="25">
        <f t="shared" si="0"/>
        <v>0</v>
      </c>
      <c r="K14" s="39">
        <f t="shared" si="4"/>
        <v>-0.58333333333333337</v>
      </c>
    </row>
    <row r="15" spans="1:14" ht="15" customHeight="1" x14ac:dyDescent="0.2">
      <c r="A15" s="9">
        <f t="shared" si="1"/>
        <v>41006</v>
      </c>
      <c r="B15" s="60">
        <f t="shared" si="2"/>
        <v>41006</v>
      </c>
      <c r="C15" s="65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D15" s="35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24">
        <f t="shared" si="3"/>
        <v>0.29166666666666663</v>
      </c>
      <c r="J15" s="25">
        <f t="shared" si="0"/>
        <v>0</v>
      </c>
      <c r="K15" s="39">
        <f t="shared" si="4"/>
        <v>-0.58333333333333337</v>
      </c>
    </row>
    <row r="16" spans="1:14" ht="15" customHeight="1" x14ac:dyDescent="0.2">
      <c r="A16" s="9">
        <f t="shared" si="1"/>
        <v>41007</v>
      </c>
      <c r="B16" s="60">
        <f t="shared" si="2"/>
        <v>41007</v>
      </c>
      <c r="C16" s="65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D16" s="35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24">
        <f t="shared" si="3"/>
        <v>0.29166666666666663</v>
      </c>
      <c r="J16" s="25">
        <f t="shared" si="0"/>
        <v>0</v>
      </c>
      <c r="K16" s="39">
        <f t="shared" si="4"/>
        <v>-0.58333333333333337</v>
      </c>
    </row>
    <row r="17" spans="1:11" ht="15" customHeight="1" x14ac:dyDescent="0.2">
      <c r="A17" s="9">
        <f t="shared" si="1"/>
        <v>41008</v>
      </c>
      <c r="B17" s="60">
        <f t="shared" si="2"/>
        <v>41008</v>
      </c>
      <c r="C17" s="65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D17" s="35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24">
        <f t="shared" si="3"/>
        <v>0.29166666666666663</v>
      </c>
      <c r="J17" s="25">
        <f t="shared" si="0"/>
        <v>0</v>
      </c>
      <c r="K17" s="39">
        <f t="shared" si="4"/>
        <v>-0.58333333333333337</v>
      </c>
    </row>
    <row r="18" spans="1:11" ht="15" customHeight="1" x14ac:dyDescent="0.2">
      <c r="A18" s="9">
        <f t="shared" si="1"/>
        <v>41009</v>
      </c>
      <c r="B18" s="60">
        <f t="shared" si="2"/>
        <v>41009</v>
      </c>
      <c r="C18" s="65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D18" s="35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24">
        <f t="shared" si="3"/>
        <v>0.29166666666666663</v>
      </c>
      <c r="J18" s="25">
        <f t="shared" si="0"/>
        <v>0</v>
      </c>
      <c r="K18" s="39">
        <f t="shared" si="4"/>
        <v>-0.58333333333333337</v>
      </c>
    </row>
    <row r="19" spans="1:11" ht="15" customHeight="1" x14ac:dyDescent="0.2">
      <c r="A19" s="9">
        <f t="shared" si="1"/>
        <v>41010</v>
      </c>
      <c r="B19" s="60">
        <f t="shared" si="2"/>
        <v>41010</v>
      </c>
      <c r="C19" s="65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D19" s="35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24">
        <f t="shared" si="3"/>
        <v>0.29166666666666663</v>
      </c>
      <c r="J19" s="25">
        <f t="shared" si="0"/>
        <v>0</v>
      </c>
      <c r="K19" s="39">
        <f t="shared" si="4"/>
        <v>-0.58333333333333337</v>
      </c>
    </row>
    <row r="20" spans="1:11" ht="15" customHeight="1" x14ac:dyDescent="0.2">
      <c r="A20" s="9">
        <f t="shared" si="1"/>
        <v>41011</v>
      </c>
      <c r="B20" s="60">
        <f t="shared" si="2"/>
        <v>41011</v>
      </c>
      <c r="C20" s="65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D20" s="35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24">
        <f t="shared" si="3"/>
        <v>0.29166666666666663</v>
      </c>
      <c r="J20" s="25">
        <f t="shared" si="0"/>
        <v>0</v>
      </c>
      <c r="K20" s="39">
        <f t="shared" si="4"/>
        <v>-0.58333333333333337</v>
      </c>
    </row>
    <row r="21" spans="1:11" ht="15" customHeight="1" x14ac:dyDescent="0.2">
      <c r="A21" s="9">
        <f t="shared" si="1"/>
        <v>41012</v>
      </c>
      <c r="B21" s="60">
        <f t="shared" si="2"/>
        <v>41012</v>
      </c>
      <c r="C21" s="65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D21" s="35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24">
        <f t="shared" si="3"/>
        <v>0.29166666666666663</v>
      </c>
      <c r="J21" s="25">
        <f t="shared" si="0"/>
        <v>0</v>
      </c>
      <c r="K21" s="39">
        <f t="shared" si="4"/>
        <v>-0.58333333333333337</v>
      </c>
    </row>
    <row r="22" spans="1:11" ht="15" customHeight="1" x14ac:dyDescent="0.2">
      <c r="A22" s="9">
        <f t="shared" si="1"/>
        <v>41013</v>
      </c>
      <c r="B22" s="60">
        <f t="shared" si="2"/>
        <v>41013</v>
      </c>
      <c r="C22" s="65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D22" s="35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24">
        <f t="shared" si="3"/>
        <v>0.29166666666666663</v>
      </c>
      <c r="J22" s="25">
        <f t="shared" si="0"/>
        <v>0</v>
      </c>
      <c r="K22" s="39">
        <f t="shared" si="4"/>
        <v>-0.58333333333333337</v>
      </c>
    </row>
    <row r="23" spans="1:11" ht="15" customHeight="1" x14ac:dyDescent="0.2">
      <c r="A23" s="9">
        <f t="shared" si="1"/>
        <v>41014</v>
      </c>
      <c r="B23" s="60">
        <f t="shared" si="2"/>
        <v>41014</v>
      </c>
      <c r="C23" s="65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D23" s="35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24">
        <f t="shared" si="3"/>
        <v>0.29166666666666663</v>
      </c>
      <c r="J23" s="25">
        <f t="shared" si="0"/>
        <v>0</v>
      </c>
      <c r="K23" s="39">
        <f t="shared" si="4"/>
        <v>-0.58333333333333337</v>
      </c>
    </row>
    <row r="24" spans="1:11" ht="15" customHeight="1" x14ac:dyDescent="0.2">
      <c r="A24" s="9">
        <f t="shared" si="1"/>
        <v>41015</v>
      </c>
      <c r="B24" s="60">
        <f t="shared" si="2"/>
        <v>41015</v>
      </c>
      <c r="C24" s="65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D24" s="35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24">
        <f t="shared" si="3"/>
        <v>0.29166666666666663</v>
      </c>
      <c r="J24" s="25">
        <f t="shared" si="0"/>
        <v>0</v>
      </c>
      <c r="K24" s="39">
        <f t="shared" si="4"/>
        <v>-0.58333333333333337</v>
      </c>
    </row>
    <row r="25" spans="1:11" ht="15" customHeight="1" x14ac:dyDescent="0.2">
      <c r="A25" s="9">
        <f t="shared" si="1"/>
        <v>41016</v>
      </c>
      <c r="B25" s="60">
        <f t="shared" si="2"/>
        <v>41016</v>
      </c>
      <c r="C25" s="65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D25" s="35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24">
        <f t="shared" si="3"/>
        <v>0.29166666666666663</v>
      </c>
      <c r="J25" s="25">
        <f t="shared" si="0"/>
        <v>0</v>
      </c>
      <c r="K25" s="39">
        <f t="shared" si="4"/>
        <v>-0.58333333333333337</v>
      </c>
    </row>
    <row r="26" spans="1:11" ht="15" customHeight="1" x14ac:dyDescent="0.2">
      <c r="A26" s="9">
        <f t="shared" si="1"/>
        <v>41017</v>
      </c>
      <c r="B26" s="60">
        <f t="shared" si="2"/>
        <v>41017</v>
      </c>
      <c r="C26" s="65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D26" s="35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24">
        <f t="shared" si="3"/>
        <v>0.29166666666666663</v>
      </c>
      <c r="J26" s="25">
        <f t="shared" si="0"/>
        <v>0</v>
      </c>
      <c r="K26" s="39">
        <f t="shared" si="4"/>
        <v>-0.58333333333333337</v>
      </c>
    </row>
    <row r="27" spans="1:11" ht="15" customHeight="1" x14ac:dyDescent="0.2">
      <c r="A27" s="9">
        <f t="shared" si="1"/>
        <v>41018</v>
      </c>
      <c r="B27" s="60">
        <f t="shared" si="2"/>
        <v>41018</v>
      </c>
      <c r="C27" s="65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D27" s="35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24">
        <f t="shared" si="3"/>
        <v>0.29166666666666663</v>
      </c>
      <c r="J27" s="25">
        <f t="shared" si="0"/>
        <v>0</v>
      </c>
      <c r="K27" s="39">
        <f t="shared" si="4"/>
        <v>-0.58333333333333337</v>
      </c>
    </row>
    <row r="28" spans="1:11" ht="15" customHeight="1" x14ac:dyDescent="0.2">
      <c r="A28" s="9">
        <f t="shared" si="1"/>
        <v>41019</v>
      </c>
      <c r="B28" s="60">
        <f t="shared" si="2"/>
        <v>41019</v>
      </c>
      <c r="C28" s="65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D28" s="35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24">
        <f t="shared" si="3"/>
        <v>0.29166666666666663</v>
      </c>
      <c r="J28" s="25">
        <f t="shared" si="0"/>
        <v>0</v>
      </c>
      <c r="K28" s="39">
        <f t="shared" si="4"/>
        <v>-0.58333333333333337</v>
      </c>
    </row>
    <row r="29" spans="1:11" ht="15" customHeight="1" x14ac:dyDescent="0.2">
      <c r="A29" s="9">
        <f t="shared" si="1"/>
        <v>41020</v>
      </c>
      <c r="B29" s="60">
        <f t="shared" si="2"/>
        <v>41020</v>
      </c>
      <c r="C29" s="65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D29" s="35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24">
        <f t="shared" si="3"/>
        <v>0.29166666666666663</v>
      </c>
      <c r="J29" s="25">
        <f t="shared" si="0"/>
        <v>0</v>
      </c>
      <c r="K29" s="39">
        <f t="shared" si="4"/>
        <v>-0.58333333333333337</v>
      </c>
    </row>
    <row r="30" spans="1:11" ht="15" customHeight="1" x14ac:dyDescent="0.2">
      <c r="A30" s="9">
        <f t="shared" si="1"/>
        <v>41021</v>
      </c>
      <c r="B30" s="60">
        <f t="shared" si="2"/>
        <v>41021</v>
      </c>
      <c r="C30" s="65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D30" s="35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24">
        <f t="shared" si="3"/>
        <v>0.29166666666666663</v>
      </c>
      <c r="J30" s="25">
        <f t="shared" si="0"/>
        <v>0</v>
      </c>
      <c r="K30" s="39">
        <f t="shared" si="4"/>
        <v>-0.58333333333333337</v>
      </c>
    </row>
    <row r="31" spans="1:11" ht="15" customHeight="1" x14ac:dyDescent="0.2">
      <c r="A31" s="9">
        <f t="shared" si="1"/>
        <v>41022</v>
      </c>
      <c r="B31" s="60">
        <f t="shared" si="2"/>
        <v>41022</v>
      </c>
      <c r="C31" s="65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D31" s="35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24">
        <f t="shared" si="3"/>
        <v>0.29166666666666663</v>
      </c>
      <c r="J31" s="25">
        <f t="shared" si="0"/>
        <v>0</v>
      </c>
      <c r="K31" s="39">
        <f t="shared" si="4"/>
        <v>-0.58333333333333337</v>
      </c>
    </row>
    <row r="32" spans="1:11" ht="15" customHeight="1" x14ac:dyDescent="0.2">
      <c r="A32" s="9">
        <f t="shared" si="1"/>
        <v>41023</v>
      </c>
      <c r="B32" s="60">
        <f t="shared" si="2"/>
        <v>41023</v>
      </c>
      <c r="C32" s="65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D32" s="35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24">
        <f t="shared" si="3"/>
        <v>0.29166666666666663</v>
      </c>
      <c r="J32" s="25">
        <f t="shared" si="0"/>
        <v>0</v>
      </c>
      <c r="K32" s="39">
        <f t="shared" si="4"/>
        <v>-0.58333333333333337</v>
      </c>
    </row>
    <row r="33" spans="1:12" ht="15" customHeight="1" x14ac:dyDescent="0.2">
      <c r="A33" s="9">
        <f t="shared" si="1"/>
        <v>41024</v>
      </c>
      <c r="B33" s="60">
        <f t="shared" si="2"/>
        <v>41024</v>
      </c>
      <c r="C33" s="65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D33" s="35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24">
        <f t="shared" si="3"/>
        <v>0.29166666666666663</v>
      </c>
      <c r="J33" s="25">
        <f t="shared" si="0"/>
        <v>0</v>
      </c>
      <c r="K33" s="39">
        <f t="shared" si="4"/>
        <v>-0.58333333333333337</v>
      </c>
    </row>
    <row r="34" spans="1:12" ht="15" customHeight="1" x14ac:dyDescent="0.2">
      <c r="A34" s="9">
        <f t="shared" si="1"/>
        <v>41025</v>
      </c>
      <c r="B34" s="60">
        <f t="shared" si="2"/>
        <v>41025</v>
      </c>
      <c r="C34" s="65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D34" s="35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24">
        <f t="shared" si="3"/>
        <v>0.29166666666666663</v>
      </c>
      <c r="J34" s="25">
        <f t="shared" si="0"/>
        <v>0</v>
      </c>
      <c r="K34" s="39">
        <f t="shared" si="4"/>
        <v>-0.58333333333333337</v>
      </c>
    </row>
    <row r="35" spans="1:12" ht="15" customHeight="1" x14ac:dyDescent="0.2">
      <c r="A35" s="9">
        <f t="shared" si="1"/>
        <v>41026</v>
      </c>
      <c r="B35" s="60">
        <f t="shared" si="2"/>
        <v>41026</v>
      </c>
      <c r="C35" s="65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D35" s="35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24">
        <f t="shared" si="3"/>
        <v>0.29166666666666663</v>
      </c>
      <c r="J35" s="25">
        <f t="shared" si="0"/>
        <v>0</v>
      </c>
      <c r="K35" s="39">
        <f t="shared" si="4"/>
        <v>-0.58333333333333337</v>
      </c>
    </row>
    <row r="36" spans="1:12" ht="15" customHeight="1" x14ac:dyDescent="0.2">
      <c r="A36" s="9">
        <f t="shared" si="1"/>
        <v>41027</v>
      </c>
      <c r="B36" s="60">
        <f t="shared" si="2"/>
        <v>41027</v>
      </c>
      <c r="C36" s="65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D36" s="44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24">
        <f t="shared" si="3"/>
        <v>0.29166666666666663</v>
      </c>
      <c r="J36" s="25">
        <f t="shared" si="0"/>
        <v>0</v>
      </c>
      <c r="K36" s="39">
        <f t="shared" si="4"/>
        <v>-0.58333333333333337</v>
      </c>
    </row>
    <row r="37" spans="1:12" ht="15" customHeight="1" thickBot="1" x14ac:dyDescent="0.25">
      <c r="A37" s="9">
        <f t="shared" si="1"/>
        <v>41028</v>
      </c>
      <c r="B37" s="60">
        <f t="shared" si="2"/>
        <v>41028</v>
      </c>
      <c r="C37" s="66"/>
      <c r="D37" s="45"/>
      <c r="E37" s="6">
        <v>0.375</v>
      </c>
      <c r="F37" s="94">
        <v>0.52083333333333337</v>
      </c>
      <c r="G37" s="10">
        <v>0.58333333333333337</v>
      </c>
      <c r="H37" s="8">
        <v>0.72916666666666663</v>
      </c>
      <c r="I37" s="26">
        <f t="shared" si="3"/>
        <v>0.29166666666666663</v>
      </c>
      <c r="J37" s="27">
        <f t="shared" si="0"/>
        <v>0</v>
      </c>
      <c r="K37" s="41">
        <f t="shared" si="4"/>
        <v>-0.58333333333333337</v>
      </c>
    </row>
    <row r="38" spans="1:12" ht="15" customHeight="1" thickBot="1" x14ac:dyDescent="0.25">
      <c r="A38" s="68"/>
      <c r="B38" s="76"/>
      <c r="C38" s="80"/>
      <c r="D38" s="77"/>
      <c r="E38" s="71"/>
      <c r="F38" s="71"/>
      <c r="G38" s="78"/>
      <c r="H38" s="78"/>
      <c r="I38" s="74"/>
      <c r="J38" s="74"/>
      <c r="K38" s="75"/>
      <c r="L38" s="19"/>
    </row>
    <row r="39" spans="1:12" ht="15" customHeight="1" thickBot="1" x14ac:dyDescent="0.25">
      <c r="A39" s="28"/>
      <c r="B39" s="28"/>
      <c r="C39" s="28"/>
      <c r="D39" s="28"/>
      <c r="E39" s="28"/>
      <c r="F39" s="28"/>
      <c r="G39" s="95" t="str">
        <f>Janv!G40</f>
        <v>SOLDE EN FIN DE MOIS</v>
      </c>
      <c r="H39" s="96"/>
      <c r="I39" s="96"/>
      <c r="J39" s="97"/>
      <c r="K39" s="40">
        <f>K35</f>
        <v>-0.58333333333333337</v>
      </c>
    </row>
    <row r="40" spans="1:12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12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</sheetData>
  <sheetProtection sheet="1" objects="1" scenarios="1" selectLockedCells="1"/>
  <mergeCells count="19">
    <mergeCell ref="A5:B5"/>
    <mergeCell ref="C5:D5"/>
    <mergeCell ref="C6:D7"/>
    <mergeCell ref="A1:K1"/>
    <mergeCell ref="A2:F2"/>
    <mergeCell ref="A3:D3"/>
    <mergeCell ref="E3:I3"/>
    <mergeCell ref="J3:K4"/>
    <mergeCell ref="A4:D4"/>
    <mergeCell ref="E4:I4"/>
    <mergeCell ref="G39:J39"/>
    <mergeCell ref="E5:I5"/>
    <mergeCell ref="J5:K5"/>
    <mergeCell ref="E6:H6"/>
    <mergeCell ref="I6:I7"/>
    <mergeCell ref="J6:J7"/>
    <mergeCell ref="K6:K7"/>
    <mergeCell ref="E7:F7"/>
    <mergeCell ref="G7:H7"/>
  </mergeCells>
  <phoneticPr fontId="0" type="noConversion"/>
  <conditionalFormatting sqref="A9:A38">
    <cfRule type="expression" dxfId="115" priority="6" stopIfTrue="1">
      <formula>COUNTIF(Férié,$B9)&gt;0</formula>
    </cfRule>
    <cfRule type="expression" dxfId="114" priority="7" stopIfTrue="1">
      <formula>WEEKDAY($B9,2)&gt;5</formula>
    </cfRule>
  </conditionalFormatting>
  <conditionalFormatting sqref="A8">
    <cfRule type="expression" dxfId="113" priority="8" stopIfTrue="1">
      <formula>COUNTIF(Férié,$B8)&gt;0</formula>
    </cfRule>
    <cfRule type="expression" dxfId="112" priority="9" stopIfTrue="1">
      <formula>WEEKDAY($B8,2)&gt;5</formula>
    </cfRule>
  </conditionalFormatting>
  <conditionalFormatting sqref="D8:D35">
    <cfRule type="expression" dxfId="111" priority="10" stopIfTrue="1">
      <formula>COUNTIF(Férié,$B8)&gt;0</formula>
    </cfRule>
  </conditionalFormatting>
  <conditionalFormatting sqref="K39">
    <cfRule type="cellIs" dxfId="110" priority="4" stopIfTrue="1" operator="greaterThan">
      <formula>0</formula>
    </cfRule>
    <cfRule type="cellIs" dxfId="109" priority="5" stopIfTrue="1" operator="lessThan">
      <formula>0</formula>
    </cfRule>
  </conditionalFormatting>
  <conditionalFormatting sqref="B8:B38">
    <cfRule type="expression" dxfId="108" priority="2" stopIfTrue="1">
      <formula>COUNTIF(Férié,$B8)&gt;0</formula>
    </cfRule>
    <cfRule type="expression" dxfId="107" priority="3" stopIfTrue="1">
      <formula>WEEKDAY($B8,2)&gt;5</formula>
    </cfRule>
  </conditionalFormatting>
  <conditionalFormatting sqref="C8:C38">
    <cfRule type="expression" dxfId="106" priority="1" stopIfTrue="1">
      <formula>COUNTIF(Férié,$B8)&gt;0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7">
      <formula1>0</formula1>
    </dataValidation>
  </dataValidations>
  <pageMargins left="0.25" right="0.25" top="0.75" bottom="0.75" header="0.3" footer="0.3"/>
  <pageSetup paperSize="9" orientation="portrait" horizontalDpi="360" verticalDpi="36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N55"/>
  <sheetViews>
    <sheetView showGridLines="0" workbookViewId="0">
      <pane ySplit="7" topLeftCell="A8" activePane="bottomLeft" state="frozen"/>
      <selection pane="bottomLeft" activeCell="H16" sqref="H16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52" t="str">
        <f>Janv!A1</f>
        <v>RELEVÉ MENSUEL D'HEURES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4" ht="15.75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42"/>
      <c r="I2" s="42"/>
      <c r="J2" s="19"/>
      <c r="K2" s="43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20.100000000000001" customHeight="1" thickBot="1" x14ac:dyDescent="0.25">
      <c r="A4" s="109" t="str">
        <f>Janv!A4</f>
        <v xml:space="preserve">SERVICE : </v>
      </c>
      <c r="B4" s="110"/>
      <c r="C4" s="110"/>
      <c r="D4" s="110"/>
      <c r="E4" s="98" t="str">
        <f>Janv!E4</f>
        <v>ANIMATION</v>
      </c>
      <c r="F4" s="98"/>
      <c r="G4" s="98"/>
      <c r="H4" s="98"/>
      <c r="I4" s="98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51">
        <f>Année</f>
        <v>2016</v>
      </c>
      <c r="D5" s="104"/>
      <c r="E5" s="131">
        <f>DATE(Année,5,1)</f>
        <v>41029</v>
      </c>
      <c r="F5" s="132"/>
      <c r="G5" s="132"/>
      <c r="H5" s="132"/>
      <c r="I5" s="134"/>
      <c r="J5" s="129">
        <f>Mars!K40</f>
        <v>-0.58333333333333337</v>
      </c>
      <c r="K5" s="130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2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47" t="str">
        <f>Janv!G7</f>
        <v>Après-midi</v>
      </c>
      <c r="H7" s="124"/>
      <c r="I7" s="115"/>
      <c r="J7" s="117"/>
      <c r="K7" s="117"/>
      <c r="N7" s="18"/>
    </row>
    <row r="8" spans="1:14" ht="15" customHeight="1" x14ac:dyDescent="0.2">
      <c r="A8" s="9">
        <f>B8</f>
        <v>41029</v>
      </c>
      <c r="B8" s="60">
        <f>Avril!B37+1</f>
        <v>41029</v>
      </c>
      <c r="C8" s="65" t="str">
        <f>VLOOKUP(B8,Trois,2,FALSE)</f>
        <v>F.T</v>
      </c>
      <c r="D8" s="35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 t="shared" ref="J8:J37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7" si="1">B9</f>
        <v>41030</v>
      </c>
      <c r="B9" s="60">
        <f t="shared" ref="B9:B37" si="2">SUM(B8+1)</f>
        <v>41030</v>
      </c>
      <c r="C9" s="65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D9" s="35"/>
      <c r="E9" s="2">
        <v>0.375</v>
      </c>
      <c r="F9" s="92">
        <v>0.52083333333333337</v>
      </c>
      <c r="G9" s="4">
        <v>0.58333333333333337</v>
      </c>
      <c r="H9" s="5">
        <v>0.72916666666666663</v>
      </c>
      <c r="I9" s="24">
        <f t="shared" ref="I9:I37" si="3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41031</v>
      </c>
      <c r="B10" s="60">
        <f t="shared" si="2"/>
        <v>41031</v>
      </c>
      <c r="C10" s="65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D10" s="35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24">
        <f t="shared" si="3"/>
        <v>0.29166666666666663</v>
      </c>
      <c r="J10" s="25">
        <f t="shared" si="0"/>
        <v>0</v>
      </c>
      <c r="K10" s="39">
        <f t="shared" ref="K10:K37" si="4">K9-J10</f>
        <v>-0.58333333333333337</v>
      </c>
      <c r="N10" s="19"/>
    </row>
    <row r="11" spans="1:14" ht="15" customHeight="1" x14ac:dyDescent="0.2">
      <c r="A11" s="9">
        <f t="shared" si="1"/>
        <v>41032</v>
      </c>
      <c r="B11" s="60">
        <f t="shared" si="2"/>
        <v>41032</v>
      </c>
      <c r="C11" s="65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D11" s="35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24">
        <f t="shared" si="3"/>
        <v>0.29166666666666663</v>
      </c>
      <c r="J11" s="25">
        <f t="shared" si="0"/>
        <v>0</v>
      </c>
      <c r="K11" s="39">
        <f t="shared" si="4"/>
        <v>-0.58333333333333337</v>
      </c>
    </row>
    <row r="12" spans="1:14" ht="15" customHeight="1" x14ac:dyDescent="0.2">
      <c r="A12" s="9">
        <f t="shared" si="1"/>
        <v>41033</v>
      </c>
      <c r="B12" s="60">
        <f t="shared" si="2"/>
        <v>41033</v>
      </c>
      <c r="C12" s="65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>Asc</v>
      </c>
      <c r="D12" s="35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24">
        <f t="shared" si="3"/>
        <v>0.29166666666666663</v>
      </c>
      <c r="J12" s="25">
        <f t="shared" si="0"/>
        <v>0</v>
      </c>
      <c r="K12" s="39">
        <f t="shared" si="4"/>
        <v>-0.58333333333333337</v>
      </c>
    </row>
    <row r="13" spans="1:14" ht="15" customHeight="1" x14ac:dyDescent="0.2">
      <c r="A13" s="9">
        <f t="shared" si="1"/>
        <v>41034</v>
      </c>
      <c r="B13" s="60">
        <f t="shared" si="2"/>
        <v>41034</v>
      </c>
      <c r="C13" s="65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D13" s="35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24">
        <f t="shared" si="3"/>
        <v>0.29166666666666663</v>
      </c>
      <c r="J13" s="25">
        <f t="shared" si="0"/>
        <v>0</v>
      </c>
      <c r="K13" s="39">
        <f t="shared" si="4"/>
        <v>-0.58333333333333337</v>
      </c>
    </row>
    <row r="14" spans="1:14" ht="15" customHeight="1" x14ac:dyDescent="0.2">
      <c r="A14" s="9">
        <f t="shared" si="1"/>
        <v>41035</v>
      </c>
      <c r="B14" s="60">
        <f t="shared" si="2"/>
        <v>41035</v>
      </c>
      <c r="C14" s="65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D14" s="35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24">
        <f t="shared" si="3"/>
        <v>0.29166666666666663</v>
      </c>
      <c r="J14" s="25">
        <f t="shared" si="0"/>
        <v>0</v>
      </c>
      <c r="K14" s="39">
        <f t="shared" si="4"/>
        <v>-0.58333333333333337</v>
      </c>
    </row>
    <row r="15" spans="1:14" ht="15" customHeight="1" x14ac:dyDescent="0.2">
      <c r="A15" s="9">
        <f t="shared" si="1"/>
        <v>41036</v>
      </c>
      <c r="B15" s="60">
        <f t="shared" si="2"/>
        <v>41036</v>
      </c>
      <c r="C15" s="65" t="str">
        <f>VLOOKUP(B15,Trois,2,FALSE)</f>
        <v>Vict</v>
      </c>
      <c r="D15" s="35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24">
        <f t="shared" si="3"/>
        <v>0.29166666666666663</v>
      </c>
      <c r="J15" s="25">
        <f t="shared" si="0"/>
        <v>0</v>
      </c>
      <c r="K15" s="39">
        <f t="shared" si="4"/>
        <v>-0.58333333333333337</v>
      </c>
    </row>
    <row r="16" spans="1:14" ht="15" customHeight="1" x14ac:dyDescent="0.2">
      <c r="A16" s="9">
        <f t="shared" si="1"/>
        <v>41037</v>
      </c>
      <c r="B16" s="60">
        <f t="shared" si="2"/>
        <v>41037</v>
      </c>
      <c r="C16" s="65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D16" s="35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24">
        <f t="shared" si="3"/>
        <v>0.29166666666666663</v>
      </c>
      <c r="J16" s="25">
        <f t="shared" si="0"/>
        <v>0</v>
      </c>
      <c r="K16" s="39">
        <f t="shared" si="4"/>
        <v>-0.58333333333333337</v>
      </c>
    </row>
    <row r="17" spans="1:11" ht="15" customHeight="1" x14ac:dyDescent="0.2">
      <c r="A17" s="9">
        <f t="shared" si="1"/>
        <v>41038</v>
      </c>
      <c r="B17" s="60">
        <f t="shared" si="2"/>
        <v>41038</v>
      </c>
      <c r="C17" s="65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D17" s="35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24">
        <f t="shared" si="3"/>
        <v>0.29166666666666663</v>
      </c>
      <c r="J17" s="25">
        <f t="shared" si="0"/>
        <v>0</v>
      </c>
      <c r="K17" s="39">
        <f t="shared" si="4"/>
        <v>-0.58333333333333337</v>
      </c>
    </row>
    <row r="18" spans="1:11" ht="15" customHeight="1" x14ac:dyDescent="0.2">
      <c r="A18" s="9">
        <f t="shared" si="1"/>
        <v>41039</v>
      </c>
      <c r="B18" s="60">
        <f t="shared" si="2"/>
        <v>41039</v>
      </c>
      <c r="C18" s="65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D18" s="35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24">
        <f t="shared" si="3"/>
        <v>0.29166666666666663</v>
      </c>
      <c r="J18" s="25">
        <f t="shared" si="0"/>
        <v>0</v>
      </c>
      <c r="K18" s="39">
        <f t="shared" si="4"/>
        <v>-0.58333333333333337</v>
      </c>
    </row>
    <row r="19" spans="1:11" ht="15" customHeight="1" x14ac:dyDescent="0.2">
      <c r="A19" s="9">
        <f t="shared" si="1"/>
        <v>41040</v>
      </c>
      <c r="B19" s="60">
        <f t="shared" si="2"/>
        <v>41040</v>
      </c>
      <c r="C19" s="65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D19" s="35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24">
        <f t="shared" si="3"/>
        <v>0.29166666666666663</v>
      </c>
      <c r="J19" s="25">
        <f t="shared" si="0"/>
        <v>0</v>
      </c>
      <c r="K19" s="39">
        <f t="shared" si="4"/>
        <v>-0.58333333333333337</v>
      </c>
    </row>
    <row r="20" spans="1:11" ht="15" customHeight="1" x14ac:dyDescent="0.2">
      <c r="A20" s="9">
        <f t="shared" si="1"/>
        <v>41041</v>
      </c>
      <c r="B20" s="60">
        <f t="shared" si="2"/>
        <v>41041</v>
      </c>
      <c r="C20" s="65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D20" s="35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24">
        <f t="shared" si="3"/>
        <v>0.29166666666666663</v>
      </c>
      <c r="J20" s="25">
        <f t="shared" si="0"/>
        <v>0</v>
      </c>
      <c r="K20" s="39">
        <f t="shared" si="4"/>
        <v>-0.58333333333333337</v>
      </c>
    </row>
    <row r="21" spans="1:11" ht="15" customHeight="1" x14ac:dyDescent="0.2">
      <c r="A21" s="9">
        <f t="shared" si="1"/>
        <v>41042</v>
      </c>
      <c r="B21" s="60">
        <f t="shared" si="2"/>
        <v>41042</v>
      </c>
      <c r="C21" s="65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D21" s="35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24">
        <f t="shared" si="3"/>
        <v>0.29166666666666663</v>
      </c>
      <c r="J21" s="25">
        <f t="shared" si="0"/>
        <v>0</v>
      </c>
      <c r="K21" s="39">
        <f t="shared" si="4"/>
        <v>-0.58333333333333337</v>
      </c>
    </row>
    <row r="22" spans="1:11" ht="15" customHeight="1" x14ac:dyDescent="0.2">
      <c r="A22" s="9">
        <f t="shared" si="1"/>
        <v>41043</v>
      </c>
      <c r="B22" s="60">
        <f t="shared" si="2"/>
        <v>41043</v>
      </c>
      <c r="C22" s="65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>Pent</v>
      </c>
      <c r="D22" s="35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24">
        <f t="shared" si="3"/>
        <v>0.29166666666666663</v>
      </c>
      <c r="J22" s="25">
        <f t="shared" si="0"/>
        <v>0</v>
      </c>
      <c r="K22" s="39">
        <f t="shared" si="4"/>
        <v>-0.58333333333333337</v>
      </c>
    </row>
    <row r="23" spans="1:11" ht="15" customHeight="1" x14ac:dyDescent="0.2">
      <c r="A23" s="9">
        <f t="shared" si="1"/>
        <v>41044</v>
      </c>
      <c r="B23" s="60">
        <f t="shared" si="2"/>
        <v>41044</v>
      </c>
      <c r="C23" s="65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>L.Pent</v>
      </c>
      <c r="D23" s="35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24">
        <f t="shared" si="3"/>
        <v>0.29166666666666663</v>
      </c>
      <c r="J23" s="25">
        <f t="shared" si="0"/>
        <v>0</v>
      </c>
      <c r="K23" s="39">
        <f t="shared" si="4"/>
        <v>-0.58333333333333337</v>
      </c>
    </row>
    <row r="24" spans="1:11" ht="15" customHeight="1" x14ac:dyDescent="0.2">
      <c r="A24" s="9">
        <f t="shared" si="1"/>
        <v>41045</v>
      </c>
      <c r="B24" s="60">
        <f t="shared" si="2"/>
        <v>41045</v>
      </c>
      <c r="C24" s="65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D24" s="35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24">
        <f t="shared" si="3"/>
        <v>0.29166666666666663</v>
      </c>
      <c r="J24" s="25">
        <f t="shared" si="0"/>
        <v>0</v>
      </c>
      <c r="K24" s="39">
        <f t="shared" si="4"/>
        <v>-0.58333333333333337</v>
      </c>
    </row>
    <row r="25" spans="1:11" ht="15" customHeight="1" x14ac:dyDescent="0.2">
      <c r="A25" s="9">
        <f t="shared" si="1"/>
        <v>41046</v>
      </c>
      <c r="B25" s="60">
        <f t="shared" si="2"/>
        <v>41046</v>
      </c>
      <c r="C25" s="65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D25" s="35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24">
        <f t="shared" si="3"/>
        <v>0.29166666666666663</v>
      </c>
      <c r="J25" s="25">
        <f t="shared" si="0"/>
        <v>0</v>
      </c>
      <c r="K25" s="39">
        <f t="shared" si="4"/>
        <v>-0.58333333333333337</v>
      </c>
    </row>
    <row r="26" spans="1:11" ht="15" customHeight="1" x14ac:dyDescent="0.2">
      <c r="A26" s="9">
        <f t="shared" si="1"/>
        <v>41047</v>
      </c>
      <c r="B26" s="60">
        <f t="shared" si="2"/>
        <v>41047</v>
      </c>
      <c r="C26" s="65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D26" s="35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24">
        <f t="shared" si="3"/>
        <v>0.29166666666666663</v>
      </c>
      <c r="J26" s="25">
        <f t="shared" si="0"/>
        <v>0</v>
      </c>
      <c r="K26" s="39">
        <f t="shared" si="4"/>
        <v>-0.58333333333333337</v>
      </c>
    </row>
    <row r="27" spans="1:11" ht="15" customHeight="1" x14ac:dyDescent="0.2">
      <c r="A27" s="9">
        <f t="shared" si="1"/>
        <v>41048</v>
      </c>
      <c r="B27" s="60">
        <f t="shared" si="2"/>
        <v>41048</v>
      </c>
      <c r="C27" s="65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D27" s="35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24">
        <f t="shared" si="3"/>
        <v>0.29166666666666663</v>
      </c>
      <c r="J27" s="25">
        <f t="shared" si="0"/>
        <v>0</v>
      </c>
      <c r="K27" s="39">
        <f t="shared" si="4"/>
        <v>-0.58333333333333337</v>
      </c>
    </row>
    <row r="28" spans="1:11" ht="15" customHeight="1" x14ac:dyDescent="0.2">
      <c r="A28" s="9">
        <f t="shared" si="1"/>
        <v>41049</v>
      </c>
      <c r="B28" s="60">
        <f t="shared" si="2"/>
        <v>41049</v>
      </c>
      <c r="C28" s="65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D28" s="35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24">
        <f t="shared" si="3"/>
        <v>0.29166666666666663</v>
      </c>
      <c r="J28" s="25">
        <f t="shared" si="0"/>
        <v>0</v>
      </c>
      <c r="K28" s="39">
        <f t="shared" si="4"/>
        <v>-0.58333333333333337</v>
      </c>
    </row>
    <row r="29" spans="1:11" ht="15" customHeight="1" x14ac:dyDescent="0.2">
      <c r="A29" s="9">
        <f t="shared" si="1"/>
        <v>41050</v>
      </c>
      <c r="B29" s="60">
        <f t="shared" si="2"/>
        <v>41050</v>
      </c>
      <c r="C29" s="65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D29" s="35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24">
        <f t="shared" si="3"/>
        <v>0.29166666666666663</v>
      </c>
      <c r="J29" s="25">
        <f t="shared" si="0"/>
        <v>0</v>
      </c>
      <c r="K29" s="39">
        <f t="shared" si="4"/>
        <v>-0.58333333333333337</v>
      </c>
    </row>
    <row r="30" spans="1:11" ht="15" customHeight="1" x14ac:dyDescent="0.2">
      <c r="A30" s="9">
        <f t="shared" si="1"/>
        <v>41051</v>
      </c>
      <c r="B30" s="60">
        <f t="shared" si="2"/>
        <v>41051</v>
      </c>
      <c r="C30" s="65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D30" s="35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24">
        <f t="shared" si="3"/>
        <v>0.29166666666666663</v>
      </c>
      <c r="J30" s="25">
        <f t="shared" si="0"/>
        <v>0</v>
      </c>
      <c r="K30" s="39">
        <f t="shared" si="4"/>
        <v>-0.58333333333333337</v>
      </c>
    </row>
    <row r="31" spans="1:11" ht="15" customHeight="1" x14ac:dyDescent="0.2">
      <c r="A31" s="9">
        <f t="shared" si="1"/>
        <v>41052</v>
      </c>
      <c r="B31" s="60">
        <f t="shared" si="2"/>
        <v>41052</v>
      </c>
      <c r="C31" s="65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D31" s="35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24">
        <f t="shared" si="3"/>
        <v>0.29166666666666663</v>
      </c>
      <c r="J31" s="25">
        <f t="shared" si="0"/>
        <v>0</v>
      </c>
      <c r="K31" s="39">
        <f t="shared" si="4"/>
        <v>-0.58333333333333337</v>
      </c>
    </row>
    <row r="32" spans="1:11" ht="15" customHeight="1" x14ac:dyDescent="0.2">
      <c r="A32" s="9">
        <f t="shared" si="1"/>
        <v>41053</v>
      </c>
      <c r="B32" s="60">
        <f t="shared" si="2"/>
        <v>41053</v>
      </c>
      <c r="C32" s="65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D32" s="35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24">
        <f t="shared" si="3"/>
        <v>0.29166666666666663</v>
      </c>
      <c r="J32" s="25">
        <f t="shared" si="0"/>
        <v>0</v>
      </c>
      <c r="K32" s="39">
        <f t="shared" si="4"/>
        <v>-0.58333333333333337</v>
      </c>
    </row>
    <row r="33" spans="1:12" ht="15" customHeight="1" x14ac:dyDescent="0.2">
      <c r="A33" s="9">
        <f t="shared" si="1"/>
        <v>41054</v>
      </c>
      <c r="B33" s="60">
        <f t="shared" si="2"/>
        <v>41054</v>
      </c>
      <c r="C33" s="65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D33" s="35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24">
        <f t="shared" si="3"/>
        <v>0.29166666666666663</v>
      </c>
      <c r="J33" s="25">
        <f t="shared" si="0"/>
        <v>0</v>
      </c>
      <c r="K33" s="39">
        <f t="shared" si="4"/>
        <v>-0.58333333333333337</v>
      </c>
    </row>
    <row r="34" spans="1:12" ht="15" customHeight="1" x14ac:dyDescent="0.2">
      <c r="A34" s="9">
        <f t="shared" si="1"/>
        <v>41055</v>
      </c>
      <c r="B34" s="60">
        <f t="shared" si="2"/>
        <v>41055</v>
      </c>
      <c r="C34" s="65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D34" s="35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24">
        <f t="shared" si="3"/>
        <v>0.29166666666666663</v>
      </c>
      <c r="J34" s="25">
        <f t="shared" si="0"/>
        <v>0</v>
      </c>
      <c r="K34" s="39">
        <f t="shared" si="4"/>
        <v>-0.58333333333333337</v>
      </c>
    </row>
    <row r="35" spans="1:12" ht="15" customHeight="1" x14ac:dyDescent="0.2">
      <c r="A35" s="9">
        <f t="shared" si="1"/>
        <v>41056</v>
      </c>
      <c r="B35" s="60">
        <f t="shared" si="2"/>
        <v>41056</v>
      </c>
      <c r="C35" s="65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D35" s="35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24">
        <f t="shared" si="3"/>
        <v>0.29166666666666663</v>
      </c>
      <c r="J35" s="25">
        <f t="shared" si="0"/>
        <v>0</v>
      </c>
      <c r="K35" s="39">
        <f t="shared" si="4"/>
        <v>-0.58333333333333337</v>
      </c>
    </row>
    <row r="36" spans="1:12" ht="15" customHeight="1" x14ac:dyDescent="0.2">
      <c r="A36" s="9">
        <f t="shared" si="1"/>
        <v>41057</v>
      </c>
      <c r="B36" s="60">
        <f t="shared" si="2"/>
        <v>41057</v>
      </c>
      <c r="C36" s="65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D36" s="44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24">
        <f t="shared" si="3"/>
        <v>0.29166666666666663</v>
      </c>
      <c r="J36" s="25">
        <f t="shared" si="0"/>
        <v>0</v>
      </c>
      <c r="K36" s="39">
        <f t="shared" si="4"/>
        <v>-0.58333333333333337</v>
      </c>
    </row>
    <row r="37" spans="1:12" ht="15" customHeight="1" thickBot="1" x14ac:dyDescent="0.25">
      <c r="A37" s="11">
        <f t="shared" si="1"/>
        <v>41058</v>
      </c>
      <c r="B37" s="61">
        <f t="shared" si="2"/>
        <v>41058</v>
      </c>
      <c r="C37" s="66"/>
      <c r="D37" s="45"/>
      <c r="E37" s="6">
        <v>0.375</v>
      </c>
      <c r="F37" s="94">
        <v>0.52083333333333337</v>
      </c>
      <c r="G37" s="10">
        <v>0.58333333333333337</v>
      </c>
      <c r="H37" s="8">
        <v>0.72916666666666663</v>
      </c>
      <c r="I37" s="26">
        <f t="shared" si="3"/>
        <v>0.29166666666666663</v>
      </c>
      <c r="J37" s="27">
        <f t="shared" si="0"/>
        <v>0</v>
      </c>
      <c r="K37" s="41">
        <f t="shared" si="4"/>
        <v>-0.58333333333333337</v>
      </c>
    </row>
    <row r="38" spans="1:12" ht="15" customHeight="1" thickBot="1" x14ac:dyDescent="0.25">
      <c r="A38" s="68"/>
      <c r="B38" s="76"/>
      <c r="C38" s="80"/>
      <c r="D38" s="77"/>
      <c r="E38" s="71"/>
      <c r="F38" s="71"/>
      <c r="G38" s="72"/>
      <c r="H38" s="72"/>
      <c r="I38" s="73"/>
      <c r="J38" s="73"/>
      <c r="K38" s="81"/>
      <c r="L38" s="19"/>
    </row>
    <row r="39" spans="1:12" ht="15" customHeight="1" thickBot="1" x14ac:dyDescent="0.25">
      <c r="A39" s="28"/>
      <c r="B39" s="33"/>
      <c r="C39" s="12"/>
      <c r="D39" s="33"/>
      <c r="E39" s="28"/>
      <c r="F39" s="28"/>
      <c r="G39" s="148" t="str">
        <f>Janv!G40</f>
        <v>SOLDE EN FIN DE MOIS</v>
      </c>
      <c r="H39" s="149"/>
      <c r="I39" s="149"/>
      <c r="J39" s="150"/>
      <c r="K39" s="32">
        <f>K35</f>
        <v>-0.58333333333333337</v>
      </c>
    </row>
    <row r="40" spans="1:12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12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</sheetData>
  <sheetProtection sheet="1" objects="1" scenarios="1" selectLockedCells="1"/>
  <mergeCells count="19">
    <mergeCell ref="A5:B5"/>
    <mergeCell ref="C5:D5"/>
    <mergeCell ref="C6:D7"/>
    <mergeCell ref="A1:K1"/>
    <mergeCell ref="A2:F2"/>
    <mergeCell ref="A3:D3"/>
    <mergeCell ref="E3:I3"/>
    <mergeCell ref="J3:K4"/>
    <mergeCell ref="A4:D4"/>
    <mergeCell ref="E4:I4"/>
    <mergeCell ref="G39:J39"/>
    <mergeCell ref="E5:I5"/>
    <mergeCell ref="J5:K5"/>
    <mergeCell ref="E6:H6"/>
    <mergeCell ref="I6:I7"/>
    <mergeCell ref="J6:J7"/>
    <mergeCell ref="K6:K7"/>
    <mergeCell ref="E7:F7"/>
    <mergeCell ref="G7:H7"/>
  </mergeCells>
  <phoneticPr fontId="0" type="noConversion"/>
  <conditionalFormatting sqref="A9:A38">
    <cfRule type="expression" dxfId="105" priority="6" stopIfTrue="1">
      <formula>COUNTIF(Férié,$B9)&gt;0</formula>
    </cfRule>
    <cfRule type="expression" dxfId="104" priority="7" stopIfTrue="1">
      <formula>WEEKDAY($B9,2)&gt;5</formula>
    </cfRule>
  </conditionalFormatting>
  <conditionalFormatting sqref="A8">
    <cfRule type="expression" dxfId="103" priority="8" stopIfTrue="1">
      <formula>COUNTIF(Férié,$B8)&gt;0</formula>
    </cfRule>
    <cfRule type="expression" dxfId="102" priority="9" stopIfTrue="1">
      <formula>WEEKDAY($B8,2)&gt;5</formula>
    </cfRule>
  </conditionalFormatting>
  <conditionalFormatting sqref="D8:D35">
    <cfRule type="expression" dxfId="101" priority="10" stopIfTrue="1">
      <formula>COUNTIF(Férié,$B8)&gt;0</formula>
    </cfRule>
  </conditionalFormatting>
  <conditionalFormatting sqref="K39">
    <cfRule type="cellIs" dxfId="100" priority="4" stopIfTrue="1" operator="greaterThan">
      <formula>0</formula>
    </cfRule>
    <cfRule type="cellIs" dxfId="99" priority="5" stopIfTrue="1" operator="lessThan">
      <formula>0</formula>
    </cfRule>
  </conditionalFormatting>
  <conditionalFormatting sqref="B8:B38">
    <cfRule type="expression" dxfId="98" priority="2" stopIfTrue="1">
      <formula>COUNTIF(Férié,$B8)&gt;0</formula>
    </cfRule>
    <cfRule type="expression" dxfId="97" priority="3" stopIfTrue="1">
      <formula>WEEKDAY($B8,2)&gt;5</formula>
    </cfRule>
  </conditionalFormatting>
  <conditionalFormatting sqref="C8:C39">
    <cfRule type="expression" dxfId="96" priority="1" stopIfTrue="1">
      <formula>COUNTIF(Férié,$B8)&gt;0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7">
      <formula1>0</formula1>
    </dataValidation>
  </dataValidations>
  <pageMargins left="0.25" right="0.25" top="0.75" bottom="0.75" header="0.3" footer="0.3"/>
  <pageSetup paperSize="9" orientation="portrait" horizontalDpi="360" verticalDpi="36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N55"/>
  <sheetViews>
    <sheetView showGridLines="0" workbookViewId="0">
      <pane ySplit="7" topLeftCell="A8" activePane="bottomLeft" state="frozen"/>
      <selection pane="bottomLeft" activeCell="H12" sqref="H12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52" t="str">
        <f>Janv!A1</f>
        <v>RELEVÉ MENSUEL D'HEURES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4" ht="15.75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42"/>
      <c r="I2" s="42"/>
      <c r="J2" s="19"/>
      <c r="K2" s="43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20.100000000000001" customHeight="1" thickBot="1" x14ac:dyDescent="0.25">
      <c r="A4" s="109" t="str">
        <f>Janv!A4</f>
        <v xml:space="preserve">SERVICE : </v>
      </c>
      <c r="B4" s="110"/>
      <c r="C4" s="110"/>
      <c r="D4" s="110"/>
      <c r="E4" s="98" t="str">
        <f>Janv!E4</f>
        <v>ANIMATION</v>
      </c>
      <c r="F4" s="98"/>
      <c r="G4" s="98"/>
      <c r="H4" s="98"/>
      <c r="I4" s="98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51">
        <f>Année</f>
        <v>2016</v>
      </c>
      <c r="D5" s="104"/>
      <c r="E5" s="131">
        <f>DATE(Année,6,1)</f>
        <v>41060</v>
      </c>
      <c r="F5" s="132"/>
      <c r="G5" s="132"/>
      <c r="H5" s="132"/>
      <c r="I5" s="134"/>
      <c r="J5" s="129">
        <f>Mars!K40</f>
        <v>-0.58333333333333337</v>
      </c>
      <c r="K5" s="130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2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47" t="str">
        <f>Janv!G7</f>
        <v>Après-midi</v>
      </c>
      <c r="H7" s="124"/>
      <c r="I7" s="115"/>
      <c r="J7" s="117"/>
      <c r="K7" s="117"/>
      <c r="N7" s="18"/>
    </row>
    <row r="8" spans="1:14" ht="15" customHeight="1" x14ac:dyDescent="0.2">
      <c r="A8" s="9">
        <f>B8</f>
        <v>41060</v>
      </c>
      <c r="B8" s="60">
        <f>Mai!B37+2</f>
        <v>41060</v>
      </c>
      <c r="C8" s="65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D8" s="35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 t="shared" ref="J8:J37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7" si="1">B9</f>
        <v>41061</v>
      </c>
      <c r="B9" s="60">
        <f>SUM(B8+1)</f>
        <v>41061</v>
      </c>
      <c r="C9" s="65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D9" s="35"/>
      <c r="E9" s="2">
        <v>0.375</v>
      </c>
      <c r="F9" s="92">
        <v>0.52083333333333337</v>
      </c>
      <c r="G9" s="4">
        <v>0.58333333333333337</v>
      </c>
      <c r="H9" s="5">
        <v>0.72916666666666663</v>
      </c>
      <c r="I9" s="24">
        <f t="shared" ref="I9:I37" si="2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41062</v>
      </c>
      <c r="B10" s="60">
        <f t="shared" ref="B10:B37" si="3">SUM(B9+1)</f>
        <v>41062</v>
      </c>
      <c r="C10" s="65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D10" s="35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24">
        <f t="shared" si="2"/>
        <v>0.29166666666666663</v>
      </c>
      <c r="J10" s="25">
        <f t="shared" si="0"/>
        <v>0</v>
      </c>
      <c r="K10" s="39">
        <f t="shared" ref="K10:K37" si="4">K9-J10</f>
        <v>-0.58333333333333337</v>
      </c>
      <c r="N10" s="19"/>
    </row>
    <row r="11" spans="1:14" ht="15" customHeight="1" x14ac:dyDescent="0.2">
      <c r="A11" s="9">
        <f t="shared" si="1"/>
        <v>41063</v>
      </c>
      <c r="B11" s="60">
        <f>SUM(B10+1)</f>
        <v>41063</v>
      </c>
      <c r="C11" s="65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D11" s="35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24">
        <f t="shared" si="2"/>
        <v>0.29166666666666663</v>
      </c>
      <c r="J11" s="25">
        <f t="shared" si="0"/>
        <v>0</v>
      </c>
      <c r="K11" s="39">
        <f>K10-J11</f>
        <v>-0.58333333333333337</v>
      </c>
    </row>
    <row r="12" spans="1:14" ht="15" customHeight="1" x14ac:dyDescent="0.2">
      <c r="A12" s="9">
        <f t="shared" si="1"/>
        <v>41064</v>
      </c>
      <c r="B12" s="60">
        <f t="shared" si="3"/>
        <v>41064</v>
      </c>
      <c r="C12" s="65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D12" s="35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24">
        <f t="shared" si="2"/>
        <v>0.29166666666666663</v>
      </c>
      <c r="J12" s="25">
        <f t="shared" si="0"/>
        <v>0</v>
      </c>
      <c r="K12" s="39">
        <f t="shared" si="4"/>
        <v>-0.58333333333333337</v>
      </c>
    </row>
    <row r="13" spans="1:14" ht="15" customHeight="1" x14ac:dyDescent="0.2">
      <c r="A13" s="9">
        <f t="shared" si="1"/>
        <v>41065</v>
      </c>
      <c r="B13" s="60">
        <f t="shared" si="3"/>
        <v>41065</v>
      </c>
      <c r="C13" s="65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D13" s="35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24">
        <f t="shared" si="2"/>
        <v>0.29166666666666663</v>
      </c>
      <c r="J13" s="25">
        <f t="shared" si="0"/>
        <v>0</v>
      </c>
      <c r="K13" s="39">
        <f t="shared" si="4"/>
        <v>-0.58333333333333337</v>
      </c>
    </row>
    <row r="14" spans="1:14" ht="15" customHeight="1" x14ac:dyDescent="0.2">
      <c r="A14" s="9">
        <f t="shared" si="1"/>
        <v>41066</v>
      </c>
      <c r="B14" s="60">
        <f t="shared" si="3"/>
        <v>41066</v>
      </c>
      <c r="C14" s="65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D14" s="35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24">
        <f t="shared" si="2"/>
        <v>0.29166666666666663</v>
      </c>
      <c r="J14" s="25">
        <f t="shared" si="0"/>
        <v>0</v>
      </c>
      <c r="K14" s="39">
        <f t="shared" si="4"/>
        <v>-0.58333333333333337</v>
      </c>
    </row>
    <row r="15" spans="1:14" ht="15" customHeight="1" x14ac:dyDescent="0.2">
      <c r="A15" s="9">
        <f t="shared" si="1"/>
        <v>41067</v>
      </c>
      <c r="B15" s="60">
        <f t="shared" si="3"/>
        <v>41067</v>
      </c>
      <c r="C15" s="65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D15" s="35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24">
        <f t="shared" si="2"/>
        <v>0.29166666666666663</v>
      </c>
      <c r="J15" s="25">
        <f t="shared" si="0"/>
        <v>0</v>
      </c>
      <c r="K15" s="39">
        <f t="shared" si="4"/>
        <v>-0.58333333333333337</v>
      </c>
    </row>
    <row r="16" spans="1:14" ht="15" customHeight="1" x14ac:dyDescent="0.2">
      <c r="A16" s="9">
        <f t="shared" si="1"/>
        <v>41068</v>
      </c>
      <c r="B16" s="60">
        <f t="shared" si="3"/>
        <v>41068</v>
      </c>
      <c r="C16" s="65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D16" s="35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24">
        <f t="shared" si="2"/>
        <v>0.29166666666666663</v>
      </c>
      <c r="J16" s="25">
        <f t="shared" si="0"/>
        <v>0</v>
      </c>
      <c r="K16" s="39">
        <f t="shared" si="4"/>
        <v>-0.58333333333333337</v>
      </c>
    </row>
    <row r="17" spans="1:11" ht="15" customHeight="1" x14ac:dyDescent="0.2">
      <c r="A17" s="9">
        <f t="shared" si="1"/>
        <v>41069</v>
      </c>
      <c r="B17" s="60">
        <f t="shared" si="3"/>
        <v>41069</v>
      </c>
      <c r="C17" s="65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D17" s="35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24">
        <f t="shared" si="2"/>
        <v>0.29166666666666663</v>
      </c>
      <c r="J17" s="25">
        <f t="shared" si="0"/>
        <v>0</v>
      </c>
      <c r="K17" s="39">
        <f t="shared" si="4"/>
        <v>-0.58333333333333337</v>
      </c>
    </row>
    <row r="18" spans="1:11" ht="15" customHeight="1" x14ac:dyDescent="0.2">
      <c r="A18" s="9">
        <f t="shared" si="1"/>
        <v>41070</v>
      </c>
      <c r="B18" s="60">
        <f t="shared" si="3"/>
        <v>41070</v>
      </c>
      <c r="C18" s="65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D18" s="35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24">
        <f t="shared" si="2"/>
        <v>0.29166666666666663</v>
      </c>
      <c r="J18" s="25">
        <f t="shared" si="0"/>
        <v>0</v>
      </c>
      <c r="K18" s="39">
        <f t="shared" si="4"/>
        <v>-0.58333333333333337</v>
      </c>
    </row>
    <row r="19" spans="1:11" ht="15" customHeight="1" x14ac:dyDescent="0.2">
      <c r="A19" s="9">
        <f t="shared" si="1"/>
        <v>41071</v>
      </c>
      <c r="B19" s="60">
        <f t="shared" si="3"/>
        <v>41071</v>
      </c>
      <c r="C19" s="65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D19" s="35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24">
        <f t="shared" si="2"/>
        <v>0.29166666666666663</v>
      </c>
      <c r="J19" s="25">
        <f t="shared" si="0"/>
        <v>0</v>
      </c>
      <c r="K19" s="39">
        <f t="shared" si="4"/>
        <v>-0.58333333333333337</v>
      </c>
    </row>
    <row r="20" spans="1:11" ht="15" customHeight="1" x14ac:dyDescent="0.2">
      <c r="A20" s="9">
        <f t="shared" si="1"/>
        <v>41072</v>
      </c>
      <c r="B20" s="60">
        <f t="shared" si="3"/>
        <v>41072</v>
      </c>
      <c r="C20" s="65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D20" s="35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24">
        <f t="shared" si="2"/>
        <v>0.29166666666666663</v>
      </c>
      <c r="J20" s="25">
        <f t="shared" si="0"/>
        <v>0</v>
      </c>
      <c r="K20" s="39">
        <f t="shared" si="4"/>
        <v>-0.58333333333333337</v>
      </c>
    </row>
    <row r="21" spans="1:11" ht="15" customHeight="1" x14ac:dyDescent="0.2">
      <c r="A21" s="9">
        <f t="shared" si="1"/>
        <v>41073</v>
      </c>
      <c r="B21" s="60">
        <f t="shared" si="3"/>
        <v>41073</v>
      </c>
      <c r="C21" s="65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D21" s="35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24">
        <f t="shared" si="2"/>
        <v>0.29166666666666663</v>
      </c>
      <c r="J21" s="25">
        <f t="shared" si="0"/>
        <v>0</v>
      </c>
      <c r="K21" s="39">
        <f t="shared" si="4"/>
        <v>-0.58333333333333337</v>
      </c>
    </row>
    <row r="22" spans="1:11" ht="15" customHeight="1" x14ac:dyDescent="0.2">
      <c r="A22" s="9">
        <f t="shared" si="1"/>
        <v>41074</v>
      </c>
      <c r="B22" s="60">
        <f t="shared" si="3"/>
        <v>41074</v>
      </c>
      <c r="C22" s="65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D22" s="35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24">
        <f t="shared" si="2"/>
        <v>0.29166666666666663</v>
      </c>
      <c r="J22" s="25">
        <f t="shared" si="0"/>
        <v>0</v>
      </c>
      <c r="K22" s="39">
        <f t="shared" si="4"/>
        <v>-0.58333333333333337</v>
      </c>
    </row>
    <row r="23" spans="1:11" ht="15" customHeight="1" x14ac:dyDescent="0.2">
      <c r="A23" s="9">
        <f t="shared" si="1"/>
        <v>41075</v>
      </c>
      <c r="B23" s="60">
        <f t="shared" si="3"/>
        <v>41075</v>
      </c>
      <c r="C23" s="65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D23" s="35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24">
        <f t="shared" si="2"/>
        <v>0.29166666666666663</v>
      </c>
      <c r="J23" s="25">
        <f t="shared" si="0"/>
        <v>0</v>
      </c>
      <c r="K23" s="39">
        <f t="shared" si="4"/>
        <v>-0.58333333333333337</v>
      </c>
    </row>
    <row r="24" spans="1:11" ht="15" customHeight="1" x14ac:dyDescent="0.2">
      <c r="A24" s="9">
        <f t="shared" si="1"/>
        <v>41076</v>
      </c>
      <c r="B24" s="60">
        <f t="shared" si="3"/>
        <v>41076</v>
      </c>
      <c r="C24" s="65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D24" s="35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24">
        <f t="shared" si="2"/>
        <v>0.29166666666666663</v>
      </c>
      <c r="J24" s="25">
        <f t="shared" si="0"/>
        <v>0</v>
      </c>
      <c r="K24" s="39">
        <f t="shared" si="4"/>
        <v>-0.58333333333333337</v>
      </c>
    </row>
    <row r="25" spans="1:11" ht="15" customHeight="1" x14ac:dyDescent="0.2">
      <c r="A25" s="9">
        <f t="shared" si="1"/>
        <v>41077</v>
      </c>
      <c r="B25" s="60">
        <f t="shared" si="3"/>
        <v>41077</v>
      </c>
      <c r="C25" s="65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D25" s="35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24">
        <f t="shared" si="2"/>
        <v>0.29166666666666663</v>
      </c>
      <c r="J25" s="25">
        <f t="shared" si="0"/>
        <v>0</v>
      </c>
      <c r="K25" s="39">
        <f t="shared" si="4"/>
        <v>-0.58333333333333337</v>
      </c>
    </row>
    <row r="26" spans="1:11" ht="15" customHeight="1" x14ac:dyDescent="0.2">
      <c r="A26" s="9">
        <f t="shared" si="1"/>
        <v>41078</v>
      </c>
      <c r="B26" s="60">
        <f t="shared" si="3"/>
        <v>41078</v>
      </c>
      <c r="C26" s="65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D26" s="35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24">
        <f t="shared" si="2"/>
        <v>0.29166666666666663</v>
      </c>
      <c r="J26" s="25">
        <f t="shared" si="0"/>
        <v>0</v>
      </c>
      <c r="K26" s="39">
        <f t="shared" si="4"/>
        <v>-0.58333333333333337</v>
      </c>
    </row>
    <row r="27" spans="1:11" ht="15" customHeight="1" x14ac:dyDescent="0.2">
      <c r="A27" s="9">
        <f t="shared" si="1"/>
        <v>41079</v>
      </c>
      <c r="B27" s="60">
        <f t="shared" si="3"/>
        <v>41079</v>
      </c>
      <c r="C27" s="65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D27" s="35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24">
        <f t="shared" si="2"/>
        <v>0.29166666666666663</v>
      </c>
      <c r="J27" s="25">
        <f t="shared" si="0"/>
        <v>0</v>
      </c>
      <c r="K27" s="39">
        <f t="shared" si="4"/>
        <v>-0.58333333333333337</v>
      </c>
    </row>
    <row r="28" spans="1:11" ht="15" customHeight="1" x14ac:dyDescent="0.2">
      <c r="A28" s="9">
        <f t="shared" si="1"/>
        <v>41080</v>
      </c>
      <c r="B28" s="60">
        <f t="shared" si="3"/>
        <v>41080</v>
      </c>
      <c r="C28" s="65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D28" s="35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24">
        <f t="shared" si="2"/>
        <v>0.29166666666666663</v>
      </c>
      <c r="J28" s="25">
        <f t="shared" si="0"/>
        <v>0</v>
      </c>
      <c r="K28" s="39">
        <f t="shared" si="4"/>
        <v>-0.58333333333333337</v>
      </c>
    </row>
    <row r="29" spans="1:11" ht="15" customHeight="1" x14ac:dyDescent="0.2">
      <c r="A29" s="9">
        <f t="shared" si="1"/>
        <v>41081</v>
      </c>
      <c r="B29" s="60">
        <f t="shared" si="3"/>
        <v>41081</v>
      </c>
      <c r="C29" s="65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D29" s="35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24">
        <f t="shared" si="2"/>
        <v>0.29166666666666663</v>
      </c>
      <c r="J29" s="25">
        <f t="shared" si="0"/>
        <v>0</v>
      </c>
      <c r="K29" s="39">
        <f t="shared" si="4"/>
        <v>-0.58333333333333337</v>
      </c>
    </row>
    <row r="30" spans="1:11" ht="15" customHeight="1" x14ac:dyDescent="0.2">
      <c r="A30" s="9">
        <f t="shared" si="1"/>
        <v>41082</v>
      </c>
      <c r="B30" s="60">
        <f t="shared" si="3"/>
        <v>41082</v>
      </c>
      <c r="C30" s="65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D30" s="35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24">
        <f t="shared" si="2"/>
        <v>0.29166666666666663</v>
      </c>
      <c r="J30" s="25">
        <f t="shared" si="0"/>
        <v>0</v>
      </c>
      <c r="K30" s="39">
        <f t="shared" si="4"/>
        <v>-0.58333333333333337</v>
      </c>
    </row>
    <row r="31" spans="1:11" ht="15" customHeight="1" x14ac:dyDescent="0.2">
      <c r="A31" s="9">
        <f t="shared" si="1"/>
        <v>41083</v>
      </c>
      <c r="B31" s="60">
        <f t="shared" si="3"/>
        <v>41083</v>
      </c>
      <c r="C31" s="65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D31" s="35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24">
        <f t="shared" si="2"/>
        <v>0.29166666666666663</v>
      </c>
      <c r="J31" s="25">
        <f t="shared" si="0"/>
        <v>0</v>
      </c>
      <c r="K31" s="39">
        <f t="shared" si="4"/>
        <v>-0.58333333333333337</v>
      </c>
    </row>
    <row r="32" spans="1:11" ht="15" customHeight="1" x14ac:dyDescent="0.2">
      <c r="A32" s="9">
        <f t="shared" si="1"/>
        <v>41084</v>
      </c>
      <c r="B32" s="60">
        <f t="shared" si="3"/>
        <v>41084</v>
      </c>
      <c r="C32" s="65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D32" s="35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24">
        <f t="shared" si="2"/>
        <v>0.29166666666666663</v>
      </c>
      <c r="J32" s="25">
        <f t="shared" si="0"/>
        <v>0</v>
      </c>
      <c r="K32" s="39">
        <f t="shared" si="4"/>
        <v>-0.58333333333333337</v>
      </c>
    </row>
    <row r="33" spans="1:12" ht="15" customHeight="1" x14ac:dyDescent="0.2">
      <c r="A33" s="9">
        <f t="shared" si="1"/>
        <v>41085</v>
      </c>
      <c r="B33" s="60">
        <f t="shared" si="3"/>
        <v>41085</v>
      </c>
      <c r="C33" s="65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D33" s="35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24">
        <f t="shared" si="2"/>
        <v>0.29166666666666663</v>
      </c>
      <c r="J33" s="25">
        <f t="shared" si="0"/>
        <v>0</v>
      </c>
      <c r="K33" s="39">
        <f t="shared" si="4"/>
        <v>-0.58333333333333337</v>
      </c>
    </row>
    <row r="34" spans="1:12" ht="15" customHeight="1" x14ac:dyDescent="0.2">
      <c r="A34" s="9">
        <f t="shared" si="1"/>
        <v>41086</v>
      </c>
      <c r="B34" s="60">
        <f t="shared" si="3"/>
        <v>41086</v>
      </c>
      <c r="C34" s="65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D34" s="35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24">
        <f t="shared" si="2"/>
        <v>0.29166666666666663</v>
      </c>
      <c r="J34" s="25">
        <f t="shared" si="0"/>
        <v>0</v>
      </c>
      <c r="K34" s="39">
        <f t="shared" si="4"/>
        <v>-0.58333333333333337</v>
      </c>
    </row>
    <row r="35" spans="1:12" ht="15" customHeight="1" x14ac:dyDescent="0.2">
      <c r="A35" s="9">
        <f t="shared" si="1"/>
        <v>41087</v>
      </c>
      <c r="B35" s="60">
        <f t="shared" si="3"/>
        <v>41087</v>
      </c>
      <c r="C35" s="65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D35" s="35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24">
        <f t="shared" si="2"/>
        <v>0.29166666666666663</v>
      </c>
      <c r="J35" s="25">
        <f t="shared" si="0"/>
        <v>0</v>
      </c>
      <c r="K35" s="39">
        <f t="shared" si="4"/>
        <v>-0.58333333333333337</v>
      </c>
    </row>
    <row r="36" spans="1:12" ht="15" customHeight="1" x14ac:dyDescent="0.2">
      <c r="A36" s="9">
        <f t="shared" si="1"/>
        <v>41088</v>
      </c>
      <c r="B36" s="60">
        <f t="shared" si="3"/>
        <v>41088</v>
      </c>
      <c r="C36" s="65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D36" s="44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24">
        <f t="shared" si="2"/>
        <v>0.29166666666666663</v>
      </c>
      <c r="J36" s="25">
        <f t="shared" si="0"/>
        <v>0</v>
      </c>
      <c r="K36" s="39">
        <f t="shared" si="4"/>
        <v>-0.58333333333333337</v>
      </c>
    </row>
    <row r="37" spans="1:12" ht="15" customHeight="1" thickBot="1" x14ac:dyDescent="0.25">
      <c r="A37" s="11">
        <f t="shared" si="1"/>
        <v>41089</v>
      </c>
      <c r="B37" s="61">
        <f t="shared" si="3"/>
        <v>41089</v>
      </c>
      <c r="C37" s="66"/>
      <c r="D37" s="45"/>
      <c r="E37" s="6">
        <v>0.375</v>
      </c>
      <c r="F37" s="94">
        <v>0.52083333333333337</v>
      </c>
      <c r="G37" s="10">
        <v>0.58333333333333337</v>
      </c>
      <c r="H37" s="8">
        <v>0.72916666666666663</v>
      </c>
      <c r="I37" s="26">
        <f t="shared" si="2"/>
        <v>0.29166666666666663</v>
      </c>
      <c r="J37" s="27">
        <f t="shared" si="0"/>
        <v>0</v>
      </c>
      <c r="K37" s="41">
        <f t="shared" si="4"/>
        <v>-0.58333333333333337</v>
      </c>
    </row>
    <row r="38" spans="1:12" ht="15" customHeight="1" thickBot="1" x14ac:dyDescent="0.25">
      <c r="A38" s="68"/>
      <c r="B38" s="76"/>
      <c r="C38" s="80"/>
      <c r="D38" s="77"/>
      <c r="E38" s="71"/>
      <c r="F38" s="71"/>
      <c r="G38" s="72"/>
      <c r="H38" s="72"/>
      <c r="I38" s="73"/>
      <c r="J38" s="73"/>
      <c r="K38" s="81"/>
      <c r="L38" s="19"/>
    </row>
    <row r="39" spans="1:12" ht="15" customHeight="1" thickBot="1" x14ac:dyDescent="0.25">
      <c r="A39" s="28"/>
      <c r="B39" s="33"/>
      <c r="C39" s="12"/>
      <c r="D39" s="33"/>
      <c r="E39" s="28"/>
      <c r="F39" s="28"/>
      <c r="G39" s="148" t="str">
        <f>Janv!G40</f>
        <v>SOLDE EN FIN DE MOIS</v>
      </c>
      <c r="H39" s="149"/>
      <c r="I39" s="149"/>
      <c r="J39" s="150"/>
      <c r="K39" s="32">
        <f>K35</f>
        <v>-0.58333333333333337</v>
      </c>
    </row>
    <row r="40" spans="1:12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12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</sheetData>
  <sheetProtection sheet="1" objects="1" scenarios="1" selectLockedCells="1"/>
  <mergeCells count="19">
    <mergeCell ref="A5:B5"/>
    <mergeCell ref="C5:D5"/>
    <mergeCell ref="C6:D7"/>
    <mergeCell ref="A1:K1"/>
    <mergeCell ref="A2:F2"/>
    <mergeCell ref="A3:D3"/>
    <mergeCell ref="E3:I3"/>
    <mergeCell ref="J3:K4"/>
    <mergeCell ref="A4:D4"/>
    <mergeCell ref="E4:I4"/>
    <mergeCell ref="G39:J39"/>
    <mergeCell ref="E5:I5"/>
    <mergeCell ref="J5:K5"/>
    <mergeCell ref="E6:H6"/>
    <mergeCell ref="I6:I7"/>
    <mergeCell ref="J6:J7"/>
    <mergeCell ref="K6:K7"/>
    <mergeCell ref="E7:F7"/>
    <mergeCell ref="G7:H7"/>
  </mergeCells>
  <phoneticPr fontId="0" type="noConversion"/>
  <conditionalFormatting sqref="A9:A38">
    <cfRule type="expression" dxfId="95" priority="13" stopIfTrue="1">
      <formula>COUNTIF(Férié,$B9)&gt;0</formula>
    </cfRule>
    <cfRule type="expression" dxfId="94" priority="14" stopIfTrue="1">
      <formula>WEEKDAY($B9,2)&gt;5</formula>
    </cfRule>
  </conditionalFormatting>
  <conditionalFormatting sqref="A8">
    <cfRule type="expression" dxfId="93" priority="15" stopIfTrue="1">
      <formula>COUNTIF(Férié,$B8)&gt;0</formula>
    </cfRule>
    <cfRule type="expression" dxfId="92" priority="16" stopIfTrue="1">
      <formula>WEEKDAY($B8,2)&gt;5</formula>
    </cfRule>
  </conditionalFormatting>
  <conditionalFormatting sqref="D8:D35">
    <cfRule type="expression" dxfId="91" priority="17" stopIfTrue="1">
      <formula>COUNTIF(Férié,$B8)&gt;0</formula>
    </cfRule>
  </conditionalFormatting>
  <conditionalFormatting sqref="K39">
    <cfRule type="cellIs" dxfId="90" priority="11" stopIfTrue="1" operator="greaterThan">
      <formula>0</formula>
    </cfRule>
    <cfRule type="cellIs" dxfId="89" priority="12" stopIfTrue="1" operator="lessThan">
      <formula>0</formula>
    </cfRule>
  </conditionalFormatting>
  <conditionalFormatting sqref="B8:B38">
    <cfRule type="expression" dxfId="88" priority="9" stopIfTrue="1">
      <formula>COUNTIF(Férié,$B8)&gt;0</formula>
    </cfRule>
    <cfRule type="expression" dxfId="87" priority="10" stopIfTrue="1">
      <formula>WEEKDAY($B8,2)&gt;5</formula>
    </cfRule>
  </conditionalFormatting>
  <conditionalFormatting sqref="C8:C38">
    <cfRule type="expression" dxfId="86" priority="7" stopIfTrue="1">
      <formula>COUNTIF(Férié,$B8)&gt;0</formula>
    </cfRule>
  </conditionalFormatting>
  <conditionalFormatting sqref="C39">
    <cfRule type="expression" dxfId="85" priority="8" stopIfTrue="1">
      <formula>COUNTIF(Férié,$B39)&gt;0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7">
      <formula1>0</formula1>
    </dataValidation>
  </dataValidations>
  <pageMargins left="0.25" right="0.25" top="0.75" bottom="0.75" header="0.3" footer="0.3"/>
  <pageSetup paperSize="9" orientation="portrait" horizontalDpi="360" verticalDpi="36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N56"/>
  <sheetViews>
    <sheetView showGridLines="0" workbookViewId="0">
      <pane ySplit="7" topLeftCell="A8" activePane="bottomLeft" state="frozen"/>
      <selection pane="bottomLeft" activeCell="H14" sqref="H14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52" t="str">
        <f>Janv!A1</f>
        <v>RELEVÉ MENSUEL D'HEURES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4" ht="15.75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42"/>
      <c r="I2" s="42"/>
      <c r="J2" s="19"/>
      <c r="K2" s="43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20.100000000000001" customHeight="1" thickBot="1" x14ac:dyDescent="0.25">
      <c r="A4" s="109" t="str">
        <f>Janv!A4</f>
        <v xml:space="preserve">SERVICE : </v>
      </c>
      <c r="B4" s="110"/>
      <c r="C4" s="110"/>
      <c r="D4" s="110"/>
      <c r="E4" s="98" t="str">
        <f>Janv!E4</f>
        <v>ANIMATION</v>
      </c>
      <c r="F4" s="98"/>
      <c r="G4" s="98"/>
      <c r="H4" s="98"/>
      <c r="I4" s="98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03">
        <f>Année</f>
        <v>2016</v>
      </c>
      <c r="D5" s="104"/>
      <c r="E5" s="131">
        <f>DATE(Année,7,1)</f>
        <v>41090</v>
      </c>
      <c r="F5" s="132"/>
      <c r="G5" s="132"/>
      <c r="H5" s="132"/>
      <c r="I5" s="134"/>
      <c r="J5" s="129">
        <f>Mars!K40</f>
        <v>-0.58333333333333337</v>
      </c>
      <c r="K5" s="130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2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47" t="str">
        <f>Janv!G7</f>
        <v>Après-midi</v>
      </c>
      <c r="H7" s="124"/>
      <c r="I7" s="115"/>
      <c r="J7" s="117"/>
      <c r="K7" s="117"/>
      <c r="N7" s="18"/>
    </row>
    <row r="8" spans="1:14" ht="15" customHeight="1" x14ac:dyDescent="0.2">
      <c r="A8" s="9">
        <f>B8</f>
        <v>41090</v>
      </c>
      <c r="B8" s="60">
        <f>Juin!B37+1</f>
        <v>41090</v>
      </c>
      <c r="C8" s="65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D8" s="35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 t="shared" ref="J8:J38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8" si="1">B9</f>
        <v>41091</v>
      </c>
      <c r="B9" s="60">
        <f>SUM(B8+1)</f>
        <v>41091</v>
      </c>
      <c r="C9" s="65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D9" s="35"/>
      <c r="E9" s="2">
        <v>0.375</v>
      </c>
      <c r="F9" s="92">
        <v>0.52083333333333337</v>
      </c>
      <c r="G9" s="4">
        <v>0.58333333333333337</v>
      </c>
      <c r="H9" s="5">
        <v>0.72916666666666663</v>
      </c>
      <c r="I9" s="24">
        <f t="shared" ref="I9:I38" si="2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41092</v>
      </c>
      <c r="B10" s="60">
        <f t="shared" ref="B10:B38" si="3">SUM(B9+1)</f>
        <v>41092</v>
      </c>
      <c r="C10" s="65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D10" s="35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24">
        <f t="shared" si="2"/>
        <v>0.29166666666666663</v>
      </c>
      <c r="J10" s="25">
        <f t="shared" si="0"/>
        <v>0</v>
      </c>
      <c r="K10" s="39">
        <f t="shared" ref="K10:K38" si="4">K9-J10</f>
        <v>-0.58333333333333337</v>
      </c>
      <c r="N10" s="19"/>
    </row>
    <row r="11" spans="1:14" ht="15" customHeight="1" x14ac:dyDescent="0.2">
      <c r="A11" s="9">
        <f t="shared" si="1"/>
        <v>41093</v>
      </c>
      <c r="B11" s="60">
        <f t="shared" si="3"/>
        <v>41093</v>
      </c>
      <c r="C11" s="65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D11" s="35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24">
        <f t="shared" si="2"/>
        <v>0.29166666666666663</v>
      </c>
      <c r="J11" s="25">
        <f t="shared" si="0"/>
        <v>0</v>
      </c>
      <c r="K11" s="39">
        <f>K9-J11</f>
        <v>-0.58333333333333337</v>
      </c>
    </row>
    <row r="12" spans="1:14" ht="15" customHeight="1" x14ac:dyDescent="0.2">
      <c r="A12" s="9">
        <f t="shared" si="1"/>
        <v>41094</v>
      </c>
      <c r="B12" s="60">
        <f t="shared" si="3"/>
        <v>41094</v>
      </c>
      <c r="C12" s="65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D12" s="35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24">
        <f t="shared" si="2"/>
        <v>0.29166666666666663</v>
      </c>
      <c r="J12" s="25">
        <f t="shared" si="0"/>
        <v>0</v>
      </c>
      <c r="K12" s="39">
        <f>K10-J12</f>
        <v>-0.58333333333333337</v>
      </c>
    </row>
    <row r="13" spans="1:14" ht="15" customHeight="1" x14ac:dyDescent="0.2">
      <c r="A13" s="9">
        <f t="shared" si="1"/>
        <v>41095</v>
      </c>
      <c r="B13" s="60">
        <f t="shared" si="3"/>
        <v>41095</v>
      </c>
      <c r="C13" s="65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D13" s="35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24">
        <f t="shared" si="2"/>
        <v>0.29166666666666663</v>
      </c>
      <c r="J13" s="25">
        <f t="shared" si="0"/>
        <v>0</v>
      </c>
      <c r="K13" s="39">
        <f t="shared" si="4"/>
        <v>-0.58333333333333337</v>
      </c>
    </row>
    <row r="14" spans="1:14" ht="15" customHeight="1" x14ac:dyDescent="0.2">
      <c r="A14" s="9">
        <f t="shared" si="1"/>
        <v>41096</v>
      </c>
      <c r="B14" s="60">
        <f t="shared" si="3"/>
        <v>41096</v>
      </c>
      <c r="C14" s="65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D14" s="35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24">
        <f t="shared" si="2"/>
        <v>0.29166666666666663</v>
      </c>
      <c r="J14" s="25">
        <f t="shared" si="0"/>
        <v>0</v>
      </c>
      <c r="K14" s="39">
        <f t="shared" si="4"/>
        <v>-0.58333333333333337</v>
      </c>
    </row>
    <row r="15" spans="1:14" ht="15" customHeight="1" x14ac:dyDescent="0.2">
      <c r="A15" s="9">
        <f t="shared" si="1"/>
        <v>41097</v>
      </c>
      <c r="B15" s="60">
        <f t="shared" si="3"/>
        <v>41097</v>
      </c>
      <c r="C15" s="65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D15" s="35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24">
        <f t="shared" si="2"/>
        <v>0.29166666666666663</v>
      </c>
      <c r="J15" s="25">
        <f t="shared" si="0"/>
        <v>0</v>
      </c>
      <c r="K15" s="39">
        <f t="shared" si="4"/>
        <v>-0.58333333333333337</v>
      </c>
    </row>
    <row r="16" spans="1:14" ht="15" customHeight="1" x14ac:dyDescent="0.2">
      <c r="A16" s="9">
        <f t="shared" si="1"/>
        <v>41098</v>
      </c>
      <c r="B16" s="60">
        <f t="shared" si="3"/>
        <v>41098</v>
      </c>
      <c r="C16" s="65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D16" s="35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24">
        <f t="shared" si="2"/>
        <v>0.29166666666666663</v>
      </c>
      <c r="J16" s="25">
        <f t="shared" si="0"/>
        <v>0</v>
      </c>
      <c r="K16" s="39">
        <f t="shared" si="4"/>
        <v>-0.58333333333333337</v>
      </c>
    </row>
    <row r="17" spans="1:11" ht="15" customHeight="1" x14ac:dyDescent="0.2">
      <c r="A17" s="9">
        <f t="shared" si="1"/>
        <v>41099</v>
      </c>
      <c r="B17" s="60">
        <f t="shared" si="3"/>
        <v>41099</v>
      </c>
      <c r="C17" s="65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D17" s="35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24">
        <f t="shared" si="2"/>
        <v>0.29166666666666663</v>
      </c>
      <c r="J17" s="25">
        <f t="shared" si="0"/>
        <v>0</v>
      </c>
      <c r="K17" s="39">
        <f t="shared" si="4"/>
        <v>-0.58333333333333337</v>
      </c>
    </row>
    <row r="18" spans="1:11" ht="15" customHeight="1" x14ac:dyDescent="0.2">
      <c r="A18" s="9">
        <f t="shared" si="1"/>
        <v>41100</v>
      </c>
      <c r="B18" s="60">
        <f t="shared" si="3"/>
        <v>41100</v>
      </c>
      <c r="C18" s="65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D18" s="35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24">
        <f t="shared" si="2"/>
        <v>0.29166666666666663</v>
      </c>
      <c r="J18" s="25">
        <f t="shared" si="0"/>
        <v>0</v>
      </c>
      <c r="K18" s="39">
        <f t="shared" si="4"/>
        <v>-0.58333333333333337</v>
      </c>
    </row>
    <row r="19" spans="1:11" ht="15" customHeight="1" x14ac:dyDescent="0.2">
      <c r="A19" s="9">
        <f t="shared" si="1"/>
        <v>41101</v>
      </c>
      <c r="B19" s="60">
        <f t="shared" si="3"/>
        <v>41101</v>
      </c>
      <c r="C19" s="65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D19" s="35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24">
        <f t="shared" si="2"/>
        <v>0.29166666666666663</v>
      </c>
      <c r="J19" s="25">
        <f t="shared" si="0"/>
        <v>0</v>
      </c>
      <c r="K19" s="39">
        <f t="shared" si="4"/>
        <v>-0.58333333333333337</v>
      </c>
    </row>
    <row r="20" spans="1:11" ht="15" customHeight="1" x14ac:dyDescent="0.2">
      <c r="A20" s="9">
        <f t="shared" si="1"/>
        <v>41102</v>
      </c>
      <c r="B20" s="60">
        <f t="shared" si="3"/>
        <v>41102</v>
      </c>
      <c r="C20" s="65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D20" s="35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24">
        <f t="shared" si="2"/>
        <v>0.29166666666666663</v>
      </c>
      <c r="J20" s="25">
        <f t="shared" si="0"/>
        <v>0</v>
      </c>
      <c r="K20" s="39">
        <f t="shared" si="4"/>
        <v>-0.58333333333333337</v>
      </c>
    </row>
    <row r="21" spans="1:11" ht="15" customHeight="1" x14ac:dyDescent="0.2">
      <c r="A21" s="9">
        <f t="shared" si="1"/>
        <v>41103</v>
      </c>
      <c r="B21" s="60">
        <f t="shared" si="3"/>
        <v>41103</v>
      </c>
      <c r="C21" s="65" t="str">
        <f>VLOOKUP(B21,Trois,2,FALSE)</f>
        <v>F.Nat</v>
      </c>
      <c r="D21" s="35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24">
        <f t="shared" si="2"/>
        <v>0.29166666666666663</v>
      </c>
      <c r="J21" s="25">
        <f t="shared" si="0"/>
        <v>0</v>
      </c>
      <c r="K21" s="39">
        <f t="shared" si="4"/>
        <v>-0.58333333333333337</v>
      </c>
    </row>
    <row r="22" spans="1:11" ht="15" customHeight="1" x14ac:dyDescent="0.2">
      <c r="A22" s="9">
        <f t="shared" si="1"/>
        <v>41104</v>
      </c>
      <c r="B22" s="60">
        <f t="shared" si="3"/>
        <v>41104</v>
      </c>
      <c r="C22" s="65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D22" s="35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24">
        <f t="shared" si="2"/>
        <v>0.29166666666666663</v>
      </c>
      <c r="J22" s="25">
        <f t="shared" si="0"/>
        <v>0</v>
      </c>
      <c r="K22" s="39">
        <f t="shared" si="4"/>
        <v>-0.58333333333333337</v>
      </c>
    </row>
    <row r="23" spans="1:11" ht="15" customHeight="1" x14ac:dyDescent="0.2">
      <c r="A23" s="9">
        <f t="shared" si="1"/>
        <v>41105</v>
      </c>
      <c r="B23" s="60">
        <f t="shared" si="3"/>
        <v>41105</v>
      </c>
      <c r="C23" s="65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D23" s="35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24">
        <f t="shared" si="2"/>
        <v>0.29166666666666663</v>
      </c>
      <c r="J23" s="25">
        <f t="shared" si="0"/>
        <v>0</v>
      </c>
      <c r="K23" s="39">
        <f t="shared" si="4"/>
        <v>-0.58333333333333337</v>
      </c>
    </row>
    <row r="24" spans="1:11" ht="15" customHeight="1" x14ac:dyDescent="0.2">
      <c r="A24" s="9">
        <f t="shared" si="1"/>
        <v>41106</v>
      </c>
      <c r="B24" s="60">
        <f t="shared" si="3"/>
        <v>41106</v>
      </c>
      <c r="C24" s="65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D24" s="35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24">
        <f t="shared" si="2"/>
        <v>0.29166666666666663</v>
      </c>
      <c r="J24" s="25">
        <f t="shared" si="0"/>
        <v>0</v>
      </c>
      <c r="K24" s="39">
        <f t="shared" si="4"/>
        <v>-0.58333333333333337</v>
      </c>
    </row>
    <row r="25" spans="1:11" ht="15" customHeight="1" x14ac:dyDescent="0.2">
      <c r="A25" s="9">
        <f t="shared" si="1"/>
        <v>41107</v>
      </c>
      <c r="B25" s="60">
        <f t="shared" si="3"/>
        <v>41107</v>
      </c>
      <c r="C25" s="65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D25" s="35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24">
        <f t="shared" si="2"/>
        <v>0.29166666666666663</v>
      </c>
      <c r="J25" s="25">
        <f t="shared" si="0"/>
        <v>0</v>
      </c>
      <c r="K25" s="39">
        <f t="shared" si="4"/>
        <v>-0.58333333333333337</v>
      </c>
    </row>
    <row r="26" spans="1:11" ht="15" customHeight="1" x14ac:dyDescent="0.2">
      <c r="A26" s="9">
        <f t="shared" si="1"/>
        <v>41108</v>
      </c>
      <c r="B26" s="60">
        <f t="shared" si="3"/>
        <v>41108</v>
      </c>
      <c r="C26" s="65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D26" s="35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24">
        <f t="shared" si="2"/>
        <v>0.29166666666666663</v>
      </c>
      <c r="J26" s="25">
        <f t="shared" si="0"/>
        <v>0</v>
      </c>
      <c r="K26" s="39">
        <f t="shared" si="4"/>
        <v>-0.58333333333333337</v>
      </c>
    </row>
    <row r="27" spans="1:11" ht="15" customHeight="1" x14ac:dyDescent="0.2">
      <c r="A27" s="9">
        <f t="shared" si="1"/>
        <v>41109</v>
      </c>
      <c r="B27" s="60">
        <f t="shared" si="3"/>
        <v>41109</v>
      </c>
      <c r="C27" s="65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D27" s="35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24">
        <f t="shared" si="2"/>
        <v>0.29166666666666663</v>
      </c>
      <c r="J27" s="25">
        <f t="shared" si="0"/>
        <v>0</v>
      </c>
      <c r="K27" s="39">
        <f t="shared" si="4"/>
        <v>-0.58333333333333337</v>
      </c>
    </row>
    <row r="28" spans="1:11" ht="15" customHeight="1" x14ac:dyDescent="0.2">
      <c r="A28" s="9">
        <f t="shared" si="1"/>
        <v>41110</v>
      </c>
      <c r="B28" s="60">
        <f t="shared" si="3"/>
        <v>41110</v>
      </c>
      <c r="C28" s="65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D28" s="35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24">
        <f t="shared" si="2"/>
        <v>0.29166666666666663</v>
      </c>
      <c r="J28" s="25">
        <f t="shared" si="0"/>
        <v>0</v>
      </c>
      <c r="K28" s="39">
        <f t="shared" si="4"/>
        <v>-0.58333333333333337</v>
      </c>
    </row>
    <row r="29" spans="1:11" ht="15" customHeight="1" x14ac:dyDescent="0.2">
      <c r="A29" s="9">
        <f t="shared" si="1"/>
        <v>41111</v>
      </c>
      <c r="B29" s="60">
        <f t="shared" si="3"/>
        <v>41111</v>
      </c>
      <c r="C29" s="65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D29" s="35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24">
        <f t="shared" si="2"/>
        <v>0.29166666666666663</v>
      </c>
      <c r="J29" s="25">
        <f t="shared" si="0"/>
        <v>0</v>
      </c>
      <c r="K29" s="39">
        <f t="shared" si="4"/>
        <v>-0.58333333333333337</v>
      </c>
    </row>
    <row r="30" spans="1:11" ht="15" customHeight="1" x14ac:dyDescent="0.2">
      <c r="A30" s="9">
        <f t="shared" si="1"/>
        <v>41112</v>
      </c>
      <c r="B30" s="60">
        <f t="shared" si="3"/>
        <v>41112</v>
      </c>
      <c r="C30" s="65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D30" s="35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24">
        <f t="shared" si="2"/>
        <v>0.29166666666666663</v>
      </c>
      <c r="J30" s="25">
        <f t="shared" si="0"/>
        <v>0</v>
      </c>
      <c r="K30" s="39">
        <f t="shared" si="4"/>
        <v>-0.58333333333333337</v>
      </c>
    </row>
    <row r="31" spans="1:11" ht="15" customHeight="1" x14ac:dyDescent="0.2">
      <c r="A31" s="9">
        <f t="shared" si="1"/>
        <v>41113</v>
      </c>
      <c r="B31" s="60">
        <f t="shared" si="3"/>
        <v>41113</v>
      </c>
      <c r="C31" s="65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D31" s="35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24">
        <f t="shared" si="2"/>
        <v>0.29166666666666663</v>
      </c>
      <c r="J31" s="25">
        <f t="shared" si="0"/>
        <v>0</v>
      </c>
      <c r="K31" s="39">
        <f t="shared" si="4"/>
        <v>-0.58333333333333337</v>
      </c>
    </row>
    <row r="32" spans="1:11" ht="15" customHeight="1" x14ac:dyDescent="0.2">
      <c r="A32" s="9">
        <f t="shared" si="1"/>
        <v>41114</v>
      </c>
      <c r="B32" s="60">
        <f t="shared" si="3"/>
        <v>41114</v>
      </c>
      <c r="C32" s="65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D32" s="35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24">
        <f t="shared" si="2"/>
        <v>0.29166666666666663</v>
      </c>
      <c r="J32" s="25">
        <f t="shared" si="0"/>
        <v>0</v>
      </c>
      <c r="K32" s="39">
        <f t="shared" si="4"/>
        <v>-0.58333333333333337</v>
      </c>
    </row>
    <row r="33" spans="1:12" ht="15" customHeight="1" x14ac:dyDescent="0.2">
      <c r="A33" s="9">
        <f t="shared" si="1"/>
        <v>41115</v>
      </c>
      <c r="B33" s="60">
        <f t="shared" si="3"/>
        <v>41115</v>
      </c>
      <c r="C33" s="65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D33" s="35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24">
        <f t="shared" si="2"/>
        <v>0.29166666666666663</v>
      </c>
      <c r="J33" s="25">
        <f t="shared" si="0"/>
        <v>0</v>
      </c>
      <c r="K33" s="39">
        <f t="shared" si="4"/>
        <v>-0.58333333333333337</v>
      </c>
    </row>
    <row r="34" spans="1:12" ht="15" customHeight="1" x14ac:dyDescent="0.2">
      <c r="A34" s="9">
        <f t="shared" si="1"/>
        <v>41116</v>
      </c>
      <c r="B34" s="60">
        <f t="shared" si="3"/>
        <v>41116</v>
      </c>
      <c r="C34" s="65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D34" s="35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24">
        <f t="shared" si="2"/>
        <v>0.29166666666666663</v>
      </c>
      <c r="J34" s="25">
        <f t="shared" si="0"/>
        <v>0</v>
      </c>
      <c r="K34" s="39">
        <f t="shared" si="4"/>
        <v>-0.58333333333333337</v>
      </c>
    </row>
    <row r="35" spans="1:12" ht="15" customHeight="1" x14ac:dyDescent="0.2">
      <c r="A35" s="9">
        <f t="shared" si="1"/>
        <v>41117</v>
      </c>
      <c r="B35" s="60">
        <f t="shared" si="3"/>
        <v>41117</v>
      </c>
      <c r="C35" s="65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D35" s="35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24">
        <f t="shared" si="2"/>
        <v>0.29166666666666663</v>
      </c>
      <c r="J35" s="25">
        <f t="shared" si="0"/>
        <v>0</v>
      </c>
      <c r="K35" s="39">
        <f t="shared" si="4"/>
        <v>-0.58333333333333337</v>
      </c>
    </row>
    <row r="36" spans="1:12" ht="15" customHeight="1" x14ac:dyDescent="0.2">
      <c r="A36" s="9">
        <f t="shared" si="1"/>
        <v>41118</v>
      </c>
      <c r="B36" s="60">
        <f t="shared" si="3"/>
        <v>41118</v>
      </c>
      <c r="C36" s="65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D36" s="35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24">
        <f t="shared" si="2"/>
        <v>0.29166666666666663</v>
      </c>
      <c r="J36" s="25">
        <f t="shared" si="0"/>
        <v>0</v>
      </c>
      <c r="K36" s="39">
        <f t="shared" si="4"/>
        <v>-0.58333333333333337</v>
      </c>
    </row>
    <row r="37" spans="1:12" ht="15" customHeight="1" x14ac:dyDescent="0.2">
      <c r="A37" s="9">
        <f t="shared" si="1"/>
        <v>41119</v>
      </c>
      <c r="B37" s="60">
        <f t="shared" si="3"/>
        <v>41119</v>
      </c>
      <c r="C37" s="65" t="str">
        <f>IF(B37=fériés!$B$6,VLOOKUP(B37,Trois,2,FALSE),IF(B37=fériés!$B$7,VLOOKUP(B37,Trois,2,FALSE),IF(B37=fériés!$B$10,VLOOKUP(B37,Trois,2,FALSE),IF(B37=fériés!$B$11,VLOOKUP(B37,Trois,2,FALSE),IF(B37=fériés!$B$12,VLOOKUP(B37,Trois,2,FALSE),"")))))</f>
        <v/>
      </c>
      <c r="D37" s="44"/>
      <c r="E37" s="2">
        <v>0.375</v>
      </c>
      <c r="F37" s="92">
        <v>0.52083333333333337</v>
      </c>
      <c r="G37" s="4">
        <v>0.58333333333333337</v>
      </c>
      <c r="H37" s="5">
        <v>0.72916666666666663</v>
      </c>
      <c r="I37" s="24">
        <f t="shared" si="2"/>
        <v>0.29166666666666663</v>
      </c>
      <c r="J37" s="25">
        <f t="shared" si="0"/>
        <v>0</v>
      </c>
      <c r="K37" s="39">
        <f t="shared" si="4"/>
        <v>-0.58333333333333337</v>
      </c>
    </row>
    <row r="38" spans="1:12" ht="15" customHeight="1" thickBot="1" x14ac:dyDescent="0.25">
      <c r="A38" s="11">
        <f t="shared" si="1"/>
        <v>41120</v>
      </c>
      <c r="B38" s="61">
        <f t="shared" si="3"/>
        <v>41120</v>
      </c>
      <c r="C38" s="66"/>
      <c r="D38" s="45"/>
      <c r="E38" s="6">
        <v>0.375</v>
      </c>
      <c r="F38" s="94">
        <v>0.52083333333333337</v>
      </c>
      <c r="G38" s="10">
        <v>0.58333333333333337</v>
      </c>
      <c r="H38" s="8">
        <v>0.72916666666666663</v>
      </c>
      <c r="I38" s="26">
        <f t="shared" si="2"/>
        <v>0.29166666666666663</v>
      </c>
      <c r="J38" s="27">
        <f t="shared" si="0"/>
        <v>0</v>
      </c>
      <c r="K38" s="41">
        <f t="shared" si="4"/>
        <v>-0.58333333333333337</v>
      </c>
    </row>
    <row r="39" spans="1:12" ht="15" customHeight="1" thickBot="1" x14ac:dyDescent="0.25">
      <c r="A39" s="68"/>
      <c r="B39" s="76"/>
      <c r="C39" s="80"/>
      <c r="D39" s="77"/>
      <c r="E39" s="71"/>
      <c r="F39" s="71"/>
      <c r="G39" s="72"/>
      <c r="H39" s="72"/>
      <c r="I39" s="73"/>
      <c r="J39" s="73"/>
      <c r="K39" s="81"/>
      <c r="L39" s="19"/>
    </row>
    <row r="40" spans="1:12" ht="15" customHeight="1" thickBot="1" x14ac:dyDescent="0.25">
      <c r="A40" s="28"/>
      <c r="B40" s="33"/>
      <c r="C40" s="12"/>
      <c r="D40" s="33"/>
      <c r="E40" s="28"/>
      <c r="F40" s="28"/>
      <c r="G40" s="148" t="str">
        <f>Janv!G40</f>
        <v>SOLDE EN FIN DE MOIS</v>
      </c>
      <c r="H40" s="149"/>
      <c r="I40" s="149"/>
      <c r="J40" s="150"/>
      <c r="K40" s="32">
        <f>K36</f>
        <v>-0.58333333333333337</v>
      </c>
    </row>
    <row r="41" spans="1:12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9" x14ac:dyDescent="0.2">
      <c r="A56" s="28"/>
      <c r="B56" s="28"/>
      <c r="C56" s="28"/>
      <c r="D56" s="28"/>
      <c r="E56" s="28"/>
      <c r="F56" s="28"/>
      <c r="G56" s="28"/>
      <c r="H56" s="28"/>
      <c r="I56" s="28"/>
    </row>
  </sheetData>
  <sheetProtection sheet="1" objects="1" scenarios="1" selectLockedCells="1"/>
  <mergeCells count="19">
    <mergeCell ref="A5:B5"/>
    <mergeCell ref="C5:D5"/>
    <mergeCell ref="C6:D7"/>
    <mergeCell ref="A1:K1"/>
    <mergeCell ref="A2:F2"/>
    <mergeCell ref="A3:D3"/>
    <mergeCell ref="E3:I3"/>
    <mergeCell ref="J3:K4"/>
    <mergeCell ref="A4:D4"/>
    <mergeCell ref="E4:I4"/>
    <mergeCell ref="G40:J40"/>
    <mergeCell ref="E5:I5"/>
    <mergeCell ref="J5:K5"/>
    <mergeCell ref="E6:H6"/>
    <mergeCell ref="I6:I7"/>
    <mergeCell ref="J6:J7"/>
    <mergeCell ref="K6:K7"/>
    <mergeCell ref="E7:F7"/>
    <mergeCell ref="G7:H7"/>
  </mergeCells>
  <phoneticPr fontId="0" type="noConversion"/>
  <conditionalFormatting sqref="A9:A10 A12:A39">
    <cfRule type="expression" dxfId="84" priority="12" stopIfTrue="1">
      <formula>COUNTIF(Férié,$B9)&gt;0</formula>
    </cfRule>
    <cfRule type="expression" dxfId="83" priority="13" stopIfTrue="1">
      <formula>WEEKDAY($B9,2)&gt;5</formula>
    </cfRule>
  </conditionalFormatting>
  <conditionalFormatting sqref="A8">
    <cfRule type="expression" dxfId="82" priority="14" stopIfTrue="1">
      <formula>COUNTIF(Férié,$B8)&gt;0</formula>
    </cfRule>
    <cfRule type="expression" dxfId="81" priority="15" stopIfTrue="1">
      <formula>WEEKDAY($B8,2)&gt;5</formula>
    </cfRule>
  </conditionalFormatting>
  <conditionalFormatting sqref="D8:D10 D12:D36">
    <cfRule type="expression" dxfId="80" priority="16" stopIfTrue="1">
      <formula>COUNTIF(Férié,$B8)&gt;0</formula>
    </cfRule>
  </conditionalFormatting>
  <conditionalFormatting sqref="K40">
    <cfRule type="cellIs" dxfId="79" priority="10" stopIfTrue="1" operator="greaterThan">
      <formula>0</formula>
    </cfRule>
    <cfRule type="cellIs" dxfId="78" priority="11" stopIfTrue="1" operator="lessThan">
      <formula>0</formula>
    </cfRule>
  </conditionalFormatting>
  <conditionalFormatting sqref="B8:B39">
    <cfRule type="expression" dxfId="77" priority="8" stopIfTrue="1">
      <formula>COUNTIF(Férié,$B8)&gt;0</formula>
    </cfRule>
    <cfRule type="expression" dxfId="76" priority="9" stopIfTrue="1">
      <formula>WEEKDAY($B8,2)&gt;5</formula>
    </cfRule>
  </conditionalFormatting>
  <conditionalFormatting sqref="C8:C10 C12:C20 C22:C39">
    <cfRule type="expression" dxfId="75" priority="6" stopIfTrue="1">
      <formula>COUNTIF(Férié,$B8)&gt;0</formula>
    </cfRule>
  </conditionalFormatting>
  <conditionalFormatting sqref="C40">
    <cfRule type="expression" dxfId="74" priority="7" stopIfTrue="1">
      <formula>COUNTIF(Férié,$B40)&gt;0</formula>
    </cfRule>
  </conditionalFormatting>
  <conditionalFormatting sqref="A11">
    <cfRule type="expression" dxfId="73" priority="3" stopIfTrue="1">
      <formula>COUNTIF(Férié,$B11)&gt;0</formula>
    </cfRule>
    <cfRule type="expression" dxfId="72" priority="4" stopIfTrue="1">
      <formula>WEEKDAY($B11,2)&gt;5</formula>
    </cfRule>
  </conditionalFormatting>
  <conditionalFormatting sqref="D11">
    <cfRule type="expression" dxfId="71" priority="5" stopIfTrue="1">
      <formula>COUNTIF(Férié,$B11)&gt;0</formula>
    </cfRule>
  </conditionalFormatting>
  <conditionalFormatting sqref="C11">
    <cfRule type="expression" dxfId="70" priority="2" stopIfTrue="1">
      <formula>COUNTIF(Férié,$B11)&gt;0</formula>
    </cfRule>
  </conditionalFormatting>
  <conditionalFormatting sqref="C21">
    <cfRule type="expression" dxfId="69" priority="1" stopIfTrue="1">
      <formula>COUNTIF(Férié,$B21)&gt;0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8">
      <formula1>0</formula1>
    </dataValidation>
  </dataValidations>
  <pageMargins left="0.25" right="0.25" top="0.75" bottom="0.75" header="0.3" footer="0.3"/>
  <pageSetup paperSize="9" orientation="portrait" horizontalDpi="360" verticalDpi="36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/>
  <dimension ref="A1:N56"/>
  <sheetViews>
    <sheetView showGridLines="0" workbookViewId="0">
      <selection activeCell="H14" sqref="H14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52" t="str">
        <f>Janv!A1</f>
        <v>RELEVÉ MENSUEL D'HEURES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4" ht="15.75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42"/>
      <c r="I2" s="42"/>
      <c r="J2" s="19"/>
      <c r="K2" s="43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20.100000000000001" customHeight="1" thickBot="1" x14ac:dyDescent="0.25">
      <c r="A4" s="109" t="str">
        <f>Janv!A4</f>
        <v xml:space="preserve">SERVICE : </v>
      </c>
      <c r="B4" s="110"/>
      <c r="C4" s="110"/>
      <c r="D4" s="110"/>
      <c r="E4" s="98" t="str">
        <f>Janv!E4</f>
        <v>ANIMATION</v>
      </c>
      <c r="F4" s="98"/>
      <c r="G4" s="98"/>
      <c r="H4" s="98"/>
      <c r="I4" s="98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03">
        <f>Année</f>
        <v>2016</v>
      </c>
      <c r="D5" s="104"/>
      <c r="E5" s="131">
        <f>DATE(Année,8,1)</f>
        <v>41121</v>
      </c>
      <c r="F5" s="132"/>
      <c r="G5" s="132"/>
      <c r="H5" s="132"/>
      <c r="I5" s="134"/>
      <c r="J5" s="129">
        <f>Mars!K40</f>
        <v>-0.58333333333333337</v>
      </c>
      <c r="K5" s="130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2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47" t="str">
        <f>Janv!G7</f>
        <v>Après-midi</v>
      </c>
      <c r="H7" s="124"/>
      <c r="I7" s="115"/>
      <c r="J7" s="117"/>
      <c r="K7" s="117"/>
      <c r="N7" s="18"/>
    </row>
    <row r="8" spans="1:14" ht="15" customHeight="1" x14ac:dyDescent="0.2">
      <c r="A8" s="9">
        <f>B8</f>
        <v>41121</v>
      </c>
      <c r="B8" s="60">
        <f>Juillet!B38+1</f>
        <v>41121</v>
      </c>
      <c r="C8" s="65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D8" s="35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 t="shared" ref="J8:J38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8" si="1">B9</f>
        <v>41122</v>
      </c>
      <c r="B9" s="60">
        <f>SUM(B8+1)</f>
        <v>41122</v>
      </c>
      <c r="C9" s="65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D9" s="35"/>
      <c r="E9" s="2">
        <v>0.375</v>
      </c>
      <c r="F9" s="92">
        <v>0.52083333333333337</v>
      </c>
      <c r="G9" s="4">
        <v>0.58333333333333337</v>
      </c>
      <c r="H9" s="5">
        <v>0.72916666666666663</v>
      </c>
      <c r="I9" s="24">
        <f t="shared" ref="I9:I38" si="2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41123</v>
      </c>
      <c r="B10" s="60">
        <f t="shared" ref="B10:B38" si="3">SUM(B9+1)</f>
        <v>41123</v>
      </c>
      <c r="C10" s="65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D10" s="35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24">
        <f t="shared" si="2"/>
        <v>0.29166666666666663</v>
      </c>
      <c r="J10" s="25">
        <f t="shared" si="0"/>
        <v>0</v>
      </c>
      <c r="K10" s="39">
        <f t="shared" ref="K10:K38" si="4">K9-J10</f>
        <v>-0.58333333333333337</v>
      </c>
      <c r="N10" s="19"/>
    </row>
    <row r="11" spans="1:14" ht="15" customHeight="1" x14ac:dyDescent="0.2">
      <c r="A11" s="9">
        <f t="shared" si="1"/>
        <v>41124</v>
      </c>
      <c r="B11" s="60">
        <f t="shared" si="3"/>
        <v>41124</v>
      </c>
      <c r="C11" s="65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D11" s="35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24">
        <f t="shared" si="2"/>
        <v>0.29166666666666663</v>
      </c>
      <c r="J11" s="25">
        <f t="shared" si="0"/>
        <v>0</v>
      </c>
      <c r="K11" s="39">
        <f>K9-J11</f>
        <v>-0.58333333333333337</v>
      </c>
    </row>
    <row r="12" spans="1:14" ht="15" customHeight="1" x14ac:dyDescent="0.2">
      <c r="A12" s="9">
        <f t="shared" si="1"/>
        <v>41125</v>
      </c>
      <c r="B12" s="60">
        <f t="shared" si="3"/>
        <v>41125</v>
      </c>
      <c r="C12" s="65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D12" s="35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24">
        <f t="shared" si="2"/>
        <v>0.29166666666666663</v>
      </c>
      <c r="J12" s="25">
        <f t="shared" si="0"/>
        <v>0</v>
      </c>
      <c r="K12" s="39">
        <f>K10-J12</f>
        <v>-0.58333333333333337</v>
      </c>
    </row>
    <row r="13" spans="1:14" ht="15" customHeight="1" x14ac:dyDescent="0.2">
      <c r="A13" s="9">
        <f t="shared" si="1"/>
        <v>41126</v>
      </c>
      <c r="B13" s="60">
        <f t="shared" si="3"/>
        <v>41126</v>
      </c>
      <c r="C13" s="65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D13" s="35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24">
        <f t="shared" si="2"/>
        <v>0.29166666666666663</v>
      </c>
      <c r="J13" s="25">
        <f t="shared" si="0"/>
        <v>0</v>
      </c>
      <c r="K13" s="39">
        <f t="shared" si="4"/>
        <v>-0.58333333333333337</v>
      </c>
    </row>
    <row r="14" spans="1:14" ht="15" customHeight="1" x14ac:dyDescent="0.2">
      <c r="A14" s="9">
        <f t="shared" si="1"/>
        <v>41127</v>
      </c>
      <c r="B14" s="60">
        <f t="shared" si="3"/>
        <v>41127</v>
      </c>
      <c r="C14" s="65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D14" s="35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24">
        <f t="shared" si="2"/>
        <v>0.29166666666666663</v>
      </c>
      <c r="J14" s="25">
        <f t="shared" si="0"/>
        <v>0</v>
      </c>
      <c r="K14" s="39">
        <f t="shared" si="4"/>
        <v>-0.58333333333333337</v>
      </c>
    </row>
    <row r="15" spans="1:14" ht="15" customHeight="1" x14ac:dyDescent="0.2">
      <c r="A15" s="9">
        <f t="shared" si="1"/>
        <v>41128</v>
      </c>
      <c r="B15" s="60">
        <f t="shared" si="3"/>
        <v>41128</v>
      </c>
      <c r="C15" s="65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D15" s="35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24">
        <f t="shared" si="2"/>
        <v>0.29166666666666663</v>
      </c>
      <c r="J15" s="25">
        <f t="shared" si="0"/>
        <v>0</v>
      </c>
      <c r="K15" s="39">
        <f t="shared" si="4"/>
        <v>-0.58333333333333337</v>
      </c>
    </row>
    <row r="16" spans="1:14" ht="15" customHeight="1" x14ac:dyDescent="0.2">
      <c r="A16" s="9">
        <f t="shared" si="1"/>
        <v>41129</v>
      </c>
      <c r="B16" s="60">
        <f t="shared" si="3"/>
        <v>41129</v>
      </c>
      <c r="C16" s="65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D16" s="35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24">
        <f t="shared" si="2"/>
        <v>0.29166666666666663</v>
      </c>
      <c r="J16" s="25">
        <f t="shared" si="0"/>
        <v>0</v>
      </c>
      <c r="K16" s="39">
        <f t="shared" si="4"/>
        <v>-0.58333333333333337</v>
      </c>
    </row>
    <row r="17" spans="1:11" ht="15" customHeight="1" x14ac:dyDescent="0.2">
      <c r="A17" s="9">
        <f t="shared" si="1"/>
        <v>41130</v>
      </c>
      <c r="B17" s="60">
        <f t="shared" si="3"/>
        <v>41130</v>
      </c>
      <c r="C17" s="65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D17" s="35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24">
        <f t="shared" si="2"/>
        <v>0.29166666666666663</v>
      </c>
      <c r="J17" s="25">
        <f t="shared" si="0"/>
        <v>0</v>
      </c>
      <c r="K17" s="39">
        <f t="shared" si="4"/>
        <v>-0.58333333333333337</v>
      </c>
    </row>
    <row r="18" spans="1:11" ht="15" customHeight="1" x14ac:dyDescent="0.2">
      <c r="A18" s="9">
        <f t="shared" si="1"/>
        <v>41131</v>
      </c>
      <c r="B18" s="60">
        <f t="shared" si="3"/>
        <v>41131</v>
      </c>
      <c r="C18" s="65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D18" s="35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24">
        <f t="shared" si="2"/>
        <v>0.29166666666666663</v>
      </c>
      <c r="J18" s="25">
        <f t="shared" si="0"/>
        <v>0</v>
      </c>
      <c r="K18" s="39">
        <f t="shared" si="4"/>
        <v>-0.58333333333333337</v>
      </c>
    </row>
    <row r="19" spans="1:11" ht="15" customHeight="1" x14ac:dyDescent="0.2">
      <c r="A19" s="9">
        <f t="shared" si="1"/>
        <v>41132</v>
      </c>
      <c r="B19" s="60">
        <f t="shared" si="3"/>
        <v>41132</v>
      </c>
      <c r="C19" s="65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D19" s="35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24">
        <f t="shared" si="2"/>
        <v>0.29166666666666663</v>
      </c>
      <c r="J19" s="25">
        <f t="shared" si="0"/>
        <v>0</v>
      </c>
      <c r="K19" s="39">
        <f t="shared" si="4"/>
        <v>-0.58333333333333337</v>
      </c>
    </row>
    <row r="20" spans="1:11" ht="15" customHeight="1" x14ac:dyDescent="0.2">
      <c r="A20" s="9">
        <f t="shared" si="1"/>
        <v>41133</v>
      </c>
      <c r="B20" s="60">
        <f t="shared" si="3"/>
        <v>41133</v>
      </c>
      <c r="C20" s="65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D20" s="35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24">
        <f t="shared" si="2"/>
        <v>0.29166666666666663</v>
      </c>
      <c r="J20" s="25">
        <f t="shared" si="0"/>
        <v>0</v>
      </c>
      <c r="K20" s="39">
        <f t="shared" si="4"/>
        <v>-0.58333333333333337</v>
      </c>
    </row>
    <row r="21" spans="1:11" ht="15" customHeight="1" x14ac:dyDescent="0.2">
      <c r="A21" s="9">
        <f t="shared" si="1"/>
        <v>41134</v>
      </c>
      <c r="B21" s="60">
        <f t="shared" si="3"/>
        <v>41134</v>
      </c>
      <c r="C21" s="65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D21" s="35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24">
        <f t="shared" si="2"/>
        <v>0.29166666666666663</v>
      </c>
      <c r="J21" s="25">
        <f t="shared" si="0"/>
        <v>0</v>
      </c>
      <c r="K21" s="39">
        <f t="shared" si="4"/>
        <v>-0.58333333333333337</v>
      </c>
    </row>
    <row r="22" spans="1:11" ht="15" customHeight="1" x14ac:dyDescent="0.2">
      <c r="A22" s="9">
        <f t="shared" si="1"/>
        <v>41135</v>
      </c>
      <c r="B22" s="60">
        <f t="shared" si="3"/>
        <v>41135</v>
      </c>
      <c r="C22" s="65" t="str">
        <f>VLOOKUP(B22,Trois,2,FALSE)</f>
        <v>Asso</v>
      </c>
      <c r="D22" s="35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24">
        <f t="shared" si="2"/>
        <v>0.29166666666666663</v>
      </c>
      <c r="J22" s="25">
        <f t="shared" si="0"/>
        <v>0</v>
      </c>
      <c r="K22" s="39">
        <f t="shared" si="4"/>
        <v>-0.58333333333333337</v>
      </c>
    </row>
    <row r="23" spans="1:11" ht="15" customHeight="1" x14ac:dyDescent="0.2">
      <c r="A23" s="9">
        <f t="shared" si="1"/>
        <v>41136</v>
      </c>
      <c r="B23" s="60">
        <f t="shared" si="3"/>
        <v>41136</v>
      </c>
      <c r="C23" s="65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D23" s="35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24">
        <f t="shared" si="2"/>
        <v>0.29166666666666663</v>
      </c>
      <c r="J23" s="25">
        <f t="shared" si="0"/>
        <v>0</v>
      </c>
      <c r="K23" s="39">
        <f t="shared" si="4"/>
        <v>-0.58333333333333337</v>
      </c>
    </row>
    <row r="24" spans="1:11" ht="15" customHeight="1" x14ac:dyDescent="0.2">
      <c r="A24" s="9">
        <f t="shared" si="1"/>
        <v>41137</v>
      </c>
      <c r="B24" s="60">
        <f t="shared" si="3"/>
        <v>41137</v>
      </c>
      <c r="C24" s="65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D24" s="35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24">
        <f t="shared" si="2"/>
        <v>0.29166666666666663</v>
      </c>
      <c r="J24" s="25">
        <f t="shared" si="0"/>
        <v>0</v>
      </c>
      <c r="K24" s="39">
        <f t="shared" si="4"/>
        <v>-0.58333333333333337</v>
      </c>
    </row>
    <row r="25" spans="1:11" ht="15" customHeight="1" x14ac:dyDescent="0.2">
      <c r="A25" s="9">
        <f t="shared" si="1"/>
        <v>41138</v>
      </c>
      <c r="B25" s="60">
        <f t="shared" si="3"/>
        <v>41138</v>
      </c>
      <c r="C25" s="65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D25" s="35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24">
        <f t="shared" si="2"/>
        <v>0.29166666666666663</v>
      </c>
      <c r="J25" s="25">
        <f t="shared" si="0"/>
        <v>0</v>
      </c>
      <c r="K25" s="39">
        <f t="shared" si="4"/>
        <v>-0.58333333333333337</v>
      </c>
    </row>
    <row r="26" spans="1:11" ht="15" customHeight="1" x14ac:dyDescent="0.2">
      <c r="A26" s="9">
        <f t="shared" si="1"/>
        <v>41139</v>
      </c>
      <c r="B26" s="60">
        <f t="shared" si="3"/>
        <v>41139</v>
      </c>
      <c r="C26" s="65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D26" s="35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24">
        <f t="shared" si="2"/>
        <v>0.29166666666666663</v>
      </c>
      <c r="J26" s="25">
        <f t="shared" si="0"/>
        <v>0</v>
      </c>
      <c r="K26" s="39">
        <f t="shared" si="4"/>
        <v>-0.58333333333333337</v>
      </c>
    </row>
    <row r="27" spans="1:11" ht="15" customHeight="1" x14ac:dyDescent="0.2">
      <c r="A27" s="9">
        <f t="shared" si="1"/>
        <v>41140</v>
      </c>
      <c r="B27" s="60">
        <f t="shared" si="3"/>
        <v>41140</v>
      </c>
      <c r="C27" s="65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D27" s="35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24">
        <f t="shared" si="2"/>
        <v>0.29166666666666663</v>
      </c>
      <c r="J27" s="25">
        <f t="shared" si="0"/>
        <v>0</v>
      </c>
      <c r="K27" s="39">
        <f t="shared" si="4"/>
        <v>-0.58333333333333337</v>
      </c>
    </row>
    <row r="28" spans="1:11" ht="15" customHeight="1" x14ac:dyDescent="0.2">
      <c r="A28" s="9">
        <f t="shared" si="1"/>
        <v>41141</v>
      </c>
      <c r="B28" s="60">
        <f t="shared" si="3"/>
        <v>41141</v>
      </c>
      <c r="C28" s="65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D28" s="35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24">
        <f t="shared" si="2"/>
        <v>0.29166666666666663</v>
      </c>
      <c r="J28" s="25">
        <f t="shared" si="0"/>
        <v>0</v>
      </c>
      <c r="K28" s="39">
        <f t="shared" si="4"/>
        <v>-0.58333333333333337</v>
      </c>
    </row>
    <row r="29" spans="1:11" ht="15" customHeight="1" x14ac:dyDescent="0.2">
      <c r="A29" s="9">
        <f t="shared" si="1"/>
        <v>41142</v>
      </c>
      <c r="B29" s="60">
        <f t="shared" si="3"/>
        <v>41142</v>
      </c>
      <c r="C29" s="65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D29" s="35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24">
        <f t="shared" si="2"/>
        <v>0.29166666666666663</v>
      </c>
      <c r="J29" s="25">
        <f t="shared" si="0"/>
        <v>0</v>
      </c>
      <c r="K29" s="39">
        <f t="shared" si="4"/>
        <v>-0.58333333333333337</v>
      </c>
    </row>
    <row r="30" spans="1:11" ht="15" customHeight="1" x14ac:dyDescent="0.2">
      <c r="A30" s="9">
        <f t="shared" si="1"/>
        <v>41143</v>
      </c>
      <c r="B30" s="60">
        <f t="shared" si="3"/>
        <v>41143</v>
      </c>
      <c r="C30" s="65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D30" s="35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24">
        <f t="shared" si="2"/>
        <v>0.29166666666666663</v>
      </c>
      <c r="J30" s="25">
        <f t="shared" si="0"/>
        <v>0</v>
      </c>
      <c r="K30" s="39">
        <f t="shared" si="4"/>
        <v>-0.58333333333333337</v>
      </c>
    </row>
    <row r="31" spans="1:11" ht="15" customHeight="1" x14ac:dyDescent="0.2">
      <c r="A31" s="9">
        <f t="shared" si="1"/>
        <v>41144</v>
      </c>
      <c r="B31" s="60">
        <f t="shared" si="3"/>
        <v>41144</v>
      </c>
      <c r="C31" s="65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D31" s="35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24">
        <f t="shared" si="2"/>
        <v>0.29166666666666663</v>
      </c>
      <c r="J31" s="25">
        <f t="shared" si="0"/>
        <v>0</v>
      </c>
      <c r="K31" s="39">
        <f t="shared" si="4"/>
        <v>-0.58333333333333337</v>
      </c>
    </row>
    <row r="32" spans="1:11" ht="15" customHeight="1" x14ac:dyDescent="0.2">
      <c r="A32" s="9">
        <f t="shared" si="1"/>
        <v>41145</v>
      </c>
      <c r="B32" s="60">
        <f t="shared" si="3"/>
        <v>41145</v>
      </c>
      <c r="C32" s="65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D32" s="35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24">
        <f t="shared" si="2"/>
        <v>0.29166666666666663</v>
      </c>
      <c r="J32" s="25">
        <f t="shared" si="0"/>
        <v>0</v>
      </c>
      <c r="K32" s="39">
        <f t="shared" si="4"/>
        <v>-0.58333333333333337</v>
      </c>
    </row>
    <row r="33" spans="1:12" ht="15" customHeight="1" x14ac:dyDescent="0.2">
      <c r="A33" s="9">
        <f t="shared" si="1"/>
        <v>41146</v>
      </c>
      <c r="B33" s="60">
        <f t="shared" si="3"/>
        <v>41146</v>
      </c>
      <c r="C33" s="65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D33" s="35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24">
        <f t="shared" si="2"/>
        <v>0.29166666666666663</v>
      </c>
      <c r="J33" s="25">
        <f t="shared" si="0"/>
        <v>0</v>
      </c>
      <c r="K33" s="39">
        <f t="shared" si="4"/>
        <v>-0.58333333333333337</v>
      </c>
    </row>
    <row r="34" spans="1:12" ht="15" customHeight="1" x14ac:dyDescent="0.2">
      <c r="A34" s="9">
        <f t="shared" si="1"/>
        <v>41147</v>
      </c>
      <c r="B34" s="60">
        <f t="shared" si="3"/>
        <v>41147</v>
      </c>
      <c r="C34" s="65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D34" s="35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24">
        <f t="shared" si="2"/>
        <v>0.29166666666666663</v>
      </c>
      <c r="J34" s="25">
        <f t="shared" si="0"/>
        <v>0</v>
      </c>
      <c r="K34" s="39">
        <f t="shared" si="4"/>
        <v>-0.58333333333333337</v>
      </c>
    </row>
    <row r="35" spans="1:12" ht="15" customHeight="1" x14ac:dyDescent="0.2">
      <c r="A35" s="9">
        <f t="shared" si="1"/>
        <v>41148</v>
      </c>
      <c r="B35" s="60">
        <f t="shared" si="3"/>
        <v>41148</v>
      </c>
      <c r="C35" s="65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D35" s="35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24">
        <f t="shared" si="2"/>
        <v>0.29166666666666663</v>
      </c>
      <c r="J35" s="25">
        <f t="shared" si="0"/>
        <v>0</v>
      </c>
      <c r="K35" s="39">
        <f t="shared" si="4"/>
        <v>-0.58333333333333337</v>
      </c>
    </row>
    <row r="36" spans="1:12" ht="15" customHeight="1" x14ac:dyDescent="0.2">
      <c r="A36" s="9">
        <f t="shared" si="1"/>
        <v>41149</v>
      </c>
      <c r="B36" s="60">
        <f t="shared" si="3"/>
        <v>41149</v>
      </c>
      <c r="C36" s="65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D36" s="35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24">
        <f t="shared" si="2"/>
        <v>0.29166666666666663</v>
      </c>
      <c r="J36" s="25">
        <f t="shared" si="0"/>
        <v>0</v>
      </c>
      <c r="K36" s="39">
        <f t="shared" si="4"/>
        <v>-0.58333333333333337</v>
      </c>
    </row>
    <row r="37" spans="1:12" ht="15" customHeight="1" x14ac:dyDescent="0.2">
      <c r="A37" s="9">
        <f t="shared" si="1"/>
        <v>41150</v>
      </c>
      <c r="B37" s="60">
        <f t="shared" si="3"/>
        <v>41150</v>
      </c>
      <c r="C37" s="65"/>
      <c r="D37" s="44"/>
      <c r="E37" s="2">
        <v>0.375</v>
      </c>
      <c r="F37" s="92">
        <v>0.52083333333333337</v>
      </c>
      <c r="G37" s="4">
        <v>0.58333333333333337</v>
      </c>
      <c r="H37" s="5">
        <v>0.72916666666666663</v>
      </c>
      <c r="I37" s="24">
        <f t="shared" si="2"/>
        <v>0.29166666666666663</v>
      </c>
      <c r="J37" s="25">
        <f t="shared" si="0"/>
        <v>0</v>
      </c>
      <c r="K37" s="39">
        <f t="shared" si="4"/>
        <v>-0.58333333333333337</v>
      </c>
    </row>
    <row r="38" spans="1:12" ht="15" customHeight="1" thickBot="1" x14ac:dyDescent="0.25">
      <c r="A38" s="11">
        <f t="shared" si="1"/>
        <v>41151</v>
      </c>
      <c r="B38" s="61">
        <f t="shared" si="3"/>
        <v>41151</v>
      </c>
      <c r="C38" s="67"/>
      <c r="D38" s="45"/>
      <c r="E38" s="6">
        <v>0.375</v>
      </c>
      <c r="F38" s="94">
        <v>0.52083333333333337</v>
      </c>
      <c r="G38" s="10">
        <v>0.58333333333333337</v>
      </c>
      <c r="H38" s="8">
        <v>0.72916666666666663</v>
      </c>
      <c r="I38" s="26">
        <f t="shared" si="2"/>
        <v>0.29166666666666663</v>
      </c>
      <c r="J38" s="27">
        <f t="shared" si="0"/>
        <v>0</v>
      </c>
      <c r="K38" s="41">
        <f t="shared" si="4"/>
        <v>-0.58333333333333337</v>
      </c>
    </row>
    <row r="39" spans="1:12" ht="15" customHeight="1" thickBot="1" x14ac:dyDescent="0.25">
      <c r="A39" s="68"/>
      <c r="B39" s="76"/>
      <c r="C39" s="82"/>
      <c r="D39" s="77"/>
      <c r="E39" s="71"/>
      <c r="F39" s="71"/>
      <c r="G39" s="72"/>
      <c r="H39" s="72"/>
      <c r="I39" s="73"/>
      <c r="J39" s="73"/>
      <c r="K39" s="81"/>
      <c r="L39" s="19"/>
    </row>
    <row r="40" spans="1:12" ht="15" customHeight="1" thickBot="1" x14ac:dyDescent="0.25">
      <c r="A40" s="28"/>
      <c r="B40" s="33"/>
      <c r="C40" s="12"/>
      <c r="D40" s="33"/>
      <c r="E40" s="28"/>
      <c r="F40" s="28"/>
      <c r="G40" s="148" t="str">
        <f>Janv!G40</f>
        <v>SOLDE EN FIN DE MOIS</v>
      </c>
      <c r="H40" s="149"/>
      <c r="I40" s="149"/>
      <c r="J40" s="150"/>
      <c r="K40" s="32">
        <f>K36</f>
        <v>-0.58333333333333337</v>
      </c>
    </row>
    <row r="41" spans="1:12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9" x14ac:dyDescent="0.2">
      <c r="A56" s="28"/>
      <c r="B56" s="28"/>
      <c r="C56" s="28"/>
      <c r="D56" s="28"/>
      <c r="E56" s="28"/>
      <c r="F56" s="28"/>
      <c r="G56" s="28"/>
      <c r="H56" s="28"/>
      <c r="I56" s="28"/>
    </row>
  </sheetData>
  <sheetProtection sheet="1" objects="1" scenarios="1" selectLockedCells="1"/>
  <mergeCells count="19">
    <mergeCell ref="A5:B5"/>
    <mergeCell ref="C5:D5"/>
    <mergeCell ref="C6:D7"/>
    <mergeCell ref="A1:K1"/>
    <mergeCell ref="A2:F2"/>
    <mergeCell ref="A3:D3"/>
    <mergeCell ref="E3:I3"/>
    <mergeCell ref="J3:K4"/>
    <mergeCell ref="A4:D4"/>
    <mergeCell ref="E4:I4"/>
    <mergeCell ref="G40:J40"/>
    <mergeCell ref="E5:I5"/>
    <mergeCell ref="J5:K5"/>
    <mergeCell ref="E6:H6"/>
    <mergeCell ref="I6:I7"/>
    <mergeCell ref="J6:J7"/>
    <mergeCell ref="K6:K7"/>
    <mergeCell ref="E7:F7"/>
    <mergeCell ref="G7:H7"/>
  </mergeCells>
  <phoneticPr fontId="0" type="noConversion"/>
  <conditionalFormatting sqref="A9:A10 A12:A39">
    <cfRule type="expression" dxfId="68" priority="10" stopIfTrue="1">
      <formula>COUNTIF(Férié,$B9)&gt;0</formula>
    </cfRule>
    <cfRule type="expression" dxfId="67" priority="11" stopIfTrue="1">
      <formula>WEEKDAY($B9,2)&gt;5</formula>
    </cfRule>
  </conditionalFormatting>
  <conditionalFormatting sqref="A8">
    <cfRule type="expression" dxfId="66" priority="12" stopIfTrue="1">
      <formula>COUNTIF(Férié,$B8)&gt;0</formula>
    </cfRule>
    <cfRule type="expression" dxfId="65" priority="13" stopIfTrue="1">
      <formula>WEEKDAY($B8,2)&gt;5</formula>
    </cfRule>
  </conditionalFormatting>
  <conditionalFormatting sqref="D8:D10 D12:D36">
    <cfRule type="expression" dxfId="64" priority="14" stopIfTrue="1">
      <formula>COUNTIF(Férié,$B8)&gt;0</formula>
    </cfRule>
  </conditionalFormatting>
  <conditionalFormatting sqref="K40">
    <cfRule type="cellIs" dxfId="63" priority="8" stopIfTrue="1" operator="greaterThan">
      <formula>0</formula>
    </cfRule>
    <cfRule type="cellIs" dxfId="62" priority="9" stopIfTrue="1" operator="lessThan">
      <formula>0</formula>
    </cfRule>
  </conditionalFormatting>
  <conditionalFormatting sqref="B8:B39">
    <cfRule type="expression" dxfId="61" priority="6" stopIfTrue="1">
      <formula>COUNTIF(Férié,$B8)&gt;0</formula>
    </cfRule>
    <cfRule type="expression" dxfId="60" priority="7" stopIfTrue="1">
      <formula>WEEKDAY($B8,2)&gt;5</formula>
    </cfRule>
  </conditionalFormatting>
  <conditionalFormatting sqref="C40">
    <cfRule type="expression" dxfId="59" priority="5" stopIfTrue="1">
      <formula>COUNTIF(Férié,$B40)&gt;0</formula>
    </cfRule>
  </conditionalFormatting>
  <conditionalFormatting sqref="A11">
    <cfRule type="expression" dxfId="58" priority="2" stopIfTrue="1">
      <formula>COUNTIF(Férié,$B11)&gt;0</formula>
    </cfRule>
    <cfRule type="expression" dxfId="57" priority="3" stopIfTrue="1">
      <formula>WEEKDAY($B11,2)&gt;5</formula>
    </cfRule>
  </conditionalFormatting>
  <conditionalFormatting sqref="D11">
    <cfRule type="expression" dxfId="56" priority="4" stopIfTrue="1">
      <formula>COUNTIF(Férié,$B11)&gt;0</formula>
    </cfRule>
  </conditionalFormatting>
  <conditionalFormatting sqref="C8:C39">
    <cfRule type="expression" dxfId="55" priority="1" stopIfTrue="1">
      <formula>COUNTIF(Férié,$B8)&gt;0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8">
      <formula1>0</formula1>
    </dataValidation>
  </dataValidations>
  <pageMargins left="0.25" right="0.25" top="0.75" bottom="0.75" header="0.3" footer="0.3"/>
  <pageSetup paperSize="9" orientation="portrait" horizontalDpi="360" verticalDpi="36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A1:N55"/>
  <sheetViews>
    <sheetView showGridLines="0" workbookViewId="0">
      <selection activeCell="E27" sqref="E27"/>
    </sheetView>
  </sheetViews>
  <sheetFormatPr baseColWidth="10" defaultRowHeight="14.25" x14ac:dyDescent="0.2"/>
  <cols>
    <col min="1" max="1" width="6.75" style="34" customWidth="1"/>
    <col min="2" max="2" width="4.125" style="34" customWidth="1"/>
    <col min="3" max="3" width="3.875" style="34" customWidth="1"/>
    <col min="4" max="4" width="25.125" style="34" customWidth="1"/>
    <col min="5" max="8" width="6.125" style="34" customWidth="1"/>
    <col min="9" max="9" width="7.125" style="34" customWidth="1"/>
    <col min="10" max="10" width="7.125" style="13" customWidth="1"/>
    <col min="11" max="11" width="8.625" style="13" customWidth="1"/>
    <col min="12" max="16384" width="11" style="13"/>
  </cols>
  <sheetData>
    <row r="1" spans="1:14" ht="21" customHeight="1" thickBot="1" x14ac:dyDescent="0.25">
      <c r="A1" s="152" t="str">
        <f>Janv!A1</f>
        <v>RELEVÉ MENSUEL D'HEURES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4" ht="15.75" customHeight="1" thickBot="1" x14ac:dyDescent="0.3">
      <c r="A2" s="112" t="str">
        <f>Janv!A2</f>
        <v>Nombre d'heures à effectuer par jour :</v>
      </c>
      <c r="B2" s="113"/>
      <c r="C2" s="113"/>
      <c r="D2" s="113"/>
      <c r="E2" s="113"/>
      <c r="F2" s="113"/>
      <c r="G2" s="49">
        <f>Janv!G2</f>
        <v>0.29166666666666669</v>
      </c>
      <c r="H2" s="42"/>
      <c r="I2" s="42"/>
      <c r="J2" s="19"/>
      <c r="K2" s="43"/>
    </row>
    <row r="3" spans="1:14" ht="20.100000000000001" customHeight="1" x14ac:dyDescent="0.2">
      <c r="A3" s="99" t="str">
        <f>Janv!A3</f>
        <v xml:space="preserve">NOM DE L'AGENT :   </v>
      </c>
      <c r="B3" s="100"/>
      <c r="C3" s="100"/>
      <c r="D3" s="100"/>
      <c r="E3" s="133" t="str">
        <f>Janv!E3</f>
        <v>Jean NÉMAR</v>
      </c>
      <c r="F3" s="133"/>
      <c r="G3" s="133"/>
      <c r="H3" s="133"/>
      <c r="I3" s="133"/>
      <c r="J3" s="125" t="str">
        <f>Janv!J3</f>
        <v>Solde à la fin du mois précédent</v>
      </c>
      <c r="K3" s="126"/>
    </row>
    <row r="4" spans="1:14" ht="20.100000000000001" customHeight="1" thickBot="1" x14ac:dyDescent="0.25">
      <c r="A4" s="109" t="str">
        <f>Janv!A4</f>
        <v xml:space="preserve">SERVICE : </v>
      </c>
      <c r="B4" s="110"/>
      <c r="C4" s="110"/>
      <c r="D4" s="110"/>
      <c r="E4" s="98" t="str">
        <f>Janv!E4</f>
        <v>ANIMATION</v>
      </c>
      <c r="F4" s="98"/>
      <c r="G4" s="98"/>
      <c r="H4" s="98"/>
      <c r="I4" s="98"/>
      <c r="J4" s="127"/>
      <c r="K4" s="128"/>
    </row>
    <row r="5" spans="1:14" ht="30" customHeight="1" thickBot="1" x14ac:dyDescent="0.25">
      <c r="A5" s="101" t="str">
        <f>Janv!A5</f>
        <v>Choix de l'Année</v>
      </c>
      <c r="B5" s="102"/>
      <c r="C5" s="103">
        <f>Année</f>
        <v>2016</v>
      </c>
      <c r="D5" s="104"/>
      <c r="E5" s="131">
        <f>DATE(Année,9,1)</f>
        <v>41152</v>
      </c>
      <c r="F5" s="132"/>
      <c r="G5" s="132"/>
      <c r="H5" s="132"/>
      <c r="I5" s="134"/>
      <c r="J5" s="129">
        <f>Mars!K40</f>
        <v>-0.58333333333333337</v>
      </c>
      <c r="K5" s="130"/>
    </row>
    <row r="6" spans="1:14" ht="30" customHeight="1" thickBot="1" x14ac:dyDescent="0.25">
      <c r="A6" s="37"/>
      <c r="B6" s="16"/>
      <c r="C6" s="105" t="str">
        <f>Janv!C6</f>
        <v xml:space="preserve">Motif du dépassement / Récupération* </v>
      </c>
      <c r="D6" s="106"/>
      <c r="E6" s="120" t="str">
        <f>Janv!E6</f>
        <v>Plages horaires</v>
      </c>
      <c r="F6" s="121"/>
      <c r="G6" s="121"/>
      <c r="H6" s="122"/>
      <c r="I6" s="114" t="str">
        <f>Janv!I6</f>
        <v>Nb d'heures effectuées</v>
      </c>
      <c r="J6" s="116" t="str">
        <f>Janv!J6</f>
        <v>Heures à rattraper ou récupérer</v>
      </c>
      <c r="K6" s="116" t="str">
        <f>Janv!K6</f>
        <v>Solde après chaque journée concernée</v>
      </c>
    </row>
    <row r="7" spans="1:14" ht="15" customHeight="1" thickBot="1" x14ac:dyDescent="0.25">
      <c r="A7" s="20"/>
      <c r="B7" s="21"/>
      <c r="C7" s="135"/>
      <c r="D7" s="136"/>
      <c r="E7" s="123" t="str">
        <f>Janv!E7</f>
        <v>Matin</v>
      </c>
      <c r="F7" s="124"/>
      <c r="G7" s="147" t="str">
        <f>Janv!G7</f>
        <v>Après-midi</v>
      </c>
      <c r="H7" s="124"/>
      <c r="I7" s="115"/>
      <c r="J7" s="117"/>
      <c r="K7" s="117"/>
      <c r="N7" s="18"/>
    </row>
    <row r="8" spans="1:14" ht="15" customHeight="1" x14ac:dyDescent="0.2">
      <c r="A8" s="9">
        <f>B8</f>
        <v>41152</v>
      </c>
      <c r="B8" s="60">
        <f>Aout!B38+1</f>
        <v>41152</v>
      </c>
      <c r="C8" s="65"/>
      <c r="D8" s="35"/>
      <c r="E8" s="2">
        <v>0.375</v>
      </c>
      <c r="F8" s="92">
        <v>0.52083333333333337</v>
      </c>
      <c r="G8" s="4">
        <v>0.58333333333333337</v>
      </c>
      <c r="H8" s="5">
        <v>0.72916666666666663</v>
      </c>
      <c r="I8" s="22">
        <f>F8-E8+H8-G8</f>
        <v>0.29166666666666663</v>
      </c>
      <c r="J8" s="23">
        <f t="shared" ref="J8:J37" si="0">$G$2-I8</f>
        <v>0</v>
      </c>
      <c r="K8" s="38">
        <f>J5-J8</f>
        <v>-0.58333333333333337</v>
      </c>
      <c r="N8" s="18"/>
    </row>
    <row r="9" spans="1:14" ht="15" customHeight="1" x14ac:dyDescent="0.2">
      <c r="A9" s="9">
        <f t="shared" ref="A9:A37" si="1">B9</f>
        <v>41153</v>
      </c>
      <c r="B9" s="60">
        <f>SUM(B8+1)</f>
        <v>41153</v>
      </c>
      <c r="C9" s="65"/>
      <c r="D9" s="35"/>
      <c r="E9" s="2">
        <v>0.375</v>
      </c>
      <c r="F9" s="92">
        <v>0.52083333333333337</v>
      </c>
      <c r="G9" s="4">
        <v>0.58333333333333337</v>
      </c>
      <c r="H9" s="5">
        <v>0.72916666666666663</v>
      </c>
      <c r="I9" s="24">
        <f t="shared" ref="I9:I37" si="2">F9-E9+H9-G9</f>
        <v>0.29166666666666663</v>
      </c>
      <c r="J9" s="25">
        <f t="shared" si="0"/>
        <v>0</v>
      </c>
      <c r="K9" s="39">
        <f>K8-J9</f>
        <v>-0.58333333333333337</v>
      </c>
      <c r="N9" s="19"/>
    </row>
    <row r="10" spans="1:14" ht="15" customHeight="1" x14ac:dyDescent="0.2">
      <c r="A10" s="9">
        <f t="shared" si="1"/>
        <v>41154</v>
      </c>
      <c r="B10" s="60">
        <f t="shared" ref="B10:B37" si="3">SUM(B9+1)</f>
        <v>41154</v>
      </c>
      <c r="C10" s="65"/>
      <c r="D10" s="35"/>
      <c r="E10" s="2">
        <v>0.375</v>
      </c>
      <c r="F10" s="92">
        <v>0.52083333333333337</v>
      </c>
      <c r="G10" s="4">
        <v>0.58333333333333337</v>
      </c>
      <c r="H10" s="5">
        <v>0.72916666666666663</v>
      </c>
      <c r="I10" s="24">
        <f t="shared" si="2"/>
        <v>0.29166666666666663</v>
      </c>
      <c r="J10" s="25">
        <f t="shared" si="0"/>
        <v>0</v>
      </c>
      <c r="K10" s="39">
        <f t="shared" ref="K10:K37" si="4">K9-J10</f>
        <v>-0.58333333333333337</v>
      </c>
      <c r="N10" s="19"/>
    </row>
    <row r="11" spans="1:14" ht="15" customHeight="1" x14ac:dyDescent="0.2">
      <c r="A11" s="9">
        <f t="shared" si="1"/>
        <v>41155</v>
      </c>
      <c r="B11" s="60">
        <f t="shared" si="3"/>
        <v>41155</v>
      </c>
      <c r="C11" s="65"/>
      <c r="D11" s="35"/>
      <c r="E11" s="2">
        <v>0.375</v>
      </c>
      <c r="F11" s="92">
        <v>0.52083333333333337</v>
      </c>
      <c r="G11" s="4">
        <v>0.58333333333333337</v>
      </c>
      <c r="H11" s="5">
        <v>0.72916666666666663</v>
      </c>
      <c r="I11" s="24">
        <f t="shared" si="2"/>
        <v>0.29166666666666663</v>
      </c>
      <c r="J11" s="25">
        <f t="shared" si="0"/>
        <v>0</v>
      </c>
      <c r="K11" s="39">
        <f>K9-J11</f>
        <v>-0.58333333333333337</v>
      </c>
    </row>
    <row r="12" spans="1:14" ht="15" customHeight="1" x14ac:dyDescent="0.2">
      <c r="A12" s="9">
        <f t="shared" si="1"/>
        <v>41156</v>
      </c>
      <c r="B12" s="60">
        <f t="shared" si="3"/>
        <v>41156</v>
      </c>
      <c r="C12" s="65"/>
      <c r="D12" s="35"/>
      <c r="E12" s="2">
        <v>0.375</v>
      </c>
      <c r="F12" s="92">
        <v>0.52083333333333337</v>
      </c>
      <c r="G12" s="4">
        <v>0.58333333333333337</v>
      </c>
      <c r="H12" s="5">
        <v>0.72916666666666663</v>
      </c>
      <c r="I12" s="24">
        <f t="shared" si="2"/>
        <v>0.29166666666666663</v>
      </c>
      <c r="J12" s="25">
        <f t="shared" si="0"/>
        <v>0</v>
      </c>
      <c r="K12" s="39">
        <f>K10-J12</f>
        <v>-0.58333333333333337</v>
      </c>
    </row>
    <row r="13" spans="1:14" ht="15" customHeight="1" x14ac:dyDescent="0.2">
      <c r="A13" s="9">
        <f t="shared" si="1"/>
        <v>41157</v>
      </c>
      <c r="B13" s="60">
        <f t="shared" si="3"/>
        <v>41157</v>
      </c>
      <c r="C13" s="65"/>
      <c r="D13" s="35"/>
      <c r="E13" s="2">
        <v>0.375</v>
      </c>
      <c r="F13" s="92">
        <v>0.52083333333333337</v>
      </c>
      <c r="G13" s="4">
        <v>0.58333333333333337</v>
      </c>
      <c r="H13" s="5">
        <v>0.72916666666666663</v>
      </c>
      <c r="I13" s="24">
        <f t="shared" si="2"/>
        <v>0.29166666666666663</v>
      </c>
      <c r="J13" s="25">
        <f t="shared" si="0"/>
        <v>0</v>
      </c>
      <c r="K13" s="39">
        <f t="shared" si="4"/>
        <v>-0.58333333333333337</v>
      </c>
    </row>
    <row r="14" spans="1:14" ht="15" customHeight="1" x14ac:dyDescent="0.2">
      <c r="A14" s="9">
        <f t="shared" si="1"/>
        <v>41158</v>
      </c>
      <c r="B14" s="60">
        <f t="shared" si="3"/>
        <v>41158</v>
      </c>
      <c r="C14" s="65"/>
      <c r="D14" s="35"/>
      <c r="E14" s="2">
        <v>0.375</v>
      </c>
      <c r="F14" s="92">
        <v>0.52083333333333337</v>
      </c>
      <c r="G14" s="4">
        <v>0.58333333333333337</v>
      </c>
      <c r="H14" s="5">
        <v>0.72916666666666663</v>
      </c>
      <c r="I14" s="24">
        <f t="shared" si="2"/>
        <v>0.29166666666666663</v>
      </c>
      <c r="J14" s="25">
        <f t="shared" si="0"/>
        <v>0</v>
      </c>
      <c r="K14" s="39">
        <f t="shared" si="4"/>
        <v>-0.58333333333333337</v>
      </c>
    </row>
    <row r="15" spans="1:14" ht="15" customHeight="1" x14ac:dyDescent="0.2">
      <c r="A15" s="9">
        <f t="shared" si="1"/>
        <v>41159</v>
      </c>
      <c r="B15" s="60">
        <f t="shared" si="3"/>
        <v>41159</v>
      </c>
      <c r="C15" s="65"/>
      <c r="D15" s="35"/>
      <c r="E15" s="2">
        <v>0.375</v>
      </c>
      <c r="F15" s="92">
        <v>0.52083333333333337</v>
      </c>
      <c r="G15" s="4">
        <v>0.58333333333333337</v>
      </c>
      <c r="H15" s="5">
        <v>0.72916666666666663</v>
      </c>
      <c r="I15" s="24">
        <f t="shared" si="2"/>
        <v>0.29166666666666663</v>
      </c>
      <c r="J15" s="25">
        <f t="shared" si="0"/>
        <v>0</v>
      </c>
      <c r="K15" s="39">
        <f t="shared" si="4"/>
        <v>-0.58333333333333337</v>
      </c>
    </row>
    <row r="16" spans="1:14" ht="15" customHeight="1" x14ac:dyDescent="0.2">
      <c r="A16" s="9">
        <f t="shared" si="1"/>
        <v>41160</v>
      </c>
      <c r="B16" s="60">
        <f t="shared" si="3"/>
        <v>41160</v>
      </c>
      <c r="C16" s="65"/>
      <c r="D16" s="35"/>
      <c r="E16" s="2">
        <v>0.375</v>
      </c>
      <c r="F16" s="92">
        <v>0.52083333333333337</v>
      </c>
      <c r="G16" s="4">
        <v>0.58333333333333337</v>
      </c>
      <c r="H16" s="5">
        <v>0.72916666666666663</v>
      </c>
      <c r="I16" s="24">
        <f t="shared" si="2"/>
        <v>0.29166666666666663</v>
      </c>
      <c r="J16" s="25">
        <f t="shared" si="0"/>
        <v>0</v>
      </c>
      <c r="K16" s="39">
        <f t="shared" si="4"/>
        <v>-0.58333333333333337</v>
      </c>
    </row>
    <row r="17" spans="1:11" ht="15" customHeight="1" x14ac:dyDescent="0.2">
      <c r="A17" s="9">
        <f t="shared" si="1"/>
        <v>41161</v>
      </c>
      <c r="B17" s="60">
        <f t="shared" si="3"/>
        <v>41161</v>
      </c>
      <c r="C17" s="65"/>
      <c r="D17" s="35"/>
      <c r="E17" s="2">
        <v>0.375</v>
      </c>
      <c r="F17" s="92">
        <v>0.52083333333333337</v>
      </c>
      <c r="G17" s="4">
        <v>0.58333333333333337</v>
      </c>
      <c r="H17" s="5">
        <v>0.72916666666666663</v>
      </c>
      <c r="I17" s="24">
        <f t="shared" si="2"/>
        <v>0.29166666666666663</v>
      </c>
      <c r="J17" s="25">
        <f t="shared" si="0"/>
        <v>0</v>
      </c>
      <c r="K17" s="39">
        <f t="shared" si="4"/>
        <v>-0.58333333333333337</v>
      </c>
    </row>
    <row r="18" spans="1:11" ht="15" customHeight="1" x14ac:dyDescent="0.2">
      <c r="A18" s="9">
        <f t="shared" si="1"/>
        <v>41162</v>
      </c>
      <c r="B18" s="60">
        <f t="shared" si="3"/>
        <v>41162</v>
      </c>
      <c r="C18" s="65"/>
      <c r="D18" s="35"/>
      <c r="E18" s="2">
        <v>0.375</v>
      </c>
      <c r="F18" s="92">
        <v>0.52083333333333337</v>
      </c>
      <c r="G18" s="4">
        <v>0.58333333333333337</v>
      </c>
      <c r="H18" s="5">
        <v>0.72916666666666663</v>
      </c>
      <c r="I18" s="24">
        <f t="shared" si="2"/>
        <v>0.29166666666666663</v>
      </c>
      <c r="J18" s="25">
        <f t="shared" si="0"/>
        <v>0</v>
      </c>
      <c r="K18" s="39">
        <f t="shared" si="4"/>
        <v>-0.58333333333333337</v>
      </c>
    </row>
    <row r="19" spans="1:11" ht="15" customHeight="1" x14ac:dyDescent="0.2">
      <c r="A19" s="9">
        <f t="shared" si="1"/>
        <v>41163</v>
      </c>
      <c r="B19" s="60">
        <f t="shared" si="3"/>
        <v>41163</v>
      </c>
      <c r="C19" s="65"/>
      <c r="D19" s="35"/>
      <c r="E19" s="2">
        <v>0.375</v>
      </c>
      <c r="F19" s="92">
        <v>0.52083333333333337</v>
      </c>
      <c r="G19" s="4">
        <v>0.58333333333333337</v>
      </c>
      <c r="H19" s="5">
        <v>0.72916666666666663</v>
      </c>
      <c r="I19" s="24">
        <f t="shared" si="2"/>
        <v>0.29166666666666663</v>
      </c>
      <c r="J19" s="25">
        <f t="shared" si="0"/>
        <v>0</v>
      </c>
      <c r="K19" s="39">
        <f t="shared" si="4"/>
        <v>-0.58333333333333337</v>
      </c>
    </row>
    <row r="20" spans="1:11" ht="15" customHeight="1" x14ac:dyDescent="0.2">
      <c r="A20" s="9">
        <f t="shared" si="1"/>
        <v>41164</v>
      </c>
      <c r="B20" s="60">
        <f t="shared" si="3"/>
        <v>41164</v>
      </c>
      <c r="C20" s="65"/>
      <c r="D20" s="35"/>
      <c r="E20" s="2">
        <v>0.375</v>
      </c>
      <c r="F20" s="92">
        <v>0.52083333333333337</v>
      </c>
      <c r="G20" s="4">
        <v>0.58333333333333337</v>
      </c>
      <c r="H20" s="5">
        <v>0.72916666666666663</v>
      </c>
      <c r="I20" s="24">
        <f t="shared" si="2"/>
        <v>0.29166666666666663</v>
      </c>
      <c r="J20" s="25">
        <f t="shared" si="0"/>
        <v>0</v>
      </c>
      <c r="K20" s="39">
        <f t="shared" si="4"/>
        <v>-0.58333333333333337</v>
      </c>
    </row>
    <row r="21" spans="1:11" ht="15" customHeight="1" x14ac:dyDescent="0.2">
      <c r="A21" s="9">
        <f t="shared" si="1"/>
        <v>41165</v>
      </c>
      <c r="B21" s="60">
        <f t="shared" si="3"/>
        <v>41165</v>
      </c>
      <c r="C21" s="65"/>
      <c r="D21" s="35"/>
      <c r="E21" s="2">
        <v>0.375</v>
      </c>
      <c r="F21" s="92">
        <v>0.52083333333333337</v>
      </c>
      <c r="G21" s="4">
        <v>0.58333333333333337</v>
      </c>
      <c r="H21" s="5">
        <v>0.72916666666666663</v>
      </c>
      <c r="I21" s="24">
        <f t="shared" si="2"/>
        <v>0.29166666666666663</v>
      </c>
      <c r="J21" s="25">
        <f t="shared" si="0"/>
        <v>0</v>
      </c>
      <c r="K21" s="39">
        <f t="shared" si="4"/>
        <v>-0.58333333333333337</v>
      </c>
    </row>
    <row r="22" spans="1:11" ht="15" customHeight="1" x14ac:dyDescent="0.2">
      <c r="A22" s="9">
        <f t="shared" si="1"/>
        <v>41166</v>
      </c>
      <c r="B22" s="60">
        <f t="shared" si="3"/>
        <v>41166</v>
      </c>
      <c r="C22" s="65"/>
      <c r="D22" s="35"/>
      <c r="E22" s="2">
        <v>0.375</v>
      </c>
      <c r="F22" s="92">
        <v>0.52083333333333337</v>
      </c>
      <c r="G22" s="4">
        <v>0.58333333333333337</v>
      </c>
      <c r="H22" s="5">
        <v>0.72916666666666663</v>
      </c>
      <c r="I22" s="24">
        <f t="shared" si="2"/>
        <v>0.29166666666666663</v>
      </c>
      <c r="J22" s="25">
        <f t="shared" si="0"/>
        <v>0</v>
      </c>
      <c r="K22" s="39">
        <f t="shared" si="4"/>
        <v>-0.58333333333333337</v>
      </c>
    </row>
    <row r="23" spans="1:11" ht="15" customHeight="1" x14ac:dyDescent="0.2">
      <c r="A23" s="9">
        <f t="shared" si="1"/>
        <v>41167</v>
      </c>
      <c r="B23" s="60">
        <f t="shared" si="3"/>
        <v>41167</v>
      </c>
      <c r="C23" s="65"/>
      <c r="D23" s="35"/>
      <c r="E23" s="2">
        <v>0.375</v>
      </c>
      <c r="F23" s="92">
        <v>0.52083333333333337</v>
      </c>
      <c r="G23" s="4">
        <v>0.58333333333333337</v>
      </c>
      <c r="H23" s="5">
        <v>0.72916666666666663</v>
      </c>
      <c r="I23" s="24">
        <f t="shared" si="2"/>
        <v>0.29166666666666663</v>
      </c>
      <c r="J23" s="25">
        <f t="shared" si="0"/>
        <v>0</v>
      </c>
      <c r="K23" s="39">
        <f t="shared" si="4"/>
        <v>-0.58333333333333337</v>
      </c>
    </row>
    <row r="24" spans="1:11" ht="15" customHeight="1" x14ac:dyDescent="0.2">
      <c r="A24" s="9">
        <f t="shared" si="1"/>
        <v>41168</v>
      </c>
      <c r="B24" s="60">
        <f t="shared" si="3"/>
        <v>41168</v>
      </c>
      <c r="C24" s="65"/>
      <c r="D24" s="35"/>
      <c r="E24" s="2">
        <v>0.375</v>
      </c>
      <c r="F24" s="92">
        <v>0.52083333333333337</v>
      </c>
      <c r="G24" s="4">
        <v>0.58333333333333337</v>
      </c>
      <c r="H24" s="5">
        <v>0.72916666666666663</v>
      </c>
      <c r="I24" s="24">
        <f t="shared" si="2"/>
        <v>0.29166666666666663</v>
      </c>
      <c r="J24" s="25">
        <f t="shared" si="0"/>
        <v>0</v>
      </c>
      <c r="K24" s="39">
        <f t="shared" si="4"/>
        <v>-0.58333333333333337</v>
      </c>
    </row>
    <row r="25" spans="1:11" ht="15" customHeight="1" x14ac:dyDescent="0.2">
      <c r="A25" s="9">
        <f t="shared" si="1"/>
        <v>41169</v>
      </c>
      <c r="B25" s="60">
        <f t="shared" si="3"/>
        <v>41169</v>
      </c>
      <c r="C25" s="65"/>
      <c r="D25" s="35"/>
      <c r="E25" s="2">
        <v>0.375</v>
      </c>
      <c r="F25" s="92">
        <v>0.52083333333333337</v>
      </c>
      <c r="G25" s="4">
        <v>0.58333333333333337</v>
      </c>
      <c r="H25" s="5">
        <v>0.72916666666666663</v>
      </c>
      <c r="I25" s="24">
        <f t="shared" si="2"/>
        <v>0.29166666666666663</v>
      </c>
      <c r="J25" s="25">
        <f t="shared" si="0"/>
        <v>0</v>
      </c>
      <c r="K25" s="39">
        <f t="shared" si="4"/>
        <v>-0.58333333333333337</v>
      </c>
    </row>
    <row r="26" spans="1:11" ht="15" customHeight="1" x14ac:dyDescent="0.2">
      <c r="A26" s="9">
        <f t="shared" si="1"/>
        <v>41170</v>
      </c>
      <c r="B26" s="60">
        <f t="shared" si="3"/>
        <v>41170</v>
      </c>
      <c r="C26" s="65"/>
      <c r="D26" s="35"/>
      <c r="E26" s="2">
        <v>0.375</v>
      </c>
      <c r="F26" s="92">
        <v>0.52083333333333337</v>
      </c>
      <c r="G26" s="4">
        <v>0.58333333333333337</v>
      </c>
      <c r="H26" s="5">
        <v>0.72916666666666663</v>
      </c>
      <c r="I26" s="24">
        <f t="shared" si="2"/>
        <v>0.29166666666666663</v>
      </c>
      <c r="J26" s="25">
        <f t="shared" si="0"/>
        <v>0</v>
      </c>
      <c r="K26" s="39">
        <f t="shared" si="4"/>
        <v>-0.58333333333333337</v>
      </c>
    </row>
    <row r="27" spans="1:11" ht="15" customHeight="1" x14ac:dyDescent="0.2">
      <c r="A27" s="9">
        <f t="shared" si="1"/>
        <v>41171</v>
      </c>
      <c r="B27" s="60">
        <f t="shared" si="3"/>
        <v>41171</v>
      </c>
      <c r="C27" s="65"/>
      <c r="D27" s="35"/>
      <c r="E27" s="2">
        <v>0.375</v>
      </c>
      <c r="F27" s="92">
        <v>0.52083333333333337</v>
      </c>
      <c r="G27" s="4">
        <v>0.58333333333333337</v>
      </c>
      <c r="H27" s="5">
        <v>0.72916666666666663</v>
      </c>
      <c r="I27" s="24">
        <f t="shared" si="2"/>
        <v>0.29166666666666663</v>
      </c>
      <c r="J27" s="25">
        <f t="shared" si="0"/>
        <v>0</v>
      </c>
      <c r="K27" s="39">
        <f t="shared" si="4"/>
        <v>-0.58333333333333337</v>
      </c>
    </row>
    <row r="28" spans="1:11" ht="15" customHeight="1" x14ac:dyDescent="0.2">
      <c r="A28" s="9">
        <f t="shared" si="1"/>
        <v>41172</v>
      </c>
      <c r="B28" s="60">
        <f t="shared" si="3"/>
        <v>41172</v>
      </c>
      <c r="C28" s="65"/>
      <c r="D28" s="35"/>
      <c r="E28" s="2">
        <v>0.375</v>
      </c>
      <c r="F28" s="92">
        <v>0.52083333333333337</v>
      </c>
      <c r="G28" s="4">
        <v>0.58333333333333337</v>
      </c>
      <c r="H28" s="5">
        <v>0.72916666666666663</v>
      </c>
      <c r="I28" s="24">
        <f t="shared" si="2"/>
        <v>0.29166666666666663</v>
      </c>
      <c r="J28" s="25">
        <f t="shared" si="0"/>
        <v>0</v>
      </c>
      <c r="K28" s="39">
        <f t="shared" si="4"/>
        <v>-0.58333333333333337</v>
      </c>
    </row>
    <row r="29" spans="1:11" ht="15" customHeight="1" x14ac:dyDescent="0.2">
      <c r="A29" s="9">
        <f t="shared" si="1"/>
        <v>41173</v>
      </c>
      <c r="B29" s="60">
        <f t="shared" si="3"/>
        <v>41173</v>
      </c>
      <c r="C29" s="65"/>
      <c r="D29" s="35"/>
      <c r="E29" s="2">
        <v>0.375</v>
      </c>
      <c r="F29" s="92">
        <v>0.52083333333333337</v>
      </c>
      <c r="G29" s="4">
        <v>0.58333333333333337</v>
      </c>
      <c r="H29" s="5">
        <v>0.72916666666666663</v>
      </c>
      <c r="I29" s="24">
        <f t="shared" si="2"/>
        <v>0.29166666666666663</v>
      </c>
      <c r="J29" s="25">
        <f t="shared" si="0"/>
        <v>0</v>
      </c>
      <c r="K29" s="39">
        <f t="shared" si="4"/>
        <v>-0.58333333333333337</v>
      </c>
    </row>
    <row r="30" spans="1:11" ht="15" customHeight="1" x14ac:dyDescent="0.2">
      <c r="A30" s="9">
        <f t="shared" si="1"/>
        <v>41174</v>
      </c>
      <c r="B30" s="60">
        <f t="shared" si="3"/>
        <v>41174</v>
      </c>
      <c r="C30" s="65"/>
      <c r="D30" s="35"/>
      <c r="E30" s="2">
        <v>0.375</v>
      </c>
      <c r="F30" s="92">
        <v>0.52083333333333337</v>
      </c>
      <c r="G30" s="4">
        <v>0.58333333333333337</v>
      </c>
      <c r="H30" s="5">
        <v>0.72916666666666663</v>
      </c>
      <c r="I30" s="24">
        <f t="shared" si="2"/>
        <v>0.29166666666666663</v>
      </c>
      <c r="J30" s="25">
        <f t="shared" si="0"/>
        <v>0</v>
      </c>
      <c r="K30" s="39">
        <f t="shared" si="4"/>
        <v>-0.58333333333333337</v>
      </c>
    </row>
    <row r="31" spans="1:11" ht="15" customHeight="1" x14ac:dyDescent="0.2">
      <c r="A31" s="9">
        <f t="shared" si="1"/>
        <v>41175</v>
      </c>
      <c r="B31" s="60">
        <f t="shared" si="3"/>
        <v>41175</v>
      </c>
      <c r="C31" s="65"/>
      <c r="D31" s="35"/>
      <c r="E31" s="2">
        <v>0.375</v>
      </c>
      <c r="F31" s="92">
        <v>0.52083333333333337</v>
      </c>
      <c r="G31" s="4">
        <v>0.58333333333333337</v>
      </c>
      <c r="H31" s="5">
        <v>0.72916666666666663</v>
      </c>
      <c r="I31" s="24">
        <f t="shared" si="2"/>
        <v>0.29166666666666663</v>
      </c>
      <c r="J31" s="25">
        <f t="shared" si="0"/>
        <v>0</v>
      </c>
      <c r="K31" s="39">
        <f t="shared" si="4"/>
        <v>-0.58333333333333337</v>
      </c>
    </row>
    <row r="32" spans="1:11" ht="15" customHeight="1" x14ac:dyDescent="0.2">
      <c r="A32" s="9">
        <f t="shared" si="1"/>
        <v>41176</v>
      </c>
      <c r="B32" s="60">
        <f t="shared" si="3"/>
        <v>41176</v>
      </c>
      <c r="C32" s="65"/>
      <c r="D32" s="35"/>
      <c r="E32" s="2">
        <v>0.375</v>
      </c>
      <c r="F32" s="92">
        <v>0.52083333333333337</v>
      </c>
      <c r="G32" s="4">
        <v>0.58333333333333337</v>
      </c>
      <c r="H32" s="5">
        <v>0.72916666666666663</v>
      </c>
      <c r="I32" s="24">
        <f t="shared" si="2"/>
        <v>0.29166666666666663</v>
      </c>
      <c r="J32" s="25">
        <f t="shared" si="0"/>
        <v>0</v>
      </c>
      <c r="K32" s="39">
        <f t="shared" si="4"/>
        <v>-0.58333333333333337</v>
      </c>
    </row>
    <row r="33" spans="1:12" ht="15" customHeight="1" x14ac:dyDescent="0.2">
      <c r="A33" s="9">
        <f t="shared" si="1"/>
        <v>41177</v>
      </c>
      <c r="B33" s="60">
        <f t="shared" si="3"/>
        <v>41177</v>
      </c>
      <c r="C33" s="65"/>
      <c r="D33" s="35"/>
      <c r="E33" s="2">
        <v>0.375</v>
      </c>
      <c r="F33" s="92">
        <v>0.52083333333333337</v>
      </c>
      <c r="G33" s="4">
        <v>0.58333333333333337</v>
      </c>
      <c r="H33" s="5">
        <v>0.72916666666666663</v>
      </c>
      <c r="I33" s="24">
        <f t="shared" si="2"/>
        <v>0.29166666666666663</v>
      </c>
      <c r="J33" s="25">
        <f t="shared" si="0"/>
        <v>0</v>
      </c>
      <c r="K33" s="39">
        <f t="shared" si="4"/>
        <v>-0.58333333333333337</v>
      </c>
    </row>
    <row r="34" spans="1:12" ht="15" customHeight="1" x14ac:dyDescent="0.2">
      <c r="A34" s="9">
        <f t="shared" si="1"/>
        <v>41178</v>
      </c>
      <c r="B34" s="60">
        <f t="shared" si="3"/>
        <v>41178</v>
      </c>
      <c r="C34" s="65"/>
      <c r="D34" s="35"/>
      <c r="E34" s="2">
        <v>0.375</v>
      </c>
      <c r="F34" s="92">
        <v>0.52083333333333337</v>
      </c>
      <c r="G34" s="4">
        <v>0.58333333333333337</v>
      </c>
      <c r="H34" s="5">
        <v>0.72916666666666663</v>
      </c>
      <c r="I34" s="24">
        <f t="shared" si="2"/>
        <v>0.29166666666666663</v>
      </c>
      <c r="J34" s="25">
        <f t="shared" si="0"/>
        <v>0</v>
      </c>
      <c r="K34" s="39">
        <f t="shared" si="4"/>
        <v>-0.58333333333333337</v>
      </c>
    </row>
    <row r="35" spans="1:12" ht="15" customHeight="1" x14ac:dyDescent="0.2">
      <c r="A35" s="9">
        <f t="shared" si="1"/>
        <v>41179</v>
      </c>
      <c r="B35" s="60">
        <f t="shared" si="3"/>
        <v>41179</v>
      </c>
      <c r="C35" s="65"/>
      <c r="D35" s="35"/>
      <c r="E35" s="2">
        <v>0.375</v>
      </c>
      <c r="F35" s="92">
        <v>0.52083333333333337</v>
      </c>
      <c r="G35" s="4">
        <v>0.58333333333333337</v>
      </c>
      <c r="H35" s="5">
        <v>0.72916666666666663</v>
      </c>
      <c r="I35" s="24">
        <f t="shared" si="2"/>
        <v>0.29166666666666663</v>
      </c>
      <c r="J35" s="25">
        <f t="shared" si="0"/>
        <v>0</v>
      </c>
      <c r="K35" s="39">
        <f t="shared" si="4"/>
        <v>-0.58333333333333337</v>
      </c>
    </row>
    <row r="36" spans="1:12" ht="15" customHeight="1" x14ac:dyDescent="0.2">
      <c r="A36" s="9">
        <f t="shared" si="1"/>
        <v>41180</v>
      </c>
      <c r="B36" s="60">
        <f t="shared" si="3"/>
        <v>41180</v>
      </c>
      <c r="C36" s="65"/>
      <c r="D36" s="35"/>
      <c r="E36" s="2">
        <v>0.375</v>
      </c>
      <c r="F36" s="92">
        <v>0.52083333333333337</v>
      </c>
      <c r="G36" s="4">
        <v>0.58333333333333337</v>
      </c>
      <c r="H36" s="5">
        <v>0.72916666666666663</v>
      </c>
      <c r="I36" s="24">
        <f t="shared" si="2"/>
        <v>0.29166666666666663</v>
      </c>
      <c r="J36" s="25">
        <f t="shared" si="0"/>
        <v>0</v>
      </c>
      <c r="K36" s="39">
        <f t="shared" si="4"/>
        <v>-0.58333333333333337</v>
      </c>
    </row>
    <row r="37" spans="1:12" ht="15" customHeight="1" thickBot="1" x14ac:dyDescent="0.25">
      <c r="A37" s="11">
        <f t="shared" si="1"/>
        <v>41181</v>
      </c>
      <c r="B37" s="61">
        <f t="shared" si="3"/>
        <v>41181</v>
      </c>
      <c r="C37" s="66"/>
      <c r="D37" s="45"/>
      <c r="E37" s="6">
        <v>0.375</v>
      </c>
      <c r="F37" s="94">
        <v>0.52083333333333337</v>
      </c>
      <c r="G37" s="10">
        <v>0.58333333333333337</v>
      </c>
      <c r="H37" s="8">
        <v>0.72916666666666663</v>
      </c>
      <c r="I37" s="26">
        <f t="shared" si="2"/>
        <v>0.29166666666666663</v>
      </c>
      <c r="J37" s="27">
        <f t="shared" si="0"/>
        <v>0</v>
      </c>
      <c r="K37" s="41">
        <f t="shared" si="4"/>
        <v>-0.58333333333333337</v>
      </c>
    </row>
    <row r="38" spans="1:12" ht="15" customHeight="1" thickBot="1" x14ac:dyDescent="0.25">
      <c r="A38" s="68"/>
      <c r="B38" s="76"/>
      <c r="C38" s="80"/>
      <c r="D38" s="77"/>
      <c r="E38" s="71"/>
      <c r="F38" s="71"/>
      <c r="G38" s="72"/>
      <c r="H38" s="72"/>
      <c r="I38" s="73"/>
      <c r="J38" s="73"/>
      <c r="K38" s="81"/>
      <c r="L38" s="19"/>
    </row>
    <row r="39" spans="1:12" ht="15" customHeight="1" thickBot="1" x14ac:dyDescent="0.25">
      <c r="A39" s="28"/>
      <c r="B39" s="33"/>
      <c r="C39" s="12"/>
      <c r="D39" s="33"/>
      <c r="E39" s="28"/>
      <c r="F39" s="28"/>
      <c r="G39" s="148" t="str">
        <f>Janv!G40</f>
        <v>SOLDE EN FIN DE MOIS</v>
      </c>
      <c r="H39" s="149"/>
      <c r="I39" s="149"/>
      <c r="J39" s="150"/>
      <c r="K39" s="32">
        <f>K36</f>
        <v>-0.58333333333333337</v>
      </c>
    </row>
    <row r="40" spans="1:12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12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2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2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12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12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12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12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28"/>
      <c r="B52" s="28"/>
      <c r="C52" s="28"/>
      <c r="D52" s="28"/>
      <c r="E52" s="28"/>
      <c r="F52" s="28"/>
      <c r="G52" s="28"/>
      <c r="H52" s="28"/>
      <c r="I52" s="28"/>
    </row>
    <row r="53" spans="1:9" x14ac:dyDescent="0.2">
      <c r="A53" s="28"/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9" x14ac:dyDescent="0.2">
      <c r="A55" s="28"/>
      <c r="B55" s="28"/>
      <c r="C55" s="28"/>
      <c r="D55" s="28"/>
      <c r="E55" s="28"/>
      <c r="F55" s="28"/>
      <c r="G55" s="28"/>
      <c r="H55" s="28"/>
      <c r="I55" s="28"/>
    </row>
  </sheetData>
  <sheetProtection sheet="1" objects="1" scenarios="1" selectLockedCells="1"/>
  <mergeCells count="19">
    <mergeCell ref="A5:B5"/>
    <mergeCell ref="C5:D5"/>
    <mergeCell ref="C6:D7"/>
    <mergeCell ref="A1:K1"/>
    <mergeCell ref="A2:F2"/>
    <mergeCell ref="A3:D3"/>
    <mergeCell ref="E3:I3"/>
    <mergeCell ref="J3:K4"/>
    <mergeCell ref="A4:D4"/>
    <mergeCell ref="E4:I4"/>
    <mergeCell ref="G39:J39"/>
    <mergeCell ref="E5:I5"/>
    <mergeCell ref="J5:K5"/>
    <mergeCell ref="E6:H6"/>
    <mergeCell ref="I6:I7"/>
    <mergeCell ref="J6:J7"/>
    <mergeCell ref="K6:K7"/>
    <mergeCell ref="E7:F7"/>
    <mergeCell ref="G7:H7"/>
  </mergeCells>
  <phoneticPr fontId="0" type="noConversion"/>
  <conditionalFormatting sqref="A9:A10 A12:A38 B8:B38">
    <cfRule type="expression" dxfId="54" priority="8" stopIfTrue="1">
      <formula>COUNTIF(Férié,$B8)&gt;0</formula>
    </cfRule>
    <cfRule type="expression" dxfId="53" priority="9" stopIfTrue="1">
      <formula>WEEKDAY($B8,2)&gt;5</formula>
    </cfRule>
  </conditionalFormatting>
  <conditionalFormatting sqref="A8">
    <cfRule type="expression" dxfId="52" priority="10" stopIfTrue="1">
      <formula>COUNTIF(Férié,$B8)&gt;0</formula>
    </cfRule>
    <cfRule type="expression" dxfId="51" priority="11" stopIfTrue="1">
      <formula>WEEKDAY($B8,2)&gt;5</formula>
    </cfRule>
  </conditionalFormatting>
  <conditionalFormatting sqref="D8:D10 D12:D36">
    <cfRule type="expression" dxfId="50" priority="12" stopIfTrue="1">
      <formula>COUNTIF(Férié,$B8)&gt;0</formula>
    </cfRule>
  </conditionalFormatting>
  <conditionalFormatting sqref="K39">
    <cfRule type="cellIs" dxfId="49" priority="6" stopIfTrue="1" operator="greaterThan">
      <formula>0</formula>
    </cfRule>
    <cfRule type="cellIs" dxfId="48" priority="7" stopIfTrue="1" operator="lessThan">
      <formula>0</formula>
    </cfRule>
  </conditionalFormatting>
  <conditionalFormatting sqref="C8:C38">
    <cfRule type="expression" dxfId="47" priority="1" stopIfTrue="1">
      <formula>COUNTIF(Férié,$B8)&gt;0</formula>
    </cfRule>
  </conditionalFormatting>
  <conditionalFormatting sqref="C39">
    <cfRule type="expression" dxfId="46" priority="5" stopIfTrue="1">
      <formula>COUNTIF(Férié,$B39)&gt;0</formula>
    </cfRule>
  </conditionalFormatting>
  <conditionalFormatting sqref="A11">
    <cfRule type="expression" dxfId="45" priority="2" stopIfTrue="1">
      <formula>COUNTIF(Férié,$B11)&gt;0</formula>
    </cfRule>
    <cfRule type="expression" dxfId="44" priority="3" stopIfTrue="1">
      <formula>WEEKDAY($B11,2)&gt;5</formula>
    </cfRule>
  </conditionalFormatting>
  <conditionalFormatting sqref="D11">
    <cfRule type="expression" dxfId="43" priority="4" stopIfTrue="1">
      <formula>COUNTIF(Férié,$B11)&gt;0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H37">
      <formula1>0</formula1>
    </dataValidation>
  </dataValidations>
  <pageMargins left="0.25" right="0.25" top="0.75" bottom="0.75" header="0.3" footer="0.3"/>
  <pageSetup paperSize="9" orientation="portrait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</vt:i4>
      </vt:variant>
    </vt:vector>
  </HeadingPairs>
  <TitlesOfParts>
    <vt:vector size="16" baseType="lpstr">
      <vt:lpstr>Janv</vt:lpstr>
      <vt:lpstr>Fév</vt:lpstr>
      <vt:lpstr>Mars</vt:lpstr>
      <vt:lpstr>Avril</vt:lpstr>
      <vt:lpstr>Mai</vt:lpstr>
      <vt:lpstr>Juin</vt:lpstr>
      <vt:lpstr>Juillet</vt:lpstr>
      <vt:lpstr>Aout</vt:lpstr>
      <vt:lpstr>Sept</vt:lpstr>
      <vt:lpstr>Oct</vt:lpstr>
      <vt:lpstr>Nov</vt:lpstr>
      <vt:lpstr>Déc</vt:lpstr>
      <vt:lpstr>fériés</vt:lpstr>
      <vt:lpstr>Année</vt:lpstr>
      <vt:lpstr>Férié</vt:lpstr>
      <vt:lpstr>Trois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r.M</dc:creator>
  <cp:lastModifiedBy>Service Animation</cp:lastModifiedBy>
  <cp:lastPrinted>2016-03-04T14:47:48Z</cp:lastPrinted>
  <dcterms:created xsi:type="dcterms:W3CDTF">2006-10-18T11:01:16Z</dcterms:created>
  <dcterms:modified xsi:type="dcterms:W3CDTF">2016-03-04T15:03:55Z</dcterms:modified>
</cp:coreProperties>
</file>