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ode d'emploi" sheetId="6" r:id="rId1"/>
    <sheet name="client" sheetId="4" r:id="rId2"/>
    <sheet name="table_stock" sheetId="1" r:id="rId3"/>
    <sheet name="entrées" sheetId="2" r:id="rId4"/>
    <sheet name="Commande" sheetId="5" r:id="rId5"/>
    <sheet name="Commande_Ligne" sheetId="3" r:id="rId6"/>
    <sheet name="Bon livraison" sheetId="7" r:id="rId7"/>
  </sheets>
  <definedNames>
    <definedName name="_xlnm._FilterDatabase" localSheetId="5" hidden="1">Commande_Ligne!$C$9:$I$17</definedName>
    <definedName name="_xlnm._FilterDatabase" localSheetId="3" hidden="1">entrées!$C$9:$F$18</definedName>
    <definedName name="_xlnm._FilterDatabase" localSheetId="2" hidden="1">table_stock!$C$9:$I$13</definedName>
  </definedNames>
  <calcPr calcId="145621"/>
</workbook>
</file>

<file path=xl/calcChain.xml><?xml version="1.0" encoding="utf-8"?>
<calcChain xmlns="http://schemas.openxmlformats.org/spreadsheetml/2006/main">
  <c r="E19" i="3" l="1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D17" i="7"/>
  <c r="F16" i="7"/>
  <c r="D16" i="7"/>
  <c r="F15" i="7"/>
  <c r="D15" i="7"/>
  <c r="F14" i="7"/>
  <c r="D14" i="7"/>
  <c r="B15" i="7"/>
  <c r="B16" i="7"/>
  <c r="B17" i="7"/>
  <c r="B18" i="7"/>
  <c r="B19" i="7"/>
  <c r="B20" i="7"/>
  <c r="B21" i="7"/>
  <c r="B22" i="7"/>
  <c r="B23" i="7"/>
  <c r="B24" i="7"/>
  <c r="B25" i="7"/>
  <c r="B26" i="7"/>
  <c r="B14" i="7"/>
  <c r="H18" i="7" l="1"/>
  <c r="I19" i="7"/>
  <c r="H20" i="7"/>
  <c r="G21" i="7"/>
  <c r="H22" i="7"/>
  <c r="I23" i="7"/>
  <c r="H24" i="7"/>
  <c r="G25" i="7"/>
  <c r="H26" i="7"/>
  <c r="C10" i="7"/>
  <c r="C9" i="7"/>
  <c r="C8" i="7"/>
  <c r="F8" i="7" s="1"/>
  <c r="G22" i="7" l="1"/>
  <c r="I24" i="7"/>
  <c r="G20" i="7"/>
  <c r="I22" i="7"/>
  <c r="G26" i="7"/>
  <c r="G18" i="7"/>
  <c r="I20" i="7"/>
  <c r="G24" i="7"/>
  <c r="I26" i="7"/>
  <c r="I18" i="7"/>
  <c r="H25" i="7"/>
  <c r="H21" i="7"/>
  <c r="G23" i="7"/>
  <c r="G19" i="7"/>
  <c r="I25" i="7"/>
  <c r="I21" i="7"/>
  <c r="H23" i="7"/>
  <c r="H19" i="7"/>
  <c r="F10" i="7"/>
  <c r="F9" i="7"/>
  <c r="E11" i="3" l="1"/>
  <c r="E12" i="3"/>
  <c r="E13" i="3"/>
  <c r="E14" i="3"/>
  <c r="E15" i="3"/>
  <c r="E16" i="3"/>
  <c r="E17" i="3"/>
  <c r="E10" i="3"/>
  <c r="H13" i="1"/>
  <c r="F13" i="1"/>
  <c r="G13" i="1" s="1"/>
  <c r="H12" i="1"/>
  <c r="F12" i="1"/>
  <c r="G12" i="1" s="1"/>
  <c r="H11" i="1"/>
  <c r="F11" i="1"/>
  <c r="G11" i="1" s="1"/>
  <c r="H10" i="1"/>
  <c r="F10" i="1"/>
  <c r="G10" i="1" s="1"/>
  <c r="E17" i="7" l="1"/>
  <c r="G17" i="7" s="1"/>
  <c r="H17" i="7" s="1"/>
  <c r="I17" i="7" s="1"/>
  <c r="C17" i="7"/>
  <c r="E14" i="7"/>
  <c r="G14" i="7" s="1"/>
  <c r="H14" i="7" s="1"/>
  <c r="I14" i="7" s="1"/>
  <c r="C14" i="7"/>
  <c r="E16" i="7"/>
  <c r="G16" i="7" s="1"/>
  <c r="H16" i="7" s="1"/>
  <c r="I16" i="7" s="1"/>
  <c r="C16" i="7"/>
  <c r="E15" i="7"/>
  <c r="G15" i="7" s="1"/>
  <c r="H15" i="7" s="1"/>
  <c r="C15" i="7"/>
  <c r="I10" i="1"/>
  <c r="I12" i="1"/>
  <c r="I11" i="1"/>
  <c r="I13" i="1"/>
  <c r="D11" i="2"/>
  <c r="D12" i="2"/>
  <c r="D13" i="2"/>
  <c r="D14" i="2"/>
  <c r="D15" i="2"/>
  <c r="D16" i="2"/>
  <c r="D17" i="2"/>
  <c r="D18" i="2"/>
  <c r="D10" i="2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G12" i="5"/>
  <c r="F12" i="5"/>
  <c r="E12" i="5"/>
  <c r="G11" i="5"/>
  <c r="F11" i="5"/>
  <c r="E11" i="5"/>
  <c r="G10" i="5"/>
  <c r="F10" i="5"/>
  <c r="E10" i="5"/>
  <c r="I15" i="7" l="1"/>
  <c r="I29" i="7"/>
  <c r="I30" i="7"/>
  <c r="I10" i="3"/>
  <c r="D2" i="1"/>
  <c r="I31" i="7" l="1"/>
  <c r="J10" i="3"/>
  <c r="K10" i="3" s="1"/>
  <c r="I11" i="3"/>
  <c r="I12" i="3"/>
  <c r="I13" i="3"/>
  <c r="I14" i="3"/>
  <c r="I15" i="3"/>
  <c r="I16" i="3"/>
  <c r="H12" i="5" s="1"/>
  <c r="I17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0" i="3"/>
  <c r="E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D2" i="2"/>
  <c r="H10" i="5" l="1"/>
  <c r="H11" i="5"/>
  <c r="J13" i="3"/>
  <c r="K13" i="3" s="1"/>
  <c r="J16" i="3"/>
  <c r="J12" i="3"/>
  <c r="K12" i="3" s="1"/>
  <c r="J15" i="3"/>
  <c r="K15" i="3" s="1"/>
  <c r="J11" i="3"/>
  <c r="K11" i="3" s="1"/>
  <c r="J14" i="3"/>
  <c r="I19" i="3"/>
  <c r="I11" i="5" l="1"/>
  <c r="I10" i="5"/>
  <c r="H15" i="5"/>
  <c r="J10" i="5"/>
  <c r="K14" i="3"/>
  <c r="J11" i="5" s="1"/>
  <c r="K16" i="3"/>
  <c r="J12" i="5" s="1"/>
  <c r="I12" i="5"/>
  <c r="J19" i="3"/>
  <c r="K19" i="3" s="1"/>
  <c r="I15" i="5" l="1"/>
  <c r="J15" i="5"/>
</calcChain>
</file>

<file path=xl/sharedStrings.xml><?xml version="1.0" encoding="utf-8"?>
<sst xmlns="http://schemas.openxmlformats.org/spreadsheetml/2006/main" count="146" uniqueCount="99">
  <si>
    <t>produit</t>
  </si>
  <si>
    <t>ref</t>
  </si>
  <si>
    <t>r</t>
  </si>
  <si>
    <t>s</t>
  </si>
  <si>
    <t>l</t>
  </si>
  <si>
    <t>f</t>
  </si>
  <si>
    <t>BON DE LIVRAISON CLIENT</t>
  </si>
  <si>
    <t>TEL:</t>
  </si>
  <si>
    <t>article</t>
  </si>
  <si>
    <t>designation</t>
  </si>
  <si>
    <t>P.U</t>
  </si>
  <si>
    <t>quantité</t>
  </si>
  <si>
    <t>SOCIETE:</t>
  </si>
  <si>
    <t>ADRESSE:</t>
  </si>
  <si>
    <t>NOM:</t>
  </si>
  <si>
    <t>TABLE DES ENTREES</t>
  </si>
  <si>
    <t>T.V.A</t>
  </si>
  <si>
    <t>Prix H.T</t>
  </si>
  <si>
    <t>Prix TTC</t>
  </si>
  <si>
    <t>St1</t>
  </si>
  <si>
    <t>St2</t>
  </si>
  <si>
    <t>St3</t>
  </si>
  <si>
    <t>adr1</t>
  </si>
  <si>
    <t>adr2</t>
  </si>
  <si>
    <t>adr3</t>
  </si>
  <si>
    <t>050505</t>
  </si>
  <si>
    <t>050506</t>
  </si>
  <si>
    <t>050507</t>
  </si>
  <si>
    <t>Toto</t>
  </si>
  <si>
    <t>Titi</t>
  </si>
  <si>
    <t>Tutu</t>
  </si>
  <si>
    <t>adr titi</t>
  </si>
  <si>
    <t>adr tutu</t>
  </si>
  <si>
    <t>adr toto</t>
  </si>
  <si>
    <t>060606</t>
  </si>
  <si>
    <t>060607</t>
  </si>
  <si>
    <t>060608</t>
  </si>
  <si>
    <t>Code_Client</t>
  </si>
  <si>
    <t>Date</t>
  </si>
  <si>
    <t>N° Commande</t>
  </si>
  <si>
    <t>N° commande</t>
  </si>
  <si>
    <t>Date_Commande</t>
  </si>
  <si>
    <t>entrée</t>
  </si>
  <si>
    <t>Entrées</t>
  </si>
  <si>
    <t>Consommées</t>
  </si>
  <si>
    <t>initial</t>
  </si>
  <si>
    <t>Stock total</t>
  </si>
  <si>
    <t>Restant</t>
  </si>
  <si>
    <t>FICHE STOCK</t>
  </si>
  <si>
    <t>Saisie</t>
  </si>
  <si>
    <t>H.T</t>
  </si>
  <si>
    <t>TVA</t>
  </si>
  <si>
    <t>TTC</t>
  </si>
  <si>
    <t>Taux_TVA</t>
  </si>
  <si>
    <t>Total</t>
  </si>
  <si>
    <t>BON DE COMMANDE CLIENT</t>
  </si>
  <si>
    <t>HT</t>
  </si>
  <si>
    <t>Les textes en bleu sont des zones calculées.</t>
  </si>
  <si>
    <t>Les textes en noir sont des zones de saisie.</t>
  </si>
  <si>
    <t>Utilisation du classeur</t>
  </si>
  <si>
    <t>Les textes en rouge sont des zones de liste.</t>
  </si>
  <si>
    <t/>
  </si>
  <si>
    <t>Taux TVA</t>
  </si>
  <si>
    <t>N° ligne</t>
  </si>
  <si>
    <t>Mise à jour des tableaux</t>
  </si>
  <si>
    <t>Une seule suffit, elle devient une ligne d'insertion.</t>
  </si>
  <si>
    <t>Inutile d'avoir des tableaux avec 100 lignes vierges.</t>
  </si>
  <si>
    <t>http://www.pompe-au-net.fr/831-like-a-virgin</t>
  </si>
  <si>
    <t xml:space="preserve">Voir sur mon blog pour plus d'informations </t>
  </si>
  <si>
    <t>Les stocks</t>
  </si>
  <si>
    <t>Les commandes (ou livraison, ou factures) peu importe le nom donné</t>
  </si>
  <si>
    <t>Onglet "Bon de livraison"</t>
  </si>
  <si>
    <t>Les clients</t>
  </si>
  <si>
    <t>Toujours préférer le travail en lignes plutôt qu'en colonnes</t>
  </si>
  <si>
    <t>http://www.pompe-au-net.fr/588-excel-colonne-ou-ligne</t>
  </si>
  <si>
    <t>Les commandes se composent toujours de deux tableaux.</t>
  </si>
  <si>
    <t>☺ Le détail de la commande (liste des articles) =&gt; onglet "Commande_ligne".</t>
  </si>
  <si>
    <t>☺ Onglet "table_stock" =&gt; pour saisir un nouvel article.</t>
  </si>
  <si>
    <t>☺ Onglet "entrée" =&gt; pour saisir un nouvel achât.</t>
  </si>
  <si>
    <t>Précaution</t>
  </si>
  <si>
    <t>Certaines parties pourraient être gérées plus finement.</t>
  </si>
  <si>
    <t>☺ Historique et gestion des taux de TVA et prix unitaires par exemple.</t>
  </si>
  <si>
    <t>FICHIER CLIENTS</t>
  </si>
  <si>
    <t>Ce n'est plus une fiche de saisie, mais de synthèse.</t>
  </si>
  <si>
    <t>☺ Elle permet d'imprimer le bon de commande par exemple.</t>
  </si>
  <si>
    <t>Il suffit de choisir dans la liste le bon de commande à afficher.</t>
  </si>
  <si>
    <t>Il montre néanmoins la philosophie de travail avec Excel pour avoir des applications robustes.</t>
  </si>
  <si>
    <t>Notes</t>
  </si>
  <si>
    <t>☻ Mais cela devient compliqué puisqu'il faut des macros pour écrire les données dans les bons tableaux.</t>
  </si>
  <si>
    <t>Blog : Pompe au Net</t>
  </si>
  <si>
    <t>Rien de particulier.</t>
  </si>
  <si>
    <t>Il serait possible d'avoir un autre onglet pour saisir une nouvelle commande.</t>
  </si>
  <si>
    <t>Insérer une nouvelle ligne à son niveau et recopier sur cette nouvelle ligne les formules de la ligne précédente.</t>
  </si>
  <si>
    <t>☺ L'entête de commande =&gt; onglet "Commande". Le client, la date de commande, etc.</t>
  </si>
  <si>
    <t>Produit A</t>
  </si>
  <si>
    <t>Produit B</t>
  </si>
  <si>
    <t>Produit C</t>
  </si>
  <si>
    <t>Produit D</t>
  </si>
  <si>
    <t>Ce classeur n'est qu'un exemple.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</si>
</sst>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@*-\ \: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36"/>
      <color rgb="FFFF0000"/>
      <name val="Algerian"/>
      <family val="5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3"/>
      <name val="Cambria"/>
      <family val="2"/>
      <scheme val="major"/>
    </font>
    <font>
      <sz val="11"/>
      <color rgb="FF0070C0"/>
      <name val="Calibri"/>
      <family val="2"/>
      <scheme val="minor"/>
    </font>
    <font>
      <sz val="48"/>
      <color rgb="FF0070C0"/>
      <name val="Algerian"/>
      <family val="5"/>
    </font>
    <font>
      <b/>
      <i/>
      <sz val="12"/>
      <color theme="4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48"/>
      <color theme="7" tint="-0.249977111117893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5" applyNumberFormat="0" applyAlignment="0" applyProtection="0"/>
    <xf numFmtId="0" fontId="7" fillId="2" borderId="4" applyNumberFormat="0" applyAlignment="0" applyProtection="0"/>
    <xf numFmtId="0" fontId="2" fillId="3" borderId="0" applyNumberFormat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0" xfId="0" applyFont="1"/>
    <xf numFmtId="0" fontId="9" fillId="0" borderId="0" xfId="0" applyFont="1"/>
    <xf numFmtId="0" fontId="8" fillId="0" borderId="0" xfId="0" applyFont="1"/>
    <xf numFmtId="14" fontId="9" fillId="0" borderId="0" xfId="0" applyNumberFormat="1" applyFont="1" applyAlignment="1">
      <alignment horizontal="center" vertical="center"/>
    </xf>
    <xf numFmtId="0" fontId="0" fillId="0" borderId="0" xfId="0" applyBorder="1"/>
    <xf numFmtId="0" fontId="6" fillId="2" borderId="5" xfId="4"/>
    <xf numFmtId="0" fontId="14" fillId="5" borderId="7" xfId="0" applyFont="1" applyFill="1" applyBorder="1"/>
    <xf numFmtId="0" fontId="14" fillId="5" borderId="8" xfId="0" applyFont="1" applyFill="1" applyBorder="1"/>
    <xf numFmtId="0" fontId="5" fillId="0" borderId="0" xfId="3" applyBorder="1"/>
    <xf numFmtId="0" fontId="0" fillId="0" borderId="1" xfId="0" quotePrefix="1" applyBorder="1"/>
    <xf numFmtId="0" fontId="0" fillId="0" borderId="16" xfId="0" applyBorder="1"/>
    <xf numFmtId="0" fontId="0" fillId="0" borderId="17" xfId="0" quotePrefix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" xfId="0" quotePrefix="1" applyBorder="1"/>
    <xf numFmtId="0" fontId="0" fillId="0" borderId="22" xfId="0" quotePrefix="1" applyBorder="1"/>
    <xf numFmtId="0" fontId="5" fillId="0" borderId="23" xfId="3" applyBorder="1"/>
    <xf numFmtId="0" fontId="5" fillId="0" borderId="24" xfId="3" applyBorder="1"/>
    <xf numFmtId="0" fontId="5" fillId="0" borderId="25" xfId="3" applyBorder="1"/>
    <xf numFmtId="0" fontId="11" fillId="0" borderId="0" xfId="1" applyFont="1" applyBorder="1" applyAlignment="1"/>
    <xf numFmtId="0" fontId="4" fillId="2" borderId="1" xfId="2" applyFont="1" applyFill="1" applyBorder="1" applyAlignment="1">
      <alignment horizontal="center" vertical="center"/>
    </xf>
    <xf numFmtId="0" fontId="15" fillId="0" borderId="1" xfId="0" applyFont="1" applyFill="1" applyBorder="1"/>
    <xf numFmtId="0" fontId="14" fillId="0" borderId="1" xfId="0" applyFont="1" applyFill="1" applyBorder="1"/>
    <xf numFmtId="14" fontId="1" fillId="0" borderId="2" xfId="0" applyNumberFormat="1" applyFont="1" applyBorder="1" applyAlignment="1">
      <alignment horizontal="center"/>
    </xf>
    <xf numFmtId="0" fontId="0" fillId="0" borderId="22" xfId="0" applyBorder="1"/>
    <xf numFmtId="0" fontId="0" fillId="0" borderId="17" xfId="0" applyBorder="1"/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6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" xfId="0" applyFont="1" applyBorder="1"/>
    <xf numFmtId="0" fontId="16" fillId="0" borderId="17" xfId="0" applyFont="1" applyBorder="1"/>
    <xf numFmtId="0" fontId="1" fillId="0" borderId="19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" xfId="0" applyFont="1" applyBorder="1"/>
    <xf numFmtId="0" fontId="16" fillId="0" borderId="22" xfId="0" applyFont="1" applyBorder="1"/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3" fillId="4" borderId="0" xfId="0" applyFont="1" applyFill="1"/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" xfId="0" applyFont="1" applyFill="1" applyBorder="1"/>
    <xf numFmtId="0" fontId="19" fillId="0" borderId="2" xfId="0" applyFont="1" applyFill="1" applyBorder="1"/>
    <xf numFmtId="0" fontId="14" fillId="0" borderId="2" xfId="0" applyFont="1" applyFill="1" applyBorder="1"/>
    <xf numFmtId="0" fontId="15" fillId="0" borderId="2" xfId="0" applyFont="1" applyFill="1" applyBorder="1"/>
    <xf numFmtId="164" fontId="15" fillId="0" borderId="2" xfId="0" applyNumberFormat="1" applyFont="1" applyFill="1" applyBorder="1"/>
    <xf numFmtId="164" fontId="14" fillId="0" borderId="2" xfId="0" applyNumberFormat="1" applyFont="1" applyFill="1" applyBorder="1"/>
    <xf numFmtId="164" fontId="14" fillId="0" borderId="22" xfId="0" applyNumberFormat="1" applyFont="1" applyFill="1" applyBorder="1"/>
    <xf numFmtId="164" fontId="15" fillId="0" borderId="1" xfId="0" applyNumberFormat="1" applyFont="1" applyFill="1" applyBorder="1"/>
    <xf numFmtId="164" fontId="14" fillId="0" borderId="1" xfId="0" applyNumberFormat="1" applyFont="1" applyFill="1" applyBorder="1"/>
    <xf numFmtId="164" fontId="14" fillId="0" borderId="17" xfId="0" applyNumberFormat="1" applyFont="1" applyFill="1" applyBorder="1"/>
    <xf numFmtId="0" fontId="15" fillId="0" borderId="19" xfId="0" applyFont="1" applyFill="1" applyBorder="1"/>
    <xf numFmtId="0" fontId="19" fillId="0" borderId="19" xfId="0" applyFont="1" applyFill="1" applyBorder="1"/>
    <xf numFmtId="0" fontId="14" fillId="0" borderId="19" xfId="0" applyFont="1" applyFill="1" applyBorder="1"/>
    <xf numFmtId="164" fontId="15" fillId="0" borderId="19" xfId="0" applyNumberFormat="1" applyFont="1" applyFill="1" applyBorder="1"/>
    <xf numFmtId="164" fontId="14" fillId="0" borderId="19" xfId="0" applyNumberFormat="1" applyFont="1" applyFill="1" applyBorder="1"/>
    <xf numFmtId="164" fontId="14" fillId="0" borderId="20" xfId="0" applyNumberFormat="1" applyFont="1" applyFill="1" applyBorder="1"/>
    <xf numFmtId="0" fontId="1" fillId="0" borderId="26" xfId="0" applyFont="1" applyBorder="1"/>
    <xf numFmtId="164" fontId="14" fillId="0" borderId="27" xfId="0" applyNumberFormat="1" applyFont="1" applyFill="1" applyBorder="1"/>
    <xf numFmtId="164" fontId="14" fillId="0" borderId="28" xfId="0" applyNumberFormat="1" applyFont="1" applyFill="1" applyBorder="1"/>
    <xf numFmtId="14" fontId="15" fillId="0" borderId="1" xfId="0" applyNumberFormat="1" applyFont="1" applyFill="1" applyBorder="1"/>
    <xf numFmtId="0" fontId="1" fillId="0" borderId="16" xfId="0" applyFont="1" applyFill="1" applyBorder="1"/>
    <xf numFmtId="0" fontId="1" fillId="0" borderId="18" xfId="0" applyFont="1" applyFill="1" applyBorder="1"/>
    <xf numFmtId="14" fontId="15" fillId="0" borderId="19" xfId="0" applyNumberFormat="1" applyFont="1" applyFill="1" applyBorder="1"/>
    <xf numFmtId="0" fontId="1" fillId="0" borderId="21" xfId="0" applyFont="1" applyFill="1" applyBorder="1"/>
    <xf numFmtId="14" fontId="15" fillId="0" borderId="2" xfId="0" applyNumberFormat="1" applyFont="1" applyFill="1" applyBorder="1"/>
    <xf numFmtId="0" fontId="17" fillId="0" borderId="23" xfId="3" applyFont="1" applyBorder="1"/>
    <xf numFmtId="0" fontId="17" fillId="2" borderId="24" xfId="2" applyFont="1" applyFill="1" applyBorder="1" applyAlignment="1">
      <alignment horizontal="center" vertical="center"/>
    </xf>
    <xf numFmtId="0" fontId="17" fillId="0" borderId="24" xfId="3" applyFont="1" applyBorder="1"/>
    <xf numFmtId="0" fontId="17" fillId="0" borderId="24" xfId="3" applyFont="1" applyFill="1" applyBorder="1"/>
    <xf numFmtId="0" fontId="17" fillId="0" borderId="25" xfId="3" applyFont="1" applyFill="1" applyBorder="1"/>
    <xf numFmtId="0" fontId="20" fillId="2" borderId="24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20" fillId="0" borderId="23" xfId="3" applyFont="1" applyBorder="1"/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4" fillId="0" borderId="2" xfId="0" applyFont="1" applyBorder="1"/>
    <xf numFmtId="0" fontId="14" fillId="0" borderId="6" xfId="0" applyFont="1" applyBorder="1"/>
    <xf numFmtId="0" fontId="1" fillId="0" borderId="29" xfId="0" applyFont="1" applyBorder="1" applyAlignment="1">
      <alignment horizontal="center"/>
    </xf>
    <xf numFmtId="10" fontId="14" fillId="5" borderId="7" xfId="7" applyNumberFormat="1" applyFont="1" applyFill="1" applyBorder="1"/>
    <xf numFmtId="10" fontId="15" fillId="0" borderId="2" xfId="0" applyNumberFormat="1" applyFont="1" applyFill="1" applyBorder="1"/>
    <xf numFmtId="10" fontId="15" fillId="0" borderId="1" xfId="0" applyNumberFormat="1" applyFont="1" applyFill="1" applyBorder="1"/>
    <xf numFmtId="10" fontId="15" fillId="0" borderId="19" xfId="0" applyNumberFormat="1" applyFont="1" applyFill="1" applyBorder="1"/>
    <xf numFmtId="164" fontId="7" fillId="2" borderId="4" xfId="5" applyNumberFormat="1"/>
    <xf numFmtId="0" fontId="21" fillId="0" borderId="14" xfId="0" applyFont="1" applyBorder="1"/>
    <xf numFmtId="0" fontId="21" fillId="0" borderId="9" xfId="0" applyFont="1" applyBorder="1"/>
    <xf numFmtId="0" fontId="21" fillId="0" borderId="12" xfId="0" applyFont="1" applyBorder="1"/>
    <xf numFmtId="0" fontId="17" fillId="0" borderId="13" xfId="3" applyFont="1" applyBorder="1"/>
    <xf numFmtId="0" fontId="17" fillId="0" borderId="10" xfId="3" applyFont="1" applyBorder="1"/>
    <xf numFmtId="0" fontId="17" fillId="0" borderId="11" xfId="3" applyFont="1" applyBorder="1"/>
    <xf numFmtId="0" fontId="22" fillId="0" borderId="15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0" xfId="8" applyFont="1"/>
    <xf numFmtId="0" fontId="26" fillId="4" borderId="0" xfId="0" applyFont="1" applyFill="1"/>
    <xf numFmtId="0" fontId="12" fillId="0" borderId="0" xfId="0" applyFont="1" applyFill="1"/>
    <xf numFmtId="14" fontId="9" fillId="0" borderId="0" xfId="0" applyNumberFormat="1" applyFont="1" applyFill="1" applyAlignment="1">
      <alignment horizontal="center" vertical="center"/>
    </xf>
    <xf numFmtId="14" fontId="12" fillId="0" borderId="0" xfId="0" applyNumberFormat="1" applyFont="1" applyFill="1"/>
    <xf numFmtId="0" fontId="10" fillId="0" borderId="32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5" xfId="0" applyBorder="1" applyAlignment="1">
      <alignment horizontal="left" indent="2"/>
    </xf>
    <xf numFmtId="0" fontId="10" fillId="0" borderId="35" xfId="0" applyFont="1" applyBorder="1"/>
    <xf numFmtId="0" fontId="1" fillId="0" borderId="35" xfId="0" applyFont="1" applyBorder="1"/>
    <xf numFmtId="165" fontId="24" fillId="0" borderId="35" xfId="0" applyNumberFormat="1" applyFont="1" applyBorder="1" applyAlignment="1">
      <alignment horizontal="left" indent="2"/>
    </xf>
    <xf numFmtId="0" fontId="25" fillId="0" borderId="0" xfId="8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/>
  </cellXfs>
  <cellStyles count="9">
    <cellStyle name="40 % - Accent3" xfId="6" builtinId="39"/>
    <cellStyle name="Calcul" xfId="5" builtinId="22"/>
    <cellStyle name="Lien hypertexte" xfId="8" builtinId="8"/>
    <cellStyle name="Normal" xfId="0" builtinId="0"/>
    <cellStyle name="Pourcentage" xfId="7" builtinId="5"/>
    <cellStyle name="Sortie" xfId="4" builtinId="21"/>
    <cellStyle name="Titre" xfId="1" builtinId="15"/>
    <cellStyle name="Titre 2" xfId="2" builtinId="17"/>
    <cellStyle name="Titre 4" xfId="3" builtin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11</xdr:row>
      <xdr:rowOff>123825</xdr:rowOff>
    </xdr:from>
    <xdr:to>
      <xdr:col>12</xdr:col>
      <xdr:colOff>447675</xdr:colOff>
      <xdr:row>13</xdr:row>
      <xdr:rowOff>28575</xdr:rowOff>
    </xdr:to>
    <xdr:sp macro="" textlink="">
      <xdr:nvSpPr>
        <xdr:cNvPr id="2" name="Légende encadrée 1 1"/>
        <xdr:cNvSpPr/>
      </xdr:nvSpPr>
      <xdr:spPr>
        <a:xfrm>
          <a:off x="7181850" y="2914650"/>
          <a:ext cx="2438400" cy="295275"/>
        </a:xfrm>
        <a:prstGeom prst="borderCallout1">
          <a:avLst>
            <a:gd name="adj1" fmla="val 54234"/>
            <a:gd name="adj2" fmla="val 521"/>
            <a:gd name="adj3" fmla="val 54436"/>
            <a:gd name="adj4" fmla="val -409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Insérer un</a:t>
          </a:r>
          <a:r>
            <a:rPr lang="fr-FR" sz="1100" b="1" baseline="0"/>
            <a:t> nouveau client ici !</a:t>
          </a:r>
          <a:endParaRPr lang="fr-FR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438150</xdr:colOff>
      <xdr:row>12</xdr:row>
      <xdr:rowOff>114300</xdr:rowOff>
    </xdr:from>
    <xdr:to>
      <xdr:col>14</xdr:col>
      <xdr:colOff>438150</xdr:colOff>
      <xdr:row>14</xdr:row>
      <xdr:rowOff>19050</xdr:rowOff>
    </xdr:to>
    <xdr:sp macro="" textlink="">
      <xdr:nvSpPr>
        <xdr:cNvPr id="2" name="Légende encadrée 1 1"/>
        <xdr:cNvSpPr/>
      </xdr:nvSpPr>
      <xdr:spPr>
        <a:xfrm>
          <a:off x="10010775" y="3324225"/>
          <a:ext cx="2438400" cy="295275"/>
        </a:xfrm>
        <a:prstGeom prst="borderCallout1">
          <a:avLst>
            <a:gd name="adj1" fmla="val 54234"/>
            <a:gd name="adj2" fmla="val 521"/>
            <a:gd name="adj3" fmla="val 54436"/>
            <a:gd name="adj4" fmla="val -409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Insérer un</a:t>
          </a:r>
          <a:r>
            <a:rPr lang="fr-FR" sz="1100" b="1" baseline="0"/>
            <a:t> nouveau produit ici !</a:t>
          </a:r>
          <a:endParaRPr lang="fr-FR" sz="11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17</xdr:row>
      <xdr:rowOff>114300</xdr:rowOff>
    </xdr:from>
    <xdr:to>
      <xdr:col>10</xdr:col>
      <xdr:colOff>342900</xdr:colOff>
      <xdr:row>19</xdr:row>
      <xdr:rowOff>19050</xdr:rowOff>
    </xdr:to>
    <xdr:sp macro="" textlink="">
      <xdr:nvSpPr>
        <xdr:cNvPr id="2" name="Légende encadrée 1 1"/>
        <xdr:cNvSpPr/>
      </xdr:nvSpPr>
      <xdr:spPr>
        <a:xfrm>
          <a:off x="6781800" y="3981450"/>
          <a:ext cx="2438400" cy="295275"/>
        </a:xfrm>
        <a:prstGeom prst="borderCallout1">
          <a:avLst>
            <a:gd name="adj1" fmla="val 54234"/>
            <a:gd name="adj2" fmla="val 521"/>
            <a:gd name="adj3" fmla="val 54436"/>
            <a:gd name="adj4" fmla="val -409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Insérer une</a:t>
          </a:r>
          <a:r>
            <a:rPr lang="fr-FR" sz="1100" b="1" baseline="0"/>
            <a:t> nouvelle entrée ici !</a:t>
          </a:r>
          <a:endParaRPr lang="fr-FR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11</xdr:row>
      <xdr:rowOff>152400</xdr:rowOff>
    </xdr:from>
    <xdr:to>
      <xdr:col>15</xdr:col>
      <xdr:colOff>438150</xdr:colOff>
      <xdr:row>13</xdr:row>
      <xdr:rowOff>38100</xdr:rowOff>
    </xdr:to>
    <xdr:sp macro="" textlink="">
      <xdr:nvSpPr>
        <xdr:cNvPr id="2" name="Légende encadrée 1 1"/>
        <xdr:cNvSpPr/>
      </xdr:nvSpPr>
      <xdr:spPr>
        <a:xfrm>
          <a:off x="10277475" y="2781300"/>
          <a:ext cx="2438400" cy="295275"/>
        </a:xfrm>
        <a:prstGeom prst="borderCallout1">
          <a:avLst>
            <a:gd name="adj1" fmla="val 54234"/>
            <a:gd name="adj2" fmla="val 521"/>
            <a:gd name="adj3" fmla="val 54436"/>
            <a:gd name="adj4" fmla="val -409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Insérer une</a:t>
          </a:r>
          <a:r>
            <a:rPr lang="fr-FR" sz="1100" b="1" baseline="0"/>
            <a:t> nouvelle commande ici !</a:t>
          </a:r>
          <a:endParaRPr lang="fr-FR" sz="11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295274</xdr:colOff>
      <xdr:row>15</xdr:row>
      <xdr:rowOff>152400</xdr:rowOff>
    </xdr:from>
    <xdr:to>
      <xdr:col>16</xdr:col>
      <xdr:colOff>380999</xdr:colOff>
      <xdr:row>17</xdr:row>
      <xdr:rowOff>38100</xdr:rowOff>
    </xdr:to>
    <xdr:sp macro="" textlink="">
      <xdr:nvSpPr>
        <xdr:cNvPr id="3" name="Légende encadrée 1 2"/>
        <xdr:cNvSpPr/>
      </xdr:nvSpPr>
      <xdr:spPr>
        <a:xfrm>
          <a:off x="12668249" y="3609975"/>
          <a:ext cx="2524125" cy="295275"/>
        </a:xfrm>
        <a:prstGeom prst="borderCallout1">
          <a:avLst>
            <a:gd name="adj1" fmla="val 54234"/>
            <a:gd name="adj2" fmla="val 521"/>
            <a:gd name="adj3" fmla="val 54436"/>
            <a:gd name="adj4" fmla="val -409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Insérer les articles de la </a:t>
          </a:r>
          <a:r>
            <a:rPr lang="fr-FR" sz="1100" b="1" baseline="0"/>
            <a:t>commande ici !</a:t>
          </a:r>
          <a:endParaRPr lang="fr-FR" sz="1100" b="1"/>
        </a:p>
      </xdr:txBody>
    </xdr:sp>
    <xdr:clientData fPrintsWithSheet="0"/>
  </xdr:twoCellAnchor>
  <xdr:twoCellAnchor editAs="oneCell">
    <xdr:from>
      <xdr:col>1</xdr:col>
      <xdr:colOff>1085849</xdr:colOff>
      <xdr:row>21</xdr:row>
      <xdr:rowOff>76200</xdr:rowOff>
    </xdr:from>
    <xdr:to>
      <xdr:col>3</xdr:col>
      <xdr:colOff>761999</xdr:colOff>
      <xdr:row>24</xdr:row>
      <xdr:rowOff>161925</xdr:rowOff>
    </xdr:to>
    <xdr:sp macro="" textlink="">
      <xdr:nvSpPr>
        <xdr:cNvPr id="4" name="Légende encadrée 1 3"/>
        <xdr:cNvSpPr/>
      </xdr:nvSpPr>
      <xdr:spPr>
        <a:xfrm>
          <a:off x="1485899" y="4733925"/>
          <a:ext cx="2695575" cy="657225"/>
        </a:xfrm>
        <a:prstGeom prst="borderCallout1">
          <a:avLst>
            <a:gd name="adj1" fmla="val -7056"/>
            <a:gd name="adj2" fmla="val 49200"/>
            <a:gd name="adj3" fmla="val -121204"/>
            <a:gd name="adj4" fmla="val 492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Toujour</a:t>
          </a:r>
          <a:r>
            <a:rPr lang="fr-FR" sz="1100" b="1" baseline="0"/>
            <a:t>s laisser trié par n° de commandes.</a:t>
          </a:r>
        </a:p>
        <a:p>
          <a:pPr algn="ctr"/>
          <a:r>
            <a:rPr lang="fr-FR" sz="1100" b="1" baseline="0"/>
            <a:t>Sans quoi, l'onglet "Bon de livraison"</a:t>
          </a:r>
          <a:br>
            <a:rPr lang="fr-FR" sz="1100" b="1" baseline="0"/>
          </a:br>
          <a:r>
            <a:rPr lang="fr-FR" sz="1100" b="1" baseline="0"/>
            <a:t>ne peut calculer.</a:t>
          </a:r>
          <a:endParaRPr lang="fr-FR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304800</xdr:colOff>
      <xdr:row>2</xdr:row>
      <xdr:rowOff>142875</xdr:rowOff>
    </xdr:from>
    <xdr:to>
      <xdr:col>21</xdr:col>
      <xdr:colOff>609600</xdr:colOff>
      <xdr:row>6</xdr:row>
      <xdr:rowOff>28575</xdr:rowOff>
    </xdr:to>
    <xdr:sp macro="" textlink="">
      <xdr:nvSpPr>
        <xdr:cNvPr id="3" name="Légende encadrée 1 2"/>
        <xdr:cNvSpPr/>
      </xdr:nvSpPr>
      <xdr:spPr>
        <a:xfrm>
          <a:off x="10991850" y="771525"/>
          <a:ext cx="5638800" cy="676275"/>
        </a:xfrm>
        <a:prstGeom prst="borderCallout1">
          <a:avLst>
            <a:gd name="adj1" fmla="val 54234"/>
            <a:gd name="adj2" fmla="val 521"/>
            <a:gd name="adj3" fmla="val 53028"/>
            <a:gd name="adj4" fmla="val -17795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Si l</a:t>
          </a:r>
          <a:r>
            <a:rPr lang="fr-FR" sz="1100" b="1" baseline="0"/>
            <a:t>a première ligne contenant les données change, alors changer la valeur ici !</a:t>
          </a:r>
          <a:br>
            <a:rPr lang="fr-FR" sz="1100" b="1" baseline="0"/>
          </a:br>
          <a:endParaRPr lang="fr-FR" sz="1100" b="1" baseline="0"/>
        </a:p>
        <a:p>
          <a:pPr algn="l"/>
          <a:r>
            <a:rPr lang="fr-FR" sz="1100" b="1" baseline="0"/>
            <a:t>Le tableau commence en ligne 14, s'il commence en  ligne 17 par exemple, remplacer par 17.</a:t>
          </a:r>
          <a:endParaRPr lang="fr-FR" sz="1100" b="1"/>
        </a:p>
      </xdr:txBody>
    </xdr:sp>
    <xdr:clientData fPrintsWithSheet="0"/>
  </xdr:twoCellAnchor>
  <xdr:twoCellAnchor editAs="oneCell">
    <xdr:from>
      <xdr:col>3</xdr:col>
      <xdr:colOff>133351</xdr:colOff>
      <xdr:row>3</xdr:row>
      <xdr:rowOff>133350</xdr:rowOff>
    </xdr:from>
    <xdr:to>
      <xdr:col>6</xdr:col>
      <xdr:colOff>123824</xdr:colOff>
      <xdr:row>5</xdr:row>
      <xdr:rowOff>28575</xdr:rowOff>
    </xdr:to>
    <xdr:sp macro="" textlink="">
      <xdr:nvSpPr>
        <xdr:cNvPr id="4" name="Légende encadrée 1 3"/>
        <xdr:cNvSpPr/>
      </xdr:nvSpPr>
      <xdr:spPr>
        <a:xfrm>
          <a:off x="2409826" y="962025"/>
          <a:ext cx="2276473" cy="295275"/>
        </a:xfrm>
        <a:prstGeom prst="borderCallout1">
          <a:avLst>
            <a:gd name="adj1" fmla="val 54234"/>
            <a:gd name="adj2" fmla="val 521"/>
            <a:gd name="adj3" fmla="val 54436"/>
            <a:gd name="adj4" fmla="val -409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/>
            <a:t>Choisir la </a:t>
          </a:r>
          <a:r>
            <a:rPr lang="fr-FR" sz="1100" b="1" baseline="0"/>
            <a:t>commande à afficher ici !</a:t>
          </a:r>
          <a:endParaRPr lang="fr-FR" sz="1100" b="1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mpe-au-net.fr/831-like-a-virgin" TargetMode="External"/><Relationship Id="rId2" Type="http://schemas.openxmlformats.org/officeDocument/2006/relationships/hyperlink" Target="http://www.pompe-au-net.fr/588-excel-colonne-ou-ligne" TargetMode="External"/><Relationship Id="rId1" Type="http://schemas.openxmlformats.org/officeDocument/2006/relationships/hyperlink" Target="http://www.pompe-au-net.fr/831-like-a-virgi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45"/>
  <sheetViews>
    <sheetView showGridLines="0" tabSelected="1" zoomScaleNormal="100" workbookViewId="0"/>
  </sheetViews>
  <sheetFormatPr baseColWidth="10" defaultRowHeight="15" x14ac:dyDescent="0.25"/>
  <cols>
    <col min="1" max="1" width="6" customWidth="1"/>
    <col min="3" max="3" width="98.85546875" bestFit="1" customWidth="1"/>
    <col min="4" max="4" width="53.5703125" bestFit="1" customWidth="1"/>
  </cols>
  <sheetData>
    <row r="2" spans="3:5" x14ac:dyDescent="0.25">
      <c r="C2" s="113" t="s">
        <v>89</v>
      </c>
    </row>
    <row r="3" spans="3:5" ht="15.75" thickBot="1" x14ac:dyDescent="0.3"/>
    <row r="4" spans="3:5" ht="18.75" x14ac:dyDescent="0.3">
      <c r="C4" s="118" t="s">
        <v>79</v>
      </c>
      <c r="D4" s="119"/>
      <c r="E4" s="120"/>
    </row>
    <row r="5" spans="3:5" x14ac:dyDescent="0.25">
      <c r="C5" s="121" t="s">
        <v>98</v>
      </c>
      <c r="D5" s="8"/>
      <c r="E5" s="122"/>
    </row>
    <row r="6" spans="3:5" x14ac:dyDescent="0.25">
      <c r="C6" s="121" t="s">
        <v>86</v>
      </c>
      <c r="D6" s="8"/>
      <c r="E6" s="122"/>
    </row>
    <row r="7" spans="3:5" x14ac:dyDescent="0.25">
      <c r="C7" s="121" t="s">
        <v>80</v>
      </c>
      <c r="D7" s="8"/>
      <c r="E7" s="122"/>
    </row>
    <row r="8" spans="3:5" x14ac:dyDescent="0.25">
      <c r="C8" s="123" t="s">
        <v>81</v>
      </c>
      <c r="D8" s="8"/>
      <c r="E8" s="122"/>
    </row>
    <row r="9" spans="3:5" x14ac:dyDescent="0.25">
      <c r="C9" s="121"/>
      <c r="D9" s="8"/>
      <c r="E9" s="122"/>
    </row>
    <row r="10" spans="3:5" ht="18.75" x14ac:dyDescent="0.3">
      <c r="C10" s="124" t="s">
        <v>59</v>
      </c>
      <c r="D10" s="8"/>
      <c r="E10" s="122"/>
    </row>
    <row r="11" spans="3:5" x14ac:dyDescent="0.25">
      <c r="C11" s="121"/>
      <c r="D11" s="8"/>
      <c r="E11" s="122"/>
    </row>
    <row r="12" spans="3:5" x14ac:dyDescent="0.25">
      <c r="C12" s="125" t="s">
        <v>49</v>
      </c>
      <c r="D12" s="8"/>
      <c r="E12" s="122"/>
    </row>
    <row r="13" spans="3:5" x14ac:dyDescent="0.25">
      <c r="C13" s="121" t="s">
        <v>58</v>
      </c>
      <c r="D13" s="8"/>
      <c r="E13" s="122"/>
    </row>
    <row r="14" spans="3:5" x14ac:dyDescent="0.25">
      <c r="C14" s="121" t="s">
        <v>57</v>
      </c>
      <c r="D14" s="8"/>
      <c r="E14" s="122"/>
    </row>
    <row r="15" spans="3:5" x14ac:dyDescent="0.25">
      <c r="C15" s="121" t="s">
        <v>60</v>
      </c>
      <c r="D15" s="8"/>
      <c r="E15" s="122"/>
    </row>
    <row r="16" spans="3:5" x14ac:dyDescent="0.25">
      <c r="C16" s="121"/>
      <c r="D16" s="8"/>
      <c r="E16" s="122"/>
    </row>
    <row r="17" spans="3:5" x14ac:dyDescent="0.25">
      <c r="C17" s="125" t="s">
        <v>64</v>
      </c>
      <c r="D17" s="8"/>
      <c r="E17" s="122"/>
    </row>
    <row r="18" spans="3:5" x14ac:dyDescent="0.25">
      <c r="C18" s="121" t="s">
        <v>66</v>
      </c>
      <c r="D18" s="8"/>
      <c r="E18" s="122"/>
    </row>
    <row r="19" spans="3:5" x14ac:dyDescent="0.25">
      <c r="C19" s="121" t="s">
        <v>65</v>
      </c>
      <c r="D19" s="8"/>
      <c r="E19" s="122"/>
    </row>
    <row r="20" spans="3:5" x14ac:dyDescent="0.25">
      <c r="C20" s="121" t="s">
        <v>92</v>
      </c>
      <c r="D20" s="8"/>
      <c r="E20" s="122"/>
    </row>
    <row r="21" spans="3:5" ht="15.75" x14ac:dyDescent="0.25">
      <c r="C21" s="126" t="s">
        <v>68</v>
      </c>
      <c r="D21" s="127" t="s">
        <v>67</v>
      </c>
      <c r="E21" s="122"/>
    </row>
    <row r="22" spans="3:5" x14ac:dyDescent="0.25">
      <c r="C22" s="121"/>
      <c r="D22" s="8"/>
      <c r="E22" s="122"/>
    </row>
    <row r="23" spans="3:5" x14ac:dyDescent="0.25">
      <c r="C23" s="125" t="s">
        <v>70</v>
      </c>
      <c r="D23" s="8"/>
      <c r="E23" s="122"/>
    </row>
    <row r="24" spans="3:5" x14ac:dyDescent="0.25">
      <c r="C24" s="121" t="s">
        <v>75</v>
      </c>
      <c r="D24" s="8"/>
      <c r="E24" s="122"/>
    </row>
    <row r="25" spans="3:5" x14ac:dyDescent="0.25">
      <c r="C25" s="123" t="s">
        <v>93</v>
      </c>
      <c r="D25" s="8"/>
      <c r="E25" s="122"/>
    </row>
    <row r="26" spans="3:5" x14ac:dyDescent="0.25">
      <c r="C26" s="123" t="s">
        <v>76</v>
      </c>
      <c r="D26" s="8"/>
      <c r="E26" s="122"/>
    </row>
    <row r="27" spans="3:5" x14ac:dyDescent="0.25">
      <c r="C27" s="121"/>
      <c r="D27" s="8"/>
      <c r="E27" s="122"/>
    </row>
    <row r="28" spans="3:5" x14ac:dyDescent="0.25">
      <c r="C28" s="125" t="s">
        <v>69</v>
      </c>
      <c r="D28" s="8"/>
      <c r="E28" s="122"/>
    </row>
    <row r="29" spans="3:5" x14ac:dyDescent="0.25">
      <c r="C29" s="121" t="s">
        <v>73</v>
      </c>
      <c r="D29" s="8"/>
      <c r="E29" s="122"/>
    </row>
    <row r="30" spans="3:5" ht="15.75" x14ac:dyDescent="0.25">
      <c r="C30" s="126" t="s">
        <v>68</v>
      </c>
      <c r="D30" s="127" t="s">
        <v>74</v>
      </c>
      <c r="E30" s="122"/>
    </row>
    <row r="31" spans="3:5" x14ac:dyDescent="0.25">
      <c r="C31" s="123" t="s">
        <v>77</v>
      </c>
      <c r="D31" s="8"/>
      <c r="E31" s="122"/>
    </row>
    <row r="32" spans="3:5" x14ac:dyDescent="0.25">
      <c r="C32" s="123" t="s">
        <v>78</v>
      </c>
      <c r="D32" s="8"/>
      <c r="E32" s="122"/>
    </row>
    <row r="33" spans="3:5" x14ac:dyDescent="0.25">
      <c r="C33" s="121"/>
      <c r="D33" s="8"/>
      <c r="E33" s="122"/>
    </row>
    <row r="34" spans="3:5" x14ac:dyDescent="0.25">
      <c r="C34" s="125" t="s">
        <v>72</v>
      </c>
      <c r="D34" s="8"/>
      <c r="E34" s="122"/>
    </row>
    <row r="35" spans="3:5" x14ac:dyDescent="0.25">
      <c r="C35" s="121" t="s">
        <v>90</v>
      </c>
      <c r="D35" s="8"/>
      <c r="E35" s="122"/>
    </row>
    <row r="36" spans="3:5" x14ac:dyDescent="0.25">
      <c r="C36" s="121"/>
      <c r="D36" s="8"/>
      <c r="E36" s="122"/>
    </row>
    <row r="37" spans="3:5" x14ac:dyDescent="0.25">
      <c r="C37" s="125" t="s">
        <v>71</v>
      </c>
      <c r="D37" s="8"/>
      <c r="E37" s="122"/>
    </row>
    <row r="38" spans="3:5" x14ac:dyDescent="0.25">
      <c r="C38" s="121" t="s">
        <v>83</v>
      </c>
      <c r="D38" s="8"/>
      <c r="E38" s="122"/>
    </row>
    <row r="39" spans="3:5" x14ac:dyDescent="0.25">
      <c r="C39" s="123" t="s">
        <v>84</v>
      </c>
      <c r="D39" s="8"/>
      <c r="E39" s="122"/>
    </row>
    <row r="40" spans="3:5" x14ac:dyDescent="0.25">
      <c r="C40" s="121" t="s">
        <v>85</v>
      </c>
      <c r="D40" s="8"/>
      <c r="E40" s="122"/>
    </row>
    <row r="41" spans="3:5" x14ac:dyDescent="0.25">
      <c r="C41" s="121"/>
      <c r="D41" s="8"/>
      <c r="E41" s="122"/>
    </row>
    <row r="42" spans="3:5" ht="18.75" x14ac:dyDescent="0.3">
      <c r="C42" s="124" t="s">
        <v>87</v>
      </c>
      <c r="D42" s="8"/>
      <c r="E42" s="122"/>
    </row>
    <row r="43" spans="3:5" x14ac:dyDescent="0.25">
      <c r="C43" s="121" t="s">
        <v>91</v>
      </c>
      <c r="D43" s="8"/>
      <c r="E43" s="122"/>
    </row>
    <row r="44" spans="3:5" x14ac:dyDescent="0.25">
      <c r="C44" s="123" t="s">
        <v>88</v>
      </c>
      <c r="D44" s="8"/>
      <c r="E44" s="122"/>
    </row>
    <row r="45" spans="3:5" ht="15.75" thickBot="1" x14ac:dyDescent="0.3">
      <c r="C45" s="128"/>
      <c r="D45" s="129"/>
      <c r="E45" s="130"/>
    </row>
  </sheetData>
  <hyperlinks>
    <hyperlink ref="D21" r:id="rId1" tooltip="Pompe au Net"/>
    <hyperlink ref="D30" r:id="rId2" tooltip="Pompe au Net"/>
    <hyperlink ref="C2" r:id="rId3" tooltip="Pompe au Net"/>
  </hyperlinks>
  <pageMargins left="0.7" right="0.7" top="0.75" bottom="0.75" header="0.3" footer="0.3"/>
  <pageSetup paperSize="9"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13"/>
  <sheetViews>
    <sheetView showGridLines="0" workbookViewId="0"/>
  </sheetViews>
  <sheetFormatPr baseColWidth="10" defaultRowHeight="15" x14ac:dyDescent="0.25"/>
  <cols>
    <col min="1" max="1" width="6" customWidth="1"/>
    <col min="2" max="2" width="11.85546875" bestFit="1" customWidth="1"/>
  </cols>
  <sheetData>
    <row r="7" spans="2:8" ht="68.25" x14ac:dyDescent="1.05">
      <c r="B7" s="114" t="s">
        <v>82</v>
      </c>
    </row>
    <row r="8" spans="2:8" ht="15.75" thickBot="1" x14ac:dyDescent="0.3"/>
    <row r="9" spans="2:8" ht="15.75" thickBot="1" x14ac:dyDescent="0.3">
      <c r="B9" s="22" t="s">
        <v>37</v>
      </c>
      <c r="C9" s="23" t="s">
        <v>12</v>
      </c>
      <c r="D9" s="23" t="s">
        <v>13</v>
      </c>
      <c r="E9" s="23" t="s">
        <v>7</v>
      </c>
      <c r="F9" s="23" t="s">
        <v>14</v>
      </c>
      <c r="G9" s="23" t="s">
        <v>13</v>
      </c>
      <c r="H9" s="24" t="s">
        <v>7</v>
      </c>
    </row>
    <row r="10" spans="2:8" x14ac:dyDescent="0.25">
      <c r="B10" s="19">
        <v>1</v>
      </c>
      <c r="C10" s="3" t="s">
        <v>19</v>
      </c>
      <c r="D10" s="3" t="s">
        <v>22</v>
      </c>
      <c r="E10" s="20" t="s">
        <v>25</v>
      </c>
      <c r="F10" s="3" t="s">
        <v>29</v>
      </c>
      <c r="G10" s="3" t="s">
        <v>31</v>
      </c>
      <c r="H10" s="21" t="s">
        <v>34</v>
      </c>
    </row>
    <row r="11" spans="2:8" x14ac:dyDescent="0.25">
      <c r="B11" s="14">
        <v>2</v>
      </c>
      <c r="C11" s="2" t="s">
        <v>20</v>
      </c>
      <c r="D11" s="2" t="s">
        <v>23</v>
      </c>
      <c r="E11" s="13" t="s">
        <v>26</v>
      </c>
      <c r="F11" s="2" t="s">
        <v>28</v>
      </c>
      <c r="G11" s="2" t="s">
        <v>33</v>
      </c>
      <c r="H11" s="15" t="s">
        <v>35</v>
      </c>
    </row>
    <row r="12" spans="2:8" x14ac:dyDescent="0.25">
      <c r="B12" s="14">
        <v>3</v>
      </c>
      <c r="C12" s="2" t="s">
        <v>21</v>
      </c>
      <c r="D12" s="2" t="s">
        <v>24</v>
      </c>
      <c r="E12" s="13" t="s">
        <v>27</v>
      </c>
      <c r="F12" s="2" t="s">
        <v>30</v>
      </c>
      <c r="G12" s="2" t="s">
        <v>32</v>
      </c>
      <c r="H12" s="15" t="s">
        <v>36</v>
      </c>
    </row>
    <row r="13" spans="2:8" ht="15.75" thickBot="1" x14ac:dyDescent="0.3">
      <c r="B13" s="16"/>
      <c r="C13" s="17"/>
      <c r="D13" s="17"/>
      <c r="E13" s="17"/>
      <c r="F13" s="17"/>
      <c r="G13" s="17"/>
      <c r="H13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4"/>
  <sheetViews>
    <sheetView showGridLines="0" workbookViewId="0"/>
  </sheetViews>
  <sheetFormatPr baseColWidth="10" defaultColWidth="9.140625" defaultRowHeight="15" x14ac:dyDescent="0.25"/>
  <cols>
    <col min="1" max="1" width="6" customWidth="1"/>
    <col min="4" max="4" width="17.7109375" bestFit="1" customWidth="1"/>
    <col min="5" max="5" width="14" bestFit="1" customWidth="1"/>
    <col min="6" max="6" width="16" bestFit="1" customWidth="1"/>
    <col min="7" max="7" width="20.28515625" bestFit="1" customWidth="1"/>
    <col min="8" max="8" width="23.42578125" bestFit="1" customWidth="1"/>
    <col min="9" max="9" width="20.7109375" bestFit="1" customWidth="1"/>
  </cols>
  <sheetData>
    <row r="2" spans="3:9" s="115" customFormat="1" ht="21" x14ac:dyDescent="0.25">
      <c r="D2" s="116">
        <f ca="1">TODAY()</f>
        <v>42374</v>
      </c>
      <c r="G2" s="117"/>
    </row>
    <row r="4" spans="3:9" s="5" customFormat="1" ht="21" x14ac:dyDescent="0.35"/>
    <row r="7" spans="3:9" ht="68.25" x14ac:dyDescent="1.05">
      <c r="C7" s="53" t="s">
        <v>48</v>
      </c>
    </row>
    <row r="8" spans="3:9" ht="15.75" thickBot="1" x14ac:dyDescent="0.3"/>
    <row r="9" spans="3:9" ht="21.75" thickBot="1" x14ac:dyDescent="0.4">
      <c r="C9" s="36" t="s">
        <v>1</v>
      </c>
      <c r="D9" s="37" t="s">
        <v>0</v>
      </c>
      <c r="E9" s="37" t="s">
        <v>45</v>
      </c>
      <c r="F9" s="37" t="s">
        <v>43</v>
      </c>
      <c r="G9" s="51" t="s">
        <v>46</v>
      </c>
      <c r="H9" s="51" t="s">
        <v>44</v>
      </c>
      <c r="I9" s="52" t="s">
        <v>47</v>
      </c>
    </row>
    <row r="10" spans="3:9" x14ac:dyDescent="0.25">
      <c r="C10" s="41" t="s">
        <v>2</v>
      </c>
      <c r="D10" s="35" t="s">
        <v>94</v>
      </c>
      <c r="E10" s="35">
        <v>10</v>
      </c>
      <c r="F10" s="49">
        <f>SUMIF(entrées!$C$10:$C$19,$C10,entrées!$F$10:$F$19)</f>
        <v>25</v>
      </c>
      <c r="G10" s="49">
        <f>SUM(E10:F10)</f>
        <v>35</v>
      </c>
      <c r="H10" s="49">
        <f>SUMIF(Commande_Ligne!$D$10:$D$17,table_stock!$C10,Commande_Ligne!$F$10:$F$17)</f>
        <v>10</v>
      </c>
      <c r="I10" s="50" t="str">
        <f>IF(G10-H10&gt; 0,"il reste : " &amp; G10-H10 &amp; " article(s)", "il manque : " &amp; ABS(G10-H10) &amp; " article(s)")</f>
        <v>il reste : 25 article(s)</v>
      </c>
    </row>
    <row r="11" spans="3:9" x14ac:dyDescent="0.25">
      <c r="C11" s="39" t="s">
        <v>3</v>
      </c>
      <c r="D11" s="33" t="s">
        <v>95</v>
      </c>
      <c r="E11" s="33">
        <v>2</v>
      </c>
      <c r="F11" s="44">
        <f>SUMIF(entrées!$C$10:$C$19,$C11,entrées!$F$10:$F$19)</f>
        <v>7</v>
      </c>
      <c r="G11" s="44">
        <f>SUM(E11:F11)</f>
        <v>9</v>
      </c>
      <c r="H11" s="44">
        <f>SUMIF(Commande_Ligne!$D$10:$D$17,table_stock!$C11,Commande_Ligne!$F$10:$F$17)</f>
        <v>15</v>
      </c>
      <c r="I11" s="45" t="str">
        <f>IF(G11-H11&gt; 0,"il reste : " &amp; G11-H11 &amp; " article(s)", "il manque : " &amp; ABS(G11-H11) &amp; " article(s)")</f>
        <v>il manque : 6 article(s)</v>
      </c>
    </row>
    <row r="12" spans="3:9" x14ac:dyDescent="0.25">
      <c r="C12" s="39" t="s">
        <v>4</v>
      </c>
      <c r="D12" s="33" t="s">
        <v>96</v>
      </c>
      <c r="E12" s="33">
        <v>10</v>
      </c>
      <c r="F12" s="44">
        <f>SUMIF(entrées!$C$10:$C$19,$C12,entrées!$F$10:$F$19)</f>
        <v>5</v>
      </c>
      <c r="G12" s="44">
        <f>SUM(E12:F12)</f>
        <v>15</v>
      </c>
      <c r="H12" s="44">
        <f>SUMIF(Commande_Ligne!$D$10:$D$17,table_stock!$C12,Commande_Ligne!$F$10:$F$17)</f>
        <v>3</v>
      </c>
      <c r="I12" s="45" t="str">
        <f>IF(G12-H12&gt; 0,"il reste : " &amp; G12-H12 &amp; " article(s)", "il manque : " &amp; ABS(G12-H12) &amp; " article(s)")</f>
        <v>il reste : 12 article(s)</v>
      </c>
    </row>
    <row r="13" spans="3:9" x14ac:dyDescent="0.25">
      <c r="C13" s="39" t="s">
        <v>5</v>
      </c>
      <c r="D13" s="33" t="s">
        <v>97</v>
      </c>
      <c r="E13" s="33">
        <v>10</v>
      </c>
      <c r="F13" s="44">
        <f>SUMIF(entrées!$C$10:$C$19,$C13,entrées!$F$10:$F$19)</f>
        <v>13</v>
      </c>
      <c r="G13" s="44">
        <f>SUM(E13:F13)</f>
        <v>23</v>
      </c>
      <c r="H13" s="44">
        <f>SUMIF(Commande_Ligne!$D$10:$D$17,table_stock!$C13,Commande_Ligne!$F$10:$F$17)</f>
        <v>2</v>
      </c>
      <c r="I13" s="45" t="str">
        <f>IF(G13-H13&gt; 0,"il reste : " &amp; G13-H13 &amp; " article(s)", "il manque : " &amp; ABS(G13-H13) &amp; " article(s)")</f>
        <v>il reste : 21 article(s)</v>
      </c>
    </row>
    <row r="14" spans="3:9" ht="15.75" thickBot="1" x14ac:dyDescent="0.3">
      <c r="C14" s="40"/>
      <c r="D14" s="46"/>
      <c r="E14" s="46"/>
      <c r="F14" s="47"/>
      <c r="G14" s="47"/>
      <c r="H14" s="47"/>
      <c r="I14" s="48"/>
    </row>
  </sheetData>
  <autoFilter ref="C9:I1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5"/>
  <sheetViews>
    <sheetView showGridLines="0" workbookViewId="0"/>
  </sheetViews>
  <sheetFormatPr baseColWidth="10" defaultColWidth="9.140625" defaultRowHeight="15" x14ac:dyDescent="0.25"/>
  <cols>
    <col min="1" max="1" width="6" style="4" customWidth="1"/>
    <col min="2" max="2" width="9.140625" style="4"/>
    <col min="3" max="3" width="15.28515625" style="4" customWidth="1"/>
    <col min="4" max="4" width="20.140625" customWidth="1"/>
    <col min="5" max="5" width="12.85546875" bestFit="1" customWidth="1"/>
    <col min="6" max="6" width="14.85546875" bestFit="1" customWidth="1"/>
    <col min="7" max="7" width="13" customWidth="1"/>
    <col min="8" max="9" width="11.42578125" bestFit="1" customWidth="1"/>
    <col min="10" max="10" width="11.42578125" customWidth="1"/>
    <col min="11" max="11" width="11.42578125" bestFit="1" customWidth="1"/>
    <col min="12" max="13" width="18.85546875" bestFit="1" customWidth="1"/>
    <col min="14" max="14" width="20.7109375" bestFit="1" customWidth="1"/>
  </cols>
  <sheetData>
    <row r="2" spans="2:6" ht="21" x14ac:dyDescent="0.25">
      <c r="D2" s="7">
        <f ca="1">TODAY()</f>
        <v>42374</v>
      </c>
    </row>
    <row r="7" spans="2:6" ht="51" x14ac:dyDescent="0.8">
      <c r="C7" s="6" t="s">
        <v>15</v>
      </c>
    </row>
    <row r="8" spans="2:6" ht="15.75" thickBot="1" x14ac:dyDescent="0.3"/>
    <row r="9" spans="2:6" ht="21.75" thickBot="1" x14ac:dyDescent="0.4">
      <c r="C9" s="36" t="s">
        <v>1</v>
      </c>
      <c r="D9" s="37" t="s">
        <v>0</v>
      </c>
      <c r="E9" s="37" t="s">
        <v>38</v>
      </c>
      <c r="F9" s="38" t="s">
        <v>42</v>
      </c>
    </row>
    <row r="10" spans="2:6" x14ac:dyDescent="0.25">
      <c r="C10" s="54" t="s">
        <v>2</v>
      </c>
      <c r="D10" s="42" t="str">
        <f>VLOOKUP($C10,table_stock!$C$10:$D$14,2,FALSE)</f>
        <v>Produit A</v>
      </c>
      <c r="E10" s="29">
        <v>42006</v>
      </c>
      <c r="F10" s="30">
        <v>5</v>
      </c>
    </row>
    <row r="11" spans="2:6" x14ac:dyDescent="0.25">
      <c r="C11" s="55" t="s">
        <v>3</v>
      </c>
      <c r="D11" s="42" t="str">
        <f>VLOOKUP($C11,table_stock!$C$10:$D$14,2,FALSE)</f>
        <v>Produit B</v>
      </c>
      <c r="E11" s="34">
        <v>42006</v>
      </c>
      <c r="F11" s="31">
        <v>5</v>
      </c>
    </row>
    <row r="12" spans="2:6" x14ac:dyDescent="0.25">
      <c r="C12" s="55" t="s">
        <v>4</v>
      </c>
      <c r="D12" s="42" t="str">
        <f>VLOOKUP($C12,table_stock!$C$10:$D$14,2,FALSE)</f>
        <v>Produit C</v>
      </c>
      <c r="E12" s="34">
        <v>42007</v>
      </c>
      <c r="F12" s="31">
        <v>5</v>
      </c>
    </row>
    <row r="13" spans="2:6" x14ac:dyDescent="0.25">
      <c r="B13" s="1"/>
      <c r="C13" s="55" t="s">
        <v>5</v>
      </c>
      <c r="D13" s="42" t="str">
        <f>VLOOKUP($C13,table_stock!$C$10:$D$14,2,FALSE)</f>
        <v>Produit D</v>
      </c>
      <c r="E13" s="34">
        <v>42008</v>
      </c>
      <c r="F13" s="31">
        <v>5</v>
      </c>
    </row>
    <row r="14" spans="2:6" x14ac:dyDescent="0.25">
      <c r="B14" s="1"/>
      <c r="C14" s="55" t="s">
        <v>2</v>
      </c>
      <c r="D14" s="42" t="str">
        <f>VLOOKUP($C14,table_stock!$C$10:$D$14,2,FALSE)</f>
        <v>Produit A</v>
      </c>
      <c r="E14" s="34">
        <v>42010</v>
      </c>
      <c r="F14" s="31">
        <v>10</v>
      </c>
    </row>
    <row r="15" spans="2:6" x14ac:dyDescent="0.25">
      <c r="B15" s="1"/>
      <c r="C15" s="55" t="s">
        <v>3</v>
      </c>
      <c r="D15" s="42" t="str">
        <f>VLOOKUP($C15,table_stock!$C$10:$D$14,2,FALSE)</f>
        <v>Produit B</v>
      </c>
      <c r="E15" s="34">
        <v>42010</v>
      </c>
      <c r="F15" s="31">
        <v>2</v>
      </c>
    </row>
    <row r="16" spans="2:6" x14ac:dyDescent="0.25">
      <c r="B16" s="1"/>
      <c r="C16" s="55" t="s">
        <v>2</v>
      </c>
      <c r="D16" s="42" t="str">
        <f>VLOOKUP($C16,table_stock!$C$10:$D$14,2,FALSE)</f>
        <v>Produit A</v>
      </c>
      <c r="E16" s="34">
        <v>42011</v>
      </c>
      <c r="F16" s="31">
        <v>5</v>
      </c>
    </row>
    <row r="17" spans="2:6" x14ac:dyDescent="0.25">
      <c r="B17" s="1"/>
      <c r="C17" s="55" t="s">
        <v>5</v>
      </c>
      <c r="D17" s="42" t="str">
        <f>VLOOKUP($C17,table_stock!$C$10:$D$14,2,FALSE)</f>
        <v>Produit D</v>
      </c>
      <c r="E17" s="34">
        <v>42012</v>
      </c>
      <c r="F17" s="31">
        <v>8</v>
      </c>
    </row>
    <row r="18" spans="2:6" x14ac:dyDescent="0.25">
      <c r="B18" s="1"/>
      <c r="C18" s="55" t="s">
        <v>2</v>
      </c>
      <c r="D18" s="42" t="str">
        <f>VLOOKUP($C18,table_stock!$C$10:$D$14,2,FALSE)</f>
        <v>Produit A</v>
      </c>
      <c r="E18" s="34">
        <v>42016</v>
      </c>
      <c r="F18" s="31">
        <v>5</v>
      </c>
    </row>
    <row r="19" spans="2:6" ht="15.75" thickBot="1" x14ac:dyDescent="0.3">
      <c r="B19" s="1"/>
      <c r="C19" s="56"/>
      <c r="D19" s="43"/>
      <c r="E19" s="32"/>
      <c r="F19" s="18"/>
    </row>
    <row r="20" spans="2:6" x14ac:dyDescent="0.25">
      <c r="B20" s="1"/>
      <c r="C20" s="1"/>
    </row>
    <row r="21" spans="2:6" x14ac:dyDescent="0.25">
      <c r="B21" s="1"/>
      <c r="C21" s="1"/>
    </row>
    <row r="22" spans="2:6" x14ac:dyDescent="0.25">
      <c r="B22" s="1"/>
      <c r="C22" s="1"/>
    </row>
    <row r="23" spans="2:6" x14ac:dyDescent="0.25">
      <c r="B23" s="1"/>
      <c r="C23" s="1"/>
    </row>
    <row r="24" spans="2:6" x14ac:dyDescent="0.25">
      <c r="B24" s="1"/>
      <c r="C24" s="1"/>
    </row>
    <row r="25" spans="2:6" x14ac:dyDescent="0.25">
      <c r="B25" s="1"/>
      <c r="C25" s="1"/>
    </row>
    <row r="26" spans="2:6" x14ac:dyDescent="0.25">
      <c r="B26" s="1"/>
      <c r="C26" s="1"/>
    </row>
    <row r="27" spans="2:6" x14ac:dyDescent="0.25">
      <c r="B27" s="1"/>
      <c r="C27" s="1"/>
    </row>
    <row r="28" spans="2:6" x14ac:dyDescent="0.25">
      <c r="B28" s="1"/>
      <c r="C28" s="1"/>
    </row>
    <row r="29" spans="2:6" x14ac:dyDescent="0.25">
      <c r="B29" s="1"/>
      <c r="C29" s="1"/>
    </row>
    <row r="30" spans="2:6" x14ac:dyDescent="0.25">
      <c r="B30" s="1"/>
      <c r="C30" s="1"/>
    </row>
    <row r="31" spans="2:6" x14ac:dyDescent="0.25">
      <c r="B31" s="1"/>
      <c r="C31" s="1"/>
    </row>
    <row r="32" spans="2:6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  <row r="64" spans="2:3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</sheetData>
  <autoFilter ref="C9:F18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table_stock!$C$10:$C$14</xm:f>
          </x14:formula1>
          <xm:sqref>C10:C19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showGridLines="0" zoomScaleNormal="100" workbookViewId="0"/>
  </sheetViews>
  <sheetFormatPr baseColWidth="10" defaultColWidth="9.140625" defaultRowHeight="15" x14ac:dyDescent="0.25"/>
  <cols>
    <col min="1" max="1" width="6" customWidth="1"/>
    <col min="2" max="2" width="13.7109375" bestFit="1" customWidth="1"/>
    <col min="3" max="3" width="16.42578125" bestFit="1" customWidth="1"/>
    <col min="4" max="4" width="11.85546875" bestFit="1" customWidth="1"/>
    <col min="5" max="7" width="14.28515625" customWidth="1"/>
    <col min="8" max="8" width="14.140625" bestFit="1" customWidth="1"/>
    <col min="9" max="9" width="13" bestFit="1" customWidth="1"/>
    <col min="10" max="10" width="14.140625" bestFit="1" customWidth="1"/>
  </cols>
  <sheetData>
    <row r="2" spans="1:10" ht="34.5" x14ac:dyDescent="0.45">
      <c r="B2" s="25"/>
      <c r="D2" s="25"/>
      <c r="E2" s="25"/>
      <c r="F2" s="25"/>
      <c r="G2" s="25"/>
    </row>
    <row r="4" spans="1:10" s="8" customFormat="1" x14ac:dyDescent="0.25">
      <c r="A4" s="12"/>
    </row>
    <row r="5" spans="1:10" s="8" customFormat="1" x14ac:dyDescent="0.25">
      <c r="A5" s="12"/>
    </row>
    <row r="6" spans="1:10" s="8" customFormat="1" x14ac:dyDescent="0.25">
      <c r="A6" s="12"/>
    </row>
    <row r="7" spans="1:10" ht="34.5" x14ac:dyDescent="0.45">
      <c r="B7" s="25" t="s">
        <v>55</v>
      </c>
    </row>
    <row r="8" spans="1:10" ht="15.75" thickBot="1" x14ac:dyDescent="0.3"/>
    <row r="9" spans="1:10" ht="15.75" thickBot="1" x14ac:dyDescent="0.3">
      <c r="B9" s="82" t="s">
        <v>39</v>
      </c>
      <c r="C9" s="83" t="s">
        <v>41</v>
      </c>
      <c r="D9" s="84" t="s">
        <v>37</v>
      </c>
      <c r="E9" s="84" t="s">
        <v>12</v>
      </c>
      <c r="F9" s="84" t="s">
        <v>13</v>
      </c>
      <c r="G9" s="84" t="s">
        <v>7</v>
      </c>
      <c r="H9" s="85" t="s">
        <v>56</v>
      </c>
      <c r="I9" s="85" t="s">
        <v>51</v>
      </c>
      <c r="J9" s="86" t="s">
        <v>52</v>
      </c>
    </row>
    <row r="10" spans="1:10" ht="15.75" x14ac:dyDescent="0.25">
      <c r="B10" s="80">
        <v>1</v>
      </c>
      <c r="C10" s="81">
        <v>42036</v>
      </c>
      <c r="D10" s="58">
        <v>1</v>
      </c>
      <c r="E10" s="59" t="str">
        <f>VLOOKUP($D10,client!$B$10:$H$13,2,FALSE)</f>
        <v>St1</v>
      </c>
      <c r="F10" s="59" t="str">
        <f>VLOOKUP($D10,client!$B$10:$H$13,3,FALSE)</f>
        <v>adr1</v>
      </c>
      <c r="G10" s="59" t="str">
        <f>VLOOKUP($D10,client!$B$10:$H$13,4,FALSE)</f>
        <v>050505</v>
      </c>
      <c r="H10" s="62">
        <f>SUMIF(Commande_Ligne!$C$10:$C$17,Commande!$B10,Commande_Ligne!$I$10:$I$17)</f>
        <v>17000</v>
      </c>
      <c r="I10" s="62">
        <f>SUMIF(Commande_Ligne!$C$10:$C$17,Commande!$B10,Commande_Ligne!$J$10:$J$17)</f>
        <v>850</v>
      </c>
      <c r="J10" s="63">
        <f>SUMIF(Commande_Ligne!$C$10:$C$17,Commande!$B10,Commande_Ligne!$K$10:$K$17)</f>
        <v>17850</v>
      </c>
    </row>
    <row r="11" spans="1:10" ht="15.75" x14ac:dyDescent="0.25">
      <c r="B11" s="77">
        <v>2</v>
      </c>
      <c r="C11" s="76">
        <v>42036</v>
      </c>
      <c r="D11" s="57">
        <v>2</v>
      </c>
      <c r="E11" s="28" t="str">
        <f>VLOOKUP($D11,client!$B$10:$H$13,2,FALSE)</f>
        <v>St2</v>
      </c>
      <c r="F11" s="28" t="str">
        <f>VLOOKUP($D11,client!$B$10:$H$13,3,FALSE)</f>
        <v>adr2</v>
      </c>
      <c r="G11" s="28" t="str">
        <f>VLOOKUP($D11,client!$B$10:$H$13,4,FALSE)</f>
        <v>050506</v>
      </c>
      <c r="H11" s="65">
        <f>SUMIF(Commande_Ligne!$C$10:$C$17,Commande!$B11,Commande_Ligne!$I$10:$I$17)</f>
        <v>15000</v>
      </c>
      <c r="I11" s="65">
        <f>SUMIF(Commande_Ligne!$C$10:$C$17,Commande!$B11,Commande_Ligne!$J$10:$J$17)</f>
        <v>750</v>
      </c>
      <c r="J11" s="66">
        <f>SUMIF(Commande_Ligne!$C$10:$C$17,Commande!$B11,Commande_Ligne!$K$10:$K$17)</f>
        <v>15750</v>
      </c>
    </row>
    <row r="12" spans="1:10" ht="15.75" x14ac:dyDescent="0.25">
      <c r="B12" s="77">
        <v>3</v>
      </c>
      <c r="C12" s="76">
        <v>42042</v>
      </c>
      <c r="D12" s="57">
        <v>1</v>
      </c>
      <c r="E12" s="28" t="str">
        <f>VLOOKUP($D12,client!$B$10:$H$13,2,FALSE)</f>
        <v>St1</v>
      </c>
      <c r="F12" s="28" t="str">
        <f>VLOOKUP($D12,client!$B$10:$H$13,3,FALSE)</f>
        <v>adr1</v>
      </c>
      <c r="G12" s="28" t="str">
        <f>VLOOKUP($D12,client!$B$10:$H$13,4,FALSE)</f>
        <v>050505</v>
      </c>
      <c r="H12" s="65">
        <f>SUMIF(Commande_Ligne!$C$10:$C$17,Commande!$B12,Commande_Ligne!$I$10:$I$17)</f>
        <v>0</v>
      </c>
      <c r="I12" s="65">
        <f>SUMIF(Commande_Ligne!$C$10:$C$17,Commande!$B12,Commande_Ligne!$J$10:$J$17)</f>
        <v>0</v>
      </c>
      <c r="J12" s="66">
        <f>SUMIF(Commande_Ligne!$C$10:$C$17,Commande!$B12,Commande_Ligne!$K$10:$K$17)</f>
        <v>0</v>
      </c>
    </row>
    <row r="13" spans="1:10" ht="16.5" thickBot="1" x14ac:dyDescent="0.3">
      <c r="B13" s="78"/>
      <c r="C13" s="79"/>
      <c r="D13" s="68"/>
      <c r="E13" s="69"/>
      <c r="F13" s="69"/>
      <c r="G13" s="69"/>
      <c r="H13" s="17"/>
      <c r="I13" s="17"/>
      <c r="J13" s="18"/>
    </row>
    <row r="14" spans="1:10" ht="15.75" thickBot="1" x14ac:dyDescent="0.3">
      <c r="C14" s="8"/>
    </row>
    <row r="15" spans="1:10" ht="16.5" thickBot="1" x14ac:dyDescent="0.3">
      <c r="B15" t="str">
        <f t="shared" ref="B15:B37" si="0">IF(A15="","",VLOOKUP(A15,table,2,0))</f>
        <v/>
      </c>
      <c r="G15" s="73" t="s">
        <v>54</v>
      </c>
      <c r="H15" s="74">
        <f>SUM(H10:H14)</f>
        <v>32000</v>
      </c>
      <c r="I15" s="74">
        <f>SUM(I10:I14)</f>
        <v>1600</v>
      </c>
      <c r="J15" s="75">
        <f>SUM(J10:J14)</f>
        <v>33600</v>
      </c>
    </row>
    <row r="16" spans="1:10" x14ac:dyDescent="0.25">
      <c r="B16" t="str">
        <f t="shared" si="0"/>
        <v/>
      </c>
    </row>
    <row r="17" spans="2:2" x14ac:dyDescent="0.25">
      <c r="B17" t="str">
        <f t="shared" si="0"/>
        <v/>
      </c>
    </row>
    <row r="18" spans="2:2" x14ac:dyDescent="0.25">
      <c r="B18" t="str">
        <f t="shared" si="0"/>
        <v/>
      </c>
    </row>
    <row r="19" spans="2:2" x14ac:dyDescent="0.25">
      <c r="B19" t="str">
        <f t="shared" si="0"/>
        <v/>
      </c>
    </row>
    <row r="20" spans="2:2" x14ac:dyDescent="0.25">
      <c r="B20" t="str">
        <f t="shared" si="0"/>
        <v/>
      </c>
    </row>
    <row r="21" spans="2:2" x14ac:dyDescent="0.25">
      <c r="B21" t="str">
        <f t="shared" si="0"/>
        <v/>
      </c>
    </row>
    <row r="22" spans="2:2" x14ac:dyDescent="0.25">
      <c r="B22" t="str">
        <f t="shared" si="0"/>
        <v/>
      </c>
    </row>
    <row r="23" spans="2:2" x14ac:dyDescent="0.25">
      <c r="B23" t="str">
        <f t="shared" si="0"/>
        <v/>
      </c>
    </row>
    <row r="24" spans="2:2" x14ac:dyDescent="0.25">
      <c r="B24" t="str">
        <f t="shared" si="0"/>
        <v/>
      </c>
    </row>
    <row r="25" spans="2:2" x14ac:dyDescent="0.25">
      <c r="B25" t="str">
        <f t="shared" si="0"/>
        <v/>
      </c>
    </row>
    <row r="26" spans="2:2" x14ac:dyDescent="0.25">
      <c r="B26" t="str">
        <f t="shared" si="0"/>
        <v/>
      </c>
    </row>
    <row r="27" spans="2:2" x14ac:dyDescent="0.25">
      <c r="B27" t="str">
        <f t="shared" si="0"/>
        <v/>
      </c>
    </row>
    <row r="28" spans="2:2" x14ac:dyDescent="0.25">
      <c r="B28" t="str">
        <f t="shared" si="0"/>
        <v/>
      </c>
    </row>
    <row r="29" spans="2:2" x14ac:dyDescent="0.25">
      <c r="B29" t="str">
        <f t="shared" si="0"/>
        <v/>
      </c>
    </row>
    <row r="30" spans="2:2" x14ac:dyDescent="0.25">
      <c r="B30" t="str">
        <f t="shared" si="0"/>
        <v/>
      </c>
    </row>
    <row r="31" spans="2:2" x14ac:dyDescent="0.25">
      <c r="B31" t="str">
        <f t="shared" si="0"/>
        <v/>
      </c>
    </row>
    <row r="32" spans="2:2" x14ac:dyDescent="0.25">
      <c r="B32" t="str">
        <f t="shared" si="0"/>
        <v/>
      </c>
    </row>
    <row r="33" spans="2:2" x14ac:dyDescent="0.25">
      <c r="B33" t="str">
        <f t="shared" si="0"/>
        <v/>
      </c>
    </row>
    <row r="34" spans="2:2" x14ac:dyDescent="0.25">
      <c r="B34" t="str">
        <f t="shared" si="0"/>
        <v/>
      </c>
    </row>
    <row r="35" spans="2:2" x14ac:dyDescent="0.25">
      <c r="B35" t="str">
        <f t="shared" si="0"/>
        <v/>
      </c>
    </row>
    <row r="36" spans="2:2" x14ac:dyDescent="0.25">
      <c r="B36" t="str">
        <f t="shared" si="0"/>
        <v/>
      </c>
    </row>
    <row r="37" spans="2:2" x14ac:dyDescent="0.25">
      <c r="B37" t="str">
        <f t="shared" si="0"/>
        <v/>
      </c>
    </row>
  </sheetData>
  <dataValidations count="1">
    <dataValidation type="list" allowBlank="1" showInputMessage="1" showErrorMessage="1" sqref="A15:A37">
      <formula1>produit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client!$B$10:$B$13</xm:f>
          </x14:formula1>
          <xm:sqref>D10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showGridLines="0" zoomScaleNormal="100" workbookViewId="0"/>
  </sheetViews>
  <sheetFormatPr baseColWidth="10" defaultColWidth="9.140625" defaultRowHeight="15" x14ac:dyDescent="0.25"/>
  <cols>
    <col min="1" max="1" width="6" customWidth="1"/>
    <col min="2" max="2" width="27.140625" customWidth="1"/>
    <col min="3" max="3" width="18.140625" customWidth="1"/>
    <col min="4" max="4" width="12.140625" bestFit="1" customWidth="1"/>
    <col min="5" max="5" width="19.5703125" customWidth="1"/>
    <col min="6" max="6" width="14.42578125" bestFit="1" customWidth="1"/>
    <col min="7" max="7" width="15.7109375" bestFit="1" customWidth="1"/>
    <col min="8" max="8" width="13" bestFit="1" customWidth="1"/>
    <col min="9" max="9" width="14.140625" bestFit="1" customWidth="1"/>
    <col min="10" max="10" width="13" bestFit="1" customWidth="1"/>
    <col min="11" max="11" width="14.140625" bestFit="1" customWidth="1"/>
    <col min="12" max="12" width="11.85546875" bestFit="1" customWidth="1"/>
  </cols>
  <sheetData>
    <row r="2" spans="1:11" ht="34.5" x14ac:dyDescent="0.45">
      <c r="B2" s="25"/>
      <c r="C2" s="25"/>
      <c r="D2" s="25"/>
      <c r="E2" s="8"/>
    </row>
    <row r="4" spans="1:11" s="8" customFormat="1" x14ac:dyDescent="0.25">
      <c r="A4" s="12"/>
      <c r="D4" s="12"/>
    </row>
    <row r="5" spans="1:11" s="8" customFormat="1" x14ac:dyDescent="0.25">
      <c r="A5" s="12"/>
      <c r="D5" s="12"/>
    </row>
    <row r="6" spans="1:11" s="8" customFormat="1" x14ac:dyDescent="0.25">
      <c r="A6" s="12"/>
      <c r="D6" s="12"/>
    </row>
    <row r="7" spans="1:11" ht="34.5" x14ac:dyDescent="0.45">
      <c r="C7" s="25" t="s">
        <v>55</v>
      </c>
      <c r="F7" s="8"/>
      <c r="G7" s="8"/>
    </row>
    <row r="8" spans="1:11" ht="15.75" thickBot="1" x14ac:dyDescent="0.3"/>
    <row r="9" spans="1:11" ht="18" thickBot="1" x14ac:dyDescent="0.35">
      <c r="C9" s="89" t="s">
        <v>40</v>
      </c>
      <c r="D9" s="87" t="s">
        <v>8</v>
      </c>
      <c r="E9" s="87" t="s">
        <v>9</v>
      </c>
      <c r="F9" s="87" t="s">
        <v>11</v>
      </c>
      <c r="G9" s="87" t="s">
        <v>53</v>
      </c>
      <c r="H9" s="87" t="s">
        <v>10</v>
      </c>
      <c r="I9" s="87" t="s">
        <v>50</v>
      </c>
      <c r="J9" s="87" t="s">
        <v>51</v>
      </c>
      <c r="K9" s="88" t="s">
        <v>52</v>
      </c>
    </row>
    <row r="10" spans="1:11" ht="15.75" x14ac:dyDescent="0.25">
      <c r="C10" s="93">
        <v>1</v>
      </c>
      <c r="D10" s="90" t="s">
        <v>2</v>
      </c>
      <c r="E10" s="59" t="str">
        <f>IF(D10="","",VLOOKUP($D10,table_stock!$C$10:$I$14,2,FALSE))</f>
        <v>Produit A</v>
      </c>
      <c r="F10" s="60">
        <v>5</v>
      </c>
      <c r="G10" s="100">
        <v>0.05</v>
      </c>
      <c r="H10" s="61">
        <v>2000</v>
      </c>
      <c r="I10" s="62">
        <f t="shared" ref="I10:I17" si="0">IF(D10="","",F10*H10)</f>
        <v>10000</v>
      </c>
      <c r="J10" s="62">
        <f t="shared" ref="J10:J16" si="1">I10*G10</f>
        <v>500</v>
      </c>
      <c r="K10" s="63">
        <f>SUM(I10:J10)</f>
        <v>10500</v>
      </c>
    </row>
    <row r="11" spans="1:11" ht="15.75" x14ac:dyDescent="0.25">
      <c r="C11" s="94">
        <v>1</v>
      </c>
      <c r="D11" s="91" t="s">
        <v>3</v>
      </c>
      <c r="E11" s="28" t="str">
        <f>IF(D11="","",VLOOKUP($D11,table_stock!$C$10:$I$14,2,FALSE))</f>
        <v>Produit B</v>
      </c>
      <c r="F11" s="27">
        <v>3</v>
      </c>
      <c r="G11" s="101">
        <v>0.05</v>
      </c>
      <c r="H11" s="64">
        <v>1000</v>
      </c>
      <c r="I11" s="65">
        <f t="shared" si="0"/>
        <v>3000</v>
      </c>
      <c r="J11" s="65">
        <f t="shared" si="1"/>
        <v>150</v>
      </c>
      <c r="K11" s="66">
        <f t="shared" ref="K11:K16" si="2">SUM(I11:J11)</f>
        <v>3150</v>
      </c>
    </row>
    <row r="12" spans="1:11" ht="15.75" x14ac:dyDescent="0.25">
      <c r="C12" s="94">
        <v>1</v>
      </c>
      <c r="D12" s="91" t="s">
        <v>5</v>
      </c>
      <c r="E12" s="28" t="str">
        <f>IF(D12="","",VLOOKUP($D12,table_stock!$C$10:$I$14,2,FALSE))</f>
        <v>Produit D</v>
      </c>
      <c r="F12" s="27">
        <v>2</v>
      </c>
      <c r="G12" s="101">
        <v>0.05</v>
      </c>
      <c r="H12" s="64">
        <v>500</v>
      </c>
      <c r="I12" s="65">
        <f t="shared" si="0"/>
        <v>1000</v>
      </c>
      <c r="J12" s="65">
        <f t="shared" si="1"/>
        <v>50</v>
      </c>
      <c r="K12" s="66">
        <f t="shared" si="2"/>
        <v>1050</v>
      </c>
    </row>
    <row r="13" spans="1:11" ht="15.75" x14ac:dyDescent="0.25">
      <c r="C13" s="94">
        <v>1</v>
      </c>
      <c r="D13" s="91" t="s">
        <v>4</v>
      </c>
      <c r="E13" s="28" t="str">
        <f>IF(D13="","",VLOOKUP($D13,table_stock!$C$10:$I$14,2,FALSE))</f>
        <v>Produit C</v>
      </c>
      <c r="F13" s="27">
        <v>3</v>
      </c>
      <c r="G13" s="101">
        <v>0.05</v>
      </c>
      <c r="H13" s="64">
        <v>1000</v>
      </c>
      <c r="I13" s="65">
        <f t="shared" si="0"/>
        <v>3000</v>
      </c>
      <c r="J13" s="65">
        <f t="shared" si="1"/>
        <v>150</v>
      </c>
      <c r="K13" s="66">
        <f t="shared" si="2"/>
        <v>3150</v>
      </c>
    </row>
    <row r="14" spans="1:11" ht="15.75" x14ac:dyDescent="0.25">
      <c r="C14" s="94">
        <v>2</v>
      </c>
      <c r="D14" s="91" t="s">
        <v>2</v>
      </c>
      <c r="E14" s="28" t="str">
        <f>IF(D14="","",VLOOKUP($D14,table_stock!$C$10:$I$14,2,FALSE))</f>
        <v>Produit A</v>
      </c>
      <c r="F14" s="27">
        <v>5</v>
      </c>
      <c r="G14" s="101">
        <v>0.05</v>
      </c>
      <c r="H14" s="64">
        <v>2000</v>
      </c>
      <c r="I14" s="65">
        <f t="shared" si="0"/>
        <v>10000</v>
      </c>
      <c r="J14" s="65">
        <f t="shared" si="1"/>
        <v>500</v>
      </c>
      <c r="K14" s="66">
        <f t="shared" si="2"/>
        <v>10500</v>
      </c>
    </row>
    <row r="15" spans="1:11" ht="15.75" x14ac:dyDescent="0.25">
      <c r="C15" s="94">
        <v>2</v>
      </c>
      <c r="D15" s="91" t="s">
        <v>3</v>
      </c>
      <c r="E15" s="28" t="str">
        <f>IF(D15="","",VLOOKUP($D15,table_stock!$C$10:$I$14,2,FALSE))</f>
        <v>Produit B</v>
      </c>
      <c r="F15" s="27">
        <v>5</v>
      </c>
      <c r="G15" s="101">
        <v>0.05</v>
      </c>
      <c r="H15" s="64">
        <v>1000</v>
      </c>
      <c r="I15" s="65">
        <f t="shared" si="0"/>
        <v>5000</v>
      </c>
      <c r="J15" s="65">
        <f t="shared" si="1"/>
        <v>250</v>
      </c>
      <c r="K15" s="66">
        <f t="shared" si="2"/>
        <v>5250</v>
      </c>
    </row>
    <row r="16" spans="1:11" ht="15.75" x14ac:dyDescent="0.25">
      <c r="C16" s="94">
        <v>3</v>
      </c>
      <c r="D16" s="91" t="s">
        <v>3</v>
      </c>
      <c r="E16" s="28" t="str">
        <f>IF(D16="","",VLOOKUP($D16,table_stock!$C$10:$I$14,2,FALSE))</f>
        <v>Produit B</v>
      </c>
      <c r="F16" s="27">
        <v>7</v>
      </c>
      <c r="G16" s="101"/>
      <c r="H16" s="64"/>
      <c r="I16" s="65">
        <f t="shared" si="0"/>
        <v>0</v>
      </c>
      <c r="J16" s="65">
        <f t="shared" si="1"/>
        <v>0</v>
      </c>
      <c r="K16" s="66">
        <f t="shared" si="2"/>
        <v>0</v>
      </c>
    </row>
    <row r="17" spans="2:11" ht="16.5" thickBot="1" x14ac:dyDescent="0.3">
      <c r="C17" s="95"/>
      <c r="D17" s="92"/>
      <c r="E17" s="69" t="str">
        <f>IF(D17="","",VLOOKUP($D17,table_stock!$C$10:$I$14,2,FALSE))</f>
        <v/>
      </c>
      <c r="F17" s="67"/>
      <c r="G17" s="102"/>
      <c r="H17" s="70"/>
      <c r="I17" s="71" t="str">
        <f t="shared" si="0"/>
        <v/>
      </c>
      <c r="J17" s="71"/>
      <c r="K17" s="72"/>
    </row>
    <row r="18" spans="2:11" ht="15.75" thickBot="1" x14ac:dyDescent="0.3">
      <c r="D18" s="8"/>
      <c r="E18" s="8"/>
      <c r="F18" s="8"/>
      <c r="G18" s="8"/>
      <c r="H18" s="8"/>
      <c r="I18" s="8"/>
    </row>
    <row r="19" spans="2:11" ht="16.5" thickBot="1" x14ac:dyDescent="0.3">
      <c r="E19" t="str">
        <f>IF(D19="","",VLOOKUP(D19,table,2,0))</f>
        <v/>
      </c>
      <c r="H19" s="73" t="s">
        <v>54</v>
      </c>
      <c r="I19" s="74">
        <f>SUM(I10:I18)</f>
        <v>32000</v>
      </c>
      <c r="J19" s="74">
        <f>SUM(J10:J18)</f>
        <v>1600</v>
      </c>
      <c r="K19" s="75">
        <f>SUM(I19:J19)</f>
        <v>33600</v>
      </c>
    </row>
    <row r="20" spans="2:11" x14ac:dyDescent="0.25">
      <c r="E20" t="str">
        <f>IF(D20="","",VLOOKUP(D20,table,2,0))</f>
        <v/>
      </c>
    </row>
    <row r="21" spans="2:11" x14ac:dyDescent="0.25">
      <c r="E21" t="str">
        <f>IF(D21="","",VLOOKUP(D21,table,2,0))</f>
        <v/>
      </c>
    </row>
    <row r="22" spans="2:11" x14ac:dyDescent="0.25">
      <c r="B22" t="str">
        <f t="shared" ref="B22:B42" si="3">IF(A22="","",VLOOKUP(A22,table,2,0))</f>
        <v/>
      </c>
      <c r="E22" t="str">
        <f t="shared" ref="E22:E42" si="4">IF(A22="","",C22*D22)</f>
        <v/>
      </c>
    </row>
    <row r="23" spans="2:11" x14ac:dyDescent="0.25">
      <c r="B23" t="str">
        <f t="shared" si="3"/>
        <v/>
      </c>
      <c r="E23" t="str">
        <f t="shared" si="4"/>
        <v/>
      </c>
    </row>
    <row r="24" spans="2:11" x14ac:dyDescent="0.25">
      <c r="B24" t="str">
        <f t="shared" si="3"/>
        <v/>
      </c>
      <c r="E24" t="str">
        <f t="shared" si="4"/>
        <v/>
      </c>
    </row>
    <row r="25" spans="2:11" x14ac:dyDescent="0.25">
      <c r="B25" t="str">
        <f t="shared" si="3"/>
        <v/>
      </c>
      <c r="E25" t="str">
        <f t="shared" si="4"/>
        <v/>
      </c>
    </row>
    <row r="26" spans="2:11" x14ac:dyDescent="0.25">
      <c r="B26" t="str">
        <f t="shared" si="3"/>
        <v/>
      </c>
      <c r="E26" t="str">
        <f t="shared" si="4"/>
        <v/>
      </c>
    </row>
    <row r="27" spans="2:11" x14ac:dyDescent="0.25">
      <c r="B27" t="str">
        <f t="shared" si="3"/>
        <v/>
      </c>
      <c r="E27" t="str">
        <f t="shared" si="4"/>
        <v/>
      </c>
    </row>
    <row r="28" spans="2:11" x14ac:dyDescent="0.25">
      <c r="B28" t="str">
        <f t="shared" si="3"/>
        <v/>
      </c>
      <c r="E28" t="str">
        <f t="shared" si="4"/>
        <v/>
      </c>
    </row>
    <row r="29" spans="2:11" x14ac:dyDescent="0.25">
      <c r="B29" t="str">
        <f t="shared" si="3"/>
        <v/>
      </c>
      <c r="E29" t="str">
        <f t="shared" si="4"/>
        <v/>
      </c>
    </row>
    <row r="30" spans="2:11" x14ac:dyDescent="0.25">
      <c r="B30" t="str">
        <f t="shared" si="3"/>
        <v/>
      </c>
      <c r="E30" t="str">
        <f t="shared" si="4"/>
        <v/>
      </c>
    </row>
    <row r="31" spans="2:11" x14ac:dyDescent="0.25">
      <c r="B31" t="str">
        <f t="shared" si="3"/>
        <v/>
      </c>
      <c r="E31" t="str">
        <f t="shared" si="4"/>
        <v/>
      </c>
    </row>
    <row r="32" spans="2:11" x14ac:dyDescent="0.25">
      <c r="B32" t="str">
        <f t="shared" si="3"/>
        <v/>
      </c>
      <c r="E32" t="str">
        <f t="shared" si="4"/>
        <v/>
      </c>
    </row>
    <row r="33" spans="2:5" x14ac:dyDescent="0.25">
      <c r="B33" t="str">
        <f t="shared" si="3"/>
        <v/>
      </c>
      <c r="E33" t="str">
        <f t="shared" si="4"/>
        <v/>
      </c>
    </row>
    <row r="34" spans="2:5" x14ac:dyDescent="0.25">
      <c r="B34" t="str">
        <f t="shared" si="3"/>
        <v/>
      </c>
      <c r="E34" t="str">
        <f t="shared" si="4"/>
        <v/>
      </c>
    </row>
    <row r="35" spans="2:5" x14ac:dyDescent="0.25">
      <c r="B35" t="str">
        <f t="shared" si="3"/>
        <v/>
      </c>
      <c r="E35" t="str">
        <f t="shared" si="4"/>
        <v/>
      </c>
    </row>
    <row r="36" spans="2:5" x14ac:dyDescent="0.25">
      <c r="B36" t="str">
        <f t="shared" si="3"/>
        <v/>
      </c>
      <c r="E36" t="str">
        <f t="shared" si="4"/>
        <v/>
      </c>
    </row>
    <row r="37" spans="2:5" x14ac:dyDescent="0.25">
      <c r="B37" t="str">
        <f t="shared" si="3"/>
        <v/>
      </c>
      <c r="E37" t="str">
        <f t="shared" si="4"/>
        <v/>
      </c>
    </row>
    <row r="38" spans="2:5" x14ac:dyDescent="0.25">
      <c r="B38" t="str">
        <f t="shared" si="3"/>
        <v/>
      </c>
      <c r="E38" t="str">
        <f t="shared" si="4"/>
        <v/>
      </c>
    </row>
    <row r="39" spans="2:5" x14ac:dyDescent="0.25">
      <c r="B39" t="str">
        <f t="shared" si="3"/>
        <v/>
      </c>
      <c r="E39" t="str">
        <f t="shared" si="4"/>
        <v/>
      </c>
    </row>
    <row r="40" spans="2:5" x14ac:dyDescent="0.25">
      <c r="B40" t="str">
        <f t="shared" si="3"/>
        <v/>
      </c>
      <c r="E40" t="str">
        <f t="shared" si="4"/>
        <v/>
      </c>
    </row>
    <row r="41" spans="2:5" x14ac:dyDescent="0.25">
      <c r="B41" t="str">
        <f t="shared" si="3"/>
        <v/>
      </c>
      <c r="E41" t="str">
        <f t="shared" si="4"/>
        <v/>
      </c>
    </row>
    <row r="42" spans="2:5" x14ac:dyDescent="0.25">
      <c r="B42" t="str">
        <f t="shared" si="3"/>
        <v/>
      </c>
      <c r="E42" t="str">
        <f t="shared" si="4"/>
        <v/>
      </c>
    </row>
  </sheetData>
  <autoFilter ref="C9:I17"/>
  <dataValidations count="1">
    <dataValidation type="list" allowBlank="1" showInputMessage="1" showErrorMessage="1" sqref="A22:A42 D10:D17">
      <formula1>produit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client!$B$10:$B$13</xm:f>
          </x14:formula1>
          <xm:sqref>C10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showGridLines="0" zoomScaleNormal="100" workbookViewId="0">
      <selection activeCell="B5" sqref="B5"/>
    </sheetView>
  </sheetViews>
  <sheetFormatPr baseColWidth="10" defaultRowHeight="15" x14ac:dyDescent="0.25"/>
  <cols>
    <col min="1" max="1" width="6" customWidth="1"/>
    <col min="2" max="2" width="15.140625" customWidth="1"/>
    <col min="3" max="3" width="13" bestFit="1" customWidth="1"/>
    <col min="9" max="9" width="11.85546875" bestFit="1" customWidth="1"/>
  </cols>
  <sheetData>
    <row r="2" spans="2:13" ht="34.5" x14ac:dyDescent="0.45">
      <c r="B2" s="25" t="s">
        <v>6</v>
      </c>
    </row>
    <row r="3" spans="2:13" ht="15.75" thickBot="1" x14ac:dyDescent="0.3"/>
    <row r="4" spans="2:13" ht="15.75" thickBot="1" x14ac:dyDescent="0.3">
      <c r="B4" s="98" t="s">
        <v>40</v>
      </c>
      <c r="M4" s="111" t="s">
        <v>63</v>
      </c>
    </row>
    <row r="5" spans="2:13" ht="15.75" thickBot="1" x14ac:dyDescent="0.3">
      <c r="B5" s="110">
        <v>1</v>
      </c>
      <c r="M5" s="112">
        <v>14</v>
      </c>
    </row>
    <row r="7" spans="2:13" ht="15.75" thickBot="1" x14ac:dyDescent="0.3"/>
    <row r="8" spans="2:13" ht="15.75" thickTop="1" x14ac:dyDescent="0.25">
      <c r="B8" s="107" t="s">
        <v>12</v>
      </c>
      <c r="C8" s="104" t="str">
        <f>VLOOKUP($B$5,Commande!$B$10:$J$13,4,FALSE)</f>
        <v>St1</v>
      </c>
      <c r="E8" s="107" t="s">
        <v>14</v>
      </c>
      <c r="F8" s="104" t="str">
        <f>VLOOKUP($C$8,client!$C$10:$H$13,4,FALSE)</f>
        <v>Titi</v>
      </c>
    </row>
    <row r="9" spans="2:13" x14ac:dyDescent="0.25">
      <c r="B9" s="108" t="s">
        <v>13</v>
      </c>
      <c r="C9" s="105" t="str">
        <f>VLOOKUP($B$5,Commande!$B$10:$J$13,5,FALSE)</f>
        <v>adr1</v>
      </c>
      <c r="E9" s="108" t="s">
        <v>13</v>
      </c>
      <c r="F9" s="105" t="str">
        <f>VLOOKUP($C$8,client!$C$10:$H$13,5,FALSE)</f>
        <v>adr titi</v>
      </c>
    </row>
    <row r="10" spans="2:13" ht="15.75" thickBot="1" x14ac:dyDescent="0.3">
      <c r="B10" s="109" t="s">
        <v>7</v>
      </c>
      <c r="C10" s="106" t="str">
        <f>VLOOKUP($B$5,Commande!$B$10:$J$13,6,FALSE)</f>
        <v>050505</v>
      </c>
      <c r="E10" s="109" t="s">
        <v>7</v>
      </c>
      <c r="F10" s="106" t="str">
        <f>VLOOKUP($C$8,client!$C$10:$H$13,6,FALSE)</f>
        <v>060606</v>
      </c>
    </row>
    <row r="11" spans="2:13" ht="15.75" thickTop="1" x14ac:dyDescent="0.25"/>
    <row r="13" spans="2:13" ht="17.25" x14ac:dyDescent="0.25">
      <c r="B13" s="26" t="s">
        <v>8</v>
      </c>
      <c r="C13" s="26" t="s">
        <v>9</v>
      </c>
      <c r="D13" s="26" t="s">
        <v>11</v>
      </c>
      <c r="E13" s="26" t="s">
        <v>10</v>
      </c>
      <c r="F13" s="26" t="s">
        <v>62</v>
      </c>
      <c r="G13" s="26" t="s">
        <v>50</v>
      </c>
      <c r="H13" s="26" t="s">
        <v>51</v>
      </c>
      <c r="I13" s="26" t="s">
        <v>52</v>
      </c>
    </row>
    <row r="14" spans="2:13" ht="15.75" x14ac:dyDescent="0.25">
      <c r="B14" s="11" t="str">
        <f>IF(ISERROR(INDEX(Commande_Ligne!$C10:$K$17,MATCH($B$5,Commande_Ligne!$C$10:$C$17,0)+ROW()-$M$5,1)),"",INDEX(Commande_Ligne!$C$10:$K$17,MATCH($B$5,Commande_Ligne!$C$10:$C$17,0)+ROW()-$M$5,2))</f>
        <v>r</v>
      </c>
      <c r="C14" s="11" t="str">
        <f>IF(ISERROR(INDEX(Commande_Ligne!$C10:$K$17,MATCH($B$5,Commande_Ligne!$C$10:$C$17,0)+ROW()-$M$5,1)),"",INDEX(Commande_Ligne!$C$10:$K$17,MATCH($B$5,Commande_Ligne!$C$10:$C$17,0)+ROW()-$M$5,3))</f>
        <v>Produit A</v>
      </c>
      <c r="D14" s="11">
        <f>IF(ISERROR(INDEX(Commande_Ligne!$C10:$K$17,MATCH($B$5,Commande_Ligne!$C$10:$C$17,0)+ROW()-$M$5,1)),"",INDEX(Commande_Ligne!$C$10:$K$17,MATCH($B$5,Commande_Ligne!$C$10:$C$17,0)+ROW()-$M$5,4))</f>
        <v>5</v>
      </c>
      <c r="E14" s="11">
        <f>IF(ISERROR(INDEX(Commande_Ligne!$C10:$K$17,MATCH($B$5,Commande_Ligne!$C$10:$C$17,0)+ROW()-$M$5,1)),"",INDEX(Commande_Ligne!$C$10:$K$17,MATCH($B$5,Commande_Ligne!$C$10:$C$17,0)+ROW()-$M$5,6))</f>
        <v>2000</v>
      </c>
      <c r="F14" s="99">
        <f>IF(ISERROR(INDEX(Commande_Ligne!$C10:$K$17,MATCH($B$5,Commande_Ligne!$C$10:$C$17,0)+ROW()-$M$5,1)),"",INDEX(Commande_Ligne!$C$10:$K$17,MATCH($B$5,Commande_Ligne!$C$10:$C$17,0)+ROW()-$M$5,5))</f>
        <v>0.05</v>
      </c>
      <c r="G14" s="10">
        <f>IF($B14&lt;&gt;"",D14*E14,"")</f>
        <v>10000</v>
      </c>
      <c r="H14" s="10">
        <f>IF($B14&lt;&gt;"",F14*G14,"")</f>
        <v>500</v>
      </c>
      <c r="I14" s="10">
        <f>IF($B14&lt;&gt;"",G14+H14,"")</f>
        <v>10500</v>
      </c>
    </row>
    <row r="15" spans="2:13" ht="15.75" x14ac:dyDescent="0.25">
      <c r="B15" s="11" t="str">
        <f>IF(ISERROR(INDEX(Commande_Ligne!$C11:$K$17,MATCH($B$5,Commande_Ligne!$C$10:$C$17,0)+ROW()-$M$5,1)),"",INDEX(Commande_Ligne!$C$10:$K$17,MATCH($B$5,Commande_Ligne!$C$10:$C$17,0)+ROW()-$M$5,2))</f>
        <v>s</v>
      </c>
      <c r="C15" s="11" t="str">
        <f>IF(ISERROR(INDEX(Commande_Ligne!$C11:$K$17,MATCH($B$5,Commande_Ligne!$C$10:$C$17,0)+ROW()-$M$5,1)),"",INDEX(Commande_Ligne!$C$10:$K$17,MATCH($B$5,Commande_Ligne!$C$10:$C$17,0)+ROW()-$M$5,3))</f>
        <v>Produit B</v>
      </c>
      <c r="D15" s="11">
        <f>IF(ISERROR(INDEX(Commande_Ligne!$C11:$K$17,MATCH($B$5,Commande_Ligne!$C$10:$C$17,0)+ROW()-$M$5,1)),"",INDEX(Commande_Ligne!$C$10:$K$17,MATCH($B$5,Commande_Ligne!$C$10:$C$17,0)+ROW()-$M$5,4))</f>
        <v>3</v>
      </c>
      <c r="E15" s="11">
        <f>IF(ISERROR(INDEX(Commande_Ligne!$C11:$K$17,MATCH($B$5,Commande_Ligne!$C$10:$C$17,0)+ROW()-$M$5,1)),"",INDEX(Commande_Ligne!$C$10:$K$17,MATCH($B$5,Commande_Ligne!$C$10:$C$17,0)+ROW()-$M$5,6))</f>
        <v>1000</v>
      </c>
      <c r="F15" s="99">
        <f>IF(ISERROR(INDEX(Commande_Ligne!$C11:$K$17,MATCH($B$5,Commande_Ligne!$C$10:$C$17,0)+ROW()-$M$5,1)),"",INDEX(Commande_Ligne!$C$10:$K$17,MATCH($B$5,Commande_Ligne!$C$10:$C$17,0)+ROW()-$M$5,5))</f>
        <v>0.05</v>
      </c>
      <c r="G15" s="10">
        <f t="shared" ref="G15:G26" si="0">IF($B15&lt;&gt;"",D15*E15,"")</f>
        <v>3000</v>
      </c>
      <c r="H15" s="10">
        <f t="shared" ref="H15:H26" si="1">IF($B15&lt;&gt;"",F15*G15,"")</f>
        <v>150</v>
      </c>
      <c r="I15" s="10">
        <f t="shared" ref="I15:I26" si="2">IF($B15&lt;&gt;"",G15+H15,"")</f>
        <v>3150</v>
      </c>
    </row>
    <row r="16" spans="2:13" ht="15.75" x14ac:dyDescent="0.25">
      <c r="B16" s="11" t="str">
        <f>IF(ISERROR(INDEX(Commande_Ligne!$C12:$K$17,MATCH($B$5,Commande_Ligne!$C$10:$C$17,0)+ROW()-$M$5,1)),"",INDEX(Commande_Ligne!$C$10:$K$17,MATCH($B$5,Commande_Ligne!$C$10:$C$17,0)+ROW()-$M$5,2))</f>
        <v>f</v>
      </c>
      <c r="C16" s="11" t="str">
        <f>IF(ISERROR(INDEX(Commande_Ligne!$C12:$K$17,MATCH($B$5,Commande_Ligne!$C$10:$C$17,0)+ROW()-$M$5,1)),"",INDEX(Commande_Ligne!$C$10:$K$17,MATCH($B$5,Commande_Ligne!$C$10:$C$17,0)+ROW()-$M$5,3))</f>
        <v>Produit D</v>
      </c>
      <c r="D16" s="11">
        <f>IF(ISERROR(INDEX(Commande_Ligne!$C12:$K$17,MATCH($B$5,Commande_Ligne!$C$10:$C$17,0)+ROW()-$M$5,1)),"",INDEX(Commande_Ligne!$C$10:$K$17,MATCH($B$5,Commande_Ligne!$C$10:$C$17,0)+ROW()-$M$5,4))</f>
        <v>2</v>
      </c>
      <c r="E16" s="11">
        <f>IF(ISERROR(INDEX(Commande_Ligne!$C12:$K$17,MATCH($B$5,Commande_Ligne!$C$10:$C$17,0)+ROW()-$M$5,1)),"",INDEX(Commande_Ligne!$C$10:$K$17,MATCH($B$5,Commande_Ligne!$C$10:$C$17,0)+ROW()-$M$5,6))</f>
        <v>500</v>
      </c>
      <c r="F16" s="99">
        <f>IF(ISERROR(INDEX(Commande_Ligne!$C12:$K$17,MATCH($B$5,Commande_Ligne!$C$10:$C$17,0)+ROW()-$M$5,1)),"",INDEX(Commande_Ligne!$C$10:$K$17,MATCH($B$5,Commande_Ligne!$C$10:$C$17,0)+ROW()-$M$5,5))</f>
        <v>0.05</v>
      </c>
      <c r="G16" s="10">
        <f t="shared" si="0"/>
        <v>1000</v>
      </c>
      <c r="H16" s="10">
        <f t="shared" si="1"/>
        <v>50</v>
      </c>
      <c r="I16" s="10">
        <f t="shared" si="2"/>
        <v>1050</v>
      </c>
    </row>
    <row r="17" spans="2:9" ht="15.75" x14ac:dyDescent="0.25">
      <c r="B17" s="11" t="str">
        <f>IF(ISERROR(INDEX(Commande_Ligne!$C13:$K$17,MATCH($B$5,Commande_Ligne!$C$10:$C$17,0)+ROW()-$M$5,1)),"",INDEX(Commande_Ligne!$C$10:$K$17,MATCH($B$5,Commande_Ligne!$C$10:$C$17,0)+ROW()-$M$5,2))</f>
        <v>l</v>
      </c>
      <c r="C17" s="11" t="str">
        <f>IF(ISERROR(INDEX(Commande_Ligne!$C13:$K$17,MATCH($B$5,Commande_Ligne!$C$10:$C$17,0)+ROW()-$M$5,1)),"",INDEX(Commande_Ligne!$C$10:$K$17,MATCH($B$5,Commande_Ligne!$C$10:$C$17,0)+ROW()-$M$5,3))</f>
        <v>Produit C</v>
      </c>
      <c r="D17" s="11">
        <f>IF(ISERROR(INDEX(Commande_Ligne!$C13:$K$17,MATCH($B$5,Commande_Ligne!$C$10:$C$17,0)+ROW()-$M$5,1)),"",INDEX(Commande_Ligne!$C$10:$K$17,MATCH($B$5,Commande_Ligne!$C$10:$C$17,0)+ROW()-$M$5,4))</f>
        <v>3</v>
      </c>
      <c r="E17" s="11">
        <f>IF(ISERROR(INDEX(Commande_Ligne!$C13:$K$17,MATCH($B$5,Commande_Ligne!$C$10:$C$17,0)+ROW()-$M$5,1)),"",INDEX(Commande_Ligne!$C$10:$K$17,MATCH($B$5,Commande_Ligne!$C$10:$C$17,0)+ROW()-$M$5,6))</f>
        <v>1000</v>
      </c>
      <c r="F17" s="99">
        <f>IF(ISERROR(INDEX(Commande_Ligne!$C13:$K$17,MATCH($B$5,Commande_Ligne!$C$10:$C$17,0)+ROW()-$M$5,1)),"",INDEX(Commande_Ligne!$C$10:$K$17,MATCH($B$5,Commande_Ligne!$C$10:$C$17,0)+ROW()-$M$5,5))</f>
        <v>0.05</v>
      </c>
      <c r="G17" s="10">
        <f t="shared" si="0"/>
        <v>3000</v>
      </c>
      <c r="H17" s="10">
        <f t="shared" si="1"/>
        <v>150</v>
      </c>
      <c r="I17" s="10">
        <f t="shared" si="2"/>
        <v>3150</v>
      </c>
    </row>
    <row r="18" spans="2:9" ht="15.75" x14ac:dyDescent="0.25">
      <c r="B18" s="11" t="str">
        <f>IF(ISERROR(INDEX(Commande_Ligne!$C14:$K$17,MATCH($B$5,Commande_Ligne!$C$10:$C$17,0)+ROW()-$M$5,1)),"",INDEX(Commande_Ligne!$C$10:$K$17,MATCH($B$5,Commande_Ligne!$C$10:$C$17,0)+ROW()-$M$5,2))</f>
        <v/>
      </c>
      <c r="C18" s="11" t="str">
        <f>IF(ISERROR(INDEX(Commande_Ligne!$C14:$K$17,MATCH($B$5,Commande_Ligne!$C$10:$C$17,0)+ROW()-$M$5,1)),"",INDEX(Commande_Ligne!$C$10:$K$17,MATCH($B$5,Commande_Ligne!$C$10:$C$17,0)+ROW()-$M$5,3))</f>
        <v/>
      </c>
      <c r="D18" s="11" t="str">
        <f>IF(ISERROR(INDEX(Commande_Ligne!$C14:$K$17,MATCH($B$5,Commande_Ligne!$C$10:$C$17,0)+ROW()-$M$5,1)),"",INDEX(Commande_Ligne!$C$10:$K$17,MATCH($B$5,Commande_Ligne!$C$10:$C$17,0)+ROW()-$M$5,4))</f>
        <v/>
      </c>
      <c r="E18" s="11" t="str">
        <f>IF(ISERROR(INDEX(Commande_Ligne!$C14:$K$17,MATCH($B$5,Commande_Ligne!$C$10:$C$17,0)+ROW()-$M$5,1)),"",INDEX(Commande_Ligne!$C$10:$K$17,MATCH($B$5,Commande_Ligne!$C$10:$C$17,0)+ROW()-$M$5,6))</f>
        <v/>
      </c>
      <c r="F18" s="99" t="str">
        <f>IF(ISERROR(INDEX(Commande_Ligne!$C14:$K$17,MATCH($B$5,Commande_Ligne!$C$10:$C$17,0)+ROW()-$M$5,1)),"",INDEX(Commande_Ligne!$C$10:$K$17,MATCH($B$5,Commande_Ligne!$C$10:$C$17,0)+ROW()-$M$5,5))</f>
        <v/>
      </c>
      <c r="G18" s="10" t="str">
        <f t="shared" si="0"/>
        <v/>
      </c>
      <c r="H18" s="10" t="str">
        <f t="shared" si="1"/>
        <v/>
      </c>
      <c r="I18" s="10" t="str">
        <f t="shared" si="2"/>
        <v/>
      </c>
    </row>
    <row r="19" spans="2:9" ht="15.75" x14ac:dyDescent="0.25">
      <c r="B19" s="11" t="str">
        <f>IF(ISERROR(INDEX(Commande_Ligne!$C15:$K$17,MATCH($B$5,Commande_Ligne!$C$10:$C$17,0)+ROW()-$M$5,1)),"",INDEX(Commande_Ligne!$C$10:$K$17,MATCH($B$5,Commande_Ligne!$C$10:$C$17,0)+ROW()-$M$5,2))</f>
        <v/>
      </c>
      <c r="C19" s="11" t="str">
        <f>IF(ISERROR(INDEX(Commande_Ligne!$C15:$K$17,MATCH($B$5,Commande_Ligne!$C$10:$C$17,0)+ROW()-$M$5,1)),"",INDEX(Commande_Ligne!$C$10:$K$17,MATCH($B$5,Commande_Ligne!$C$10:$C$17,0)+ROW()-$M$5,3))</f>
        <v/>
      </c>
      <c r="D19" s="11" t="str">
        <f>IF(ISERROR(INDEX(Commande_Ligne!$C15:$K$17,MATCH($B$5,Commande_Ligne!$C$10:$C$17,0)+ROW()-$M$5,1)),"",INDEX(Commande_Ligne!$C$10:$K$17,MATCH($B$5,Commande_Ligne!$C$10:$C$17,0)+ROW()-$M$5,4))</f>
        <v/>
      </c>
      <c r="E19" s="11" t="str">
        <f>IF(ISERROR(INDEX(Commande_Ligne!$C15:$K$17,MATCH($B$5,Commande_Ligne!$C$10:$C$17,0)+ROW()-$M$5,1)),"",INDEX(Commande_Ligne!$C$10:$K$17,MATCH($B$5,Commande_Ligne!$C$10:$C$17,0)+ROW()-$M$5,6))</f>
        <v/>
      </c>
      <c r="F19" s="99" t="str">
        <f>IF(ISERROR(INDEX(Commande_Ligne!$C15:$K$17,MATCH($B$5,Commande_Ligne!$C$10:$C$17,0)+ROW()-$M$5,1)),"",INDEX(Commande_Ligne!$C$10:$K$17,MATCH($B$5,Commande_Ligne!$C$10:$C$17,0)+ROW()-$M$5,5))</f>
        <v/>
      </c>
      <c r="G19" s="10" t="str">
        <f t="shared" si="0"/>
        <v/>
      </c>
      <c r="H19" s="10" t="str">
        <f t="shared" si="1"/>
        <v/>
      </c>
      <c r="I19" s="10" t="str">
        <f t="shared" si="2"/>
        <v/>
      </c>
    </row>
    <row r="20" spans="2:9" ht="15.75" x14ac:dyDescent="0.25">
      <c r="B20" s="11" t="str">
        <f>IF(ISERROR(INDEX(Commande_Ligne!$C16:$K$17,MATCH($B$5,Commande_Ligne!$C$10:$C$17,0)+ROW()-$M$5,1)),"",INDEX(Commande_Ligne!$C$10:$K$17,MATCH($B$5,Commande_Ligne!$C$10:$C$17,0)+ROW()-$M$5,2))</f>
        <v/>
      </c>
      <c r="C20" s="11" t="str">
        <f>IF(ISERROR(INDEX(Commande_Ligne!$C16:$K$17,MATCH($B$5,Commande_Ligne!$C$10:$C$17,0)+ROW()-$M$5,1)),"",INDEX(Commande_Ligne!$C$10:$K$17,MATCH($B$5,Commande_Ligne!$C$10:$C$17,0)+ROW()-$M$5,3))</f>
        <v/>
      </c>
      <c r="D20" s="11" t="str">
        <f>IF(ISERROR(INDEX(Commande_Ligne!$C16:$K$17,MATCH($B$5,Commande_Ligne!$C$10:$C$17,0)+ROW()-$M$5,1)),"",INDEX(Commande_Ligne!$C$10:$K$17,MATCH($B$5,Commande_Ligne!$C$10:$C$17,0)+ROW()-$M$5,4))</f>
        <v/>
      </c>
      <c r="E20" s="11" t="str">
        <f>IF(ISERROR(INDEX(Commande_Ligne!$C16:$K$17,MATCH($B$5,Commande_Ligne!$C$10:$C$17,0)+ROW()-$M$5,1)),"",INDEX(Commande_Ligne!$C$10:$K$17,MATCH($B$5,Commande_Ligne!$C$10:$C$17,0)+ROW()-$M$5,6))</f>
        <v/>
      </c>
      <c r="F20" s="99" t="str">
        <f>IF(ISERROR(INDEX(Commande_Ligne!$C16:$K$17,MATCH($B$5,Commande_Ligne!$C$10:$C$17,0)+ROW()-$M$5,1)),"",INDEX(Commande_Ligne!$C$10:$K$17,MATCH($B$5,Commande_Ligne!$C$10:$C$17,0)+ROW()-$M$5,5))</f>
        <v/>
      </c>
      <c r="G20" s="10" t="str">
        <f t="shared" si="0"/>
        <v/>
      </c>
      <c r="H20" s="10" t="str">
        <f t="shared" si="1"/>
        <v/>
      </c>
      <c r="I20" s="10" t="str">
        <f t="shared" si="2"/>
        <v/>
      </c>
    </row>
    <row r="21" spans="2:9" ht="15.75" x14ac:dyDescent="0.25">
      <c r="B21" s="11" t="str">
        <f>IF(ISERROR(INDEX(Commande_Ligne!$C17:$K$17,MATCH($B$5,Commande_Ligne!$C$10:$C$17,0)+ROW()-$M$5,1)),"",INDEX(Commande_Ligne!$C$10:$K$17,MATCH($B$5,Commande_Ligne!$C$10:$C$17,0)+ROW()-$M$5,2))</f>
        <v/>
      </c>
      <c r="C21" s="11" t="str">
        <f>IF(ISERROR(INDEX(Commande_Ligne!$C17:$K$17,MATCH($B$5,Commande_Ligne!$C$10:$C$17,0)+ROW()-$M$5,1)),"",INDEX(Commande_Ligne!$C$10:$K$17,MATCH($B$5,Commande_Ligne!$C$10:$C$17,0)+ROW()-$M$5,3))</f>
        <v/>
      </c>
      <c r="D21" s="11" t="str">
        <f>IF(ISERROR(INDEX(Commande_Ligne!$C17:$K$17,MATCH($B$5,Commande_Ligne!$C$10:$C$17,0)+ROW()-$M$5,1)),"",INDEX(Commande_Ligne!$C$10:$K$17,MATCH($B$5,Commande_Ligne!$C$10:$C$17,0)+ROW()-$M$5,4))</f>
        <v/>
      </c>
      <c r="E21" s="11" t="str">
        <f>IF(ISERROR(INDEX(Commande_Ligne!$C17:$K$17,MATCH($B$5,Commande_Ligne!$C$10:$C$17,0)+ROW()-$M$5,1)),"",INDEX(Commande_Ligne!$C$10:$K$17,MATCH($B$5,Commande_Ligne!$C$10:$C$17,0)+ROW()-$M$5,6))</f>
        <v/>
      </c>
      <c r="F21" s="99" t="str">
        <f>IF(ISERROR(INDEX(Commande_Ligne!$C17:$K$17,MATCH($B$5,Commande_Ligne!$C$10:$C$17,0)+ROW()-$M$5,1)),"",INDEX(Commande_Ligne!$C$10:$K$17,MATCH($B$5,Commande_Ligne!$C$10:$C$17,0)+ROW()-$M$5,5))</f>
        <v/>
      </c>
      <c r="G21" s="10" t="str">
        <f t="shared" si="0"/>
        <v/>
      </c>
      <c r="H21" s="10" t="str">
        <f t="shared" si="1"/>
        <v/>
      </c>
      <c r="I21" s="10" t="str">
        <f t="shared" si="2"/>
        <v/>
      </c>
    </row>
    <row r="22" spans="2:9" ht="15.75" x14ac:dyDescent="0.25">
      <c r="B22" s="11" t="str">
        <f>IF(ISERROR(INDEX(Commande_Ligne!$C$17:$K18,MATCH($B$5,Commande_Ligne!$C$10:$C$17,0)+ROW()-$M$5,1)),"",INDEX(Commande_Ligne!$C$10:$K$17,MATCH($B$5,Commande_Ligne!$C$10:$C$17,0)+ROW()-$M$5,2))</f>
        <v/>
      </c>
      <c r="C22" s="11" t="str">
        <f>IF(ISERROR(INDEX(Commande_Ligne!$C$17:$K18,MATCH($B$5,Commande_Ligne!$C$10:$C$17,0)+ROW()-$M$5,1)),"",INDEX(Commande_Ligne!$C$10:$K$17,MATCH($B$5,Commande_Ligne!$C$10:$C$17,0)+ROW()-$M$5,3))</f>
        <v/>
      </c>
      <c r="D22" s="11" t="str">
        <f>IF(ISERROR(INDEX(Commande_Ligne!$C$17:$K18,MATCH($B$5,Commande_Ligne!$C$10:$C$17,0)+ROW()-$M$5,1)),"",INDEX(Commande_Ligne!$C$10:$K$17,MATCH($B$5,Commande_Ligne!$C$10:$C$17,0)+ROW()-$M$5,4))</f>
        <v/>
      </c>
      <c r="E22" s="11" t="str">
        <f>IF(ISERROR(INDEX(Commande_Ligne!$C$17:$K18,MATCH($B$5,Commande_Ligne!$C$10:$C$17,0)+ROW()-$M$5,1)),"",INDEX(Commande_Ligne!$C$10:$K$17,MATCH($B$5,Commande_Ligne!$C$10:$C$17,0)+ROW()-$M$5,6))</f>
        <v/>
      </c>
      <c r="F22" s="99" t="str">
        <f>IF(ISERROR(INDEX(Commande_Ligne!$C$17:$K18,MATCH($B$5,Commande_Ligne!$C$10:$C$17,0)+ROW()-$M$5,1)),"",INDEX(Commande_Ligne!$C$10:$K$17,MATCH($B$5,Commande_Ligne!$C$10:$C$17,0)+ROW()-$M$5,5))</f>
        <v/>
      </c>
      <c r="G22" s="10" t="str">
        <f t="shared" si="0"/>
        <v/>
      </c>
      <c r="H22" s="10" t="str">
        <f t="shared" si="1"/>
        <v/>
      </c>
      <c r="I22" s="10" t="str">
        <f t="shared" si="2"/>
        <v/>
      </c>
    </row>
    <row r="23" spans="2:9" ht="15.75" x14ac:dyDescent="0.25">
      <c r="B23" s="11" t="str">
        <f>IF(ISERROR(INDEX(Commande_Ligne!$C$17:$K19,MATCH($B$5,Commande_Ligne!$C$10:$C$17,0)+ROW()-$M$5,1)),"",INDEX(Commande_Ligne!$C$10:$K$17,MATCH($B$5,Commande_Ligne!$C$10:$C$17,0)+ROW()-$M$5,2))</f>
        <v/>
      </c>
      <c r="C23" s="11" t="str">
        <f>IF(ISERROR(INDEX(Commande_Ligne!$C$17:$K19,MATCH($B$5,Commande_Ligne!$C$10:$C$17,0)+ROW()-$M$5,1)),"",INDEX(Commande_Ligne!$C$10:$K$17,MATCH($B$5,Commande_Ligne!$C$10:$C$17,0)+ROW()-$M$5,3))</f>
        <v/>
      </c>
      <c r="D23" s="11" t="str">
        <f>IF(ISERROR(INDEX(Commande_Ligne!$C$17:$K19,MATCH($B$5,Commande_Ligne!$C$10:$C$17,0)+ROW()-$M$5,1)),"",INDEX(Commande_Ligne!$C$10:$K$17,MATCH($B$5,Commande_Ligne!$C$10:$C$17,0)+ROW()-$M$5,4))</f>
        <v/>
      </c>
      <c r="E23" s="11" t="str">
        <f>IF(ISERROR(INDEX(Commande_Ligne!$C$17:$K19,MATCH($B$5,Commande_Ligne!$C$10:$C$17,0)+ROW()-$M$5,1)),"",INDEX(Commande_Ligne!$C$10:$K$17,MATCH($B$5,Commande_Ligne!$C$10:$C$17,0)+ROW()-$M$5,6))</f>
        <v/>
      </c>
      <c r="F23" s="99" t="str">
        <f>IF(ISERROR(INDEX(Commande_Ligne!$C$17:$K19,MATCH($B$5,Commande_Ligne!$C$10:$C$17,0)+ROW()-$M$5,1)),"",INDEX(Commande_Ligne!$C$10:$K$17,MATCH($B$5,Commande_Ligne!$C$10:$C$17,0)+ROW()-$M$5,5))</f>
        <v/>
      </c>
      <c r="G23" s="10" t="str">
        <f t="shared" si="0"/>
        <v/>
      </c>
      <c r="H23" s="10" t="str">
        <f t="shared" si="1"/>
        <v/>
      </c>
      <c r="I23" s="10" t="str">
        <f t="shared" si="2"/>
        <v/>
      </c>
    </row>
    <row r="24" spans="2:9" ht="15.75" x14ac:dyDescent="0.25">
      <c r="B24" s="11" t="str">
        <f>IF(ISERROR(INDEX(Commande_Ligne!$C$17:$K20,MATCH($B$5,Commande_Ligne!$C$10:$C$17,0)+ROW()-$M$5,1)),"",INDEX(Commande_Ligne!$C$10:$K$17,MATCH($B$5,Commande_Ligne!$C$10:$C$17,0)+ROW()-$M$5,2))</f>
        <v/>
      </c>
      <c r="C24" s="11" t="str">
        <f>IF(ISERROR(INDEX(Commande_Ligne!$C$17:$K20,MATCH($B$5,Commande_Ligne!$C$10:$C$17,0)+ROW()-$M$5,1)),"",INDEX(Commande_Ligne!$C$10:$K$17,MATCH($B$5,Commande_Ligne!$C$10:$C$17,0)+ROW()-$M$5,3))</f>
        <v/>
      </c>
      <c r="D24" s="11" t="str">
        <f>IF(ISERROR(INDEX(Commande_Ligne!$C$17:$K20,MATCH($B$5,Commande_Ligne!$C$10:$C$17,0)+ROW()-$M$5,1)),"",INDEX(Commande_Ligne!$C$10:$K$17,MATCH($B$5,Commande_Ligne!$C$10:$C$17,0)+ROW()-$M$5,4))</f>
        <v/>
      </c>
      <c r="E24" s="11" t="str">
        <f>IF(ISERROR(INDEX(Commande_Ligne!$C$17:$K20,MATCH($B$5,Commande_Ligne!$C$10:$C$17,0)+ROW()-$M$5,1)),"",INDEX(Commande_Ligne!$C$10:$K$17,MATCH($B$5,Commande_Ligne!$C$10:$C$17,0)+ROW()-$M$5,6))</f>
        <v/>
      </c>
      <c r="F24" s="99" t="str">
        <f>IF(ISERROR(INDEX(Commande_Ligne!$C$17:$K20,MATCH($B$5,Commande_Ligne!$C$10:$C$17,0)+ROW()-$M$5,1)),"",INDEX(Commande_Ligne!$C$10:$K$17,MATCH($B$5,Commande_Ligne!$C$10:$C$17,0)+ROW()-$M$5,5))</f>
        <v/>
      </c>
      <c r="G24" s="10" t="str">
        <f t="shared" si="0"/>
        <v/>
      </c>
      <c r="H24" s="10" t="str">
        <f t="shared" si="1"/>
        <v/>
      </c>
      <c r="I24" s="10" t="str">
        <f t="shared" si="2"/>
        <v/>
      </c>
    </row>
    <row r="25" spans="2:9" ht="15.75" x14ac:dyDescent="0.25">
      <c r="B25" s="11" t="str">
        <f>IF(ISERROR(INDEX(Commande_Ligne!$C$17:$K21,MATCH($B$5,Commande_Ligne!$C$10:$C$17,0)+ROW()-$M$5,1)),"",INDEX(Commande_Ligne!$C$10:$K$17,MATCH($B$5,Commande_Ligne!$C$10:$C$17,0)+ROW()-$M$5,2))</f>
        <v/>
      </c>
      <c r="C25" s="11" t="str">
        <f>IF(ISERROR(INDEX(Commande_Ligne!$C$17:$K21,MATCH($B$5,Commande_Ligne!$C$10:$C$17,0)+ROW()-$M$5,1)),"",INDEX(Commande_Ligne!$C$10:$K$17,MATCH($B$5,Commande_Ligne!$C$10:$C$17,0)+ROW()-$M$5,3))</f>
        <v/>
      </c>
      <c r="D25" s="11" t="str">
        <f>IF(ISERROR(INDEX(Commande_Ligne!$C$17:$K21,MATCH($B$5,Commande_Ligne!$C$10:$C$17,0)+ROW()-$M$5,1)),"",INDEX(Commande_Ligne!$C$10:$K$17,MATCH($B$5,Commande_Ligne!$C$10:$C$17,0)+ROW()-$M$5,4))</f>
        <v/>
      </c>
      <c r="E25" s="11" t="str">
        <f>IF(ISERROR(INDEX(Commande_Ligne!$C$17:$K21,MATCH($B$5,Commande_Ligne!$C$10:$C$17,0)+ROW()-$M$5,1)),"",INDEX(Commande_Ligne!$C$10:$K$17,MATCH($B$5,Commande_Ligne!$C$10:$C$17,0)+ROW()-$M$5,6))</f>
        <v/>
      </c>
      <c r="F25" s="99" t="str">
        <f>IF(ISERROR(INDEX(Commande_Ligne!$C$17:$K21,MATCH($B$5,Commande_Ligne!$C$10:$C$17,0)+ROW()-$M$5,1)),"",INDEX(Commande_Ligne!$C$10:$K$17,MATCH($B$5,Commande_Ligne!$C$10:$C$17,0)+ROW()-$M$5,5))</f>
        <v/>
      </c>
      <c r="G25" s="10" t="str">
        <f t="shared" si="0"/>
        <v/>
      </c>
      <c r="H25" s="10" t="str">
        <f t="shared" si="1"/>
        <v/>
      </c>
      <c r="I25" s="10" t="str">
        <f t="shared" si="2"/>
        <v/>
      </c>
    </row>
    <row r="26" spans="2:9" ht="15.75" x14ac:dyDescent="0.25">
      <c r="B26" s="11" t="str">
        <f>IF(ISERROR(INDEX(Commande_Ligne!$C$17:$K22,MATCH($B$5,Commande_Ligne!$C$10:$C$17,0)+ROW()-$M$5,1)),"",INDEX(Commande_Ligne!$C$10:$K$17,MATCH($B$5,Commande_Ligne!$C$10:$C$17,0)+ROW()-$M$5,2))</f>
        <v/>
      </c>
      <c r="C26" s="11" t="str">
        <f>IF(ISERROR(INDEX(Commande_Ligne!$C$17:$K22,MATCH($B$5,Commande_Ligne!$C$10:$C$17,0)+ROW()-$M$5,1)),"",INDEX(Commande_Ligne!$C$10:$K$17,MATCH($B$5,Commande_Ligne!$C$10:$C$17,0)+ROW()-$M$5,3))</f>
        <v/>
      </c>
      <c r="D26" s="11" t="str">
        <f>IF(ISERROR(INDEX(Commande_Ligne!$C$17:$K22,MATCH($B$5,Commande_Ligne!$C$10:$C$17,0)+ROW()-$M$5,1)),"",INDEX(Commande_Ligne!$C$10:$K$17,MATCH($B$5,Commande_Ligne!$C$10:$C$17,0)+ROW()-$M$5,4))</f>
        <v/>
      </c>
      <c r="E26" s="11" t="str">
        <f>IF(ISERROR(INDEX(Commande_Ligne!$C$17:$K22,MATCH($B$5,Commande_Ligne!$C$10:$C$17,0)+ROW()-$M$5,1)),"",INDEX(Commande_Ligne!$C$10:$K$17,MATCH($B$5,Commande_Ligne!$C$10:$C$17,0)+ROW()-$M$5,6))</f>
        <v/>
      </c>
      <c r="F26" s="99" t="str">
        <f>IF(ISERROR(INDEX(Commande_Ligne!$C$17:$K22,MATCH($B$5,Commande_Ligne!$C$10:$C$17,0)+ROW()-$M$5,1)),"",INDEX(Commande_Ligne!$C$10:$K$17,MATCH($B$5,Commande_Ligne!$C$10:$C$17,0)+ROW()-$M$5,5))</f>
        <v/>
      </c>
      <c r="G26" s="10" t="str">
        <f t="shared" si="0"/>
        <v/>
      </c>
      <c r="H26" s="10" t="str">
        <f t="shared" si="1"/>
        <v/>
      </c>
      <c r="I26" s="10" t="str">
        <f t="shared" si="2"/>
        <v/>
      </c>
    </row>
    <row r="27" spans="2:9" ht="15.75" x14ac:dyDescent="0.25">
      <c r="B27" s="96"/>
      <c r="C27" s="96" t="s">
        <v>61</v>
      </c>
      <c r="D27" s="96"/>
      <c r="E27" s="96"/>
      <c r="F27" s="97"/>
      <c r="G27" s="97" t="s">
        <v>61</v>
      </c>
      <c r="H27" s="97"/>
      <c r="I27" s="97"/>
    </row>
    <row r="29" spans="2:9" x14ac:dyDescent="0.25">
      <c r="C29" t="s">
        <v>61</v>
      </c>
      <c r="H29" s="9" t="s">
        <v>17</v>
      </c>
      <c r="I29" s="103">
        <f>SUM($G$14:$G$27)</f>
        <v>17000</v>
      </c>
    </row>
    <row r="30" spans="2:9" x14ac:dyDescent="0.25">
      <c r="C30" t="s">
        <v>61</v>
      </c>
      <c r="H30" s="9" t="s">
        <v>16</v>
      </c>
      <c r="I30" s="103">
        <f>SUM($H$14:$H$27)</f>
        <v>850</v>
      </c>
    </row>
    <row r="31" spans="2:9" x14ac:dyDescent="0.25">
      <c r="C31" t="s">
        <v>61</v>
      </c>
      <c r="H31" s="9" t="s">
        <v>18</v>
      </c>
      <c r="I31" s="103">
        <f>SUM($I$29:$I$30)</f>
        <v>17850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Commande!$B$10:$B$13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Mode d'emploi</vt:lpstr>
      <vt:lpstr>client</vt:lpstr>
      <vt:lpstr>table_stock</vt:lpstr>
      <vt:lpstr>entrées</vt:lpstr>
      <vt:lpstr>Commande</vt:lpstr>
      <vt:lpstr>Commande_Ligne</vt:lpstr>
      <vt:lpstr>Bon livraison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2016-01-05T16:53:26Z</dcterms:modified>
</cp:coreProperties>
</file>