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050" windowHeight="12360" activeTab="1"/>
  </bookViews>
  <sheets>
    <sheet name="Initialisation" sheetId="1" r:id="rId1"/>
    <sheet name="Janvier" sheetId="2" r:id="rId2"/>
    <sheet name="Février" sheetId="3" r:id="rId3"/>
  </sheets>
  <definedNames>
    <definedName name="Année">Initialisation!$C$3</definedName>
    <definedName name="Fériés">Initialisation!$B$8:$B$20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3" l="1"/>
  <c r="J82" i="3"/>
  <c r="H82" i="3"/>
  <c r="F82" i="3"/>
  <c r="L80" i="3" s="1"/>
  <c r="M80" i="3" s="1"/>
  <c r="D82" i="3"/>
  <c r="L63" i="3"/>
  <c r="J63" i="3"/>
  <c r="H63" i="3"/>
  <c r="F63" i="3"/>
  <c r="D63" i="3"/>
  <c r="L61" i="3" s="1"/>
  <c r="M61" i="3" s="1"/>
  <c r="L44" i="3"/>
  <c r="J44" i="3"/>
  <c r="H44" i="3"/>
  <c r="L42" i="3" s="1"/>
  <c r="M42" i="3" s="1"/>
  <c r="F44" i="3"/>
  <c r="D44" i="3"/>
  <c r="L25" i="3"/>
  <c r="J25" i="3"/>
  <c r="H25" i="3"/>
  <c r="F25" i="3"/>
  <c r="D25" i="3"/>
  <c r="L23" i="3" s="1"/>
  <c r="M23" i="3" s="1"/>
  <c r="B17" i="3"/>
  <c r="B16" i="3"/>
  <c r="B15" i="3"/>
  <c r="B14" i="3"/>
  <c r="B13" i="3"/>
  <c r="B12" i="3"/>
  <c r="B11" i="3"/>
  <c r="B10" i="3"/>
  <c r="B23" i="3" s="1"/>
  <c r="L6" i="3"/>
  <c r="J6" i="3"/>
  <c r="H6" i="3"/>
  <c r="F6" i="3"/>
  <c r="L4" i="3" s="1"/>
  <c r="D6" i="3"/>
  <c r="B3" i="3"/>
  <c r="B2" i="3"/>
  <c r="B2" i="2"/>
  <c r="B6" i="3" l="1"/>
  <c r="M4" i="3"/>
  <c r="B7" i="3" s="1"/>
  <c r="B3" i="2"/>
  <c r="L82" i="2"/>
  <c r="J82" i="2"/>
  <c r="H82" i="2"/>
  <c r="F82" i="2"/>
  <c r="L80" i="2" s="1"/>
  <c r="D82" i="2"/>
  <c r="B20" i="1"/>
  <c r="B19" i="1"/>
  <c r="B18" i="1"/>
  <c r="B17" i="1"/>
  <c r="B16" i="1"/>
  <c r="B12" i="1"/>
  <c r="B11" i="1"/>
  <c r="B9" i="1"/>
  <c r="B15" i="1" s="1"/>
  <c r="B8" i="1"/>
  <c r="B10" i="1" l="1"/>
  <c r="B13" i="1"/>
  <c r="B14" i="1"/>
  <c r="M80" i="2"/>
  <c r="L63" i="2"/>
  <c r="J63" i="2"/>
  <c r="H63" i="2"/>
  <c r="F63" i="2"/>
  <c r="D63" i="2"/>
  <c r="L61" i="2" s="1"/>
  <c r="M61" i="2" s="1"/>
  <c r="L44" i="2"/>
  <c r="J44" i="2"/>
  <c r="H44" i="2"/>
  <c r="F44" i="2"/>
  <c r="D44" i="2"/>
  <c r="L42" i="2"/>
  <c r="M42" i="2" s="1"/>
  <c r="L25" i="2"/>
  <c r="J25" i="2"/>
  <c r="H25" i="2"/>
  <c r="F25" i="2"/>
  <c r="L23" i="2" s="1"/>
  <c r="M23" i="2" s="1"/>
  <c r="D25" i="2"/>
  <c r="B17" i="2"/>
  <c r="B16" i="2"/>
  <c r="B15" i="2"/>
  <c r="B14" i="2"/>
  <c r="B13" i="2"/>
  <c r="B12" i="2"/>
  <c r="B11" i="2"/>
  <c r="B10" i="2"/>
  <c r="B23" i="2" s="1"/>
  <c r="L6" i="2"/>
  <c r="J6" i="2"/>
  <c r="H6" i="2"/>
  <c r="F6" i="2"/>
  <c r="L4" i="2" s="1"/>
  <c r="D6" i="2"/>
  <c r="C6" i="3" l="1"/>
  <c r="E6" i="3" s="1"/>
  <c r="G6" i="3" s="1"/>
  <c r="I6" i="3" s="1"/>
  <c r="K6" i="3" s="1"/>
  <c r="C25" i="3" s="1"/>
  <c r="C23" i="3" s="1"/>
  <c r="C6" i="2"/>
  <c r="E6" i="2" s="1"/>
  <c r="G6" i="2" s="1"/>
  <c r="I6" i="2" s="1"/>
  <c r="K6" i="2" s="1"/>
  <c r="B6" i="2"/>
  <c r="M4" i="2"/>
  <c r="B7" i="2" s="1"/>
  <c r="C4" i="3" l="1"/>
  <c r="E25" i="3"/>
  <c r="G25" i="3" s="1"/>
  <c r="I25" i="3" s="1"/>
  <c r="K25" i="3" s="1"/>
  <c r="C44" i="3" s="1"/>
  <c r="C4" i="2"/>
  <c r="C25" i="2"/>
  <c r="C42" i="3" l="1"/>
  <c r="E44" i="3"/>
  <c r="G44" i="3" s="1"/>
  <c r="I44" i="3" s="1"/>
  <c r="K44" i="3" s="1"/>
  <c r="C63" i="3" s="1"/>
  <c r="E25" i="2"/>
  <c r="G25" i="2" s="1"/>
  <c r="I25" i="2" s="1"/>
  <c r="K25" i="2" s="1"/>
  <c r="C44" i="2" s="1"/>
  <c r="C23" i="2"/>
  <c r="C61" i="3" l="1"/>
  <c r="E63" i="3"/>
  <c r="G63" i="3" s="1"/>
  <c r="I63" i="3" s="1"/>
  <c r="K63" i="3" s="1"/>
  <c r="C82" i="3" s="1"/>
  <c r="C42" i="2"/>
  <c r="E44" i="2"/>
  <c r="G44" i="2" s="1"/>
  <c r="I44" i="2" s="1"/>
  <c r="K44" i="2" s="1"/>
  <c r="C63" i="2" s="1"/>
  <c r="C80" i="3" l="1"/>
  <c r="E82" i="3"/>
  <c r="G82" i="3" s="1"/>
  <c r="I82" i="3" s="1"/>
  <c r="K82" i="3" s="1"/>
  <c r="C61" i="2"/>
  <c r="E63" i="2"/>
  <c r="G63" i="2" s="1"/>
  <c r="I63" i="2" s="1"/>
  <c r="K63" i="2" s="1"/>
  <c r="C82" i="2" s="1"/>
  <c r="E82" i="2" l="1"/>
  <c r="G82" i="2" s="1"/>
  <c r="I82" i="2" s="1"/>
  <c r="K82" i="2" s="1"/>
  <c r="C80" i="2"/>
</calcChain>
</file>

<file path=xl/sharedStrings.xml><?xml version="1.0" encoding="utf-8"?>
<sst xmlns="http://schemas.openxmlformats.org/spreadsheetml/2006/main" count="579" uniqueCount="57">
  <si>
    <t>MOIS</t>
  </si>
  <si>
    <t xml:space="preserve">Heures supplémentaires </t>
  </si>
  <si>
    <t>Année</t>
  </si>
  <si>
    <t>NOM</t>
  </si>
  <si>
    <t xml:space="preserve">Mardi </t>
  </si>
  <si>
    <t xml:space="preserve">Mercredi </t>
  </si>
  <si>
    <t xml:space="preserve">Jeudi </t>
  </si>
  <si>
    <t>Vendredi</t>
  </si>
  <si>
    <t>Total Heures /Mois</t>
  </si>
  <si>
    <t>Heures complementaires</t>
  </si>
  <si>
    <t>PROJETS</t>
  </si>
  <si>
    <t>Heure</t>
  </si>
  <si>
    <t>Arrivée</t>
  </si>
  <si>
    <t>Ile des sciences</t>
  </si>
  <si>
    <t>Diorren</t>
  </si>
  <si>
    <t>HITS</t>
  </si>
  <si>
    <t>DBOX</t>
  </si>
  <si>
    <t>Atelier</t>
  </si>
  <si>
    <t>Départ</t>
  </si>
  <si>
    <t>Véolia</t>
  </si>
  <si>
    <t>Sancerre</t>
  </si>
  <si>
    <t>Prospection</t>
  </si>
  <si>
    <t>Lundi</t>
  </si>
  <si>
    <t>mardi</t>
  </si>
  <si>
    <t>Mercredi</t>
  </si>
  <si>
    <t>Jeudi</t>
  </si>
  <si>
    <t>Novembre</t>
  </si>
  <si>
    <t>Maël Gorgé</t>
  </si>
  <si>
    <t>H/semaine</t>
  </si>
  <si>
    <t xml:space="preserve">Lundi </t>
  </si>
  <si>
    <t>Diorren - Gradins</t>
  </si>
  <si>
    <t>Ile Des Sciences</t>
  </si>
  <si>
    <t>Atelier - Réunion</t>
  </si>
  <si>
    <t>Polymorph - Meuble tactile</t>
  </si>
  <si>
    <t>Angelina Ballerina</t>
  </si>
  <si>
    <t>Sancerre - Mono-écouteur</t>
  </si>
  <si>
    <t>Naver</t>
  </si>
  <si>
    <t>DBox</t>
  </si>
  <si>
    <t>FERIE</t>
  </si>
  <si>
    <t>Ile des Sciences - Caisson effets</t>
  </si>
  <si>
    <t>Ile des Sciences</t>
  </si>
  <si>
    <t>Ile des Sciences - Borne</t>
  </si>
  <si>
    <t>D-Box</t>
  </si>
  <si>
    <t>Jours fériés</t>
  </si>
  <si>
    <t>jour de l'an</t>
  </si>
  <si>
    <t>Pâques</t>
  </si>
  <si>
    <t>Lundi de Pâques</t>
  </si>
  <si>
    <t>Fête du travail</t>
  </si>
  <si>
    <t>Armistice 1945</t>
  </si>
  <si>
    <t>Ascension</t>
  </si>
  <si>
    <t>Pentecôte</t>
  </si>
  <si>
    <t>Lundi Pentecôte</t>
  </si>
  <si>
    <t>Fête Nationnale</t>
  </si>
  <si>
    <t>Assomption</t>
  </si>
  <si>
    <t>Tous saint</t>
  </si>
  <si>
    <t>Armistice 1918</t>
  </si>
  <si>
    <t>25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</si>
</sst>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C]mmm\-yy;@"/>
    <numFmt numFmtId="165" formatCode="[h]:mm:ss;@"/>
    <numFmt numFmtId="166" formatCode="dd/mm/yy;@"/>
    <numFmt numFmtId="167" formatCode="h:mm;@"/>
    <numFmt numFmtId="168" formatCode="d/m/yy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10"/>
      <color theme="1"/>
      <name val="Arial Unicode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" fillId="0" borderId="5" xfId="0" applyFont="1" applyBorder="1"/>
    <xf numFmtId="0" fontId="4" fillId="2" borderId="6" xfId="0" applyFont="1" applyFill="1" applyBorder="1"/>
    <xf numFmtId="0" fontId="6" fillId="2" borderId="7" xfId="0" applyFont="1" applyFill="1" applyBorder="1" applyAlignment="1">
      <alignment horizontal="center"/>
    </xf>
    <xf numFmtId="165" fontId="7" fillId="3" borderId="3" xfId="0" applyNumberFormat="1" applyFont="1" applyFill="1" applyBorder="1" applyAlignment="1"/>
    <xf numFmtId="0" fontId="2" fillId="5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7" fillId="5" borderId="10" xfId="0" applyNumberFormat="1" applyFont="1" applyFill="1" applyBorder="1" applyAlignment="1">
      <alignment horizontal="center"/>
    </xf>
    <xf numFmtId="167" fontId="9" fillId="6" borderId="11" xfId="0" applyNumberFormat="1" applyFont="1" applyFill="1" applyBorder="1" applyAlignment="1">
      <alignment horizontal="center"/>
    </xf>
    <xf numFmtId="167" fontId="9" fillId="6" borderId="12" xfId="0" applyNumberFormat="1" applyFont="1" applyFill="1" applyBorder="1" applyAlignment="1">
      <alignment horizontal="center"/>
    </xf>
    <xf numFmtId="0" fontId="4" fillId="2" borderId="13" xfId="0" applyFont="1" applyFill="1" applyBorder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14" xfId="0" applyFont="1" applyBorder="1"/>
    <xf numFmtId="167" fontId="0" fillId="0" borderId="15" xfId="0" applyNumberFormat="1" applyBorder="1"/>
    <xf numFmtId="0" fontId="11" fillId="0" borderId="16" xfId="0" applyFont="1" applyBorder="1"/>
    <xf numFmtId="0" fontId="11" fillId="0" borderId="17" xfId="0" applyFont="1" applyBorder="1"/>
    <xf numFmtId="0" fontId="11" fillId="0" borderId="4" xfId="0" applyFont="1" applyBorder="1"/>
    <xf numFmtId="20" fontId="0" fillId="8" borderId="0" xfId="0" applyNumberFormat="1" applyFont="1" applyFill="1" applyBorder="1" applyAlignment="1">
      <alignment horizontal="left"/>
    </xf>
    <xf numFmtId="165" fontId="8" fillId="8" borderId="0" xfId="0" applyNumberFormat="1" applyFont="1" applyFill="1" applyBorder="1" applyAlignment="1">
      <alignment horizontal="center"/>
    </xf>
    <xf numFmtId="0" fontId="0" fillId="9" borderId="0" xfId="0" applyFill="1"/>
    <xf numFmtId="165" fontId="8" fillId="9" borderId="0" xfId="0" applyNumberFormat="1" applyFont="1" applyFill="1" applyBorder="1" applyAlignment="1">
      <alignment horizontal="center"/>
    </xf>
    <xf numFmtId="0" fontId="0" fillId="5" borderId="0" xfId="0" applyFill="1"/>
    <xf numFmtId="165" fontId="8" fillId="5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10" borderId="0" xfId="0" applyNumberFormat="1" applyFill="1"/>
    <xf numFmtId="165" fontId="8" fillId="10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1" borderId="0" xfId="0" applyFill="1"/>
    <xf numFmtId="165" fontId="8" fillId="11" borderId="0" xfId="0" applyNumberFormat="1" applyFont="1" applyFill="1" applyBorder="1" applyAlignment="1">
      <alignment horizontal="center"/>
    </xf>
    <xf numFmtId="0" fontId="11" fillId="0" borderId="6" xfId="0" applyFont="1" applyBorder="1"/>
    <xf numFmtId="167" fontId="0" fillId="0" borderId="7" xfId="0" applyNumberFormat="1" applyBorder="1"/>
    <xf numFmtId="0" fontId="11" fillId="0" borderId="0" xfId="0" applyFont="1" applyBorder="1"/>
    <xf numFmtId="0" fontId="0" fillId="12" borderId="0" xfId="0" applyFill="1"/>
    <xf numFmtId="165" fontId="8" fillId="12" borderId="0" xfId="0" applyNumberFormat="1" applyFont="1" applyFill="1" applyBorder="1" applyAlignment="1">
      <alignment horizontal="center"/>
    </xf>
    <xf numFmtId="0" fontId="0" fillId="13" borderId="0" xfId="0" applyFill="1"/>
    <xf numFmtId="165" fontId="8" fillId="13" borderId="0" xfId="0" applyNumberFormat="1" applyFont="1" applyFill="1" applyBorder="1" applyAlignment="1">
      <alignment horizontal="center"/>
    </xf>
    <xf numFmtId="0" fontId="0" fillId="14" borderId="0" xfId="0" applyFill="1"/>
    <xf numFmtId="165" fontId="8" fillId="14" borderId="0" xfId="0" applyNumberFormat="1" applyFont="1" applyFill="1" applyBorder="1" applyAlignment="1">
      <alignment horizontal="center"/>
    </xf>
    <xf numFmtId="167" fontId="0" fillId="0" borderId="22" xfId="0" applyNumberFormat="1" applyBorder="1"/>
    <xf numFmtId="167" fontId="0" fillId="0" borderId="2" xfId="0" applyNumberFormat="1" applyBorder="1" applyAlignment="1">
      <alignment horizontal="right"/>
    </xf>
    <xf numFmtId="167" fontId="0" fillId="0" borderId="2" xfId="0" applyNumberFormat="1" applyBorder="1"/>
    <xf numFmtId="165" fontId="7" fillId="3" borderId="4" xfId="0" applyNumberFormat="1" applyFont="1" applyFill="1" applyBorder="1" applyAlignment="1">
      <alignment horizontal="center"/>
    </xf>
    <xf numFmtId="165" fontId="1" fillId="0" borderId="5" xfId="0" applyNumberFormat="1" applyFont="1" applyBorder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0" fontId="11" fillId="0" borderId="10" xfId="0" applyFont="1" applyBorder="1"/>
    <xf numFmtId="167" fontId="0" fillId="0" borderId="0" xfId="0" applyNumberFormat="1" applyBorder="1" applyAlignment="1">
      <alignment horizontal="right"/>
    </xf>
    <xf numFmtId="0" fontId="11" fillId="0" borderId="4" xfId="0" applyFont="1" applyBorder="1" applyAlignment="1">
      <alignment horizontal="left"/>
    </xf>
    <xf numFmtId="167" fontId="0" fillId="0" borderId="9" xfId="0" applyNumberFormat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7" fontId="0" fillId="0" borderId="17" xfId="0" applyNumberFormat="1" applyBorder="1"/>
    <xf numFmtId="0" fontId="11" fillId="0" borderId="23" xfId="0" applyFont="1" applyBorder="1"/>
    <xf numFmtId="0" fontId="11" fillId="0" borderId="1" xfId="0" applyFont="1" applyBorder="1"/>
    <xf numFmtId="167" fontId="0" fillId="0" borderId="4" xfId="0" applyNumberFormat="1" applyBorder="1"/>
    <xf numFmtId="0" fontId="0" fillId="0" borderId="0" xfId="0" applyAlignment="1">
      <alignment wrapText="1"/>
    </xf>
    <xf numFmtId="20" fontId="0" fillId="0" borderId="6" xfId="0" applyNumberFormat="1" applyBorder="1" applyAlignment="1">
      <alignment horizontal="center"/>
    </xf>
    <xf numFmtId="165" fontId="1" fillId="0" borderId="8" xfId="0" applyNumberFormat="1" applyFont="1" applyBorder="1"/>
    <xf numFmtId="0" fontId="0" fillId="0" borderId="9" xfId="0" applyBorder="1"/>
    <xf numFmtId="17" fontId="5" fillId="2" borderId="4" xfId="0" applyNumberFormat="1" applyFont="1" applyFill="1" applyBorder="1" applyAlignment="1">
      <alignment horizontal="center"/>
    </xf>
    <xf numFmtId="165" fontId="1" fillId="4" borderId="8" xfId="0" applyNumberFormat="1" applyFont="1" applyFill="1" applyBorder="1"/>
    <xf numFmtId="0" fontId="6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10" fillId="2" borderId="19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/>
    <xf numFmtId="0" fontId="0" fillId="9" borderId="18" xfId="0" applyFont="1" applyFill="1" applyBorder="1" applyAlignment="1">
      <alignment horizontal="left"/>
    </xf>
    <xf numFmtId="20" fontId="0" fillId="9" borderId="10" xfId="0" applyNumberFormat="1" applyFill="1" applyBorder="1" applyAlignment="1"/>
    <xf numFmtId="0" fontId="0" fillId="8" borderId="6" xfId="0" applyFill="1" applyBorder="1" applyAlignment="1">
      <alignment horizontal="center"/>
    </xf>
    <xf numFmtId="20" fontId="0" fillId="8" borderId="10" xfId="0" applyNumberFormat="1" applyFill="1" applyBorder="1" applyAlignment="1"/>
    <xf numFmtId="0" fontId="0" fillId="11" borderId="6" xfId="0" applyFill="1" applyBorder="1" applyAlignment="1">
      <alignment horizontal="center"/>
    </xf>
    <xf numFmtId="20" fontId="0" fillId="11" borderId="7" xfId="0" applyNumberFormat="1" applyFill="1" applyBorder="1" applyAlignment="1">
      <alignment horizontal="center"/>
    </xf>
    <xf numFmtId="20" fontId="0" fillId="9" borderId="7" xfId="0" applyNumberFormat="1" applyFill="1" applyBorder="1" applyAlignment="1">
      <alignment horizontal="center"/>
    </xf>
    <xf numFmtId="20" fontId="0" fillId="8" borderId="7" xfId="0" applyNumberFormat="1" applyFill="1" applyBorder="1" applyAlignment="1">
      <alignment horizontal="center"/>
    </xf>
    <xf numFmtId="0" fontId="0" fillId="12" borderId="10" xfId="0" applyFill="1" applyBorder="1"/>
    <xf numFmtId="20" fontId="0" fillId="12" borderId="7" xfId="0" applyNumberFormat="1" applyFill="1" applyBorder="1" applyAlignment="1">
      <alignment horizontal="center"/>
    </xf>
    <xf numFmtId="0" fontId="0" fillId="14" borderId="18" xfId="0" applyFill="1" applyBorder="1" applyAlignment="1">
      <alignment horizontal="left"/>
    </xf>
    <xf numFmtId="20" fontId="0" fillId="14" borderId="10" xfId="0" applyNumberFormat="1" applyFill="1" applyBorder="1" applyAlignment="1"/>
    <xf numFmtId="20" fontId="0" fillId="12" borderId="10" xfId="0" applyNumberFormat="1" applyFill="1" applyBorder="1" applyAlignment="1"/>
    <xf numFmtId="165" fontId="8" fillId="0" borderId="0" xfId="0" applyNumberFormat="1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20" fontId="0" fillId="13" borderId="7" xfId="0" applyNumberForma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20" fontId="0" fillId="14" borderId="7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20" fontId="0" fillId="10" borderId="7" xfId="0" applyNumberForma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67" fontId="0" fillId="14" borderId="10" xfId="0" applyNumberFormat="1" applyFill="1" applyBorder="1" applyAlignment="1">
      <alignment horizontal="right"/>
    </xf>
    <xf numFmtId="20" fontId="0" fillId="14" borderId="10" xfId="0" applyNumberFormat="1" applyFill="1" applyBorder="1" applyAlignment="1">
      <alignment horizontal="right"/>
    </xf>
    <xf numFmtId="0" fontId="0" fillId="0" borderId="18" xfId="0" applyBorder="1" applyAlignment="1">
      <alignment horizontal="left"/>
    </xf>
    <xf numFmtId="20" fontId="0" fillId="0" borderId="10" xfId="0" applyNumberFormat="1" applyBorder="1" applyAlignment="1">
      <alignment horizontal="right"/>
    </xf>
    <xf numFmtId="0" fontId="0" fillId="9" borderId="18" xfId="0" applyFill="1" applyBorder="1" applyAlignment="1">
      <alignment horizontal="left"/>
    </xf>
    <xf numFmtId="20" fontId="0" fillId="9" borderId="10" xfId="0" applyNumberFormat="1" applyFill="1" applyBorder="1" applyAlignment="1">
      <alignment horizontal="right"/>
    </xf>
    <xf numFmtId="0" fontId="0" fillId="12" borderId="6" xfId="0" applyFill="1" applyBorder="1" applyAlignment="1">
      <alignment horizontal="center"/>
    </xf>
    <xf numFmtId="20" fontId="0" fillId="12" borderId="7" xfId="0" applyNumberFormat="1" applyFill="1" applyBorder="1" applyAlignment="1">
      <alignment horizontal="right"/>
    </xf>
    <xf numFmtId="20" fontId="0" fillId="0" borderId="7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14" borderId="18" xfId="0" applyFill="1" applyBorder="1" applyAlignment="1">
      <alignment horizontal="center"/>
    </xf>
    <xf numFmtId="167" fontId="0" fillId="14" borderId="10" xfId="0" applyNumberFormat="1" applyFill="1" applyBorder="1"/>
    <xf numFmtId="0" fontId="0" fillId="8" borderId="18" xfId="0" applyFill="1" applyBorder="1" applyAlignment="1">
      <alignment horizontal="left"/>
    </xf>
    <xf numFmtId="20" fontId="0" fillId="8" borderId="10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8" borderId="6" xfId="0" applyFill="1" applyBorder="1" applyAlignment="1">
      <alignment horizontal="left"/>
    </xf>
    <xf numFmtId="20" fontId="0" fillId="8" borderId="7" xfId="0" applyNumberFormat="1" applyFill="1" applyBorder="1" applyAlignment="1">
      <alignment horizontal="right"/>
    </xf>
    <xf numFmtId="20" fontId="0" fillId="9" borderId="1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0" fontId="0" fillId="5" borderId="10" xfId="0" applyNumberFormat="1" applyFill="1" applyBorder="1" applyAlignment="1">
      <alignment horizontal="center"/>
    </xf>
    <xf numFmtId="0" fontId="0" fillId="5" borderId="18" xfId="0" applyFill="1" applyBorder="1" applyAlignment="1">
      <alignment horizontal="left"/>
    </xf>
    <xf numFmtId="20" fontId="0" fillId="8" borderId="10" xfId="0" applyNumberForma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20" fontId="0" fillId="12" borderId="10" xfId="0" applyNumberFormat="1" applyFill="1" applyBorder="1" applyAlignment="1">
      <alignment horizontal="center"/>
    </xf>
    <xf numFmtId="20" fontId="0" fillId="5" borderId="7" xfId="0" applyNumberForma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10" borderId="18" xfId="0" applyFill="1" applyBorder="1" applyAlignment="1">
      <alignment horizontal="center"/>
    </xf>
    <xf numFmtId="20" fontId="0" fillId="10" borderId="10" xfId="0" applyNumberForma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20" fontId="0" fillId="9" borderId="7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12" fillId="7" borderId="0" xfId="1" applyNumberFormat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Alignment="1">
      <alignment vertical="center"/>
    </xf>
    <xf numFmtId="16" fontId="12" fillId="0" borderId="0" xfId="1" quotePrefix="1" applyNumberFormat="1" applyFont="1" applyAlignment="1">
      <alignment vertical="center"/>
    </xf>
    <xf numFmtId="0" fontId="12" fillId="0" borderId="0" xfId="1" quotePrefix="1" applyFont="1" applyAlignment="1">
      <alignment vertical="center"/>
    </xf>
    <xf numFmtId="14" fontId="3" fillId="0" borderId="0" xfId="0" applyNumberFormat="1" applyFont="1"/>
    <xf numFmtId="168" fontId="3" fillId="0" borderId="0" xfId="0" applyNumberFormat="1" applyFont="1"/>
    <xf numFmtId="0" fontId="13" fillId="7" borderId="0" xfId="1" applyFont="1" applyFill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</cellXfs>
  <cellStyles count="2">
    <cellStyle name="Normal" xfId="0" builtinId="0"/>
    <cellStyle name="Normal_FormatConditionnelExemples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>
      <selection activeCell="C3" sqref="C3"/>
    </sheetView>
  </sheetViews>
  <sheetFormatPr baseColWidth="10" defaultRowHeight="15" x14ac:dyDescent="0.25"/>
  <cols>
    <col min="1" max="1" width="20.85546875" bestFit="1" customWidth="1"/>
    <col min="3" max="3" width="25.42578125" bestFit="1" customWidth="1"/>
    <col min="4" max="4" width="6.42578125" bestFit="1" customWidth="1"/>
    <col min="5" max="5" width="25.42578125" bestFit="1" customWidth="1"/>
    <col min="7" max="7" width="25.42578125" bestFit="1" customWidth="1"/>
    <col min="9" max="9" width="29.28515625" bestFit="1" customWidth="1"/>
    <col min="11" max="11" width="29.28515625" bestFit="1" customWidth="1"/>
  </cols>
  <sheetData>
    <row r="2" spans="2:13" ht="15.75" thickBot="1" x14ac:dyDescent="0.3"/>
    <row r="3" spans="2:13" ht="21.75" thickBot="1" x14ac:dyDescent="0.4">
      <c r="B3" s="2" t="s">
        <v>2</v>
      </c>
      <c r="C3" s="3">
        <v>2015</v>
      </c>
      <c r="D3" s="4"/>
      <c r="E3" s="4"/>
      <c r="F3" s="4"/>
      <c r="G3" s="4"/>
      <c r="H3" s="5"/>
      <c r="I3" s="4"/>
      <c r="J3" s="4"/>
      <c r="K3" s="4"/>
      <c r="L3" s="4"/>
      <c r="M3" s="4"/>
    </row>
    <row r="7" spans="2:13" x14ac:dyDescent="0.25">
      <c r="B7" s="158" t="s">
        <v>43</v>
      </c>
      <c r="C7" s="158"/>
    </row>
    <row r="8" spans="2:13" x14ac:dyDescent="0.25">
      <c r="B8" s="151">
        <f>DATE(Année,1,1)</f>
        <v>42005</v>
      </c>
      <c r="C8" s="152" t="s">
        <v>44</v>
      </c>
    </row>
    <row r="9" spans="2:13" x14ac:dyDescent="0.25">
      <c r="B9" s="151">
        <f>DATE(Année,3,29.56+0.979*MOD(204-11*MOD(Année,19),30)-WEEKDAY(DATE(Année,3,28.56+0.979*MOD(204-11*MOD(Année,19),30))))</f>
        <v>42099</v>
      </c>
      <c r="C9" s="153" t="s">
        <v>45</v>
      </c>
    </row>
    <row r="10" spans="2:13" x14ac:dyDescent="0.25">
      <c r="B10" s="151">
        <f>B9+1</f>
        <v>42100</v>
      </c>
      <c r="C10" s="152" t="s">
        <v>46</v>
      </c>
    </row>
    <row r="11" spans="2:13" x14ac:dyDescent="0.25">
      <c r="B11" s="151">
        <f>DATE(Année,5,1)</f>
        <v>42125</v>
      </c>
      <c r="C11" s="152" t="s">
        <v>47</v>
      </c>
    </row>
    <row r="12" spans="2:13" x14ac:dyDescent="0.25">
      <c r="B12" s="151">
        <f>DATE(Année,5,8)</f>
        <v>42132</v>
      </c>
      <c r="C12" s="154" t="s">
        <v>48</v>
      </c>
    </row>
    <row r="13" spans="2:13" x14ac:dyDescent="0.25">
      <c r="B13" s="151">
        <f>B9+39</f>
        <v>42138</v>
      </c>
      <c r="C13" s="152" t="s">
        <v>49</v>
      </c>
    </row>
    <row r="14" spans="2:13" x14ac:dyDescent="0.25">
      <c r="B14" s="151">
        <f>B9+49</f>
        <v>42148</v>
      </c>
      <c r="C14" s="152" t="s">
        <v>50</v>
      </c>
    </row>
    <row r="15" spans="2:13" x14ac:dyDescent="0.25">
      <c r="B15" s="151">
        <f>B9+50</f>
        <v>42149</v>
      </c>
      <c r="C15" s="152" t="s">
        <v>51</v>
      </c>
    </row>
    <row r="16" spans="2:13" x14ac:dyDescent="0.25">
      <c r="B16" s="151">
        <f>DATE(Année,7,14)</f>
        <v>42199</v>
      </c>
      <c r="C16" s="154" t="s">
        <v>52</v>
      </c>
    </row>
    <row r="17" spans="2:3" x14ac:dyDescent="0.25">
      <c r="B17" s="151">
        <f>DATE(Année,8,15)</f>
        <v>42231</v>
      </c>
      <c r="C17" s="155" t="s">
        <v>53</v>
      </c>
    </row>
    <row r="18" spans="2:3" x14ac:dyDescent="0.25">
      <c r="B18" s="151">
        <f>DATE(Année,11,1)</f>
        <v>42309</v>
      </c>
      <c r="C18" s="155" t="s">
        <v>54</v>
      </c>
    </row>
    <row r="19" spans="2:3" x14ac:dyDescent="0.25">
      <c r="B19" s="151">
        <f>DATE(Année,11,11)</f>
        <v>42319</v>
      </c>
      <c r="C19" s="154" t="s">
        <v>55</v>
      </c>
    </row>
    <row r="20" spans="2:3" x14ac:dyDescent="0.25">
      <c r="B20" s="151">
        <f>DATE(Année,12,25)</f>
        <v>42363</v>
      </c>
      <c r="C20" s="155" t="s">
        <v>56</v>
      </c>
    </row>
  </sheetData>
  <mergeCells count="1">
    <mergeCell ref="B7:C7"/>
  </mergeCells>
  <conditionalFormatting sqref="B8:C20">
    <cfRule type="expression" dxfId="0" priority="1" stopIfTrue="1">
      <formula>$AK8=TODAY()</formula>
    </cfRule>
  </conditionalFormatting>
  <dataValidations count="1">
    <dataValidation type="list" allowBlank="1" showInputMessage="1" showErrorMessage="1" sqref="C3">
      <formula1>"2015,2016,2017,2018,2019,2020,2021,2022,2023,2024,2025"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7" workbookViewId="0">
      <selection activeCell="K6" sqref="K6"/>
    </sheetView>
  </sheetViews>
  <sheetFormatPr baseColWidth="10" defaultRowHeight="15" x14ac:dyDescent="0.25"/>
  <cols>
    <col min="1" max="1" width="20.85546875" bestFit="1" customWidth="1"/>
    <col min="3" max="3" width="25.42578125" bestFit="1" customWidth="1"/>
    <col min="4" max="4" width="6.42578125" bestFit="1" customWidth="1"/>
    <col min="5" max="5" width="25.42578125" bestFit="1" customWidth="1"/>
    <col min="7" max="7" width="25.42578125" bestFit="1" customWidth="1"/>
    <col min="9" max="9" width="29.28515625" bestFit="1" customWidth="1"/>
    <col min="11" max="11" width="29.28515625" bestFit="1" customWidth="1"/>
  </cols>
  <sheetData>
    <row r="1" spans="1:13" ht="21.75" thickBot="1" x14ac:dyDescent="0.4">
      <c r="A1" s="169"/>
      <c r="B1" s="1"/>
      <c r="C1" s="166" t="s">
        <v>26</v>
      </c>
      <c r="D1" s="167"/>
      <c r="E1" s="167"/>
      <c r="F1" s="167"/>
      <c r="G1" s="167"/>
      <c r="H1" s="167"/>
      <c r="I1" s="167"/>
      <c r="J1" s="167"/>
      <c r="K1" s="167"/>
      <c r="L1" s="168"/>
    </row>
    <row r="2" spans="1:13" ht="21.75" thickBot="1" x14ac:dyDescent="0.4">
      <c r="A2" s="2" t="s">
        <v>0</v>
      </c>
      <c r="B2" s="82" t="str">
        <f ca="1">MID(CELL("filename",A1),FIND("]",CELL("filename",A1))+1,32)</f>
        <v>Janvier</v>
      </c>
      <c r="C2" s="156"/>
      <c r="D2" s="4"/>
      <c r="E2" s="169"/>
      <c r="F2" s="4"/>
      <c r="G2" s="157"/>
      <c r="H2" s="4"/>
      <c r="I2" s="4"/>
      <c r="J2" s="4"/>
      <c r="K2" s="4"/>
      <c r="L2" s="4"/>
      <c r="M2" s="6" t="s">
        <v>1</v>
      </c>
    </row>
    <row r="3" spans="1:13" ht="21.75" thickBot="1" x14ac:dyDescent="0.4">
      <c r="A3" s="2" t="s">
        <v>2</v>
      </c>
      <c r="B3" s="3">
        <f>Année</f>
        <v>2015</v>
      </c>
      <c r="C3" s="4"/>
      <c r="D3" s="4"/>
      <c r="E3" s="4"/>
      <c r="F3" s="4"/>
      <c r="G3" s="5"/>
      <c r="H3" s="4"/>
      <c r="I3" s="4"/>
      <c r="J3" s="4"/>
      <c r="K3" s="4"/>
      <c r="L3" s="4"/>
    </row>
    <row r="4" spans="1:13" ht="16.5" thickBot="1" x14ac:dyDescent="0.3">
      <c r="A4" s="7" t="s">
        <v>3</v>
      </c>
      <c r="B4" s="8" t="s">
        <v>27</v>
      </c>
      <c r="C4" s="162" t="str">
        <f ca="1">"semaine "&amp;INT(MOD(INT((MIN(C6,E6,G6,I6,K6)-2)/7)+0.6,52+5/28))+1</f>
        <v>semaine 1</v>
      </c>
      <c r="D4" s="163"/>
      <c r="E4" s="163"/>
      <c r="F4" s="163"/>
      <c r="G4" s="163"/>
      <c r="H4" s="163"/>
      <c r="I4" s="163"/>
      <c r="J4" s="163"/>
      <c r="K4" s="164"/>
      <c r="L4" s="9">
        <f>F6+H6+J6+L6+D6</f>
        <v>1.458333333333333</v>
      </c>
      <c r="M4" s="83">
        <f>L4-O2</f>
        <v>1.458333333333333</v>
      </c>
    </row>
    <row r="5" spans="1:13" ht="15.75" thickBot="1" x14ac:dyDescent="0.3">
      <c r="A5" s="2" t="s">
        <v>28</v>
      </c>
      <c r="B5" s="84">
        <v>35</v>
      </c>
      <c r="C5" s="10" t="s">
        <v>29</v>
      </c>
      <c r="D5" s="11"/>
      <c r="E5" s="10" t="s">
        <v>4</v>
      </c>
      <c r="F5" s="11"/>
      <c r="G5" s="10" t="s">
        <v>5</v>
      </c>
      <c r="H5" s="11"/>
      <c r="I5" s="10" t="s">
        <v>6</v>
      </c>
      <c r="J5" s="12"/>
      <c r="K5" s="10" t="s">
        <v>7</v>
      </c>
      <c r="L5" s="13"/>
    </row>
    <row r="6" spans="1:13" ht="16.5" thickBot="1" x14ac:dyDescent="0.3">
      <c r="A6" s="2" t="s">
        <v>8</v>
      </c>
      <c r="B6" s="85">
        <f>L4+L23+L42+L61+L80</f>
        <v>7</v>
      </c>
      <c r="C6" s="14" t="str">
        <f ca="1">IF(WEEKDAY(WORKDAY(("1/"&amp;B2&amp;"/"&amp;B3)*1-1,1,Fériés))=2,WORKDAY(("1/"&amp;B2&amp;"/"&amp;B3)*1-1,1,Fériés),"")</f>
        <v/>
      </c>
      <c r="D6" s="15">
        <f>D10+D11+D12+D13+D17+D18+D19+D20</f>
        <v>0.29166666666666663</v>
      </c>
      <c r="E6" s="14" t="str">
        <f ca="1">IF(C6="",IF(WEEKDAY(WORKDAY(("1/"&amp;B2&amp;"/"&amp;B3)*1-1,1,Fériés))=3,WORKDAY(("1/"&amp;B2&amp;"/"&amp;B3)*1-1,1,Fériés),""),C6+1)</f>
        <v/>
      </c>
      <c r="F6" s="15">
        <f>F10+F11+F12+F13+F17+F18+F19+F20</f>
        <v>0.29166666666666669</v>
      </c>
      <c r="G6" s="14" t="str">
        <f ca="1">IF(E6="",IF(WEEKDAY(WORKDAY(("1/"&amp;B2&amp;"/"&amp;B3)*1-1,1,Fériés))=4,WORKDAY(("1/"&amp;B2&amp;"/"&amp;B3)*1-1,1,Fériés),""),E6+1)</f>
        <v/>
      </c>
      <c r="H6" s="15">
        <f>H10+H11+H12+H13+H17+H19+H18+H20</f>
        <v>0.29166666666666663</v>
      </c>
      <c r="I6" s="14" t="str">
        <f ca="1">IF(G6="",IF(WEEKDAY(WORKDAY(("1/"&amp;B2&amp;"/"&amp;B3)*1-1,1,Fériés))=5,WORKDAY(("1/"&amp;B2&amp;"/"&amp;B3)*1-1,1,Fériés),""),G6+1)</f>
        <v/>
      </c>
      <c r="J6" s="16">
        <f>J10+J11+J12+J13+J17+J18+J19+J20</f>
        <v>0.29166666666666669</v>
      </c>
      <c r="K6" s="14">
        <f ca="1">IF(I6="",IF(WEEKDAY(WORKDAY(("1/"&amp;B2&amp;"/"&amp;B3)*1-1,1,Fériés))=6,WORKDAY(("1/"&amp;B2&amp;"/"&amp;B3)*1-1,1,Fériés),""),I6+1)</f>
        <v>42006</v>
      </c>
      <c r="L6" s="16">
        <f>L10+L11+L12+L13+L17+L19+L18+L20</f>
        <v>0.29166666666666663</v>
      </c>
    </row>
    <row r="7" spans="1:13" ht="15.75" thickBot="1" x14ac:dyDescent="0.3">
      <c r="A7" s="17" t="s">
        <v>9</v>
      </c>
      <c r="B7" s="86">
        <f>M4+M23+M42+M61+M80</f>
        <v>7</v>
      </c>
      <c r="C7" s="159"/>
      <c r="D7" s="160"/>
      <c r="E7" s="160"/>
      <c r="F7" s="160"/>
      <c r="G7" s="160"/>
      <c r="H7" s="160"/>
      <c r="I7" s="160"/>
      <c r="J7" s="160"/>
      <c r="K7" s="160"/>
      <c r="L7" s="161"/>
    </row>
    <row r="8" spans="1:13" ht="15.75" thickBot="1" x14ac:dyDescent="0.3">
      <c r="A8" s="87"/>
      <c r="B8" s="18"/>
      <c r="C8" s="19" t="s">
        <v>10</v>
      </c>
      <c r="D8" s="13" t="s">
        <v>11</v>
      </c>
      <c r="E8" s="19" t="s">
        <v>10</v>
      </c>
      <c r="F8" s="13" t="s">
        <v>11</v>
      </c>
      <c r="G8" s="20" t="s">
        <v>10</v>
      </c>
      <c r="H8" s="13" t="s">
        <v>11</v>
      </c>
      <c r="I8" s="20" t="s">
        <v>10</v>
      </c>
      <c r="J8" s="13" t="s">
        <v>11</v>
      </c>
      <c r="K8" s="20" t="s">
        <v>10</v>
      </c>
      <c r="L8" s="13" t="s">
        <v>11</v>
      </c>
    </row>
    <row r="9" spans="1:13" ht="15.75" thickBot="1" x14ac:dyDescent="0.3">
      <c r="A9" s="88"/>
      <c r="B9" s="18"/>
      <c r="C9" s="21" t="s">
        <v>12</v>
      </c>
      <c r="D9" s="22">
        <v>0.375</v>
      </c>
      <c r="E9" s="21" t="s">
        <v>12</v>
      </c>
      <c r="F9" s="22">
        <v>0.375</v>
      </c>
      <c r="G9" s="23" t="s">
        <v>12</v>
      </c>
      <c r="H9" s="22">
        <v>0.375</v>
      </c>
      <c r="I9" s="24" t="s">
        <v>12</v>
      </c>
      <c r="J9" s="22">
        <v>0.375</v>
      </c>
      <c r="K9" s="25" t="s">
        <v>12</v>
      </c>
      <c r="L9" s="22">
        <v>0.375</v>
      </c>
    </row>
    <row r="10" spans="1:13" ht="15.75" thickBot="1" x14ac:dyDescent="0.3">
      <c r="A10" s="26" t="s">
        <v>13</v>
      </c>
      <c r="B10" s="27">
        <f>D12+F10+J10+L11+D19+F17+D37+J38+L36+J48+L49+H55+J55+L55+D67+F75+L67+L74+D86</f>
        <v>1.5833333333333333</v>
      </c>
      <c r="C10" s="89" t="s">
        <v>30</v>
      </c>
      <c r="D10" s="90">
        <v>6.25E-2</v>
      </c>
      <c r="E10" s="91" t="s">
        <v>31</v>
      </c>
      <c r="F10" s="92">
        <v>0.14583333333333334</v>
      </c>
      <c r="G10" s="89" t="s">
        <v>30</v>
      </c>
      <c r="H10" s="90">
        <v>0.14583333333333334</v>
      </c>
      <c r="I10" s="91" t="s">
        <v>31</v>
      </c>
      <c r="J10" s="92">
        <v>4.1666666666666664E-2</v>
      </c>
      <c r="K10" s="89" t="s">
        <v>30</v>
      </c>
      <c r="L10" s="90">
        <v>4.1666666666666664E-2</v>
      </c>
    </row>
    <row r="11" spans="1:13" ht="15.75" thickBot="1" x14ac:dyDescent="0.3">
      <c r="A11" s="28" t="s">
        <v>14</v>
      </c>
      <c r="B11" s="29">
        <f>D10+D18+H10+H17+J11+J17+L10+L19+J29+L29+F36+J36+D48+D55+H50+D68+F67+H67+J67+H74+J75+L68+D87+D93</f>
        <v>1.9791666666666667</v>
      </c>
      <c r="C11" s="93" t="s">
        <v>32</v>
      </c>
      <c r="D11" s="94">
        <v>4.1666666666666664E-2</v>
      </c>
      <c r="E11" s="32"/>
      <c r="F11" s="35"/>
      <c r="G11" s="32"/>
      <c r="H11" s="35"/>
      <c r="I11" s="89" t="s">
        <v>30</v>
      </c>
      <c r="J11" s="95">
        <v>0.10416666666666667</v>
      </c>
      <c r="K11" s="91" t="s">
        <v>31</v>
      </c>
      <c r="L11" s="96">
        <v>6.25E-2</v>
      </c>
    </row>
    <row r="12" spans="1:13" x14ac:dyDescent="0.25">
      <c r="A12" s="30" t="s">
        <v>15</v>
      </c>
      <c r="B12" s="31">
        <f>F48+H48+H56+F68+F74+H75</f>
        <v>0.45833333333333343</v>
      </c>
      <c r="C12" s="91" t="s">
        <v>31</v>
      </c>
      <c r="D12" s="96">
        <v>4.1666666666666664E-2</v>
      </c>
      <c r="E12" s="32"/>
      <c r="F12" s="33"/>
      <c r="G12" s="34"/>
      <c r="H12" s="33"/>
      <c r="I12" s="34"/>
      <c r="J12" s="35"/>
      <c r="K12" s="97" t="s">
        <v>33</v>
      </c>
      <c r="L12" s="98">
        <v>4.1666666666666664E-2</v>
      </c>
    </row>
    <row r="13" spans="1:13" ht="15.75" thickBot="1" x14ac:dyDescent="0.3">
      <c r="A13" s="36" t="s">
        <v>16</v>
      </c>
      <c r="B13" s="37">
        <f>H19+J74</f>
        <v>0.14583333333333334</v>
      </c>
      <c r="C13" s="38"/>
      <c r="D13" s="39"/>
      <c r="E13" s="38"/>
      <c r="F13" s="39"/>
      <c r="G13" s="40"/>
      <c r="H13" s="39"/>
      <c r="I13" s="41"/>
      <c r="J13" s="39"/>
      <c r="K13" s="32"/>
      <c r="L13" s="39"/>
    </row>
    <row r="14" spans="1:13" ht="15.75" thickBot="1" x14ac:dyDescent="0.3">
      <c r="A14" s="42" t="s">
        <v>17</v>
      </c>
      <c r="B14" s="43">
        <f>D11+D69</f>
        <v>8.3333333333333329E-2</v>
      </c>
      <c r="C14" s="44" t="s">
        <v>18</v>
      </c>
      <c r="D14" s="45">
        <v>0.52083333333333337</v>
      </c>
      <c r="E14" s="44" t="s">
        <v>18</v>
      </c>
      <c r="F14" s="45">
        <v>0.52083333333333337</v>
      </c>
      <c r="G14" s="46" t="s">
        <v>18</v>
      </c>
      <c r="H14" s="45">
        <v>0.52083333333333337</v>
      </c>
      <c r="I14" s="25" t="s">
        <v>18</v>
      </c>
      <c r="J14" s="45">
        <v>0.52083333333333337</v>
      </c>
      <c r="K14" s="25" t="s">
        <v>18</v>
      </c>
      <c r="L14" s="45">
        <v>0.52083333333333337</v>
      </c>
    </row>
    <row r="15" spans="1:13" ht="15.75" thickBot="1" x14ac:dyDescent="0.3">
      <c r="A15" s="47" t="s">
        <v>19</v>
      </c>
      <c r="B15" s="48">
        <f>F18+J19+L12+L17+F30+J37+L30+D49+D56+F55+H49+L48+L56+D74</f>
        <v>1.1041666666666665</v>
      </c>
      <c r="C15" s="159"/>
      <c r="D15" s="160"/>
      <c r="E15" s="160"/>
      <c r="F15" s="160"/>
      <c r="G15" s="160"/>
      <c r="H15" s="160"/>
      <c r="I15" s="160"/>
      <c r="J15" s="160"/>
      <c r="K15" s="160"/>
      <c r="L15" s="161"/>
    </row>
    <row r="16" spans="1:13" ht="15.75" thickBot="1" x14ac:dyDescent="0.3">
      <c r="A16" s="49" t="s">
        <v>20</v>
      </c>
      <c r="B16" s="50">
        <f>H18+J18</f>
        <v>4.1666666666666664E-2</v>
      </c>
      <c r="C16" s="44" t="s">
        <v>12</v>
      </c>
      <c r="D16" s="45">
        <v>0.58333333333333337</v>
      </c>
      <c r="E16" s="44" t="s">
        <v>12</v>
      </c>
      <c r="F16" s="45">
        <v>0.58333333333333337</v>
      </c>
      <c r="G16" s="46" t="s">
        <v>12</v>
      </c>
      <c r="H16" s="45">
        <v>0.58333333333333337</v>
      </c>
      <c r="I16" s="46" t="s">
        <v>12</v>
      </c>
      <c r="J16" s="45">
        <v>0.58333333333333337</v>
      </c>
      <c r="K16" s="25" t="s">
        <v>12</v>
      </c>
      <c r="L16" s="45">
        <v>0.58333333333333337</v>
      </c>
    </row>
    <row r="17" spans="1:13" ht="15.75" thickBot="1" x14ac:dyDescent="0.3">
      <c r="A17" s="51" t="s">
        <v>21</v>
      </c>
      <c r="B17" s="52">
        <f>D17+L18+D29+D36+F29</f>
        <v>0.39583333333333337</v>
      </c>
      <c r="C17" s="99" t="s">
        <v>34</v>
      </c>
      <c r="D17" s="100">
        <v>4.1666666666666664E-2</v>
      </c>
      <c r="E17" s="91" t="s">
        <v>31</v>
      </c>
      <c r="F17" s="92">
        <v>6.25E-2</v>
      </c>
      <c r="G17" s="89" t="s">
        <v>30</v>
      </c>
      <c r="H17" s="90">
        <v>0.10416666666666667</v>
      </c>
      <c r="I17" s="89" t="s">
        <v>30</v>
      </c>
      <c r="J17" s="90">
        <v>6.25E-2</v>
      </c>
      <c r="K17" s="97" t="s">
        <v>33</v>
      </c>
      <c r="L17" s="101">
        <v>8.3333333333333329E-2</v>
      </c>
    </row>
    <row r="18" spans="1:13" ht="15.75" thickBot="1" x14ac:dyDescent="0.3">
      <c r="B18" s="102"/>
      <c r="C18" s="103" t="s">
        <v>30</v>
      </c>
      <c r="D18" s="95">
        <v>6.25E-2</v>
      </c>
      <c r="E18" s="97" t="s">
        <v>33</v>
      </c>
      <c r="F18" s="98">
        <v>8.3333333333333329E-2</v>
      </c>
      <c r="G18" s="104" t="s">
        <v>35</v>
      </c>
      <c r="H18" s="105">
        <v>2.0833333333333332E-2</v>
      </c>
      <c r="I18" s="104" t="s">
        <v>35</v>
      </c>
      <c r="J18" s="105">
        <v>2.0833333333333332E-2</v>
      </c>
      <c r="K18" s="106" t="s">
        <v>36</v>
      </c>
      <c r="L18" s="107">
        <v>2.0833333333333332E-2</v>
      </c>
    </row>
    <row r="19" spans="1:13" x14ac:dyDescent="0.25">
      <c r="B19" s="102"/>
      <c r="C19" s="91" t="s">
        <v>31</v>
      </c>
      <c r="D19" s="96">
        <v>4.1666666666666664E-2</v>
      </c>
      <c r="E19" s="32"/>
      <c r="F19" s="33"/>
      <c r="G19" s="108" t="s">
        <v>37</v>
      </c>
      <c r="H19" s="109">
        <v>2.0833333333333332E-2</v>
      </c>
      <c r="I19" s="97" t="s">
        <v>33</v>
      </c>
      <c r="J19" s="98">
        <v>6.25E-2</v>
      </c>
      <c r="K19" s="89" t="s">
        <v>30</v>
      </c>
      <c r="L19" s="95">
        <v>4.1666666666666664E-2</v>
      </c>
    </row>
    <row r="20" spans="1:13" ht="15.75" thickBot="1" x14ac:dyDescent="0.3">
      <c r="C20" s="38"/>
      <c r="D20" s="39"/>
      <c r="E20" s="38"/>
      <c r="F20" s="39"/>
      <c r="G20" s="40"/>
      <c r="H20" s="39"/>
      <c r="I20" s="41"/>
      <c r="J20" s="39"/>
      <c r="K20" s="40"/>
      <c r="L20" s="39"/>
    </row>
    <row r="21" spans="1:13" ht="15.75" thickBot="1" x14ac:dyDescent="0.3">
      <c r="B21" s="110"/>
      <c r="C21" s="25" t="s">
        <v>18</v>
      </c>
      <c r="D21" s="53">
        <v>0.72916666666666663</v>
      </c>
      <c r="E21" s="25" t="s">
        <v>18</v>
      </c>
      <c r="F21" s="54">
        <v>0.72916666666666663</v>
      </c>
      <c r="G21" s="25" t="s">
        <v>18</v>
      </c>
      <c r="H21" s="55">
        <v>0.72916666666666663</v>
      </c>
      <c r="I21" s="25" t="s">
        <v>18</v>
      </c>
      <c r="J21" s="55">
        <v>0.72916666666666663</v>
      </c>
      <c r="K21" s="25" t="s">
        <v>18</v>
      </c>
      <c r="L21" s="55">
        <v>0.72916666666666663</v>
      </c>
    </row>
    <row r="22" spans="1:13" ht="15.75" thickBot="1" x14ac:dyDescent="0.3">
      <c r="B22" s="110"/>
      <c r="C22" s="159"/>
      <c r="D22" s="160"/>
      <c r="E22" s="160"/>
      <c r="F22" s="160"/>
      <c r="G22" s="160"/>
      <c r="H22" s="160"/>
      <c r="I22" s="160"/>
      <c r="J22" s="160"/>
      <c r="K22" s="160"/>
      <c r="L22" s="161"/>
    </row>
    <row r="23" spans="1:13" ht="16.5" thickBot="1" x14ac:dyDescent="0.3">
      <c r="B23" s="102">
        <f>SUM(B10:B19)</f>
        <v>5.7916666666666661</v>
      </c>
      <c r="C23" s="162" t="str">
        <f ca="1">"semaine "&amp;INT(MOD(INT((C25-2)/7)+0.6,52+5/28))+1</f>
        <v>semaine 2</v>
      </c>
      <c r="D23" s="163"/>
      <c r="E23" s="163"/>
      <c r="F23" s="163"/>
      <c r="G23" s="163"/>
      <c r="H23" s="163"/>
      <c r="I23" s="163"/>
      <c r="J23" s="163"/>
      <c r="K23" s="164"/>
      <c r="L23" s="56">
        <f>D25+F25+H25+J25+L25</f>
        <v>1.1666666666666665</v>
      </c>
      <c r="M23" s="57">
        <f>L23-N23</f>
        <v>1.1666666666666665</v>
      </c>
    </row>
    <row r="24" spans="1:13" ht="15.75" thickBot="1" x14ac:dyDescent="0.3">
      <c r="B24" s="111"/>
      <c r="C24" s="10" t="s">
        <v>22</v>
      </c>
      <c r="D24" s="11"/>
      <c r="E24" s="10" t="s">
        <v>23</v>
      </c>
      <c r="F24" s="11"/>
      <c r="G24" s="10" t="s">
        <v>24</v>
      </c>
      <c r="H24" s="11"/>
      <c r="I24" s="10" t="s">
        <v>25</v>
      </c>
      <c r="J24" s="11"/>
      <c r="K24" s="10" t="s">
        <v>7</v>
      </c>
      <c r="L24" s="12"/>
    </row>
    <row r="25" spans="1:13" ht="16.5" thickBot="1" x14ac:dyDescent="0.3">
      <c r="C25" s="14">
        <f ca="1">K6+3</f>
        <v>42009</v>
      </c>
      <c r="D25" s="15">
        <f>D29+D30+D31+D32+D36+D37+D38+D39</f>
        <v>0.29166666666666669</v>
      </c>
      <c r="E25" s="14">
        <f ca="1">C25+1</f>
        <v>42010</v>
      </c>
      <c r="F25" s="15">
        <f>F29+F30+F31+F32+F36+F37+F38+F39</f>
        <v>0.29166666666666669</v>
      </c>
      <c r="G25" s="14">
        <f ca="1">E25+1</f>
        <v>42011</v>
      </c>
      <c r="H25" s="15">
        <f>H29+H30+H31+H32+H36+H37+H38+H39</f>
        <v>0</v>
      </c>
      <c r="I25" s="14">
        <f ca="1">G25+1</f>
        <v>42012</v>
      </c>
      <c r="J25" s="15">
        <f>J29+J30+J31+J32+J36+J38+J37+J39</f>
        <v>0.29166666666666663</v>
      </c>
      <c r="K25" s="14">
        <f ca="1">I25+1</f>
        <v>42013</v>
      </c>
      <c r="L25" s="16">
        <f>L29+L30+L31+L32+L36+L37+L38+L39</f>
        <v>0.29166666666666663</v>
      </c>
    </row>
    <row r="26" spans="1:13" ht="15.75" thickBot="1" x14ac:dyDescent="0.3">
      <c r="C26" s="58"/>
      <c r="D26" s="59"/>
      <c r="E26" s="59"/>
      <c r="F26" s="59"/>
      <c r="G26" s="59"/>
      <c r="H26" s="59"/>
      <c r="I26" s="59"/>
      <c r="J26" s="59"/>
      <c r="K26" s="59"/>
      <c r="L26" s="60"/>
    </row>
    <row r="27" spans="1:13" ht="15.75" thickBot="1" x14ac:dyDescent="0.3">
      <c r="C27" s="19" t="s">
        <v>10</v>
      </c>
      <c r="D27" s="13" t="s">
        <v>11</v>
      </c>
      <c r="E27" s="19" t="s">
        <v>10</v>
      </c>
      <c r="F27" s="13" t="s">
        <v>11</v>
      </c>
      <c r="G27" s="19" t="s">
        <v>10</v>
      </c>
      <c r="H27" s="13" t="s">
        <v>11</v>
      </c>
      <c r="I27" s="19" t="s">
        <v>10</v>
      </c>
      <c r="J27" s="13" t="s">
        <v>11</v>
      </c>
      <c r="K27" s="19" t="s">
        <v>10</v>
      </c>
      <c r="L27" s="13" t="s">
        <v>11</v>
      </c>
    </row>
    <row r="28" spans="1:13" ht="15.75" thickBot="1" x14ac:dyDescent="0.3">
      <c r="C28" s="21" t="s">
        <v>12</v>
      </c>
      <c r="D28" s="22">
        <v>0.375</v>
      </c>
      <c r="E28" s="21" t="s">
        <v>12</v>
      </c>
      <c r="F28" s="22">
        <v>0.375</v>
      </c>
      <c r="G28" s="23" t="s">
        <v>12</v>
      </c>
      <c r="H28" s="22">
        <v>0.375</v>
      </c>
      <c r="I28" s="24" t="s">
        <v>12</v>
      </c>
      <c r="J28" s="22">
        <v>0.375</v>
      </c>
      <c r="K28" s="25" t="s">
        <v>12</v>
      </c>
      <c r="L28" s="22">
        <v>0.375</v>
      </c>
    </row>
    <row r="29" spans="1:13" ht="15" customHeight="1" thickBot="1" x14ac:dyDescent="0.3">
      <c r="C29" s="106" t="s">
        <v>36</v>
      </c>
      <c r="D29" s="112">
        <v>0.14583333333333334</v>
      </c>
      <c r="E29" s="99" t="s">
        <v>36</v>
      </c>
      <c r="F29" s="113">
        <v>0.10416666666666667</v>
      </c>
      <c r="G29" s="114" t="s">
        <v>38</v>
      </c>
      <c r="H29" s="115"/>
      <c r="I29" s="116" t="s">
        <v>14</v>
      </c>
      <c r="J29" s="117">
        <v>0.14583333333333334</v>
      </c>
      <c r="K29" s="116" t="s">
        <v>14</v>
      </c>
      <c r="L29" s="117">
        <v>6.25E-2</v>
      </c>
    </row>
    <row r="30" spans="1:13" x14ac:dyDescent="0.25">
      <c r="C30" s="32"/>
      <c r="D30" s="35"/>
      <c r="E30" s="118" t="s">
        <v>33</v>
      </c>
      <c r="F30" s="119">
        <v>4.1666666666666664E-2</v>
      </c>
      <c r="G30" s="32"/>
      <c r="H30" s="120"/>
      <c r="I30" s="34"/>
      <c r="J30" s="120"/>
      <c r="K30" s="97" t="s">
        <v>33</v>
      </c>
      <c r="L30" s="119">
        <v>8.3333333333333329E-2</v>
      </c>
    </row>
    <row r="31" spans="1:13" x14ac:dyDescent="0.25">
      <c r="C31" s="32"/>
      <c r="D31" s="35"/>
      <c r="E31" s="32"/>
      <c r="F31" s="120"/>
      <c r="G31" s="33"/>
      <c r="H31" s="120"/>
      <c r="I31" s="121"/>
      <c r="J31" s="122"/>
      <c r="K31" s="121"/>
      <c r="L31" s="120"/>
    </row>
    <row r="32" spans="1:13" ht="15.75" thickBot="1" x14ac:dyDescent="0.3">
      <c r="C32" s="33"/>
      <c r="D32" s="39"/>
      <c r="E32" s="40"/>
      <c r="F32" s="61"/>
      <c r="G32" s="62"/>
      <c r="H32" s="61"/>
      <c r="I32" s="63"/>
      <c r="J32" s="61"/>
      <c r="K32" s="64"/>
      <c r="L32" s="61"/>
    </row>
    <row r="33" spans="1:13" ht="15.75" thickBot="1" x14ac:dyDescent="0.3">
      <c r="C33" s="65" t="s">
        <v>18</v>
      </c>
      <c r="D33" s="53">
        <v>0.52083333333333337</v>
      </c>
      <c r="E33" s="65" t="s">
        <v>18</v>
      </c>
      <c r="F33" s="66">
        <v>0.52083333333333337</v>
      </c>
      <c r="G33" s="67" t="s">
        <v>18</v>
      </c>
      <c r="H33" s="66">
        <v>0.52083333333333337</v>
      </c>
      <c r="I33" s="67" t="s">
        <v>18</v>
      </c>
      <c r="J33" s="66">
        <v>0.52083333333333337</v>
      </c>
      <c r="K33" s="67" t="s">
        <v>18</v>
      </c>
      <c r="L33" s="68">
        <v>0.52083333333333337</v>
      </c>
    </row>
    <row r="34" spans="1:13" ht="15.75" thickBot="1" x14ac:dyDescent="0.3">
      <c r="C34" s="58"/>
      <c r="D34" s="59"/>
      <c r="E34" s="59"/>
      <c r="F34" s="69"/>
      <c r="G34" s="70"/>
      <c r="H34" s="69"/>
      <c r="I34" s="70"/>
      <c r="J34" s="69"/>
      <c r="K34" s="70"/>
      <c r="L34" s="71"/>
    </row>
    <row r="35" spans="1:13" ht="15.75" thickBot="1" x14ac:dyDescent="0.3">
      <c r="C35" s="44" t="s">
        <v>12</v>
      </c>
      <c r="D35" s="45">
        <v>0.58333333333333337</v>
      </c>
      <c r="E35" s="44" t="s">
        <v>12</v>
      </c>
      <c r="F35" s="45">
        <v>0.58333333333333337</v>
      </c>
      <c r="G35" s="46" t="s">
        <v>12</v>
      </c>
      <c r="H35" s="45">
        <v>0.58333333333333337</v>
      </c>
      <c r="I35" s="46" t="s">
        <v>12</v>
      </c>
      <c r="J35" s="45">
        <v>0.58333333333333337</v>
      </c>
      <c r="K35" s="25" t="s">
        <v>12</v>
      </c>
      <c r="L35" s="45">
        <v>0.58333333333333337</v>
      </c>
    </row>
    <row r="36" spans="1:13" ht="15.75" thickBot="1" x14ac:dyDescent="0.3">
      <c r="C36" s="123" t="s">
        <v>36</v>
      </c>
      <c r="D36" s="124">
        <v>8.3333333333333329E-2</v>
      </c>
      <c r="E36" s="116" t="s">
        <v>14</v>
      </c>
      <c r="F36" s="117">
        <v>0.14583333333333334</v>
      </c>
      <c r="G36" s="114" t="s">
        <v>38</v>
      </c>
      <c r="H36" s="115"/>
      <c r="I36" s="116" t="s">
        <v>14</v>
      </c>
      <c r="J36" s="117">
        <v>4.1666666666666664E-2</v>
      </c>
      <c r="K36" s="125" t="s">
        <v>39</v>
      </c>
      <c r="L36" s="126">
        <v>0.14583333333333334</v>
      </c>
    </row>
    <row r="37" spans="1:13" x14ac:dyDescent="0.25">
      <c r="C37" s="91" t="s">
        <v>40</v>
      </c>
      <c r="D37" s="96">
        <v>6.25E-2</v>
      </c>
      <c r="E37" s="32"/>
      <c r="F37" s="120"/>
      <c r="G37" s="127"/>
      <c r="H37" s="120"/>
      <c r="I37" s="97" t="s">
        <v>33</v>
      </c>
      <c r="J37" s="119">
        <v>6.25E-2</v>
      </c>
      <c r="K37" s="121"/>
      <c r="L37" s="120"/>
    </row>
    <row r="38" spans="1:13" x14ac:dyDescent="0.25">
      <c r="C38" s="33"/>
      <c r="D38" s="33"/>
      <c r="E38" s="33"/>
      <c r="F38" s="122"/>
      <c r="G38" s="127"/>
      <c r="H38" s="120"/>
      <c r="I38" s="128" t="s">
        <v>31</v>
      </c>
      <c r="J38" s="129">
        <v>4.1666666666666664E-2</v>
      </c>
      <c r="K38" s="121"/>
      <c r="L38" s="120"/>
    </row>
    <row r="39" spans="1:13" ht="15.75" thickBot="1" x14ac:dyDescent="0.3">
      <c r="C39" s="38"/>
      <c r="D39" s="39"/>
      <c r="E39" s="40"/>
      <c r="F39" s="61"/>
      <c r="G39" s="62"/>
      <c r="H39" s="61"/>
      <c r="I39" s="63"/>
      <c r="J39" s="61"/>
      <c r="K39" s="64"/>
      <c r="L39" s="61"/>
    </row>
    <row r="40" spans="1:13" ht="15.75" thickBot="1" x14ac:dyDescent="0.3">
      <c r="C40" s="25" t="s">
        <v>18</v>
      </c>
      <c r="D40" s="53">
        <v>0.72916666666666663</v>
      </c>
      <c r="E40" s="25" t="s">
        <v>18</v>
      </c>
      <c r="F40" s="54">
        <v>0.72916666666666663</v>
      </c>
      <c r="G40" s="25" t="s">
        <v>18</v>
      </c>
      <c r="H40" s="55">
        <v>0.72916666666666663</v>
      </c>
      <c r="I40" s="25" t="s">
        <v>18</v>
      </c>
      <c r="J40" s="55">
        <v>0.72916666666666663</v>
      </c>
      <c r="K40" s="25" t="s">
        <v>18</v>
      </c>
      <c r="L40" s="55">
        <v>0.72916666666666663</v>
      </c>
    </row>
    <row r="41" spans="1:13" ht="15.75" thickBot="1" x14ac:dyDescent="0.3">
      <c r="C41" s="159"/>
      <c r="D41" s="160"/>
      <c r="E41" s="160"/>
      <c r="F41" s="160"/>
      <c r="G41" s="160"/>
      <c r="H41" s="160"/>
      <c r="I41" s="160"/>
      <c r="J41" s="160"/>
      <c r="K41" s="160"/>
      <c r="L41" s="161"/>
    </row>
    <row r="42" spans="1:13" ht="16.5" thickBot="1" x14ac:dyDescent="0.3">
      <c r="C42" s="162" t="str">
        <f ca="1">"semaine "&amp;INT(MOD(INT((C44-2)/7)+0.6,52+5/28))+1</f>
        <v>semaine 3</v>
      </c>
      <c r="D42" s="163"/>
      <c r="E42" s="163"/>
      <c r="F42" s="163"/>
      <c r="G42" s="163"/>
      <c r="H42" s="163"/>
      <c r="I42" s="163"/>
      <c r="J42" s="163"/>
      <c r="K42" s="164"/>
      <c r="L42" s="72">
        <f>D44+F44+H44+J44+L44</f>
        <v>1.4583333333333335</v>
      </c>
      <c r="M42" s="57">
        <f>L42-O2</f>
        <v>1.4583333333333335</v>
      </c>
    </row>
    <row r="43" spans="1:13" ht="15.75" thickBot="1" x14ac:dyDescent="0.3">
      <c r="C43" s="10" t="s">
        <v>22</v>
      </c>
      <c r="D43" s="11"/>
      <c r="E43" s="10" t="s">
        <v>23</v>
      </c>
      <c r="F43" s="11"/>
      <c r="G43" s="10" t="s">
        <v>24</v>
      </c>
      <c r="H43" s="11"/>
      <c r="I43" s="10" t="s">
        <v>25</v>
      </c>
      <c r="J43" s="11"/>
      <c r="K43" s="10" t="s">
        <v>7</v>
      </c>
      <c r="L43" s="12"/>
    </row>
    <row r="44" spans="1:13" ht="16.5" thickBot="1" x14ac:dyDescent="0.3">
      <c r="C44" s="14">
        <f ca="1">K25+3</f>
        <v>42016</v>
      </c>
      <c r="D44" s="15">
        <f>D48+D49+D50+D51+D55+D56+D57+D58</f>
        <v>0.29166666666666663</v>
      </c>
      <c r="E44" s="14">
        <f ca="1">C44+1</f>
        <v>42017</v>
      </c>
      <c r="F44" s="15">
        <f>F48+F49+F50+F51+F55+F56+F57+F58</f>
        <v>0.29166666666666669</v>
      </c>
      <c r="G44" s="14">
        <f ca="1">E44+1</f>
        <v>42018</v>
      </c>
      <c r="H44" s="15">
        <f>H48+H49+H50+H51+H55+H56+H57+H58</f>
        <v>0.29166666666666669</v>
      </c>
      <c r="I44" s="14">
        <f ca="1">G44+1</f>
        <v>42019</v>
      </c>
      <c r="J44" s="15">
        <f>J48+J49+J50+J51+J55+J57+J56+J58</f>
        <v>0.29166666666666669</v>
      </c>
      <c r="K44" s="14">
        <f ca="1">I44+1</f>
        <v>42020</v>
      </c>
      <c r="L44" s="16">
        <f>L48+L49+L50+L51+L55+L56+L57+L58</f>
        <v>0.29166666666666669</v>
      </c>
    </row>
    <row r="45" spans="1:13" ht="15.75" thickBot="1" x14ac:dyDescent="0.3">
      <c r="C45" s="159"/>
      <c r="D45" s="160"/>
      <c r="E45" s="160"/>
      <c r="F45" s="160"/>
      <c r="G45" s="160"/>
      <c r="H45" s="160"/>
      <c r="I45" s="160"/>
      <c r="J45" s="160"/>
      <c r="K45" s="160"/>
      <c r="L45" s="161"/>
    </row>
    <row r="46" spans="1:13" ht="15.75" thickBot="1" x14ac:dyDescent="0.3">
      <c r="C46" s="19" t="s">
        <v>10</v>
      </c>
      <c r="D46" s="13" t="s">
        <v>11</v>
      </c>
      <c r="E46" s="19" t="s">
        <v>10</v>
      </c>
      <c r="F46" s="13" t="s">
        <v>11</v>
      </c>
      <c r="G46" s="19" t="s">
        <v>10</v>
      </c>
      <c r="H46" s="13" t="s">
        <v>11</v>
      </c>
      <c r="I46" s="19" t="s">
        <v>10</v>
      </c>
      <c r="J46" s="13" t="s">
        <v>11</v>
      </c>
      <c r="K46" s="19" t="s">
        <v>10</v>
      </c>
      <c r="L46" s="73" t="s">
        <v>11</v>
      </c>
    </row>
    <row r="47" spans="1:13" ht="15.75" thickBot="1" x14ac:dyDescent="0.3">
      <c r="A47" s="78"/>
      <c r="C47" s="25" t="s">
        <v>12</v>
      </c>
      <c r="D47" s="53">
        <v>0.375</v>
      </c>
      <c r="E47" s="25" t="s">
        <v>12</v>
      </c>
      <c r="F47" s="74">
        <v>0.375</v>
      </c>
      <c r="G47" s="25" t="s">
        <v>12</v>
      </c>
      <c r="H47" s="53">
        <v>0.375</v>
      </c>
      <c r="I47" s="75" t="s">
        <v>12</v>
      </c>
      <c r="J47" s="53">
        <v>0.375</v>
      </c>
      <c r="K47" s="76" t="s">
        <v>12</v>
      </c>
      <c r="L47" s="77">
        <v>0.375</v>
      </c>
    </row>
    <row r="48" spans="1:13" ht="15.75" thickBot="1" x14ac:dyDescent="0.3">
      <c r="A48" s="78"/>
      <c r="C48" s="116" t="s">
        <v>14</v>
      </c>
      <c r="D48" s="130">
        <v>8.3333333333333329E-2</v>
      </c>
      <c r="E48" s="131" t="s">
        <v>15</v>
      </c>
      <c r="F48" s="132">
        <v>0.14583333333333334</v>
      </c>
      <c r="G48" s="133" t="s">
        <v>15</v>
      </c>
      <c r="H48" s="132">
        <v>8.3333333333333329E-2</v>
      </c>
      <c r="I48" s="125" t="s">
        <v>41</v>
      </c>
      <c r="J48" s="134">
        <v>0.14583333333333334</v>
      </c>
      <c r="K48" s="118" t="s">
        <v>33</v>
      </c>
      <c r="L48" s="98">
        <v>0.10416666666666667</v>
      </c>
    </row>
    <row r="49" spans="1:13" x14ac:dyDescent="0.25">
      <c r="A49" s="78"/>
      <c r="C49" s="118" t="s">
        <v>33</v>
      </c>
      <c r="D49" s="98">
        <v>6.25E-2</v>
      </c>
      <c r="E49" s="34"/>
      <c r="F49" s="35"/>
      <c r="G49" s="118" t="s">
        <v>33</v>
      </c>
      <c r="H49" s="98">
        <v>4.1666666666666664E-2</v>
      </c>
      <c r="I49" s="121"/>
      <c r="J49" s="35"/>
      <c r="K49" s="125" t="s">
        <v>39</v>
      </c>
      <c r="L49" s="96">
        <v>4.1666666666666664E-2</v>
      </c>
    </row>
    <row r="50" spans="1:13" x14ac:dyDescent="0.25">
      <c r="A50" s="78"/>
      <c r="C50" s="32"/>
      <c r="D50" s="33"/>
      <c r="E50" s="34"/>
      <c r="F50" s="33"/>
      <c r="G50" s="135" t="s">
        <v>14</v>
      </c>
      <c r="H50" s="95">
        <v>2.0833333333333332E-2</v>
      </c>
      <c r="I50" s="32"/>
      <c r="J50" s="33"/>
      <c r="K50" s="32"/>
      <c r="L50" s="33"/>
    </row>
    <row r="51" spans="1:13" ht="15.75" thickBot="1" x14ac:dyDescent="0.3">
      <c r="C51" s="38"/>
      <c r="D51" s="39"/>
      <c r="E51" s="40"/>
      <c r="F51" s="39"/>
      <c r="G51" s="41"/>
      <c r="H51" s="39"/>
      <c r="I51" s="38"/>
      <c r="J51" s="39"/>
      <c r="K51" s="40"/>
      <c r="L51" s="39"/>
    </row>
    <row r="52" spans="1:13" ht="15.75" thickBot="1" x14ac:dyDescent="0.3">
      <c r="C52" s="44" t="s">
        <v>18</v>
      </c>
      <c r="D52" s="45">
        <v>0.52083333333333337</v>
      </c>
      <c r="E52" s="44" t="s">
        <v>18</v>
      </c>
      <c r="F52" s="45">
        <v>0.52083333333333337</v>
      </c>
      <c r="G52" s="46" t="s">
        <v>18</v>
      </c>
      <c r="H52" s="45">
        <v>0.52083333333333337</v>
      </c>
      <c r="I52" s="25" t="s">
        <v>18</v>
      </c>
      <c r="J52" s="45">
        <v>0.52083333333333337</v>
      </c>
      <c r="K52" s="25" t="s">
        <v>18</v>
      </c>
      <c r="L52" s="45">
        <v>0.52083333333333337</v>
      </c>
    </row>
    <row r="53" spans="1:13" ht="15.75" thickBot="1" x14ac:dyDescent="0.3">
      <c r="C53" s="159"/>
      <c r="D53" s="160"/>
      <c r="E53" s="160"/>
      <c r="F53" s="160"/>
      <c r="G53" s="160"/>
      <c r="H53" s="160"/>
      <c r="I53" s="160"/>
      <c r="J53" s="160"/>
      <c r="K53" s="160"/>
      <c r="L53" s="161"/>
    </row>
    <row r="54" spans="1:13" ht="15.75" thickBot="1" x14ac:dyDescent="0.3">
      <c r="C54" s="25" t="s">
        <v>12</v>
      </c>
      <c r="D54" s="45">
        <v>0.58333333333333337</v>
      </c>
      <c r="E54" s="44" t="s">
        <v>12</v>
      </c>
      <c r="F54" s="45">
        <v>0.58333333333333337</v>
      </c>
      <c r="G54" s="46" t="s">
        <v>12</v>
      </c>
      <c r="H54" s="45">
        <v>0.58333333333333337</v>
      </c>
      <c r="I54" s="46" t="s">
        <v>12</v>
      </c>
      <c r="J54" s="45">
        <v>0.58333333333333337</v>
      </c>
      <c r="K54" s="25" t="s">
        <v>12</v>
      </c>
      <c r="L54" s="45">
        <v>0.58333333333333337</v>
      </c>
    </row>
    <row r="55" spans="1:13" x14ac:dyDescent="0.25">
      <c r="C55" s="103" t="s">
        <v>14</v>
      </c>
      <c r="D55" s="130">
        <v>4.1666666666666664E-2</v>
      </c>
      <c r="E55" s="118" t="s">
        <v>33</v>
      </c>
      <c r="F55" s="136">
        <v>0.14583333333333334</v>
      </c>
      <c r="G55" s="125" t="s">
        <v>41</v>
      </c>
      <c r="H55" s="134">
        <v>0.10416666666666667</v>
      </c>
      <c r="I55" s="125" t="s">
        <v>39</v>
      </c>
      <c r="J55" s="134">
        <v>0.14583333333333334</v>
      </c>
      <c r="K55" s="125" t="s">
        <v>39</v>
      </c>
      <c r="L55" s="134">
        <v>0.10416666666666667</v>
      </c>
    </row>
    <row r="56" spans="1:13" x14ac:dyDescent="0.25">
      <c r="C56" s="118" t="s">
        <v>33</v>
      </c>
      <c r="D56" s="98">
        <v>0.10416666666666667</v>
      </c>
      <c r="E56" s="34"/>
      <c r="F56" s="35"/>
      <c r="G56" s="131" t="s">
        <v>15</v>
      </c>
      <c r="H56" s="137">
        <v>4.1666666666666664E-2</v>
      </c>
      <c r="I56" s="121"/>
      <c r="J56" s="35"/>
      <c r="K56" s="118" t="s">
        <v>33</v>
      </c>
      <c r="L56" s="98">
        <v>4.1666666666666664E-2</v>
      </c>
    </row>
    <row r="57" spans="1:13" x14ac:dyDescent="0.25">
      <c r="C57" s="79"/>
      <c r="D57" s="35"/>
      <c r="E57" s="34"/>
      <c r="F57" s="35"/>
      <c r="G57" s="34"/>
      <c r="H57" s="35"/>
      <c r="I57" s="32"/>
      <c r="J57" s="35"/>
      <c r="K57" s="32"/>
      <c r="L57" s="33"/>
    </row>
    <row r="58" spans="1:13" ht="15.75" thickBot="1" x14ac:dyDescent="0.3">
      <c r="C58" s="38"/>
      <c r="D58" s="39"/>
      <c r="E58" s="40"/>
      <c r="F58" s="39"/>
      <c r="G58" s="41"/>
      <c r="H58" s="39"/>
      <c r="I58" s="32"/>
      <c r="J58" s="39"/>
      <c r="K58" s="40"/>
      <c r="L58" s="39"/>
    </row>
    <row r="59" spans="1:13" ht="15.75" thickBot="1" x14ac:dyDescent="0.3">
      <c r="C59" s="25" t="s">
        <v>18</v>
      </c>
      <c r="D59" s="55">
        <v>0.72916666666666663</v>
      </c>
      <c r="E59" s="25" t="s">
        <v>18</v>
      </c>
      <c r="F59" s="55">
        <v>0.72916666666666663</v>
      </c>
      <c r="G59" s="25" t="s">
        <v>18</v>
      </c>
      <c r="H59" s="55">
        <v>0.72916666666666663</v>
      </c>
      <c r="I59" s="25" t="s">
        <v>18</v>
      </c>
      <c r="J59" s="55">
        <v>0.72916666666666663</v>
      </c>
      <c r="K59" s="25" t="s">
        <v>18</v>
      </c>
      <c r="L59" s="77">
        <v>0.72916666666666663</v>
      </c>
    </row>
    <row r="60" spans="1:13" ht="15.75" thickBot="1" x14ac:dyDescent="0.3">
      <c r="C60" s="159"/>
      <c r="D60" s="160"/>
      <c r="E60" s="160"/>
      <c r="F60" s="160"/>
      <c r="G60" s="160"/>
      <c r="H60" s="160"/>
      <c r="I60" s="165"/>
      <c r="J60" s="160"/>
      <c r="K60" s="160"/>
      <c r="L60" s="161"/>
    </row>
    <row r="61" spans="1:13" ht="16.5" thickBot="1" x14ac:dyDescent="0.3">
      <c r="C61" s="162" t="str">
        <f ca="1">"semaine "&amp;INT(MOD(INT((C63-2)/7)+0.6,52+5/28))+1</f>
        <v>semaine 4</v>
      </c>
      <c r="D61" s="163"/>
      <c r="E61" s="163"/>
      <c r="F61" s="163"/>
      <c r="G61" s="163"/>
      <c r="H61" s="163"/>
      <c r="I61" s="163"/>
      <c r="J61" s="163"/>
      <c r="K61" s="164"/>
      <c r="L61" s="56">
        <f>D63+F63+H63+J63+L63</f>
        <v>1.4583333333333335</v>
      </c>
      <c r="M61" s="80">
        <f>L61-O2</f>
        <v>1.4583333333333335</v>
      </c>
    </row>
    <row r="62" spans="1:13" ht="15.75" thickBot="1" x14ac:dyDescent="0.3">
      <c r="C62" s="10" t="s">
        <v>22</v>
      </c>
      <c r="D62" s="11"/>
      <c r="E62" s="10" t="s">
        <v>23</v>
      </c>
      <c r="F62" s="11"/>
      <c r="G62" s="10" t="s">
        <v>24</v>
      </c>
      <c r="H62" s="11"/>
      <c r="I62" s="10" t="s">
        <v>25</v>
      </c>
      <c r="J62" s="11"/>
      <c r="K62" s="10" t="s">
        <v>7</v>
      </c>
      <c r="L62" s="12"/>
    </row>
    <row r="63" spans="1:13" ht="16.5" thickBot="1" x14ac:dyDescent="0.3">
      <c r="C63" s="14">
        <f ca="1">K44+3</f>
        <v>42023</v>
      </c>
      <c r="D63" s="15">
        <f>D67+D68+D69+D70+D74+D75+D76+D77</f>
        <v>0.29166666666666663</v>
      </c>
      <c r="E63" s="14">
        <f ca="1">C63+1</f>
        <v>42024</v>
      </c>
      <c r="F63" s="15">
        <f>F67+F68+F69+F70+F74+F75+F76+F77</f>
        <v>0.29166666666666669</v>
      </c>
      <c r="G63" s="14">
        <f ca="1">E63+1</f>
        <v>42025</v>
      </c>
      <c r="H63" s="15">
        <f>H67+H68+H69+H70+H74+H75+H76+H77</f>
        <v>0.29166666666666669</v>
      </c>
      <c r="I63" s="14">
        <f ca="1">G63+1</f>
        <v>42026</v>
      </c>
      <c r="J63" s="15">
        <f>J67+J68+J69+J70+J74+J76+J75+J77</f>
        <v>0.29166666666666669</v>
      </c>
      <c r="K63" s="14">
        <f ca="1">IF(MONTH(I63+1)=MONTH(1&amp;B2),I63+1,"")</f>
        <v>42027</v>
      </c>
      <c r="L63" s="16">
        <f>L67+L68+L69+L70+L74+L75+L76+L77</f>
        <v>0.29166666666666663</v>
      </c>
    </row>
    <row r="64" spans="1:13" ht="15.75" thickBot="1" x14ac:dyDescent="0.3">
      <c r="C64" s="159"/>
      <c r="D64" s="160"/>
      <c r="E64" s="160"/>
      <c r="F64" s="160"/>
      <c r="G64" s="160"/>
      <c r="H64" s="160"/>
      <c r="I64" s="160"/>
      <c r="J64" s="160"/>
      <c r="K64" s="160"/>
      <c r="L64" s="161"/>
    </row>
    <row r="65" spans="2:13" ht="15.75" thickBot="1" x14ac:dyDescent="0.3">
      <c r="C65" s="19" t="s">
        <v>10</v>
      </c>
      <c r="D65" s="13" t="s">
        <v>11</v>
      </c>
      <c r="E65" s="19" t="s">
        <v>10</v>
      </c>
      <c r="F65" s="13" t="s">
        <v>11</v>
      </c>
      <c r="G65" s="19" t="s">
        <v>10</v>
      </c>
      <c r="H65" s="13" t="s">
        <v>11</v>
      </c>
      <c r="I65" s="19" t="s">
        <v>10</v>
      </c>
      <c r="J65" s="13" t="s">
        <v>11</v>
      </c>
      <c r="K65" s="19" t="s">
        <v>10</v>
      </c>
      <c r="L65" s="13" t="s">
        <v>11</v>
      </c>
    </row>
    <row r="66" spans="2:13" ht="15.75" thickBot="1" x14ac:dyDescent="0.3">
      <c r="C66" s="21" t="s">
        <v>12</v>
      </c>
      <c r="D66" s="22">
        <v>0.375</v>
      </c>
      <c r="E66" s="21" t="s">
        <v>12</v>
      </c>
      <c r="F66" s="22">
        <v>0.375</v>
      </c>
      <c r="G66" s="23" t="s">
        <v>12</v>
      </c>
      <c r="H66" s="22">
        <v>0.375</v>
      </c>
      <c r="I66" s="24" t="s">
        <v>12</v>
      </c>
      <c r="J66" s="22">
        <v>0.375</v>
      </c>
      <c r="K66" s="25" t="s">
        <v>12</v>
      </c>
      <c r="L66" s="22">
        <v>0.375</v>
      </c>
    </row>
    <row r="67" spans="2:13" ht="15.75" thickBot="1" x14ac:dyDescent="0.3">
      <c r="B67" s="81"/>
      <c r="C67" s="125" t="s">
        <v>40</v>
      </c>
      <c r="D67" s="134">
        <v>6.25E-2</v>
      </c>
      <c r="E67" s="116" t="s">
        <v>14</v>
      </c>
      <c r="F67" s="130">
        <v>0.10416666666666667</v>
      </c>
      <c r="G67" s="138" t="s">
        <v>14</v>
      </c>
      <c r="H67" s="130">
        <v>0.14583333333333334</v>
      </c>
      <c r="I67" s="138" t="s">
        <v>14</v>
      </c>
      <c r="J67" s="130">
        <v>0.14583333333333334</v>
      </c>
      <c r="K67" s="125" t="s">
        <v>41</v>
      </c>
      <c r="L67" s="139">
        <v>8.3333333333333329E-2</v>
      </c>
    </row>
    <row r="68" spans="2:13" x14ac:dyDescent="0.25">
      <c r="B68" s="81"/>
      <c r="C68" s="140" t="s">
        <v>14</v>
      </c>
      <c r="D68" s="95">
        <v>4.1666666666666664E-2</v>
      </c>
      <c r="E68" s="141" t="s">
        <v>15</v>
      </c>
      <c r="F68" s="137">
        <v>4.1666666666666664E-2</v>
      </c>
      <c r="G68" s="121"/>
      <c r="H68" s="35"/>
      <c r="I68" s="121"/>
      <c r="J68" s="142"/>
      <c r="K68" s="138" t="s">
        <v>14</v>
      </c>
      <c r="L68" s="35">
        <v>6.25E-2</v>
      </c>
    </row>
    <row r="69" spans="2:13" x14ac:dyDescent="0.25">
      <c r="B69" s="81"/>
      <c r="C69" s="93" t="s">
        <v>32</v>
      </c>
      <c r="D69" s="94">
        <v>4.1666666666666664E-2</v>
      </c>
      <c r="E69" s="33"/>
      <c r="F69" s="33"/>
      <c r="G69" s="121"/>
      <c r="H69" s="35"/>
      <c r="I69" s="143"/>
      <c r="J69" s="144"/>
      <c r="K69" s="11"/>
      <c r="L69" s="35"/>
    </row>
    <row r="70" spans="2:13" ht="15.75" thickBot="1" x14ac:dyDescent="0.3">
      <c r="B70" s="81"/>
      <c r="C70" s="38"/>
      <c r="D70" s="39"/>
      <c r="E70" s="40"/>
      <c r="F70" s="39"/>
      <c r="G70" s="41"/>
      <c r="H70" s="39"/>
      <c r="I70" s="38"/>
      <c r="J70" s="39"/>
      <c r="K70" s="40"/>
      <c r="L70" s="39"/>
    </row>
    <row r="71" spans="2:13" ht="15.75" thickBot="1" x14ac:dyDescent="0.3">
      <c r="C71" s="44" t="s">
        <v>18</v>
      </c>
      <c r="D71" s="45">
        <v>0.54166666666666663</v>
      </c>
      <c r="E71" s="44" t="s">
        <v>18</v>
      </c>
      <c r="F71" s="45">
        <v>0.52083333333333337</v>
      </c>
      <c r="G71" s="46" t="s">
        <v>18</v>
      </c>
      <c r="H71" s="45">
        <v>0.52083333333333337</v>
      </c>
      <c r="I71" s="25" t="s">
        <v>18</v>
      </c>
      <c r="J71" s="45">
        <v>0.52083333333333337</v>
      </c>
      <c r="K71" s="25" t="s">
        <v>18</v>
      </c>
      <c r="L71" s="45">
        <v>0.52083333333333337</v>
      </c>
    </row>
    <row r="72" spans="2:13" ht="15.75" thickBot="1" x14ac:dyDescent="0.3">
      <c r="C72" s="159"/>
      <c r="D72" s="160"/>
      <c r="E72" s="160"/>
      <c r="F72" s="160"/>
      <c r="G72" s="160"/>
      <c r="H72" s="160"/>
      <c r="I72" s="160"/>
      <c r="J72" s="160"/>
      <c r="K72" s="160"/>
      <c r="L72" s="161"/>
    </row>
    <row r="73" spans="2:13" ht="15.75" thickBot="1" x14ac:dyDescent="0.3">
      <c r="C73" s="44" t="s">
        <v>12</v>
      </c>
      <c r="D73" s="45">
        <v>0.60416666666666663</v>
      </c>
      <c r="E73" s="44" t="s">
        <v>12</v>
      </c>
      <c r="F73" s="45">
        <v>0.58333333333333337</v>
      </c>
      <c r="G73" s="46" t="s">
        <v>12</v>
      </c>
      <c r="H73" s="45">
        <v>0.58333333333333337</v>
      </c>
      <c r="I73" s="46" t="s">
        <v>12</v>
      </c>
      <c r="J73" s="45">
        <v>0.58333333333333337</v>
      </c>
      <c r="K73" s="25" t="s">
        <v>12</v>
      </c>
      <c r="L73" s="45">
        <v>0.58333333333333337</v>
      </c>
    </row>
    <row r="74" spans="2:13" ht="15.75" thickBot="1" x14ac:dyDescent="0.3">
      <c r="C74" s="118" t="s">
        <v>33</v>
      </c>
      <c r="D74" s="136">
        <v>0.14583333333333334</v>
      </c>
      <c r="E74" s="133" t="s">
        <v>15</v>
      </c>
      <c r="F74" s="132">
        <v>0.10416666666666667</v>
      </c>
      <c r="G74" s="138" t="s">
        <v>14</v>
      </c>
      <c r="H74" s="130">
        <v>0.10416666666666667</v>
      </c>
      <c r="I74" s="145" t="s">
        <v>42</v>
      </c>
      <c r="J74" s="146">
        <v>0.125</v>
      </c>
      <c r="K74" s="125" t="s">
        <v>41</v>
      </c>
      <c r="L74" s="139">
        <v>0.14583333333333334</v>
      </c>
    </row>
    <row r="75" spans="2:13" x14ac:dyDescent="0.25">
      <c r="C75" s="33"/>
      <c r="D75" s="35"/>
      <c r="E75" s="125" t="s">
        <v>41</v>
      </c>
      <c r="F75" s="96">
        <v>4.1666666666666664E-2</v>
      </c>
      <c r="G75" s="141" t="s">
        <v>15</v>
      </c>
      <c r="H75" s="137">
        <v>4.1666666666666664E-2</v>
      </c>
      <c r="I75" s="147" t="s">
        <v>14</v>
      </c>
      <c r="J75" s="148">
        <v>2.0833333333333332E-2</v>
      </c>
      <c r="K75" s="149"/>
      <c r="L75" s="35"/>
    </row>
    <row r="76" spans="2:13" x14ac:dyDescent="0.25">
      <c r="C76" s="32"/>
      <c r="D76" s="33"/>
      <c r="E76" s="34"/>
      <c r="F76" s="33"/>
      <c r="G76" s="121"/>
      <c r="H76" s="35"/>
      <c r="I76" s="143"/>
      <c r="J76" s="144"/>
      <c r="K76" s="150"/>
      <c r="L76" s="33"/>
    </row>
    <row r="77" spans="2:13" ht="15.75" thickBot="1" x14ac:dyDescent="0.3">
      <c r="C77" s="38"/>
      <c r="D77" s="39"/>
      <c r="E77" s="40"/>
      <c r="F77" s="39"/>
      <c r="G77" s="41"/>
      <c r="H77" s="39"/>
      <c r="I77" s="38"/>
      <c r="J77" s="39"/>
      <c r="K77" s="40"/>
      <c r="L77" s="39"/>
    </row>
    <row r="78" spans="2:13" ht="15.75" thickBot="1" x14ac:dyDescent="0.3">
      <c r="C78" s="25" t="s">
        <v>18</v>
      </c>
      <c r="D78" s="55">
        <v>0.72916666666666663</v>
      </c>
      <c r="E78" s="25" t="s">
        <v>18</v>
      </c>
      <c r="F78" s="55">
        <v>0.72916666666666663</v>
      </c>
      <c r="G78" s="25" t="s">
        <v>18</v>
      </c>
      <c r="H78" s="55">
        <v>0.72916666666666663</v>
      </c>
      <c r="I78" s="25" t="s">
        <v>18</v>
      </c>
      <c r="J78" s="55">
        <v>0.72916666666666663</v>
      </c>
      <c r="K78" s="25" t="s">
        <v>18</v>
      </c>
      <c r="L78" s="55">
        <v>0.72916666666666663</v>
      </c>
    </row>
    <row r="79" spans="2:13" ht="15.75" thickBot="1" x14ac:dyDescent="0.3">
      <c r="C79" s="159"/>
      <c r="D79" s="160"/>
      <c r="E79" s="160"/>
      <c r="F79" s="160"/>
      <c r="G79" s="160"/>
      <c r="H79" s="160"/>
      <c r="I79" s="160"/>
      <c r="J79" s="160"/>
      <c r="K79" s="160"/>
      <c r="L79" s="161"/>
    </row>
    <row r="80" spans="2:13" ht="16.5" thickBot="1" x14ac:dyDescent="0.3">
      <c r="C80" s="162" t="str">
        <f ca="1">IF(C82="","","semaine "&amp;INT(MOD(INT((C82-2)/7)+0.6,52+5/28))+1)</f>
        <v>semaine 5</v>
      </c>
      <c r="D80" s="163"/>
      <c r="E80" s="163"/>
      <c r="F80" s="163"/>
      <c r="G80" s="163"/>
      <c r="H80" s="163"/>
      <c r="I80" s="163"/>
      <c r="J80" s="163"/>
      <c r="K80" s="164"/>
      <c r="L80" s="56">
        <f>D82+F82+H82+J82+L82</f>
        <v>1.4583333333333335</v>
      </c>
      <c r="M80" s="80">
        <f>L80-O80</f>
        <v>1.4583333333333335</v>
      </c>
    </row>
    <row r="81" spans="3:12" ht="15.75" thickBot="1" x14ac:dyDescent="0.3">
      <c r="C81" s="10" t="s">
        <v>22</v>
      </c>
      <c r="D81" s="11"/>
      <c r="E81" s="10" t="s">
        <v>23</v>
      </c>
      <c r="F81" s="11"/>
      <c r="G81" s="10" t="s">
        <v>24</v>
      </c>
      <c r="H81" s="11"/>
      <c r="I81" s="10" t="s">
        <v>25</v>
      </c>
      <c r="J81" s="11"/>
      <c r="K81" s="10" t="s">
        <v>7</v>
      </c>
      <c r="L81" s="12"/>
    </row>
    <row r="82" spans="3:12" ht="16.5" thickBot="1" x14ac:dyDescent="0.3">
      <c r="C82" s="14">
        <f ca="1">IF(K63="","",IF(MONTH(K63+3)=MONTH(1&amp;B2),K63+3,""))</f>
        <v>42030</v>
      </c>
      <c r="D82" s="15">
        <f>D86+D87+D88+D89+D93+D94+D95+D96</f>
        <v>0.29166666666666663</v>
      </c>
      <c r="E82" s="14">
        <f ca="1">IF(C82="","",IF(MONTH(C82+1)=MONTH(1&amp;B2),C82+1,""))</f>
        <v>42031</v>
      </c>
      <c r="F82" s="15">
        <f>F86+F87+F88+F89+F93+F94+F95+F96</f>
        <v>0.29166666666666669</v>
      </c>
      <c r="G82" s="14">
        <f ca="1">IF(E82="","",IF(MONTH(E82+1)=MONTH(1&amp;B2),E82+1,""))</f>
        <v>42032</v>
      </c>
      <c r="H82" s="15">
        <f>H86+H87+H88+H89+H93+H94+H95+H96</f>
        <v>0.29166666666666669</v>
      </c>
      <c r="I82" s="14">
        <f ca="1">IF(G82="","",IF(MONTH(G82+1)=MONTH(1&amp;B2),G82+1,""))</f>
        <v>42033</v>
      </c>
      <c r="J82" s="15">
        <f>J86+J87+J88+J89+J93+J95+J94+J96</f>
        <v>0.29166666666666669</v>
      </c>
      <c r="K82" s="14">
        <f ca="1">IF(I82="","",IF(MONTH(I82+1)=MONTH(1&amp;B2),I82+1,""))</f>
        <v>42034</v>
      </c>
      <c r="L82" s="16">
        <f>L86+L87+L88+L89+L93+L94+L95+L96</f>
        <v>0.29166666666666663</v>
      </c>
    </row>
    <row r="83" spans="3:12" ht="15.75" thickBot="1" x14ac:dyDescent="0.3">
      <c r="C83" s="159"/>
      <c r="D83" s="160"/>
      <c r="E83" s="160"/>
      <c r="F83" s="160"/>
      <c r="G83" s="160"/>
      <c r="H83" s="160"/>
      <c r="I83" s="160"/>
      <c r="J83" s="160"/>
      <c r="K83" s="160"/>
      <c r="L83" s="161"/>
    </row>
    <row r="84" spans="3:12" ht="15.75" thickBot="1" x14ac:dyDescent="0.3">
      <c r="C84" s="19" t="s">
        <v>10</v>
      </c>
      <c r="D84" s="13" t="s">
        <v>11</v>
      </c>
      <c r="E84" s="19" t="s">
        <v>10</v>
      </c>
      <c r="F84" s="13" t="s">
        <v>11</v>
      </c>
      <c r="G84" s="19" t="s">
        <v>10</v>
      </c>
      <c r="H84" s="13" t="s">
        <v>11</v>
      </c>
      <c r="I84" s="19" t="s">
        <v>10</v>
      </c>
      <c r="J84" s="13" t="s">
        <v>11</v>
      </c>
      <c r="K84" s="19" t="s">
        <v>10</v>
      </c>
      <c r="L84" s="13" t="s">
        <v>11</v>
      </c>
    </row>
    <row r="85" spans="3:12" ht="15.75" thickBot="1" x14ac:dyDescent="0.3">
      <c r="C85" s="21" t="s">
        <v>12</v>
      </c>
      <c r="D85" s="22">
        <v>0.375</v>
      </c>
      <c r="E85" s="21" t="s">
        <v>12</v>
      </c>
      <c r="F85" s="22">
        <v>0.375</v>
      </c>
      <c r="G85" s="23" t="s">
        <v>12</v>
      </c>
      <c r="H85" s="22">
        <v>0.375</v>
      </c>
      <c r="I85" s="24" t="s">
        <v>12</v>
      </c>
      <c r="J85" s="22">
        <v>0.375</v>
      </c>
      <c r="K85" s="25" t="s">
        <v>12</v>
      </c>
      <c r="L85" s="22">
        <v>0.375</v>
      </c>
    </row>
    <row r="86" spans="3:12" ht="15.75" thickBot="1" x14ac:dyDescent="0.3">
      <c r="C86" s="125" t="s">
        <v>40</v>
      </c>
      <c r="D86" s="134">
        <v>6.25E-2</v>
      </c>
      <c r="E86" s="116" t="s">
        <v>14</v>
      </c>
      <c r="F86" s="130">
        <v>0.10416666666666667</v>
      </c>
      <c r="G86" s="138" t="s">
        <v>14</v>
      </c>
      <c r="H86" s="130">
        <v>0.14583333333333334</v>
      </c>
      <c r="I86" s="138" t="s">
        <v>14</v>
      </c>
      <c r="J86" s="130">
        <v>0.14583333333333334</v>
      </c>
      <c r="K86" s="125" t="s">
        <v>41</v>
      </c>
      <c r="L86" s="139">
        <v>8.3333333333333329E-2</v>
      </c>
    </row>
    <row r="87" spans="3:12" x14ac:dyDescent="0.25">
      <c r="C87" s="140" t="s">
        <v>14</v>
      </c>
      <c r="D87" s="95">
        <v>4.1666666666666664E-2</v>
      </c>
      <c r="E87" s="141" t="s">
        <v>15</v>
      </c>
      <c r="F87" s="137">
        <v>4.1666666666666664E-2</v>
      </c>
      <c r="G87" s="121"/>
      <c r="H87" s="35"/>
      <c r="I87" s="121"/>
      <c r="J87" s="142"/>
      <c r="K87" s="138" t="s">
        <v>14</v>
      </c>
      <c r="L87" s="35">
        <v>6.25E-2</v>
      </c>
    </row>
    <row r="88" spans="3:12" x14ac:dyDescent="0.25">
      <c r="C88" s="93" t="s">
        <v>32</v>
      </c>
      <c r="D88" s="94">
        <v>4.1666666666666664E-2</v>
      </c>
      <c r="E88" s="33"/>
      <c r="F88" s="33"/>
      <c r="G88" s="121"/>
      <c r="H88" s="35"/>
      <c r="I88" s="143"/>
      <c r="J88" s="144"/>
      <c r="K88" s="11"/>
      <c r="L88" s="35"/>
    </row>
    <row r="89" spans="3:12" ht="15.75" thickBot="1" x14ac:dyDescent="0.3">
      <c r="C89" s="38"/>
      <c r="D89" s="39"/>
      <c r="E89" s="40"/>
      <c r="F89" s="39"/>
      <c r="G89" s="41"/>
      <c r="H89" s="39"/>
      <c r="I89" s="38"/>
      <c r="J89" s="39"/>
      <c r="K89" s="40"/>
      <c r="L89" s="39"/>
    </row>
    <row r="90" spans="3:12" ht="15.75" thickBot="1" x14ac:dyDescent="0.3">
      <c r="C90" s="44" t="s">
        <v>18</v>
      </c>
      <c r="D90" s="45">
        <v>0.54166666666666663</v>
      </c>
      <c r="E90" s="44" t="s">
        <v>18</v>
      </c>
      <c r="F90" s="45">
        <v>0.52083333333333337</v>
      </c>
      <c r="G90" s="46" t="s">
        <v>18</v>
      </c>
      <c r="H90" s="45">
        <v>0.52083333333333337</v>
      </c>
      <c r="I90" s="25" t="s">
        <v>18</v>
      </c>
      <c r="J90" s="45">
        <v>0.52083333333333337</v>
      </c>
      <c r="K90" s="25" t="s">
        <v>18</v>
      </c>
      <c r="L90" s="45">
        <v>0.52083333333333337</v>
      </c>
    </row>
    <row r="91" spans="3:12" ht="15.75" thickBot="1" x14ac:dyDescent="0.3">
      <c r="C91" s="159"/>
      <c r="D91" s="160"/>
      <c r="E91" s="160"/>
      <c r="F91" s="160"/>
      <c r="G91" s="160"/>
      <c r="H91" s="160"/>
      <c r="I91" s="160"/>
      <c r="J91" s="160"/>
      <c r="K91" s="160"/>
      <c r="L91" s="161"/>
    </row>
    <row r="92" spans="3:12" ht="15.75" thickBot="1" x14ac:dyDescent="0.3">
      <c r="C92" s="44" t="s">
        <v>12</v>
      </c>
      <c r="D92" s="45">
        <v>0.60416666666666663</v>
      </c>
      <c r="E92" s="44" t="s">
        <v>12</v>
      </c>
      <c r="F92" s="45">
        <v>0.58333333333333337</v>
      </c>
      <c r="G92" s="46" t="s">
        <v>12</v>
      </c>
      <c r="H92" s="45">
        <v>0.58333333333333337</v>
      </c>
      <c r="I92" s="46" t="s">
        <v>12</v>
      </c>
      <c r="J92" s="45">
        <v>0.58333333333333337</v>
      </c>
      <c r="K92" s="25" t="s">
        <v>12</v>
      </c>
      <c r="L92" s="45">
        <v>0.58333333333333337</v>
      </c>
    </row>
    <row r="93" spans="3:12" ht="15.75" thickBot="1" x14ac:dyDescent="0.3">
      <c r="C93" s="118" t="s">
        <v>33</v>
      </c>
      <c r="D93" s="136">
        <v>0.14583333333333334</v>
      </c>
      <c r="E93" s="133" t="s">
        <v>15</v>
      </c>
      <c r="F93" s="132">
        <v>0.10416666666666667</v>
      </c>
      <c r="G93" s="138" t="s">
        <v>14</v>
      </c>
      <c r="H93" s="130">
        <v>0.10416666666666667</v>
      </c>
      <c r="I93" s="145" t="s">
        <v>42</v>
      </c>
      <c r="J93" s="146">
        <v>0.125</v>
      </c>
      <c r="K93" s="125" t="s">
        <v>41</v>
      </c>
      <c r="L93" s="139">
        <v>0.14583333333333334</v>
      </c>
    </row>
    <row r="94" spans="3:12" x14ac:dyDescent="0.25">
      <c r="C94" s="33"/>
      <c r="D94" s="35"/>
      <c r="E94" s="125" t="s">
        <v>41</v>
      </c>
      <c r="F94" s="96">
        <v>4.1666666666666664E-2</v>
      </c>
      <c r="G94" s="141" t="s">
        <v>15</v>
      </c>
      <c r="H94" s="137">
        <v>4.1666666666666664E-2</v>
      </c>
      <c r="I94" s="147" t="s">
        <v>14</v>
      </c>
      <c r="J94" s="148">
        <v>2.0833333333333332E-2</v>
      </c>
      <c r="K94" s="149"/>
      <c r="L94" s="35"/>
    </row>
    <row r="95" spans="3:12" x14ac:dyDescent="0.25">
      <c r="C95" s="32"/>
      <c r="D95" s="33"/>
      <c r="E95" s="34"/>
      <c r="F95" s="33"/>
      <c r="G95" s="121"/>
      <c r="H95" s="35"/>
      <c r="I95" s="143"/>
      <c r="J95" s="144"/>
      <c r="K95" s="150"/>
      <c r="L95" s="33"/>
    </row>
    <row r="96" spans="3:12" ht="15.75" thickBot="1" x14ac:dyDescent="0.3">
      <c r="C96" s="38"/>
      <c r="D96" s="39"/>
      <c r="E96" s="40"/>
      <c r="F96" s="39"/>
      <c r="G96" s="41"/>
      <c r="H96" s="39"/>
      <c r="I96" s="38"/>
      <c r="J96" s="39"/>
      <c r="K96" s="40"/>
      <c r="L96" s="39"/>
    </row>
    <row r="97" spans="3:12" ht="15.75" thickBot="1" x14ac:dyDescent="0.3">
      <c r="C97" s="25" t="s">
        <v>18</v>
      </c>
      <c r="D97" s="55">
        <v>0.72916666666666663</v>
      </c>
      <c r="E97" s="25" t="s">
        <v>18</v>
      </c>
      <c r="F97" s="55">
        <v>0.72916666666666663</v>
      </c>
      <c r="G97" s="25" t="s">
        <v>18</v>
      </c>
      <c r="H97" s="55">
        <v>0.72916666666666663</v>
      </c>
      <c r="I97" s="25" t="s">
        <v>18</v>
      </c>
      <c r="J97" s="55">
        <v>0.72916666666666663</v>
      </c>
      <c r="K97" s="25" t="s">
        <v>18</v>
      </c>
      <c r="L97" s="55">
        <v>0.72916666666666663</v>
      </c>
    </row>
    <row r="98" spans="3:12" ht="15.75" thickBot="1" x14ac:dyDescent="0.3">
      <c r="C98" s="159"/>
      <c r="D98" s="160"/>
      <c r="E98" s="160"/>
      <c r="F98" s="160"/>
      <c r="G98" s="160"/>
      <c r="H98" s="160"/>
      <c r="I98" s="160"/>
      <c r="J98" s="160"/>
      <c r="K98" s="160"/>
      <c r="L98" s="161"/>
    </row>
  </sheetData>
  <mergeCells count="19">
    <mergeCell ref="C61:K61"/>
    <mergeCell ref="C23:K23"/>
    <mergeCell ref="C1:L1"/>
    <mergeCell ref="C4:K4"/>
    <mergeCell ref="C7:L7"/>
    <mergeCell ref="C15:L15"/>
    <mergeCell ref="C22:L22"/>
    <mergeCell ref="C41:L41"/>
    <mergeCell ref="C42:K42"/>
    <mergeCell ref="C45:L45"/>
    <mergeCell ref="C53:L53"/>
    <mergeCell ref="C60:L60"/>
    <mergeCell ref="C83:L83"/>
    <mergeCell ref="C91:L91"/>
    <mergeCell ref="C98:L98"/>
    <mergeCell ref="C64:L64"/>
    <mergeCell ref="C72:L72"/>
    <mergeCell ref="C79:L79"/>
    <mergeCell ref="C80:K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activeCell="A29" sqref="A29"/>
    </sheetView>
  </sheetViews>
  <sheetFormatPr baseColWidth="10" defaultRowHeight="15" x14ac:dyDescent="0.25"/>
  <cols>
    <col min="1" max="1" width="20.85546875" bestFit="1" customWidth="1"/>
    <col min="3" max="3" width="25.42578125" bestFit="1" customWidth="1"/>
    <col min="4" max="4" width="6.42578125" bestFit="1" customWidth="1"/>
    <col min="5" max="5" width="25.42578125" bestFit="1" customWidth="1"/>
    <col min="7" max="7" width="25.42578125" bestFit="1" customWidth="1"/>
    <col min="9" max="9" width="29.28515625" bestFit="1" customWidth="1"/>
    <col min="11" max="11" width="29.28515625" bestFit="1" customWidth="1"/>
  </cols>
  <sheetData>
    <row r="1" spans="1:13" ht="21.75" thickBot="1" x14ac:dyDescent="0.4">
      <c r="A1" s="169"/>
      <c r="B1" s="1"/>
      <c r="C1" s="166" t="s">
        <v>26</v>
      </c>
      <c r="D1" s="167"/>
      <c r="E1" s="167"/>
      <c r="F1" s="167"/>
      <c r="G1" s="167"/>
      <c r="H1" s="167"/>
      <c r="I1" s="167"/>
      <c r="J1" s="167"/>
      <c r="K1" s="167"/>
      <c r="L1" s="168"/>
    </row>
    <row r="2" spans="1:13" ht="21.75" thickBot="1" x14ac:dyDescent="0.4">
      <c r="A2" s="2" t="s">
        <v>0</v>
      </c>
      <c r="B2" s="82" t="str">
        <f ca="1">MID(CELL("filename",A1),FIND("]",CELL("filename",A1))+1,32)</f>
        <v>Février</v>
      </c>
      <c r="C2" s="156"/>
      <c r="D2" s="4"/>
      <c r="E2" s="169"/>
      <c r="F2" s="4"/>
      <c r="G2" s="157"/>
      <c r="H2" s="4"/>
      <c r="I2" s="4"/>
      <c r="J2" s="4"/>
      <c r="K2" s="4"/>
      <c r="L2" s="4"/>
      <c r="M2" s="6" t="s">
        <v>1</v>
      </c>
    </row>
    <row r="3" spans="1:13" ht="21.75" thickBot="1" x14ac:dyDescent="0.4">
      <c r="A3" s="2" t="s">
        <v>2</v>
      </c>
      <c r="B3" s="3">
        <f>Année</f>
        <v>2015</v>
      </c>
      <c r="C3" s="4"/>
      <c r="D3" s="4"/>
      <c r="E3" s="4"/>
      <c r="F3" s="4"/>
      <c r="G3" s="5"/>
      <c r="H3" s="4"/>
      <c r="I3" s="4"/>
      <c r="J3" s="4"/>
      <c r="K3" s="4"/>
      <c r="L3" s="4"/>
    </row>
    <row r="4" spans="1:13" ht="16.5" thickBot="1" x14ac:dyDescent="0.3">
      <c r="A4" s="7" t="s">
        <v>3</v>
      </c>
      <c r="B4" s="8" t="s">
        <v>27</v>
      </c>
      <c r="C4" s="162" t="str">
        <f ca="1">"semaine "&amp;INT(MOD(INT((MIN(C6,E6,G6,I6,K6)-2)/7)+0.6,52+5/28))+1</f>
        <v>semaine 6</v>
      </c>
      <c r="D4" s="163"/>
      <c r="E4" s="163"/>
      <c r="F4" s="163"/>
      <c r="G4" s="163"/>
      <c r="H4" s="163"/>
      <c r="I4" s="163"/>
      <c r="J4" s="163"/>
      <c r="K4" s="164"/>
      <c r="L4" s="9">
        <f>F6+H6+J6+L6+D6</f>
        <v>1.458333333333333</v>
      </c>
      <c r="M4" s="83">
        <f>L4-O2</f>
        <v>1.458333333333333</v>
      </c>
    </row>
    <row r="5" spans="1:13" ht="15.75" thickBot="1" x14ac:dyDescent="0.3">
      <c r="A5" s="2" t="s">
        <v>28</v>
      </c>
      <c r="B5" s="84">
        <v>35</v>
      </c>
      <c r="C5" s="10" t="s">
        <v>29</v>
      </c>
      <c r="D5" s="11"/>
      <c r="E5" s="10" t="s">
        <v>4</v>
      </c>
      <c r="F5" s="11"/>
      <c r="G5" s="10" t="s">
        <v>5</v>
      </c>
      <c r="H5" s="11"/>
      <c r="I5" s="10" t="s">
        <v>6</v>
      </c>
      <c r="J5" s="12"/>
      <c r="K5" s="10" t="s">
        <v>7</v>
      </c>
      <c r="L5" s="13"/>
    </row>
    <row r="6" spans="1:13" ht="16.5" thickBot="1" x14ac:dyDescent="0.3">
      <c r="A6" s="2" t="s">
        <v>8</v>
      </c>
      <c r="B6" s="85">
        <f>L4+L23+L42+L61+L80</f>
        <v>7</v>
      </c>
      <c r="C6" s="14">
        <f ca="1">IF(WEEKDAY(WORKDAY(("1/"&amp;B2&amp;"/"&amp;B3)*1-1,1,Fériés))=2,WORKDAY(("1/"&amp;B2&amp;"/"&amp;B3)*1-1,1,Fériés),"")</f>
        <v>42037</v>
      </c>
      <c r="D6" s="15">
        <f>D10+D11+D12+D13+D17+D18+D19+D20</f>
        <v>0.29166666666666663</v>
      </c>
      <c r="E6" s="14">
        <f ca="1">IF(C6="",IF(WEEKDAY(WORKDAY(("1/"&amp;B2&amp;"/"&amp;B3)*1-1,1,Fériés))=3,WORKDAY(("1/"&amp;B2&amp;"/"&amp;B3)*1-1,1,Fériés),""),C6+1)</f>
        <v>42038</v>
      </c>
      <c r="F6" s="15">
        <f>F10+F11+F12+F13+F17+F18+F19+F20</f>
        <v>0.29166666666666669</v>
      </c>
      <c r="G6" s="14">
        <f ca="1">IF(E6="",IF(WEEKDAY(WORKDAY(("1/"&amp;B2&amp;"/"&amp;B3)*1-1,1,Fériés))=4,WORKDAY(("1/"&amp;B2&amp;"/"&amp;B3)*1-1,1,Fériés),""),E6+1)</f>
        <v>42039</v>
      </c>
      <c r="H6" s="15">
        <f>H10+H11+H12+H13+H17+H19+H18+H20</f>
        <v>0.29166666666666663</v>
      </c>
      <c r="I6" s="14">
        <f ca="1">IF(G6="",IF(WEEKDAY(WORKDAY(("1/"&amp;B2&amp;"/"&amp;B3)*1-1,1,Fériés))=5,WORKDAY(("1/"&amp;B2&amp;"/"&amp;B3)*1-1,1,Fériés),""),G6+1)</f>
        <v>42040</v>
      </c>
      <c r="J6" s="16">
        <f>J10+J11+J12+J13+J17+J18+J19+J20</f>
        <v>0.29166666666666669</v>
      </c>
      <c r="K6" s="14">
        <f ca="1">IF(I6="",IF(WEEKDAY(WORKDAY(("1/"&amp;B2&amp;"/"&amp;B3)*1-1,1,Fériés))=6,WORKDAY(("1/"&amp;B2&amp;"/"&amp;B3)*1-1,1,Fériés),""),I6+1)</f>
        <v>42041</v>
      </c>
      <c r="L6" s="16">
        <f>L10+L11+L12+L13+L17+L19+L18+L20</f>
        <v>0.29166666666666663</v>
      </c>
    </row>
    <row r="7" spans="1:13" ht="15.75" thickBot="1" x14ac:dyDescent="0.3">
      <c r="A7" s="17" t="s">
        <v>9</v>
      </c>
      <c r="B7" s="86">
        <f>M4+M23+M42+M61+M80</f>
        <v>7</v>
      </c>
      <c r="C7" s="159"/>
      <c r="D7" s="160"/>
      <c r="E7" s="160"/>
      <c r="F7" s="160"/>
      <c r="G7" s="160"/>
      <c r="H7" s="160"/>
      <c r="I7" s="160"/>
      <c r="J7" s="160"/>
      <c r="K7" s="160"/>
      <c r="L7" s="161"/>
    </row>
    <row r="8" spans="1:13" ht="15.75" thickBot="1" x14ac:dyDescent="0.3">
      <c r="A8" s="87"/>
      <c r="B8" s="18"/>
      <c r="C8" s="19" t="s">
        <v>10</v>
      </c>
      <c r="D8" s="13" t="s">
        <v>11</v>
      </c>
      <c r="E8" s="19" t="s">
        <v>10</v>
      </c>
      <c r="F8" s="13" t="s">
        <v>11</v>
      </c>
      <c r="G8" s="20" t="s">
        <v>10</v>
      </c>
      <c r="H8" s="13" t="s">
        <v>11</v>
      </c>
      <c r="I8" s="20" t="s">
        <v>10</v>
      </c>
      <c r="J8" s="13" t="s">
        <v>11</v>
      </c>
      <c r="K8" s="20" t="s">
        <v>10</v>
      </c>
      <c r="L8" s="13" t="s">
        <v>11</v>
      </c>
    </row>
    <row r="9" spans="1:13" ht="15.75" thickBot="1" x14ac:dyDescent="0.3">
      <c r="A9" s="88"/>
      <c r="B9" s="18"/>
      <c r="C9" s="21" t="s">
        <v>12</v>
      </c>
      <c r="D9" s="22">
        <v>0.375</v>
      </c>
      <c r="E9" s="21" t="s">
        <v>12</v>
      </c>
      <c r="F9" s="22">
        <v>0.375</v>
      </c>
      <c r="G9" s="23" t="s">
        <v>12</v>
      </c>
      <c r="H9" s="22">
        <v>0.375</v>
      </c>
      <c r="I9" s="24" t="s">
        <v>12</v>
      </c>
      <c r="J9" s="22">
        <v>0.375</v>
      </c>
      <c r="K9" s="25" t="s">
        <v>12</v>
      </c>
      <c r="L9" s="22">
        <v>0.375</v>
      </c>
    </row>
    <row r="10" spans="1:13" ht="15.75" thickBot="1" x14ac:dyDescent="0.3">
      <c r="A10" s="26" t="s">
        <v>13</v>
      </c>
      <c r="B10" s="27">
        <f>D12+F10+J10+L11+D19+F17+D37+J38+L36+J48+L49+H55+J55+L55+D67+F75+L67+L74+D86</f>
        <v>1.5833333333333333</v>
      </c>
      <c r="C10" s="89" t="s">
        <v>30</v>
      </c>
      <c r="D10" s="90">
        <v>6.25E-2</v>
      </c>
      <c r="E10" s="91" t="s">
        <v>31</v>
      </c>
      <c r="F10" s="92">
        <v>0.14583333333333334</v>
      </c>
      <c r="G10" s="89" t="s">
        <v>30</v>
      </c>
      <c r="H10" s="90">
        <v>0.14583333333333334</v>
      </c>
      <c r="I10" s="91" t="s">
        <v>31</v>
      </c>
      <c r="J10" s="92">
        <v>4.1666666666666664E-2</v>
      </c>
      <c r="K10" s="89" t="s">
        <v>30</v>
      </c>
      <c r="L10" s="90">
        <v>4.1666666666666664E-2</v>
      </c>
    </row>
    <row r="11" spans="1:13" ht="15.75" thickBot="1" x14ac:dyDescent="0.3">
      <c r="A11" s="28" t="s">
        <v>14</v>
      </c>
      <c r="B11" s="29">
        <f>D10+D18+H10+H17+J11+J17+L10+L19+J29+L29+F36+J36+D48+D55+H50+D68+F67+H67+J67+H74+J75+L68+D87+D93</f>
        <v>1.9791666666666667</v>
      </c>
      <c r="C11" s="93" t="s">
        <v>32</v>
      </c>
      <c r="D11" s="94">
        <v>4.1666666666666664E-2</v>
      </c>
      <c r="E11" s="32"/>
      <c r="F11" s="35"/>
      <c r="G11" s="32"/>
      <c r="H11" s="35"/>
      <c r="I11" s="89" t="s">
        <v>30</v>
      </c>
      <c r="J11" s="95">
        <v>0.10416666666666667</v>
      </c>
      <c r="K11" s="91" t="s">
        <v>31</v>
      </c>
      <c r="L11" s="96">
        <v>6.25E-2</v>
      </c>
    </row>
    <row r="12" spans="1:13" x14ac:dyDescent="0.25">
      <c r="A12" s="30" t="s">
        <v>15</v>
      </c>
      <c r="B12" s="31">
        <f>F48+H48+H56+F68+F74+H75</f>
        <v>0.45833333333333343</v>
      </c>
      <c r="C12" s="91" t="s">
        <v>31</v>
      </c>
      <c r="D12" s="96">
        <v>4.1666666666666664E-2</v>
      </c>
      <c r="E12" s="32"/>
      <c r="F12" s="33"/>
      <c r="G12" s="34"/>
      <c r="H12" s="33"/>
      <c r="I12" s="34"/>
      <c r="J12" s="35"/>
      <c r="K12" s="97" t="s">
        <v>33</v>
      </c>
      <c r="L12" s="98">
        <v>4.1666666666666664E-2</v>
      </c>
    </row>
    <row r="13" spans="1:13" ht="15.75" thickBot="1" x14ac:dyDescent="0.3">
      <c r="A13" s="36" t="s">
        <v>16</v>
      </c>
      <c r="B13" s="37">
        <f>H19+J74</f>
        <v>0.14583333333333334</v>
      </c>
      <c r="C13" s="38"/>
      <c r="D13" s="39"/>
      <c r="E13" s="38"/>
      <c r="F13" s="39"/>
      <c r="G13" s="40"/>
      <c r="H13" s="39"/>
      <c r="I13" s="41"/>
      <c r="J13" s="39"/>
      <c r="K13" s="32"/>
      <c r="L13" s="39"/>
    </row>
    <row r="14" spans="1:13" ht="15.75" thickBot="1" x14ac:dyDescent="0.3">
      <c r="A14" s="42" t="s">
        <v>17</v>
      </c>
      <c r="B14" s="43">
        <f>D11+D69</f>
        <v>8.3333333333333329E-2</v>
      </c>
      <c r="C14" s="44" t="s">
        <v>18</v>
      </c>
      <c r="D14" s="45">
        <v>0.52083333333333337</v>
      </c>
      <c r="E14" s="44" t="s">
        <v>18</v>
      </c>
      <c r="F14" s="45">
        <v>0.52083333333333337</v>
      </c>
      <c r="G14" s="46" t="s">
        <v>18</v>
      </c>
      <c r="H14" s="45">
        <v>0.52083333333333337</v>
      </c>
      <c r="I14" s="25" t="s">
        <v>18</v>
      </c>
      <c r="J14" s="45">
        <v>0.52083333333333337</v>
      </c>
      <c r="K14" s="25" t="s">
        <v>18</v>
      </c>
      <c r="L14" s="45">
        <v>0.52083333333333337</v>
      </c>
    </row>
    <row r="15" spans="1:13" ht="15.75" thickBot="1" x14ac:dyDescent="0.3">
      <c r="A15" s="47" t="s">
        <v>19</v>
      </c>
      <c r="B15" s="48">
        <f>F18+J19+L12+L17+F30+J37+L30+D49+D56+F55+H49+L48+L56+D74</f>
        <v>1.1041666666666665</v>
      </c>
      <c r="C15" s="159"/>
      <c r="D15" s="160"/>
      <c r="E15" s="160"/>
      <c r="F15" s="160"/>
      <c r="G15" s="160"/>
      <c r="H15" s="160"/>
      <c r="I15" s="160"/>
      <c r="J15" s="160"/>
      <c r="K15" s="160"/>
      <c r="L15" s="161"/>
    </row>
    <row r="16" spans="1:13" ht="15.75" thickBot="1" x14ac:dyDescent="0.3">
      <c r="A16" s="49" t="s">
        <v>20</v>
      </c>
      <c r="B16" s="50">
        <f>H18+J18</f>
        <v>4.1666666666666664E-2</v>
      </c>
      <c r="C16" s="44" t="s">
        <v>12</v>
      </c>
      <c r="D16" s="45">
        <v>0.58333333333333337</v>
      </c>
      <c r="E16" s="44" t="s">
        <v>12</v>
      </c>
      <c r="F16" s="45">
        <v>0.58333333333333337</v>
      </c>
      <c r="G16" s="46" t="s">
        <v>12</v>
      </c>
      <c r="H16" s="45">
        <v>0.58333333333333337</v>
      </c>
      <c r="I16" s="46" t="s">
        <v>12</v>
      </c>
      <c r="J16" s="45">
        <v>0.58333333333333337</v>
      </c>
      <c r="K16" s="25" t="s">
        <v>12</v>
      </c>
      <c r="L16" s="45">
        <v>0.58333333333333337</v>
      </c>
    </row>
    <row r="17" spans="1:13" ht="15.75" thickBot="1" x14ac:dyDescent="0.3">
      <c r="A17" s="51" t="s">
        <v>21</v>
      </c>
      <c r="B17" s="52">
        <f>D17+L18+D29+D36+F29</f>
        <v>0.39583333333333337</v>
      </c>
      <c r="C17" s="99" t="s">
        <v>34</v>
      </c>
      <c r="D17" s="100">
        <v>4.1666666666666664E-2</v>
      </c>
      <c r="E17" s="91" t="s">
        <v>31</v>
      </c>
      <c r="F17" s="92">
        <v>6.25E-2</v>
      </c>
      <c r="G17" s="89" t="s">
        <v>30</v>
      </c>
      <c r="H17" s="90">
        <v>0.10416666666666667</v>
      </c>
      <c r="I17" s="89" t="s">
        <v>30</v>
      </c>
      <c r="J17" s="90">
        <v>6.25E-2</v>
      </c>
      <c r="K17" s="97" t="s">
        <v>33</v>
      </c>
      <c r="L17" s="101">
        <v>8.3333333333333329E-2</v>
      </c>
    </row>
    <row r="18" spans="1:13" ht="15.75" thickBot="1" x14ac:dyDescent="0.3">
      <c r="B18" s="102"/>
      <c r="C18" s="103" t="s">
        <v>30</v>
      </c>
      <c r="D18" s="95">
        <v>6.25E-2</v>
      </c>
      <c r="E18" s="97" t="s">
        <v>33</v>
      </c>
      <c r="F18" s="98">
        <v>8.3333333333333329E-2</v>
      </c>
      <c r="G18" s="104" t="s">
        <v>35</v>
      </c>
      <c r="H18" s="105">
        <v>2.0833333333333332E-2</v>
      </c>
      <c r="I18" s="104" t="s">
        <v>35</v>
      </c>
      <c r="J18" s="105">
        <v>2.0833333333333332E-2</v>
      </c>
      <c r="K18" s="106" t="s">
        <v>36</v>
      </c>
      <c r="L18" s="107">
        <v>2.0833333333333332E-2</v>
      </c>
    </row>
    <row r="19" spans="1:13" x14ac:dyDescent="0.25">
      <c r="B19" s="102"/>
      <c r="C19" s="91" t="s">
        <v>31</v>
      </c>
      <c r="D19" s="96">
        <v>4.1666666666666664E-2</v>
      </c>
      <c r="E19" s="32"/>
      <c r="F19" s="33"/>
      <c r="G19" s="108" t="s">
        <v>37</v>
      </c>
      <c r="H19" s="109">
        <v>2.0833333333333332E-2</v>
      </c>
      <c r="I19" s="97" t="s">
        <v>33</v>
      </c>
      <c r="J19" s="98">
        <v>6.25E-2</v>
      </c>
      <c r="K19" s="89" t="s">
        <v>30</v>
      </c>
      <c r="L19" s="95">
        <v>4.1666666666666664E-2</v>
      </c>
    </row>
    <row r="20" spans="1:13" ht="15.75" thickBot="1" x14ac:dyDescent="0.3">
      <c r="C20" s="38"/>
      <c r="D20" s="39"/>
      <c r="E20" s="38"/>
      <c r="F20" s="39"/>
      <c r="G20" s="40"/>
      <c r="H20" s="39"/>
      <c r="I20" s="41"/>
      <c r="J20" s="39"/>
      <c r="K20" s="40"/>
      <c r="L20" s="39"/>
    </row>
    <row r="21" spans="1:13" ht="15.75" thickBot="1" x14ac:dyDescent="0.3">
      <c r="B21" s="110"/>
      <c r="C21" s="25" t="s">
        <v>18</v>
      </c>
      <c r="D21" s="53">
        <v>0.72916666666666663</v>
      </c>
      <c r="E21" s="25" t="s">
        <v>18</v>
      </c>
      <c r="F21" s="54">
        <v>0.72916666666666663</v>
      </c>
      <c r="G21" s="25" t="s">
        <v>18</v>
      </c>
      <c r="H21" s="55">
        <v>0.72916666666666663</v>
      </c>
      <c r="I21" s="25" t="s">
        <v>18</v>
      </c>
      <c r="J21" s="55">
        <v>0.72916666666666663</v>
      </c>
      <c r="K21" s="25" t="s">
        <v>18</v>
      </c>
      <c r="L21" s="55">
        <v>0.72916666666666663</v>
      </c>
    </row>
    <row r="22" spans="1:13" ht="15.75" thickBot="1" x14ac:dyDescent="0.3">
      <c r="B22" s="110"/>
      <c r="C22" s="159"/>
      <c r="D22" s="160"/>
      <c r="E22" s="160"/>
      <c r="F22" s="160"/>
      <c r="G22" s="160"/>
      <c r="H22" s="160"/>
      <c r="I22" s="160"/>
      <c r="J22" s="160"/>
      <c r="K22" s="160"/>
      <c r="L22" s="161"/>
    </row>
    <row r="23" spans="1:13" ht="16.5" thickBot="1" x14ac:dyDescent="0.3">
      <c r="B23" s="102">
        <f>SUM(B10:B19)</f>
        <v>5.7916666666666661</v>
      </c>
      <c r="C23" s="162" t="str">
        <f ca="1">"semaine "&amp;INT(MOD(INT((C25-2)/7)+0.6,52+5/28))+1</f>
        <v>semaine 7</v>
      </c>
      <c r="D23" s="163"/>
      <c r="E23" s="163"/>
      <c r="F23" s="163"/>
      <c r="G23" s="163"/>
      <c r="H23" s="163"/>
      <c r="I23" s="163"/>
      <c r="J23" s="163"/>
      <c r="K23" s="164"/>
      <c r="L23" s="56">
        <f>D25+F25+H25+J25+L25</f>
        <v>1.1666666666666665</v>
      </c>
      <c r="M23" s="57">
        <f>L23-N23</f>
        <v>1.1666666666666665</v>
      </c>
    </row>
    <row r="24" spans="1:13" ht="15.75" thickBot="1" x14ac:dyDescent="0.3">
      <c r="B24" s="111"/>
      <c r="C24" s="10" t="s">
        <v>22</v>
      </c>
      <c r="D24" s="11"/>
      <c r="E24" s="10" t="s">
        <v>23</v>
      </c>
      <c r="F24" s="11"/>
      <c r="G24" s="10" t="s">
        <v>24</v>
      </c>
      <c r="H24" s="11"/>
      <c r="I24" s="10" t="s">
        <v>25</v>
      </c>
      <c r="J24" s="11"/>
      <c r="K24" s="10" t="s">
        <v>7</v>
      </c>
      <c r="L24" s="12"/>
    </row>
    <row r="25" spans="1:13" ht="16.5" thickBot="1" x14ac:dyDescent="0.3">
      <c r="C25" s="14">
        <f ca="1">K6+3</f>
        <v>42044</v>
      </c>
      <c r="D25" s="15">
        <f>D29+D30+D31+D32+D36+D37+D38+D39</f>
        <v>0.29166666666666669</v>
      </c>
      <c r="E25" s="14">
        <f ca="1">C25+1</f>
        <v>42045</v>
      </c>
      <c r="F25" s="15">
        <f>F29+F30+F31+F32+F36+F37+F38+F39</f>
        <v>0.29166666666666669</v>
      </c>
      <c r="G25" s="14">
        <f ca="1">E25+1</f>
        <v>42046</v>
      </c>
      <c r="H25" s="15">
        <f>H29+H30+H31+H32+H36+H37+H38+H39</f>
        <v>0</v>
      </c>
      <c r="I25" s="14">
        <f ca="1">G25+1</f>
        <v>42047</v>
      </c>
      <c r="J25" s="15">
        <f>J29+J30+J31+J32+J36+J38+J37+J39</f>
        <v>0.29166666666666663</v>
      </c>
      <c r="K25" s="14">
        <f ca="1">I25+1</f>
        <v>42048</v>
      </c>
      <c r="L25" s="16">
        <f>L29+L30+L31+L32+L36+L37+L38+L39</f>
        <v>0.29166666666666663</v>
      </c>
    </row>
    <row r="26" spans="1:13" ht="15.75" thickBot="1" x14ac:dyDescent="0.3">
      <c r="C26" s="58"/>
      <c r="D26" s="59"/>
      <c r="E26" s="59"/>
      <c r="F26" s="59"/>
      <c r="G26" s="59"/>
      <c r="H26" s="59"/>
      <c r="I26" s="59"/>
      <c r="J26" s="59"/>
      <c r="K26" s="59"/>
      <c r="L26" s="60"/>
    </row>
    <row r="27" spans="1:13" ht="15.75" thickBot="1" x14ac:dyDescent="0.3">
      <c r="C27" s="19" t="s">
        <v>10</v>
      </c>
      <c r="D27" s="13" t="s">
        <v>11</v>
      </c>
      <c r="E27" s="19" t="s">
        <v>10</v>
      </c>
      <c r="F27" s="13" t="s">
        <v>11</v>
      </c>
      <c r="G27" s="19" t="s">
        <v>10</v>
      </c>
      <c r="H27" s="13" t="s">
        <v>11</v>
      </c>
      <c r="I27" s="19" t="s">
        <v>10</v>
      </c>
      <c r="J27" s="13" t="s">
        <v>11</v>
      </c>
      <c r="K27" s="19" t="s">
        <v>10</v>
      </c>
      <c r="L27" s="13" t="s">
        <v>11</v>
      </c>
    </row>
    <row r="28" spans="1:13" ht="15.75" thickBot="1" x14ac:dyDescent="0.3">
      <c r="C28" s="21" t="s">
        <v>12</v>
      </c>
      <c r="D28" s="22">
        <v>0.375</v>
      </c>
      <c r="E28" s="21" t="s">
        <v>12</v>
      </c>
      <c r="F28" s="22">
        <v>0.375</v>
      </c>
      <c r="G28" s="23" t="s">
        <v>12</v>
      </c>
      <c r="H28" s="22">
        <v>0.375</v>
      </c>
      <c r="I28" s="24" t="s">
        <v>12</v>
      </c>
      <c r="J28" s="22">
        <v>0.375</v>
      </c>
      <c r="K28" s="25" t="s">
        <v>12</v>
      </c>
      <c r="L28" s="22">
        <v>0.375</v>
      </c>
    </row>
    <row r="29" spans="1:13" ht="15" customHeight="1" thickBot="1" x14ac:dyDescent="0.3">
      <c r="C29" s="106" t="s">
        <v>36</v>
      </c>
      <c r="D29" s="112">
        <v>0.14583333333333334</v>
      </c>
      <c r="E29" s="99" t="s">
        <v>36</v>
      </c>
      <c r="F29" s="113">
        <v>0.10416666666666667</v>
      </c>
      <c r="G29" s="114" t="s">
        <v>38</v>
      </c>
      <c r="H29" s="115"/>
      <c r="I29" s="116" t="s">
        <v>14</v>
      </c>
      <c r="J29" s="117">
        <v>0.14583333333333334</v>
      </c>
      <c r="K29" s="116" t="s">
        <v>14</v>
      </c>
      <c r="L29" s="117">
        <v>6.25E-2</v>
      </c>
    </row>
    <row r="30" spans="1:13" x14ac:dyDescent="0.25">
      <c r="C30" s="32"/>
      <c r="D30" s="35"/>
      <c r="E30" s="118" t="s">
        <v>33</v>
      </c>
      <c r="F30" s="119">
        <v>4.1666666666666664E-2</v>
      </c>
      <c r="G30" s="32"/>
      <c r="H30" s="120"/>
      <c r="I30" s="34"/>
      <c r="J30" s="120"/>
      <c r="K30" s="97" t="s">
        <v>33</v>
      </c>
      <c r="L30" s="119">
        <v>8.3333333333333329E-2</v>
      </c>
    </row>
    <row r="31" spans="1:13" x14ac:dyDescent="0.25">
      <c r="C31" s="32"/>
      <c r="D31" s="35"/>
      <c r="E31" s="32"/>
      <c r="F31" s="120"/>
      <c r="G31" s="33"/>
      <c r="H31" s="120"/>
      <c r="I31" s="121"/>
      <c r="J31" s="122"/>
      <c r="K31" s="121"/>
      <c r="L31" s="120"/>
    </row>
    <row r="32" spans="1:13" ht="15.75" thickBot="1" x14ac:dyDescent="0.3">
      <c r="C32" s="33"/>
      <c r="D32" s="39"/>
      <c r="E32" s="40"/>
      <c r="F32" s="61"/>
      <c r="G32" s="62"/>
      <c r="H32" s="61"/>
      <c r="I32" s="63"/>
      <c r="J32" s="61"/>
      <c r="K32" s="64"/>
      <c r="L32" s="61"/>
    </row>
    <row r="33" spans="1:13" ht="15.75" thickBot="1" x14ac:dyDescent="0.3">
      <c r="C33" s="65" t="s">
        <v>18</v>
      </c>
      <c r="D33" s="53">
        <v>0.52083333333333337</v>
      </c>
      <c r="E33" s="65" t="s">
        <v>18</v>
      </c>
      <c r="F33" s="66">
        <v>0.52083333333333337</v>
      </c>
      <c r="G33" s="67" t="s">
        <v>18</v>
      </c>
      <c r="H33" s="66">
        <v>0.52083333333333337</v>
      </c>
      <c r="I33" s="67" t="s">
        <v>18</v>
      </c>
      <c r="J33" s="66">
        <v>0.52083333333333337</v>
      </c>
      <c r="K33" s="67" t="s">
        <v>18</v>
      </c>
      <c r="L33" s="68">
        <v>0.52083333333333337</v>
      </c>
    </row>
    <row r="34" spans="1:13" ht="15.75" thickBot="1" x14ac:dyDescent="0.3">
      <c r="C34" s="58"/>
      <c r="D34" s="59"/>
      <c r="E34" s="59"/>
      <c r="F34" s="69"/>
      <c r="G34" s="70"/>
      <c r="H34" s="69"/>
      <c r="I34" s="70"/>
      <c r="J34" s="69"/>
      <c r="K34" s="70"/>
      <c r="L34" s="71"/>
    </row>
    <row r="35" spans="1:13" ht="15.75" thickBot="1" x14ac:dyDescent="0.3">
      <c r="C35" s="44" t="s">
        <v>12</v>
      </c>
      <c r="D35" s="45">
        <v>0.58333333333333337</v>
      </c>
      <c r="E35" s="44" t="s">
        <v>12</v>
      </c>
      <c r="F35" s="45">
        <v>0.58333333333333337</v>
      </c>
      <c r="G35" s="46" t="s">
        <v>12</v>
      </c>
      <c r="H35" s="45">
        <v>0.58333333333333337</v>
      </c>
      <c r="I35" s="46" t="s">
        <v>12</v>
      </c>
      <c r="J35" s="45">
        <v>0.58333333333333337</v>
      </c>
      <c r="K35" s="25" t="s">
        <v>12</v>
      </c>
      <c r="L35" s="45">
        <v>0.58333333333333337</v>
      </c>
    </row>
    <row r="36" spans="1:13" ht="15.75" thickBot="1" x14ac:dyDescent="0.3">
      <c r="C36" s="123" t="s">
        <v>36</v>
      </c>
      <c r="D36" s="124">
        <v>8.3333333333333329E-2</v>
      </c>
      <c r="E36" s="116" t="s">
        <v>14</v>
      </c>
      <c r="F36" s="117">
        <v>0.14583333333333334</v>
      </c>
      <c r="G36" s="114" t="s">
        <v>38</v>
      </c>
      <c r="H36" s="115"/>
      <c r="I36" s="116" t="s">
        <v>14</v>
      </c>
      <c r="J36" s="117">
        <v>4.1666666666666664E-2</v>
      </c>
      <c r="K36" s="125" t="s">
        <v>39</v>
      </c>
      <c r="L36" s="126">
        <v>0.14583333333333334</v>
      </c>
    </row>
    <row r="37" spans="1:13" x14ac:dyDescent="0.25">
      <c r="C37" s="91" t="s">
        <v>40</v>
      </c>
      <c r="D37" s="96">
        <v>6.25E-2</v>
      </c>
      <c r="E37" s="32"/>
      <c r="F37" s="120"/>
      <c r="G37" s="127"/>
      <c r="H37" s="120"/>
      <c r="I37" s="97" t="s">
        <v>33</v>
      </c>
      <c r="J37" s="119">
        <v>6.25E-2</v>
      </c>
      <c r="K37" s="121"/>
      <c r="L37" s="120"/>
    </row>
    <row r="38" spans="1:13" x14ac:dyDescent="0.25">
      <c r="C38" s="33"/>
      <c r="D38" s="33"/>
      <c r="E38" s="33"/>
      <c r="F38" s="122"/>
      <c r="G38" s="127"/>
      <c r="H38" s="120"/>
      <c r="I38" s="128" t="s">
        <v>31</v>
      </c>
      <c r="J38" s="129">
        <v>4.1666666666666664E-2</v>
      </c>
      <c r="K38" s="121"/>
      <c r="L38" s="120"/>
    </row>
    <row r="39" spans="1:13" ht="15.75" thickBot="1" x14ac:dyDescent="0.3">
      <c r="C39" s="38"/>
      <c r="D39" s="39"/>
      <c r="E39" s="40"/>
      <c r="F39" s="61"/>
      <c r="G39" s="62"/>
      <c r="H39" s="61"/>
      <c r="I39" s="63"/>
      <c r="J39" s="61"/>
      <c r="K39" s="64"/>
      <c r="L39" s="61"/>
    </row>
    <row r="40" spans="1:13" ht="15.75" thickBot="1" x14ac:dyDescent="0.3">
      <c r="C40" s="25" t="s">
        <v>18</v>
      </c>
      <c r="D40" s="53">
        <v>0.72916666666666663</v>
      </c>
      <c r="E40" s="25" t="s">
        <v>18</v>
      </c>
      <c r="F40" s="54">
        <v>0.72916666666666663</v>
      </c>
      <c r="G40" s="25" t="s">
        <v>18</v>
      </c>
      <c r="H40" s="55">
        <v>0.72916666666666663</v>
      </c>
      <c r="I40" s="25" t="s">
        <v>18</v>
      </c>
      <c r="J40" s="55">
        <v>0.72916666666666663</v>
      </c>
      <c r="K40" s="25" t="s">
        <v>18</v>
      </c>
      <c r="L40" s="55">
        <v>0.72916666666666663</v>
      </c>
    </row>
    <row r="41" spans="1:13" ht="15.75" thickBot="1" x14ac:dyDescent="0.3">
      <c r="C41" s="159"/>
      <c r="D41" s="160"/>
      <c r="E41" s="160"/>
      <c r="F41" s="160"/>
      <c r="G41" s="160"/>
      <c r="H41" s="160"/>
      <c r="I41" s="160"/>
      <c r="J41" s="160"/>
      <c r="K41" s="160"/>
      <c r="L41" s="161"/>
    </row>
    <row r="42" spans="1:13" ht="16.5" thickBot="1" x14ac:dyDescent="0.3">
      <c r="C42" s="162" t="str">
        <f ca="1">"semaine "&amp;INT(MOD(INT((C44-2)/7)+0.6,52+5/28))+1</f>
        <v>semaine 8</v>
      </c>
      <c r="D42" s="163"/>
      <c r="E42" s="163"/>
      <c r="F42" s="163"/>
      <c r="G42" s="163"/>
      <c r="H42" s="163"/>
      <c r="I42" s="163"/>
      <c r="J42" s="163"/>
      <c r="K42" s="164"/>
      <c r="L42" s="72">
        <f>D44+F44+H44+J44+L44</f>
        <v>1.4583333333333335</v>
      </c>
      <c r="M42" s="57">
        <f>L42-O2</f>
        <v>1.4583333333333335</v>
      </c>
    </row>
    <row r="43" spans="1:13" ht="15.75" thickBot="1" x14ac:dyDescent="0.3">
      <c r="C43" s="10" t="s">
        <v>22</v>
      </c>
      <c r="D43" s="11"/>
      <c r="E43" s="10" t="s">
        <v>23</v>
      </c>
      <c r="F43" s="11"/>
      <c r="G43" s="10" t="s">
        <v>24</v>
      </c>
      <c r="H43" s="11"/>
      <c r="I43" s="10" t="s">
        <v>25</v>
      </c>
      <c r="J43" s="11"/>
      <c r="K43" s="10" t="s">
        <v>7</v>
      </c>
      <c r="L43" s="12"/>
    </row>
    <row r="44" spans="1:13" ht="16.5" thickBot="1" x14ac:dyDescent="0.3">
      <c r="C44" s="14">
        <f ca="1">K25+3</f>
        <v>42051</v>
      </c>
      <c r="D44" s="15">
        <f>D48+D49+D50+D51+D55+D56+D57+D58</f>
        <v>0.29166666666666663</v>
      </c>
      <c r="E44" s="14">
        <f ca="1">C44+1</f>
        <v>42052</v>
      </c>
      <c r="F44" s="15">
        <f>F48+F49+F50+F51+F55+F56+F57+F58</f>
        <v>0.29166666666666669</v>
      </c>
      <c r="G44" s="14">
        <f ca="1">E44+1</f>
        <v>42053</v>
      </c>
      <c r="H44" s="15">
        <f>H48+H49+H50+H51+H55+H56+H57+H58</f>
        <v>0.29166666666666669</v>
      </c>
      <c r="I44" s="14">
        <f ca="1">G44+1</f>
        <v>42054</v>
      </c>
      <c r="J44" s="15">
        <f>J48+J49+J50+J51+J55+J57+J56+J58</f>
        <v>0.29166666666666669</v>
      </c>
      <c r="K44" s="14">
        <f ca="1">I44+1</f>
        <v>42055</v>
      </c>
      <c r="L44" s="16">
        <f>L48+L49+L50+L51+L55+L56+L57+L58</f>
        <v>0.29166666666666669</v>
      </c>
    </row>
    <row r="45" spans="1:13" ht="15.75" thickBot="1" x14ac:dyDescent="0.3">
      <c r="C45" s="159"/>
      <c r="D45" s="160"/>
      <c r="E45" s="160"/>
      <c r="F45" s="160"/>
      <c r="G45" s="160"/>
      <c r="H45" s="160"/>
      <c r="I45" s="160"/>
      <c r="J45" s="160"/>
      <c r="K45" s="160"/>
      <c r="L45" s="161"/>
    </row>
    <row r="46" spans="1:13" ht="15.75" thickBot="1" x14ac:dyDescent="0.3">
      <c r="C46" s="19" t="s">
        <v>10</v>
      </c>
      <c r="D46" s="13" t="s">
        <v>11</v>
      </c>
      <c r="E46" s="19" t="s">
        <v>10</v>
      </c>
      <c r="F46" s="13" t="s">
        <v>11</v>
      </c>
      <c r="G46" s="19" t="s">
        <v>10</v>
      </c>
      <c r="H46" s="13" t="s">
        <v>11</v>
      </c>
      <c r="I46" s="19" t="s">
        <v>10</v>
      </c>
      <c r="J46" s="13" t="s">
        <v>11</v>
      </c>
      <c r="K46" s="19" t="s">
        <v>10</v>
      </c>
      <c r="L46" s="73" t="s">
        <v>11</v>
      </c>
    </row>
    <row r="47" spans="1:13" ht="15.75" thickBot="1" x14ac:dyDescent="0.3">
      <c r="A47" s="78"/>
      <c r="C47" s="25" t="s">
        <v>12</v>
      </c>
      <c r="D47" s="53">
        <v>0.375</v>
      </c>
      <c r="E47" s="25" t="s">
        <v>12</v>
      </c>
      <c r="F47" s="74">
        <v>0.375</v>
      </c>
      <c r="G47" s="25" t="s">
        <v>12</v>
      </c>
      <c r="H47" s="53">
        <v>0.375</v>
      </c>
      <c r="I47" s="75" t="s">
        <v>12</v>
      </c>
      <c r="J47" s="53">
        <v>0.375</v>
      </c>
      <c r="K47" s="76" t="s">
        <v>12</v>
      </c>
      <c r="L47" s="77">
        <v>0.375</v>
      </c>
    </row>
    <row r="48" spans="1:13" ht="15.75" thickBot="1" x14ac:dyDescent="0.3">
      <c r="A48" s="78"/>
      <c r="C48" s="116" t="s">
        <v>14</v>
      </c>
      <c r="D48" s="130">
        <v>8.3333333333333329E-2</v>
      </c>
      <c r="E48" s="131" t="s">
        <v>15</v>
      </c>
      <c r="F48" s="132">
        <v>0.14583333333333334</v>
      </c>
      <c r="G48" s="133" t="s">
        <v>15</v>
      </c>
      <c r="H48" s="132">
        <v>8.3333333333333329E-2</v>
      </c>
      <c r="I48" s="125" t="s">
        <v>41</v>
      </c>
      <c r="J48" s="134">
        <v>0.14583333333333334</v>
      </c>
      <c r="K48" s="118" t="s">
        <v>33</v>
      </c>
      <c r="L48" s="98">
        <v>0.10416666666666667</v>
      </c>
    </row>
    <row r="49" spans="1:13" x14ac:dyDescent="0.25">
      <c r="A49" s="78"/>
      <c r="C49" s="118" t="s">
        <v>33</v>
      </c>
      <c r="D49" s="98">
        <v>6.25E-2</v>
      </c>
      <c r="E49" s="34"/>
      <c r="F49" s="35"/>
      <c r="G49" s="118" t="s">
        <v>33</v>
      </c>
      <c r="H49" s="98">
        <v>4.1666666666666664E-2</v>
      </c>
      <c r="I49" s="121"/>
      <c r="J49" s="35"/>
      <c r="K49" s="125" t="s">
        <v>39</v>
      </c>
      <c r="L49" s="96">
        <v>4.1666666666666664E-2</v>
      </c>
    </row>
    <row r="50" spans="1:13" x14ac:dyDescent="0.25">
      <c r="A50" s="78"/>
      <c r="C50" s="32"/>
      <c r="D50" s="33"/>
      <c r="E50" s="34"/>
      <c r="F50" s="33"/>
      <c r="G50" s="135" t="s">
        <v>14</v>
      </c>
      <c r="H50" s="95">
        <v>2.0833333333333332E-2</v>
      </c>
      <c r="I50" s="32"/>
      <c r="J50" s="33"/>
      <c r="K50" s="32"/>
      <c r="L50" s="33"/>
    </row>
    <row r="51" spans="1:13" ht="15.75" thickBot="1" x14ac:dyDescent="0.3">
      <c r="C51" s="38"/>
      <c r="D51" s="39"/>
      <c r="E51" s="40"/>
      <c r="F51" s="39"/>
      <c r="G51" s="41"/>
      <c r="H51" s="39"/>
      <c r="I51" s="38"/>
      <c r="J51" s="39"/>
      <c r="K51" s="40"/>
      <c r="L51" s="39"/>
    </row>
    <row r="52" spans="1:13" ht="15.75" thickBot="1" x14ac:dyDescent="0.3">
      <c r="C52" s="44" t="s">
        <v>18</v>
      </c>
      <c r="D52" s="45">
        <v>0.52083333333333337</v>
      </c>
      <c r="E52" s="44" t="s">
        <v>18</v>
      </c>
      <c r="F52" s="45">
        <v>0.52083333333333337</v>
      </c>
      <c r="G52" s="46" t="s">
        <v>18</v>
      </c>
      <c r="H52" s="45">
        <v>0.52083333333333337</v>
      </c>
      <c r="I52" s="25" t="s">
        <v>18</v>
      </c>
      <c r="J52" s="45">
        <v>0.52083333333333337</v>
      </c>
      <c r="K52" s="25" t="s">
        <v>18</v>
      </c>
      <c r="L52" s="45">
        <v>0.52083333333333337</v>
      </c>
    </row>
    <row r="53" spans="1:13" ht="15.75" thickBot="1" x14ac:dyDescent="0.3">
      <c r="C53" s="159"/>
      <c r="D53" s="160"/>
      <c r="E53" s="160"/>
      <c r="F53" s="160"/>
      <c r="G53" s="160"/>
      <c r="H53" s="160"/>
      <c r="I53" s="160"/>
      <c r="J53" s="160"/>
      <c r="K53" s="160"/>
      <c r="L53" s="161"/>
    </row>
    <row r="54" spans="1:13" ht="15.75" thickBot="1" x14ac:dyDescent="0.3">
      <c r="C54" s="25" t="s">
        <v>12</v>
      </c>
      <c r="D54" s="45">
        <v>0.58333333333333337</v>
      </c>
      <c r="E54" s="44" t="s">
        <v>12</v>
      </c>
      <c r="F54" s="45">
        <v>0.58333333333333337</v>
      </c>
      <c r="G54" s="46" t="s">
        <v>12</v>
      </c>
      <c r="H54" s="45">
        <v>0.58333333333333337</v>
      </c>
      <c r="I54" s="46" t="s">
        <v>12</v>
      </c>
      <c r="J54" s="45">
        <v>0.58333333333333337</v>
      </c>
      <c r="K54" s="25" t="s">
        <v>12</v>
      </c>
      <c r="L54" s="45">
        <v>0.58333333333333337</v>
      </c>
    </row>
    <row r="55" spans="1:13" x14ac:dyDescent="0.25">
      <c r="C55" s="103" t="s">
        <v>14</v>
      </c>
      <c r="D55" s="130">
        <v>4.1666666666666664E-2</v>
      </c>
      <c r="E55" s="118" t="s">
        <v>33</v>
      </c>
      <c r="F55" s="136">
        <v>0.14583333333333334</v>
      </c>
      <c r="G55" s="125" t="s">
        <v>41</v>
      </c>
      <c r="H55" s="134">
        <v>0.10416666666666667</v>
      </c>
      <c r="I55" s="125" t="s">
        <v>39</v>
      </c>
      <c r="J55" s="134">
        <v>0.14583333333333334</v>
      </c>
      <c r="K55" s="125" t="s">
        <v>39</v>
      </c>
      <c r="L55" s="134">
        <v>0.10416666666666667</v>
      </c>
    </row>
    <row r="56" spans="1:13" x14ac:dyDescent="0.25">
      <c r="C56" s="118" t="s">
        <v>33</v>
      </c>
      <c r="D56" s="98">
        <v>0.10416666666666667</v>
      </c>
      <c r="E56" s="34"/>
      <c r="F56" s="35"/>
      <c r="G56" s="131" t="s">
        <v>15</v>
      </c>
      <c r="H56" s="137">
        <v>4.1666666666666664E-2</v>
      </c>
      <c r="I56" s="121"/>
      <c r="J56" s="35"/>
      <c r="K56" s="118" t="s">
        <v>33</v>
      </c>
      <c r="L56" s="98">
        <v>4.1666666666666664E-2</v>
      </c>
    </row>
    <row r="57" spans="1:13" x14ac:dyDescent="0.25">
      <c r="C57" s="79"/>
      <c r="D57" s="35"/>
      <c r="E57" s="34"/>
      <c r="F57" s="35"/>
      <c r="G57" s="34"/>
      <c r="H57" s="35"/>
      <c r="I57" s="32"/>
      <c r="J57" s="35"/>
      <c r="K57" s="32"/>
      <c r="L57" s="33"/>
    </row>
    <row r="58" spans="1:13" ht="15.75" thickBot="1" x14ac:dyDescent="0.3">
      <c r="C58" s="38"/>
      <c r="D58" s="39"/>
      <c r="E58" s="40"/>
      <c r="F58" s="39"/>
      <c r="G58" s="41"/>
      <c r="H58" s="39"/>
      <c r="I58" s="32"/>
      <c r="J58" s="39"/>
      <c r="K58" s="40"/>
      <c r="L58" s="39"/>
    </row>
    <row r="59" spans="1:13" ht="15.75" thickBot="1" x14ac:dyDescent="0.3">
      <c r="C59" s="25" t="s">
        <v>18</v>
      </c>
      <c r="D59" s="55">
        <v>0.72916666666666663</v>
      </c>
      <c r="E59" s="25" t="s">
        <v>18</v>
      </c>
      <c r="F59" s="55">
        <v>0.72916666666666663</v>
      </c>
      <c r="G59" s="25" t="s">
        <v>18</v>
      </c>
      <c r="H59" s="55">
        <v>0.72916666666666663</v>
      </c>
      <c r="I59" s="25" t="s">
        <v>18</v>
      </c>
      <c r="J59" s="55">
        <v>0.72916666666666663</v>
      </c>
      <c r="K59" s="25" t="s">
        <v>18</v>
      </c>
      <c r="L59" s="77">
        <v>0.72916666666666663</v>
      </c>
    </row>
    <row r="60" spans="1:13" ht="15.75" thickBot="1" x14ac:dyDescent="0.3">
      <c r="C60" s="159"/>
      <c r="D60" s="160"/>
      <c r="E60" s="160"/>
      <c r="F60" s="160"/>
      <c r="G60" s="160"/>
      <c r="H60" s="160"/>
      <c r="I60" s="165"/>
      <c r="J60" s="160"/>
      <c r="K60" s="160"/>
      <c r="L60" s="161"/>
    </row>
    <row r="61" spans="1:13" ht="16.5" thickBot="1" x14ac:dyDescent="0.3">
      <c r="C61" s="162" t="str">
        <f ca="1">"semaine "&amp;INT(MOD(INT((C63-2)/7)+0.6,52+5/28))+1</f>
        <v>semaine 9</v>
      </c>
      <c r="D61" s="163"/>
      <c r="E61" s="163"/>
      <c r="F61" s="163"/>
      <c r="G61" s="163"/>
      <c r="H61" s="163"/>
      <c r="I61" s="163"/>
      <c r="J61" s="163"/>
      <c r="K61" s="164"/>
      <c r="L61" s="56">
        <f>D63+F63+H63+J63+L63</f>
        <v>1.4583333333333335</v>
      </c>
      <c r="M61" s="80">
        <f>L61-O2</f>
        <v>1.4583333333333335</v>
      </c>
    </row>
    <row r="62" spans="1:13" ht="15.75" thickBot="1" x14ac:dyDescent="0.3">
      <c r="C62" s="10" t="s">
        <v>22</v>
      </c>
      <c r="D62" s="11"/>
      <c r="E62" s="10" t="s">
        <v>23</v>
      </c>
      <c r="F62" s="11"/>
      <c r="G62" s="10" t="s">
        <v>24</v>
      </c>
      <c r="H62" s="11"/>
      <c r="I62" s="10" t="s">
        <v>25</v>
      </c>
      <c r="J62" s="11"/>
      <c r="K62" s="10" t="s">
        <v>7</v>
      </c>
      <c r="L62" s="12"/>
    </row>
    <row r="63" spans="1:13" ht="16.5" thickBot="1" x14ac:dyDescent="0.3">
      <c r="C63" s="14">
        <f ca="1">K44+3</f>
        <v>42058</v>
      </c>
      <c r="D63" s="15">
        <f>D67+D68+D69+D70+D74+D75+D76+D77</f>
        <v>0.29166666666666663</v>
      </c>
      <c r="E63" s="14">
        <f ca="1">C63+1</f>
        <v>42059</v>
      </c>
      <c r="F63" s="15">
        <f>F67+F68+F69+F70+F74+F75+F76+F77</f>
        <v>0.29166666666666669</v>
      </c>
      <c r="G63" s="14">
        <f ca="1">E63+1</f>
        <v>42060</v>
      </c>
      <c r="H63" s="15">
        <f>H67+H68+H69+H70+H74+H75+H76+H77</f>
        <v>0.29166666666666669</v>
      </c>
      <c r="I63" s="14">
        <f ca="1">G63+1</f>
        <v>42061</v>
      </c>
      <c r="J63" s="15">
        <f>J67+J68+J69+J70+J74+J76+J75+J77</f>
        <v>0.29166666666666669</v>
      </c>
      <c r="K63" s="14">
        <f ca="1">IF(MONTH(I63+1)=MONTH(1&amp;B2),I63+1,"")</f>
        <v>42062</v>
      </c>
      <c r="L63" s="16">
        <f>L67+L68+L69+L70+L74+L75+L76+L77</f>
        <v>0.29166666666666663</v>
      </c>
    </row>
    <row r="64" spans="1:13" ht="15.75" thickBot="1" x14ac:dyDescent="0.3">
      <c r="C64" s="159"/>
      <c r="D64" s="160"/>
      <c r="E64" s="160"/>
      <c r="F64" s="160"/>
      <c r="G64" s="160"/>
      <c r="H64" s="160"/>
      <c r="I64" s="160"/>
      <c r="J64" s="160"/>
      <c r="K64" s="160"/>
      <c r="L64" s="161"/>
    </row>
    <row r="65" spans="2:13" ht="15.75" thickBot="1" x14ac:dyDescent="0.3">
      <c r="C65" s="19" t="s">
        <v>10</v>
      </c>
      <c r="D65" s="13" t="s">
        <v>11</v>
      </c>
      <c r="E65" s="19" t="s">
        <v>10</v>
      </c>
      <c r="F65" s="13" t="s">
        <v>11</v>
      </c>
      <c r="G65" s="19" t="s">
        <v>10</v>
      </c>
      <c r="H65" s="13" t="s">
        <v>11</v>
      </c>
      <c r="I65" s="19" t="s">
        <v>10</v>
      </c>
      <c r="J65" s="13" t="s">
        <v>11</v>
      </c>
      <c r="K65" s="19" t="s">
        <v>10</v>
      </c>
      <c r="L65" s="13" t="s">
        <v>11</v>
      </c>
    </row>
    <row r="66" spans="2:13" ht="15.75" thickBot="1" x14ac:dyDescent="0.3">
      <c r="C66" s="21" t="s">
        <v>12</v>
      </c>
      <c r="D66" s="22">
        <v>0.375</v>
      </c>
      <c r="E66" s="21" t="s">
        <v>12</v>
      </c>
      <c r="F66" s="22">
        <v>0.375</v>
      </c>
      <c r="G66" s="23" t="s">
        <v>12</v>
      </c>
      <c r="H66" s="22">
        <v>0.375</v>
      </c>
      <c r="I66" s="24" t="s">
        <v>12</v>
      </c>
      <c r="J66" s="22">
        <v>0.375</v>
      </c>
      <c r="K66" s="25" t="s">
        <v>12</v>
      </c>
      <c r="L66" s="22">
        <v>0.375</v>
      </c>
    </row>
    <row r="67" spans="2:13" ht="15.75" thickBot="1" x14ac:dyDescent="0.3">
      <c r="B67" s="81"/>
      <c r="C67" s="125" t="s">
        <v>40</v>
      </c>
      <c r="D67" s="134">
        <v>6.25E-2</v>
      </c>
      <c r="E67" s="116" t="s">
        <v>14</v>
      </c>
      <c r="F67" s="130">
        <v>0.10416666666666667</v>
      </c>
      <c r="G67" s="138" t="s">
        <v>14</v>
      </c>
      <c r="H67" s="130">
        <v>0.14583333333333334</v>
      </c>
      <c r="I67" s="138" t="s">
        <v>14</v>
      </c>
      <c r="J67" s="130">
        <v>0.14583333333333334</v>
      </c>
      <c r="K67" s="125" t="s">
        <v>41</v>
      </c>
      <c r="L67" s="139">
        <v>8.3333333333333329E-2</v>
      </c>
    </row>
    <row r="68" spans="2:13" x14ac:dyDescent="0.25">
      <c r="B68" s="81"/>
      <c r="C68" s="140" t="s">
        <v>14</v>
      </c>
      <c r="D68" s="95">
        <v>4.1666666666666664E-2</v>
      </c>
      <c r="E68" s="141" t="s">
        <v>15</v>
      </c>
      <c r="F68" s="137">
        <v>4.1666666666666664E-2</v>
      </c>
      <c r="G68" s="121"/>
      <c r="H68" s="35"/>
      <c r="I68" s="121"/>
      <c r="J68" s="142"/>
      <c r="K68" s="138" t="s">
        <v>14</v>
      </c>
      <c r="L68" s="35">
        <v>6.25E-2</v>
      </c>
    </row>
    <row r="69" spans="2:13" x14ac:dyDescent="0.25">
      <c r="B69" s="81"/>
      <c r="C69" s="93" t="s">
        <v>32</v>
      </c>
      <c r="D69" s="94">
        <v>4.1666666666666664E-2</v>
      </c>
      <c r="E69" s="33"/>
      <c r="F69" s="33"/>
      <c r="G69" s="121"/>
      <c r="H69" s="35"/>
      <c r="I69" s="143"/>
      <c r="J69" s="144"/>
      <c r="K69" s="11"/>
      <c r="L69" s="35"/>
    </row>
    <row r="70" spans="2:13" ht="15.75" thickBot="1" x14ac:dyDescent="0.3">
      <c r="B70" s="81"/>
      <c r="C70" s="38"/>
      <c r="D70" s="39"/>
      <c r="E70" s="40"/>
      <c r="F70" s="39"/>
      <c r="G70" s="41"/>
      <c r="H70" s="39"/>
      <c r="I70" s="38"/>
      <c r="J70" s="39"/>
      <c r="K70" s="40"/>
      <c r="L70" s="39"/>
    </row>
    <row r="71" spans="2:13" ht="15.75" thickBot="1" x14ac:dyDescent="0.3">
      <c r="C71" s="44" t="s">
        <v>18</v>
      </c>
      <c r="D71" s="45">
        <v>0.54166666666666663</v>
      </c>
      <c r="E71" s="44" t="s">
        <v>18</v>
      </c>
      <c r="F71" s="45">
        <v>0.52083333333333337</v>
      </c>
      <c r="G71" s="46" t="s">
        <v>18</v>
      </c>
      <c r="H71" s="45">
        <v>0.52083333333333337</v>
      </c>
      <c r="I71" s="25" t="s">
        <v>18</v>
      </c>
      <c r="J71" s="45">
        <v>0.52083333333333337</v>
      </c>
      <c r="K71" s="25" t="s">
        <v>18</v>
      </c>
      <c r="L71" s="45">
        <v>0.52083333333333337</v>
      </c>
    </row>
    <row r="72" spans="2:13" ht="15.75" thickBot="1" x14ac:dyDescent="0.3">
      <c r="C72" s="159"/>
      <c r="D72" s="160"/>
      <c r="E72" s="160"/>
      <c r="F72" s="160"/>
      <c r="G72" s="160"/>
      <c r="H72" s="160"/>
      <c r="I72" s="160"/>
      <c r="J72" s="160"/>
      <c r="K72" s="160"/>
      <c r="L72" s="161"/>
    </row>
    <row r="73" spans="2:13" ht="15.75" thickBot="1" x14ac:dyDescent="0.3">
      <c r="C73" s="44" t="s">
        <v>12</v>
      </c>
      <c r="D73" s="45">
        <v>0.60416666666666663</v>
      </c>
      <c r="E73" s="44" t="s">
        <v>12</v>
      </c>
      <c r="F73" s="45">
        <v>0.58333333333333337</v>
      </c>
      <c r="G73" s="46" t="s">
        <v>12</v>
      </c>
      <c r="H73" s="45">
        <v>0.58333333333333337</v>
      </c>
      <c r="I73" s="46" t="s">
        <v>12</v>
      </c>
      <c r="J73" s="45">
        <v>0.58333333333333337</v>
      </c>
      <c r="K73" s="25" t="s">
        <v>12</v>
      </c>
      <c r="L73" s="45">
        <v>0.58333333333333337</v>
      </c>
    </row>
    <row r="74" spans="2:13" ht="15.75" thickBot="1" x14ac:dyDescent="0.3">
      <c r="C74" s="118" t="s">
        <v>33</v>
      </c>
      <c r="D74" s="136">
        <v>0.14583333333333334</v>
      </c>
      <c r="E74" s="133" t="s">
        <v>15</v>
      </c>
      <c r="F74" s="132">
        <v>0.10416666666666667</v>
      </c>
      <c r="G74" s="138" t="s">
        <v>14</v>
      </c>
      <c r="H74" s="130">
        <v>0.10416666666666667</v>
      </c>
      <c r="I74" s="145" t="s">
        <v>42</v>
      </c>
      <c r="J74" s="146">
        <v>0.125</v>
      </c>
      <c r="K74" s="125" t="s">
        <v>41</v>
      </c>
      <c r="L74" s="139">
        <v>0.14583333333333334</v>
      </c>
    </row>
    <row r="75" spans="2:13" x14ac:dyDescent="0.25">
      <c r="C75" s="33"/>
      <c r="D75" s="35"/>
      <c r="E75" s="125" t="s">
        <v>41</v>
      </c>
      <c r="F75" s="96">
        <v>4.1666666666666664E-2</v>
      </c>
      <c r="G75" s="141" t="s">
        <v>15</v>
      </c>
      <c r="H75" s="137">
        <v>4.1666666666666664E-2</v>
      </c>
      <c r="I75" s="147" t="s">
        <v>14</v>
      </c>
      <c r="J75" s="148">
        <v>2.0833333333333332E-2</v>
      </c>
      <c r="K75" s="149"/>
      <c r="L75" s="35"/>
    </row>
    <row r="76" spans="2:13" x14ac:dyDescent="0.25">
      <c r="C76" s="32"/>
      <c r="D76" s="33"/>
      <c r="E76" s="34"/>
      <c r="F76" s="33"/>
      <c r="G76" s="121"/>
      <c r="H76" s="35"/>
      <c r="I76" s="143"/>
      <c r="J76" s="144"/>
      <c r="K76" s="150"/>
      <c r="L76" s="33"/>
    </row>
    <row r="77" spans="2:13" ht="15.75" thickBot="1" x14ac:dyDescent="0.3">
      <c r="C77" s="38"/>
      <c r="D77" s="39"/>
      <c r="E77" s="40"/>
      <c r="F77" s="39"/>
      <c r="G77" s="41"/>
      <c r="H77" s="39"/>
      <c r="I77" s="38"/>
      <c r="J77" s="39"/>
      <c r="K77" s="40"/>
      <c r="L77" s="39"/>
    </row>
    <row r="78" spans="2:13" ht="15.75" thickBot="1" x14ac:dyDescent="0.3">
      <c r="C78" s="25" t="s">
        <v>18</v>
      </c>
      <c r="D78" s="55">
        <v>0.72916666666666663</v>
      </c>
      <c r="E78" s="25" t="s">
        <v>18</v>
      </c>
      <c r="F78" s="55">
        <v>0.72916666666666663</v>
      </c>
      <c r="G78" s="25" t="s">
        <v>18</v>
      </c>
      <c r="H78" s="55">
        <v>0.72916666666666663</v>
      </c>
      <c r="I78" s="25" t="s">
        <v>18</v>
      </c>
      <c r="J78" s="55">
        <v>0.72916666666666663</v>
      </c>
      <c r="K78" s="25" t="s">
        <v>18</v>
      </c>
      <c r="L78" s="55">
        <v>0.72916666666666663</v>
      </c>
    </row>
    <row r="79" spans="2:13" ht="15.75" thickBot="1" x14ac:dyDescent="0.3">
      <c r="C79" s="159"/>
      <c r="D79" s="160"/>
      <c r="E79" s="160"/>
      <c r="F79" s="160"/>
      <c r="G79" s="160"/>
      <c r="H79" s="160"/>
      <c r="I79" s="160"/>
      <c r="J79" s="160"/>
      <c r="K79" s="160"/>
      <c r="L79" s="161"/>
    </row>
    <row r="80" spans="2:13" ht="16.5" thickBot="1" x14ac:dyDescent="0.3">
      <c r="C80" s="162" t="str">
        <f ca="1">IF(C82="","","semaine "&amp;INT(MOD(INT((C82-2)/7)+0.6,52+5/28))+1)</f>
        <v/>
      </c>
      <c r="D80" s="163"/>
      <c r="E80" s="163"/>
      <c r="F80" s="163"/>
      <c r="G80" s="163"/>
      <c r="H80" s="163"/>
      <c r="I80" s="163"/>
      <c r="J80" s="163"/>
      <c r="K80" s="164"/>
      <c r="L80" s="56">
        <f>D82+F82+H82+J82+L82</f>
        <v>1.4583333333333335</v>
      </c>
      <c r="M80" s="80">
        <f>L80-O80</f>
        <v>1.4583333333333335</v>
      </c>
    </row>
    <row r="81" spans="3:12" ht="15.75" thickBot="1" x14ac:dyDescent="0.3">
      <c r="C81" s="10" t="s">
        <v>22</v>
      </c>
      <c r="D81" s="11"/>
      <c r="E81" s="10" t="s">
        <v>23</v>
      </c>
      <c r="F81" s="11"/>
      <c r="G81" s="10" t="s">
        <v>24</v>
      </c>
      <c r="H81" s="11"/>
      <c r="I81" s="10" t="s">
        <v>25</v>
      </c>
      <c r="J81" s="11"/>
      <c r="K81" s="10" t="s">
        <v>7</v>
      </c>
      <c r="L81" s="12"/>
    </row>
    <row r="82" spans="3:12" ht="16.5" thickBot="1" x14ac:dyDescent="0.3">
      <c r="C82" s="14" t="str">
        <f ca="1">IF(K63="","",IF(MONTH(K63+3)=MONTH(1&amp;B2),K63+3,""))</f>
        <v/>
      </c>
      <c r="D82" s="15">
        <f>D86+D87+D88+D89+D93+D94+D95+D96</f>
        <v>0.29166666666666663</v>
      </c>
      <c r="E82" s="14" t="str">
        <f ca="1">IF(C82="","",IF(MONTH(C82+1)=MONTH(1&amp;B2),C82+1,""))</f>
        <v/>
      </c>
      <c r="F82" s="15">
        <f>F86+F87+F88+F89+F93+F94+F95+F96</f>
        <v>0.29166666666666669</v>
      </c>
      <c r="G82" s="14" t="str">
        <f ca="1">IF(E82="","",IF(MONTH(E82+1)=MONTH(1&amp;B2),E82+1,""))</f>
        <v/>
      </c>
      <c r="H82" s="15">
        <f>H86+H87+H88+H89+H93+H94+H95+H96</f>
        <v>0.29166666666666669</v>
      </c>
      <c r="I82" s="14" t="str">
        <f ca="1">IF(G82="","",IF(MONTH(G82+1)=MONTH(1&amp;B2),G82+1,""))</f>
        <v/>
      </c>
      <c r="J82" s="15">
        <f>J86+J87+J88+J89+J93+J95+J94+J96</f>
        <v>0.29166666666666669</v>
      </c>
      <c r="K82" s="14" t="str">
        <f ca="1">IF(I82="","",IF(MONTH(I82+1)=MONTH(1&amp;B2),I82+1,""))</f>
        <v/>
      </c>
      <c r="L82" s="16">
        <f>L86+L87+L88+L89+L93+L94+L95+L96</f>
        <v>0.29166666666666663</v>
      </c>
    </row>
    <row r="83" spans="3:12" ht="15.75" thickBot="1" x14ac:dyDescent="0.3">
      <c r="C83" s="159"/>
      <c r="D83" s="160"/>
      <c r="E83" s="160"/>
      <c r="F83" s="160"/>
      <c r="G83" s="160"/>
      <c r="H83" s="160"/>
      <c r="I83" s="160"/>
      <c r="J83" s="160"/>
      <c r="K83" s="160"/>
      <c r="L83" s="161"/>
    </row>
    <row r="84" spans="3:12" ht="15.75" thickBot="1" x14ac:dyDescent="0.3">
      <c r="C84" s="19" t="s">
        <v>10</v>
      </c>
      <c r="D84" s="13" t="s">
        <v>11</v>
      </c>
      <c r="E84" s="19" t="s">
        <v>10</v>
      </c>
      <c r="F84" s="13" t="s">
        <v>11</v>
      </c>
      <c r="G84" s="19" t="s">
        <v>10</v>
      </c>
      <c r="H84" s="13" t="s">
        <v>11</v>
      </c>
      <c r="I84" s="19" t="s">
        <v>10</v>
      </c>
      <c r="J84" s="13" t="s">
        <v>11</v>
      </c>
      <c r="K84" s="19" t="s">
        <v>10</v>
      </c>
      <c r="L84" s="13" t="s">
        <v>11</v>
      </c>
    </row>
    <row r="85" spans="3:12" ht="15.75" thickBot="1" x14ac:dyDescent="0.3">
      <c r="C85" s="21" t="s">
        <v>12</v>
      </c>
      <c r="D85" s="22">
        <v>0.375</v>
      </c>
      <c r="E85" s="21" t="s">
        <v>12</v>
      </c>
      <c r="F85" s="22">
        <v>0.375</v>
      </c>
      <c r="G85" s="23" t="s">
        <v>12</v>
      </c>
      <c r="H85" s="22">
        <v>0.375</v>
      </c>
      <c r="I85" s="24" t="s">
        <v>12</v>
      </c>
      <c r="J85" s="22">
        <v>0.375</v>
      </c>
      <c r="K85" s="25" t="s">
        <v>12</v>
      </c>
      <c r="L85" s="22">
        <v>0.375</v>
      </c>
    </row>
    <row r="86" spans="3:12" ht="15.75" thickBot="1" x14ac:dyDescent="0.3">
      <c r="C86" s="125" t="s">
        <v>40</v>
      </c>
      <c r="D86" s="134">
        <v>6.25E-2</v>
      </c>
      <c r="E86" s="116" t="s">
        <v>14</v>
      </c>
      <c r="F86" s="130">
        <v>0.10416666666666667</v>
      </c>
      <c r="G86" s="138" t="s">
        <v>14</v>
      </c>
      <c r="H86" s="130">
        <v>0.14583333333333334</v>
      </c>
      <c r="I86" s="138" t="s">
        <v>14</v>
      </c>
      <c r="J86" s="130">
        <v>0.14583333333333334</v>
      </c>
      <c r="K86" s="125" t="s">
        <v>41</v>
      </c>
      <c r="L86" s="139">
        <v>8.3333333333333329E-2</v>
      </c>
    </row>
    <row r="87" spans="3:12" x14ac:dyDescent="0.25">
      <c r="C87" s="140" t="s">
        <v>14</v>
      </c>
      <c r="D87" s="95">
        <v>4.1666666666666664E-2</v>
      </c>
      <c r="E87" s="141" t="s">
        <v>15</v>
      </c>
      <c r="F87" s="137">
        <v>4.1666666666666664E-2</v>
      </c>
      <c r="G87" s="121"/>
      <c r="H87" s="35"/>
      <c r="I87" s="121"/>
      <c r="J87" s="142"/>
      <c r="K87" s="138" t="s">
        <v>14</v>
      </c>
      <c r="L87" s="35">
        <v>6.25E-2</v>
      </c>
    </row>
    <row r="88" spans="3:12" x14ac:dyDescent="0.25">
      <c r="C88" s="93" t="s">
        <v>32</v>
      </c>
      <c r="D88" s="94">
        <v>4.1666666666666664E-2</v>
      </c>
      <c r="E88" s="33"/>
      <c r="F88" s="33"/>
      <c r="G88" s="121"/>
      <c r="H88" s="35"/>
      <c r="I88" s="143"/>
      <c r="J88" s="144"/>
      <c r="K88" s="11"/>
      <c r="L88" s="35"/>
    </row>
    <row r="89" spans="3:12" ht="15.75" thickBot="1" x14ac:dyDescent="0.3">
      <c r="C89" s="38"/>
      <c r="D89" s="39"/>
      <c r="E89" s="40"/>
      <c r="F89" s="39"/>
      <c r="G89" s="41"/>
      <c r="H89" s="39"/>
      <c r="I89" s="38"/>
      <c r="J89" s="39"/>
      <c r="K89" s="40"/>
      <c r="L89" s="39"/>
    </row>
    <row r="90" spans="3:12" ht="15.75" thickBot="1" x14ac:dyDescent="0.3">
      <c r="C90" s="44" t="s">
        <v>18</v>
      </c>
      <c r="D90" s="45">
        <v>0.54166666666666663</v>
      </c>
      <c r="E90" s="44" t="s">
        <v>18</v>
      </c>
      <c r="F90" s="45">
        <v>0.52083333333333337</v>
      </c>
      <c r="G90" s="46" t="s">
        <v>18</v>
      </c>
      <c r="H90" s="45">
        <v>0.52083333333333337</v>
      </c>
      <c r="I90" s="25" t="s">
        <v>18</v>
      </c>
      <c r="J90" s="45">
        <v>0.52083333333333337</v>
      </c>
      <c r="K90" s="25" t="s">
        <v>18</v>
      </c>
      <c r="L90" s="45">
        <v>0.52083333333333337</v>
      </c>
    </row>
    <row r="91" spans="3:12" ht="15.75" thickBot="1" x14ac:dyDescent="0.3">
      <c r="C91" s="159"/>
      <c r="D91" s="160"/>
      <c r="E91" s="160"/>
      <c r="F91" s="160"/>
      <c r="G91" s="160"/>
      <c r="H91" s="160"/>
      <c r="I91" s="160"/>
      <c r="J91" s="160"/>
      <c r="K91" s="160"/>
      <c r="L91" s="161"/>
    </row>
    <row r="92" spans="3:12" ht="15.75" thickBot="1" x14ac:dyDescent="0.3">
      <c r="C92" s="44" t="s">
        <v>12</v>
      </c>
      <c r="D92" s="45">
        <v>0.60416666666666663</v>
      </c>
      <c r="E92" s="44" t="s">
        <v>12</v>
      </c>
      <c r="F92" s="45">
        <v>0.58333333333333337</v>
      </c>
      <c r="G92" s="46" t="s">
        <v>12</v>
      </c>
      <c r="H92" s="45">
        <v>0.58333333333333337</v>
      </c>
      <c r="I92" s="46" t="s">
        <v>12</v>
      </c>
      <c r="J92" s="45">
        <v>0.58333333333333337</v>
      </c>
      <c r="K92" s="25" t="s">
        <v>12</v>
      </c>
      <c r="L92" s="45">
        <v>0.58333333333333337</v>
      </c>
    </row>
    <row r="93" spans="3:12" ht="15.75" thickBot="1" x14ac:dyDescent="0.3">
      <c r="C93" s="118" t="s">
        <v>33</v>
      </c>
      <c r="D93" s="136">
        <v>0.14583333333333334</v>
      </c>
      <c r="E93" s="133" t="s">
        <v>15</v>
      </c>
      <c r="F93" s="132">
        <v>0.10416666666666667</v>
      </c>
      <c r="G93" s="138" t="s">
        <v>14</v>
      </c>
      <c r="H93" s="130">
        <v>0.10416666666666667</v>
      </c>
      <c r="I93" s="145" t="s">
        <v>42</v>
      </c>
      <c r="J93" s="146">
        <v>0.125</v>
      </c>
      <c r="K93" s="125" t="s">
        <v>41</v>
      </c>
      <c r="L93" s="139">
        <v>0.14583333333333334</v>
      </c>
    </row>
    <row r="94" spans="3:12" x14ac:dyDescent="0.25">
      <c r="C94" s="33"/>
      <c r="D94" s="35"/>
      <c r="E94" s="125" t="s">
        <v>41</v>
      </c>
      <c r="F94" s="96">
        <v>4.1666666666666664E-2</v>
      </c>
      <c r="G94" s="141" t="s">
        <v>15</v>
      </c>
      <c r="H94" s="137">
        <v>4.1666666666666664E-2</v>
      </c>
      <c r="I94" s="147" t="s">
        <v>14</v>
      </c>
      <c r="J94" s="148">
        <v>2.0833333333333332E-2</v>
      </c>
      <c r="K94" s="149"/>
      <c r="L94" s="35"/>
    </row>
    <row r="95" spans="3:12" x14ac:dyDescent="0.25">
      <c r="C95" s="32"/>
      <c r="D95" s="33"/>
      <c r="E95" s="34"/>
      <c r="F95" s="33"/>
      <c r="G95" s="121"/>
      <c r="H95" s="35"/>
      <c r="I95" s="143"/>
      <c r="J95" s="144"/>
      <c r="K95" s="150"/>
      <c r="L95" s="33"/>
    </row>
    <row r="96" spans="3:12" ht="15.75" thickBot="1" x14ac:dyDescent="0.3">
      <c r="C96" s="38"/>
      <c r="D96" s="39"/>
      <c r="E96" s="40"/>
      <c r="F96" s="39"/>
      <c r="G96" s="41"/>
      <c r="H96" s="39"/>
      <c r="I96" s="38"/>
      <c r="J96" s="39"/>
      <c r="K96" s="40"/>
      <c r="L96" s="39"/>
    </row>
    <row r="97" spans="3:12" ht="15.75" thickBot="1" x14ac:dyDescent="0.3">
      <c r="C97" s="25" t="s">
        <v>18</v>
      </c>
      <c r="D97" s="55">
        <v>0.72916666666666663</v>
      </c>
      <c r="E97" s="25" t="s">
        <v>18</v>
      </c>
      <c r="F97" s="55">
        <v>0.72916666666666663</v>
      </c>
      <c r="G97" s="25" t="s">
        <v>18</v>
      </c>
      <c r="H97" s="55">
        <v>0.72916666666666663</v>
      </c>
      <c r="I97" s="25" t="s">
        <v>18</v>
      </c>
      <c r="J97" s="55">
        <v>0.72916666666666663</v>
      </c>
      <c r="K97" s="25" t="s">
        <v>18</v>
      </c>
      <c r="L97" s="55">
        <v>0.72916666666666663</v>
      </c>
    </row>
    <row r="98" spans="3:12" ht="15.75" thickBot="1" x14ac:dyDescent="0.3">
      <c r="C98" s="159"/>
      <c r="D98" s="160"/>
      <c r="E98" s="160"/>
      <c r="F98" s="160"/>
      <c r="G98" s="160"/>
      <c r="H98" s="160"/>
      <c r="I98" s="160"/>
      <c r="J98" s="160"/>
      <c r="K98" s="160"/>
      <c r="L98" s="161"/>
    </row>
  </sheetData>
  <mergeCells count="19">
    <mergeCell ref="C61:K61"/>
    <mergeCell ref="C23:K23"/>
    <mergeCell ref="C1:L1"/>
    <mergeCell ref="C4:K4"/>
    <mergeCell ref="C7:L7"/>
    <mergeCell ref="C15:L15"/>
    <mergeCell ref="C22:L22"/>
    <mergeCell ref="C41:L41"/>
    <mergeCell ref="C42:K42"/>
    <mergeCell ref="C45:L45"/>
    <mergeCell ref="C53:L53"/>
    <mergeCell ref="C60:L60"/>
    <mergeCell ref="C83:L83"/>
    <mergeCell ref="C91:L91"/>
    <mergeCell ref="C98:L98"/>
    <mergeCell ref="C64:L64"/>
    <mergeCell ref="C72:L72"/>
    <mergeCell ref="C79:L79"/>
    <mergeCell ref="C80:K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Initialisation</vt:lpstr>
      <vt:lpstr>Janvier</vt:lpstr>
      <vt:lpstr>Février</vt:lpstr>
      <vt:lpstr>Année</vt:lpstr>
      <vt:lpstr>Fériés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Crochu</dc:creator>
  <cp:lastModifiedBy>Michel</cp:lastModifiedBy>
  <dcterms:created xsi:type="dcterms:W3CDTF">2015-12-08T10:54:21Z</dcterms:created>
  <dcterms:modified xsi:type="dcterms:W3CDTF">2015-12-09T17:31:15Z</dcterms:modified>
</cp:coreProperties>
</file>