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itai.005793KE\Desktop\"/>
    </mc:Choice>
  </mc:AlternateContent>
  <bookViews>
    <workbookView xWindow="0" yWindow="0" windowWidth="20490" windowHeight="7905"/>
  </bookViews>
  <sheets>
    <sheet name="Prepare Jnl" sheetId="1" r:id="rId1"/>
    <sheet name="Paye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'Prepare Jnl'!$A$5:$S$103</definedName>
    <definedName name="AccountCode">[2]Cover!$B$18</definedName>
    <definedName name="Business_unit">'[1]Journal Sal'!$D$4</definedName>
    <definedName name="Business_Unit_List">OFFSET(#REF!,0,0,COUNTA(#REF!),2)</definedName>
    <definedName name="Journal_Type">'[1]Journal Sal'!$D$6</definedName>
    <definedName name="Period">[2]Cover!$B$19</definedName>
    <definedName name="Reason_for_journal">'[1]Journal Sal'!$D$8</definedName>
    <definedName name="Table_IUTS">'[3]Table IUTS'!$A$21:$I$94</definedName>
    <definedName name="zore">'[4]Table IUTS'!$A$3:$B$9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2" i="2" l="1"/>
  <c r="A472" i="2"/>
  <c r="B471" i="2"/>
  <c r="A471" i="2"/>
  <c r="B470" i="2"/>
  <c r="A470" i="2"/>
  <c r="B469" i="2"/>
  <c r="A469" i="2"/>
  <c r="B468" i="2"/>
  <c r="A468" i="2"/>
  <c r="B467" i="2"/>
  <c r="A467" i="2"/>
  <c r="B466" i="2"/>
  <c r="A466" i="2"/>
  <c r="B465" i="2"/>
  <c r="A465" i="2"/>
  <c r="B464" i="2"/>
  <c r="A464" i="2"/>
  <c r="B463" i="2"/>
  <c r="A463" i="2"/>
  <c r="B462" i="2"/>
  <c r="A462" i="2"/>
  <c r="B461" i="2"/>
  <c r="A461" i="2"/>
  <c r="B460" i="2"/>
  <c r="A460" i="2"/>
  <c r="B459" i="2"/>
  <c r="A459" i="2"/>
  <c r="B458" i="2"/>
  <c r="A458" i="2"/>
  <c r="B457" i="2"/>
  <c r="A457" i="2"/>
  <c r="B456" i="2"/>
  <c r="A456" i="2"/>
  <c r="B455" i="2"/>
  <c r="A455" i="2"/>
  <c r="B454" i="2"/>
  <c r="A454" i="2"/>
  <c r="B453" i="2"/>
  <c r="A453" i="2"/>
  <c r="B452" i="2"/>
  <c r="A452" i="2"/>
  <c r="B451" i="2"/>
  <c r="A451" i="2"/>
  <c r="B450" i="2"/>
  <c r="A450" i="2"/>
  <c r="B449" i="2"/>
  <c r="A449" i="2"/>
  <c r="B448" i="2"/>
  <c r="A448" i="2"/>
  <c r="B447" i="2"/>
  <c r="A447" i="2"/>
  <c r="B446" i="2"/>
  <c r="A446" i="2"/>
  <c r="B445" i="2"/>
  <c r="A445" i="2"/>
  <c r="B444" i="2"/>
  <c r="A444" i="2"/>
  <c r="B443" i="2"/>
  <c r="A443" i="2"/>
  <c r="B442" i="2"/>
  <c r="A442" i="2"/>
  <c r="B441" i="2"/>
  <c r="A441" i="2"/>
  <c r="B440" i="2"/>
  <c r="A440" i="2"/>
  <c r="B439" i="2"/>
  <c r="A439" i="2"/>
  <c r="B438" i="2"/>
  <c r="A438" i="2"/>
  <c r="B437" i="2"/>
  <c r="A437" i="2"/>
  <c r="B436" i="2"/>
  <c r="A436" i="2"/>
  <c r="B435" i="2"/>
  <c r="A435" i="2"/>
  <c r="B434" i="2"/>
  <c r="A434" i="2"/>
  <c r="B433" i="2"/>
  <c r="A433" i="2"/>
  <c r="B432" i="2"/>
  <c r="A432" i="2"/>
  <c r="B431" i="2"/>
  <c r="A431" i="2"/>
  <c r="B430" i="2"/>
  <c r="A430" i="2"/>
  <c r="B429" i="2"/>
  <c r="A429" i="2"/>
  <c r="B428" i="2"/>
  <c r="A428" i="2"/>
  <c r="B427" i="2"/>
  <c r="A427" i="2"/>
  <c r="B426" i="2"/>
  <c r="A426" i="2"/>
  <c r="B425" i="2"/>
  <c r="A425" i="2"/>
  <c r="B424" i="2"/>
  <c r="A424" i="2"/>
  <c r="B423" i="2"/>
  <c r="A423" i="2"/>
  <c r="B422" i="2"/>
  <c r="A422" i="2"/>
  <c r="B421" i="2"/>
  <c r="A421" i="2"/>
  <c r="B420" i="2"/>
  <c r="A420" i="2"/>
  <c r="B419" i="2"/>
  <c r="A419" i="2"/>
  <c r="B418" i="2"/>
  <c r="A418" i="2"/>
  <c r="B417" i="2"/>
  <c r="A417" i="2"/>
  <c r="B416" i="2"/>
  <c r="A416" i="2"/>
  <c r="B415" i="2"/>
  <c r="A415" i="2"/>
  <c r="B414" i="2"/>
  <c r="A414" i="2"/>
  <c r="B413" i="2"/>
  <c r="A413" i="2"/>
  <c r="B412" i="2"/>
  <c r="A412" i="2"/>
  <c r="B411" i="2"/>
  <c r="A411" i="2"/>
  <c r="B410" i="2"/>
  <c r="A410" i="2"/>
  <c r="B409" i="2"/>
  <c r="A409" i="2"/>
  <c r="B408" i="2"/>
  <c r="A408" i="2"/>
  <c r="B407" i="2"/>
  <c r="A407" i="2"/>
  <c r="B406" i="2"/>
  <c r="A406" i="2"/>
  <c r="B405" i="2"/>
  <c r="A405" i="2"/>
  <c r="B404" i="2"/>
  <c r="A404" i="2"/>
  <c r="B403" i="2"/>
  <c r="A403" i="2"/>
  <c r="B402" i="2"/>
  <c r="A402" i="2"/>
  <c r="B401" i="2"/>
  <c r="A401" i="2"/>
  <c r="B400" i="2"/>
  <c r="A400" i="2"/>
  <c r="B399" i="2"/>
  <c r="A399" i="2"/>
  <c r="B398" i="2"/>
  <c r="A398" i="2"/>
  <c r="B397" i="2"/>
  <c r="A397" i="2"/>
  <c r="B396" i="2"/>
  <c r="A396" i="2"/>
  <c r="B395" i="2"/>
  <c r="A395" i="2"/>
  <c r="B394" i="2"/>
  <c r="A394" i="2"/>
  <c r="B393" i="2"/>
  <c r="A393" i="2"/>
  <c r="B392" i="2"/>
  <c r="A392" i="2"/>
  <c r="B391" i="2"/>
  <c r="A391" i="2"/>
  <c r="B390" i="2"/>
  <c r="A390" i="2"/>
  <c r="B389" i="2"/>
  <c r="A389" i="2"/>
  <c r="B388" i="2"/>
  <c r="A388" i="2"/>
  <c r="B387" i="2"/>
  <c r="A387" i="2"/>
  <c r="B386" i="2"/>
  <c r="A386" i="2"/>
  <c r="B385" i="2"/>
  <c r="A385" i="2"/>
  <c r="B384" i="2"/>
  <c r="A384" i="2"/>
  <c r="B383" i="2"/>
  <c r="A383" i="2"/>
  <c r="B382" i="2"/>
  <c r="A382" i="2"/>
  <c r="B381" i="2"/>
  <c r="A381" i="2"/>
  <c r="B380" i="2"/>
  <c r="A380" i="2"/>
  <c r="B379" i="2"/>
  <c r="A379" i="2"/>
  <c r="B378" i="2"/>
  <c r="A378" i="2"/>
  <c r="B377" i="2"/>
  <c r="A377" i="2"/>
  <c r="B376" i="2"/>
  <c r="A376" i="2"/>
  <c r="B375" i="2"/>
  <c r="A375" i="2"/>
  <c r="B374" i="2"/>
  <c r="A374" i="2"/>
  <c r="B373" i="2"/>
  <c r="A373" i="2"/>
  <c r="B372" i="2"/>
  <c r="A372" i="2"/>
  <c r="B371" i="2"/>
  <c r="A371" i="2"/>
  <c r="B370" i="2"/>
  <c r="A370" i="2"/>
  <c r="B369" i="2"/>
  <c r="A369" i="2"/>
  <c r="B368" i="2"/>
  <c r="A368" i="2"/>
  <c r="B367" i="2"/>
  <c r="A367" i="2"/>
  <c r="B366" i="2"/>
  <c r="A366" i="2"/>
  <c r="B365" i="2"/>
  <c r="A365" i="2"/>
  <c r="B364" i="2"/>
  <c r="A364" i="2"/>
  <c r="B363" i="2"/>
  <c r="A363" i="2"/>
  <c r="B362" i="2"/>
  <c r="A362" i="2"/>
  <c r="B361" i="2"/>
  <c r="A361" i="2"/>
  <c r="B360" i="2"/>
  <c r="A360" i="2"/>
  <c r="B359" i="2"/>
  <c r="A359" i="2"/>
  <c r="B358" i="2"/>
  <c r="A358" i="2"/>
  <c r="B357" i="2"/>
  <c r="A357" i="2"/>
  <c r="B356" i="2"/>
  <c r="A356" i="2"/>
  <c r="B355" i="2"/>
  <c r="A355" i="2"/>
  <c r="B354" i="2"/>
  <c r="A354" i="2"/>
  <c r="B353" i="2"/>
  <c r="A353" i="2"/>
  <c r="B352" i="2"/>
  <c r="A352" i="2"/>
  <c r="B351" i="2"/>
  <c r="A351" i="2"/>
  <c r="B350" i="2"/>
  <c r="A350" i="2"/>
  <c r="B349" i="2"/>
  <c r="A349" i="2"/>
  <c r="B348" i="2"/>
  <c r="A348" i="2"/>
  <c r="B347" i="2"/>
  <c r="A347" i="2"/>
  <c r="B346" i="2"/>
  <c r="A346" i="2"/>
  <c r="B345" i="2"/>
  <c r="A345" i="2"/>
  <c r="B344" i="2"/>
  <c r="A344" i="2"/>
  <c r="B343" i="2"/>
  <c r="A343" i="2"/>
  <c r="B342" i="2"/>
  <c r="A342" i="2"/>
  <c r="B341" i="2"/>
  <c r="A341" i="2"/>
  <c r="B340" i="2"/>
  <c r="A340" i="2"/>
  <c r="B339" i="2"/>
  <c r="A339" i="2"/>
  <c r="B338" i="2"/>
  <c r="A338" i="2"/>
  <c r="B337" i="2"/>
  <c r="A337" i="2"/>
  <c r="B336" i="2"/>
  <c r="A336" i="2"/>
  <c r="B335" i="2"/>
  <c r="A335" i="2"/>
  <c r="B334" i="2"/>
  <c r="A334" i="2"/>
  <c r="B333" i="2"/>
  <c r="A333" i="2"/>
  <c r="B332" i="2"/>
  <c r="A332" i="2"/>
  <c r="B331" i="2"/>
  <c r="A331" i="2"/>
  <c r="B330" i="2"/>
  <c r="A330" i="2"/>
  <c r="B329" i="2"/>
  <c r="A329" i="2"/>
  <c r="B328" i="2"/>
  <c r="A328" i="2"/>
  <c r="B327" i="2"/>
  <c r="A327" i="2"/>
  <c r="B326" i="2"/>
  <c r="A326" i="2"/>
  <c r="B325" i="2"/>
  <c r="A325" i="2"/>
  <c r="B324" i="2"/>
  <c r="A324" i="2"/>
  <c r="B323" i="2"/>
  <c r="A323" i="2"/>
  <c r="B322" i="2"/>
  <c r="A322" i="2"/>
  <c r="B321" i="2"/>
  <c r="A321" i="2"/>
  <c r="B320" i="2"/>
  <c r="A320" i="2"/>
  <c r="B319" i="2"/>
  <c r="A319" i="2"/>
  <c r="B318" i="2"/>
  <c r="A318" i="2"/>
  <c r="B317" i="2"/>
  <c r="A317" i="2"/>
  <c r="B316" i="2"/>
  <c r="A316" i="2"/>
  <c r="B315" i="2"/>
  <c r="A315" i="2"/>
  <c r="B314" i="2"/>
  <c r="A314" i="2"/>
  <c r="B313" i="2"/>
  <c r="A313" i="2"/>
  <c r="B312" i="2"/>
  <c r="A312" i="2"/>
  <c r="B311" i="2"/>
  <c r="A311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298" i="2"/>
  <c r="A298" i="2"/>
  <c r="B297" i="2"/>
  <c r="A297" i="2"/>
  <c r="B296" i="2"/>
  <c r="A296" i="2"/>
  <c r="B295" i="2"/>
  <c r="A295" i="2"/>
  <c r="B294" i="2"/>
  <c r="A294" i="2"/>
  <c r="B293" i="2"/>
  <c r="A293" i="2"/>
  <c r="B292" i="2"/>
  <c r="A292" i="2"/>
  <c r="B291" i="2"/>
  <c r="A291" i="2"/>
  <c r="B290" i="2"/>
  <c r="A290" i="2"/>
  <c r="B289" i="2"/>
  <c r="A289" i="2"/>
  <c r="B288" i="2"/>
  <c r="A288" i="2"/>
  <c r="B287" i="2"/>
  <c r="A287" i="2"/>
  <c r="B286" i="2"/>
  <c r="A286" i="2"/>
  <c r="B285" i="2"/>
  <c r="A285" i="2"/>
  <c r="B284" i="2"/>
  <c r="A284" i="2"/>
  <c r="B283" i="2"/>
  <c r="A283" i="2"/>
  <c r="B282" i="2"/>
  <c r="A282" i="2"/>
  <c r="B281" i="2"/>
  <c r="A281" i="2"/>
  <c r="B280" i="2"/>
  <c r="A280" i="2"/>
  <c r="B279" i="2"/>
  <c r="A279" i="2"/>
  <c r="B278" i="2"/>
  <c r="A278" i="2"/>
  <c r="B277" i="2"/>
  <c r="A277" i="2"/>
  <c r="B276" i="2"/>
  <c r="A276" i="2"/>
  <c r="B275" i="2"/>
  <c r="A275" i="2"/>
  <c r="B274" i="2"/>
  <c r="A274" i="2"/>
  <c r="B273" i="2"/>
  <c r="A273" i="2"/>
  <c r="B272" i="2"/>
  <c r="A272" i="2"/>
  <c r="B271" i="2"/>
  <c r="A271" i="2"/>
  <c r="B270" i="2"/>
  <c r="A270" i="2"/>
  <c r="B269" i="2"/>
  <c r="A269" i="2"/>
  <c r="B268" i="2"/>
  <c r="A268" i="2"/>
  <c r="B267" i="2"/>
  <c r="A267" i="2"/>
  <c r="B266" i="2"/>
  <c r="A266" i="2"/>
  <c r="B265" i="2"/>
  <c r="A265" i="2"/>
  <c r="B264" i="2"/>
  <c r="A264" i="2"/>
  <c r="B263" i="2"/>
  <c r="A263" i="2"/>
  <c r="B262" i="2"/>
  <c r="A262" i="2"/>
  <c r="B261" i="2"/>
  <c r="A261" i="2"/>
  <c r="B260" i="2"/>
  <c r="A260" i="2"/>
  <c r="B259" i="2"/>
  <c r="A259" i="2"/>
  <c r="B258" i="2"/>
  <c r="A258" i="2"/>
  <c r="B257" i="2"/>
  <c r="A257" i="2"/>
  <c r="B256" i="2"/>
  <c r="A256" i="2"/>
  <c r="B255" i="2"/>
  <c r="A255" i="2"/>
  <c r="B254" i="2"/>
  <c r="A254" i="2"/>
  <c r="B253" i="2"/>
  <c r="A253" i="2"/>
  <c r="B252" i="2"/>
  <c r="A252" i="2"/>
  <c r="B251" i="2"/>
  <c r="A251" i="2"/>
  <c r="B250" i="2"/>
  <c r="A250" i="2"/>
  <c r="B249" i="2"/>
  <c r="A249" i="2"/>
  <c r="B248" i="2"/>
  <c r="A248" i="2"/>
  <c r="B247" i="2"/>
  <c r="A247" i="2"/>
  <c r="B246" i="2"/>
  <c r="A246" i="2"/>
  <c r="B245" i="2"/>
  <c r="A245" i="2"/>
  <c r="B244" i="2"/>
  <c r="A244" i="2"/>
  <c r="B243" i="2"/>
  <c r="A243" i="2"/>
  <c r="B242" i="2"/>
  <c r="A242" i="2"/>
  <c r="B241" i="2"/>
  <c r="A241" i="2"/>
  <c r="B240" i="2"/>
  <c r="A240" i="2"/>
  <c r="B239" i="2"/>
  <c r="A239" i="2"/>
  <c r="B238" i="2"/>
  <c r="A238" i="2"/>
  <c r="B237" i="2"/>
  <c r="A237" i="2"/>
  <c r="B236" i="2"/>
  <c r="A236" i="2"/>
  <c r="B235" i="2"/>
  <c r="A235" i="2"/>
  <c r="B234" i="2"/>
  <c r="A234" i="2"/>
  <c r="B233" i="2"/>
  <c r="A233" i="2"/>
  <c r="B232" i="2"/>
  <c r="A232" i="2"/>
  <c r="B231" i="2"/>
  <c r="A231" i="2"/>
  <c r="B230" i="2"/>
  <c r="A230" i="2"/>
  <c r="B229" i="2"/>
  <c r="A229" i="2"/>
  <c r="B228" i="2"/>
  <c r="A228" i="2"/>
  <c r="B227" i="2"/>
  <c r="A227" i="2"/>
  <c r="B226" i="2"/>
  <c r="A226" i="2"/>
  <c r="B225" i="2"/>
  <c r="A225" i="2"/>
  <c r="B224" i="2"/>
  <c r="A224" i="2"/>
  <c r="B223" i="2"/>
  <c r="A223" i="2"/>
  <c r="B222" i="2"/>
  <c r="A222" i="2"/>
  <c r="B221" i="2"/>
  <c r="A221" i="2"/>
  <c r="B220" i="2"/>
  <c r="A220" i="2"/>
  <c r="B219" i="2"/>
  <c r="A219" i="2"/>
  <c r="B218" i="2"/>
  <c r="A218" i="2"/>
  <c r="B217" i="2"/>
  <c r="A217" i="2"/>
  <c r="B216" i="2"/>
  <c r="A216" i="2"/>
  <c r="B215" i="2"/>
  <c r="A215" i="2"/>
  <c r="B214" i="2"/>
  <c r="A214" i="2"/>
  <c r="B213" i="2"/>
  <c r="A213" i="2"/>
  <c r="B212" i="2"/>
  <c r="A212" i="2"/>
  <c r="B211" i="2"/>
  <c r="A211" i="2"/>
  <c r="B210" i="2"/>
  <c r="A210" i="2"/>
  <c r="B209" i="2"/>
  <c r="A209" i="2"/>
  <c r="B208" i="2"/>
  <c r="A208" i="2"/>
  <c r="B207" i="2"/>
  <c r="A207" i="2"/>
  <c r="B206" i="2"/>
  <c r="A206" i="2"/>
  <c r="B205" i="2"/>
  <c r="A205" i="2"/>
  <c r="B204" i="2"/>
  <c r="A204" i="2"/>
  <c r="B203" i="2"/>
  <c r="A203" i="2"/>
  <c r="B202" i="2"/>
  <c r="A202" i="2"/>
  <c r="B201" i="2"/>
  <c r="A201" i="2"/>
  <c r="B200" i="2"/>
  <c r="A200" i="2"/>
  <c r="B199" i="2"/>
  <c r="A199" i="2"/>
  <c r="B198" i="2"/>
  <c r="A198" i="2"/>
  <c r="B197" i="2"/>
  <c r="A197" i="2"/>
  <c r="B196" i="2"/>
  <c r="A196" i="2"/>
  <c r="B195" i="2"/>
  <c r="A195" i="2"/>
  <c r="B194" i="2"/>
  <c r="A194" i="2"/>
  <c r="B193" i="2"/>
  <c r="A193" i="2"/>
  <c r="B192" i="2"/>
  <c r="A192" i="2"/>
  <c r="B191" i="2"/>
  <c r="A191" i="2"/>
  <c r="B190" i="2"/>
  <c r="A190" i="2"/>
  <c r="B189" i="2"/>
  <c r="A189" i="2"/>
  <c r="B188" i="2"/>
  <c r="A188" i="2"/>
  <c r="B187" i="2"/>
  <c r="A187" i="2"/>
  <c r="B186" i="2"/>
  <c r="A186" i="2"/>
  <c r="B185" i="2"/>
  <c r="A185" i="2"/>
  <c r="B184" i="2"/>
  <c r="A184" i="2"/>
  <c r="B183" i="2"/>
  <c r="A183" i="2"/>
  <c r="B182" i="2"/>
  <c r="A182" i="2"/>
  <c r="B181" i="2"/>
  <c r="A181" i="2"/>
  <c r="B180" i="2"/>
  <c r="A180" i="2"/>
  <c r="B179" i="2"/>
  <c r="A179" i="2"/>
  <c r="B178" i="2"/>
  <c r="A178" i="2"/>
  <c r="B177" i="2"/>
  <c r="A177" i="2"/>
  <c r="B176" i="2"/>
  <c r="A176" i="2"/>
  <c r="B175" i="2"/>
  <c r="A175" i="2"/>
  <c r="B174" i="2"/>
  <c r="A174" i="2"/>
  <c r="B173" i="2"/>
  <c r="A173" i="2"/>
  <c r="B172" i="2"/>
  <c r="A172" i="2"/>
  <c r="B171" i="2"/>
  <c r="A171" i="2"/>
  <c r="B170" i="2"/>
  <c r="A170" i="2"/>
  <c r="B169" i="2"/>
  <c r="A169" i="2"/>
  <c r="B168" i="2"/>
  <c r="A168" i="2"/>
  <c r="B167" i="2"/>
  <c r="A167" i="2"/>
  <c r="B166" i="2"/>
  <c r="A166" i="2"/>
  <c r="B165" i="2"/>
  <c r="A165" i="2"/>
  <c r="B164" i="2"/>
  <c r="A164" i="2"/>
  <c r="B163" i="2"/>
  <c r="A163" i="2"/>
  <c r="B162" i="2"/>
  <c r="A162" i="2"/>
  <c r="B161" i="2"/>
  <c r="A161" i="2"/>
  <c r="B160" i="2"/>
  <c r="A160" i="2"/>
  <c r="B159" i="2"/>
  <c r="A159" i="2"/>
  <c r="B158" i="2"/>
  <c r="A158" i="2"/>
  <c r="B157" i="2"/>
  <c r="A157" i="2"/>
  <c r="B156" i="2"/>
  <c r="A156" i="2"/>
  <c r="B155" i="2"/>
  <c r="A155" i="2"/>
  <c r="B154" i="2"/>
  <c r="A154" i="2"/>
  <c r="B153" i="2"/>
  <c r="A153" i="2"/>
  <c r="B152" i="2"/>
  <c r="A152" i="2"/>
  <c r="B151" i="2"/>
  <c r="A151" i="2"/>
  <c r="B150" i="2"/>
  <c r="A150" i="2"/>
  <c r="B149" i="2"/>
  <c r="A149" i="2"/>
  <c r="B148" i="2"/>
  <c r="A148" i="2"/>
  <c r="B147" i="2"/>
  <c r="A147" i="2"/>
  <c r="B146" i="2"/>
  <c r="A146" i="2"/>
  <c r="B145" i="2"/>
  <c r="A145" i="2"/>
  <c r="B144" i="2"/>
  <c r="A144" i="2"/>
  <c r="B143" i="2"/>
  <c r="A143" i="2"/>
  <c r="B142" i="2"/>
  <c r="A142" i="2"/>
  <c r="B141" i="2"/>
  <c r="A141" i="2"/>
  <c r="B140" i="2"/>
  <c r="A140" i="2"/>
  <c r="B139" i="2"/>
  <c r="A139" i="2"/>
  <c r="B138" i="2"/>
  <c r="A138" i="2"/>
  <c r="B137" i="2"/>
  <c r="A137" i="2"/>
  <c r="B136" i="2"/>
  <c r="A136" i="2"/>
  <c r="B135" i="2"/>
  <c r="A135" i="2"/>
  <c r="B134" i="2"/>
  <c r="A134" i="2"/>
  <c r="B133" i="2"/>
  <c r="A133" i="2"/>
  <c r="B132" i="2"/>
  <c r="A132" i="2"/>
  <c r="B131" i="2"/>
  <c r="A131" i="2"/>
  <c r="B130" i="2"/>
  <c r="A130" i="2"/>
  <c r="B129" i="2"/>
  <c r="A129" i="2"/>
  <c r="B128" i="2"/>
  <c r="A128" i="2"/>
  <c r="B127" i="2"/>
  <c r="A127" i="2"/>
  <c r="B126" i="2"/>
  <c r="A126" i="2"/>
  <c r="B125" i="2"/>
  <c r="A125" i="2"/>
  <c r="B124" i="2"/>
  <c r="A124" i="2"/>
  <c r="B123" i="2"/>
  <c r="A123" i="2"/>
  <c r="B122" i="2"/>
  <c r="A122" i="2"/>
  <c r="B121" i="2"/>
  <c r="A121" i="2"/>
  <c r="B120" i="2"/>
  <c r="A120" i="2"/>
  <c r="B119" i="2"/>
  <c r="A119" i="2"/>
  <c r="B118" i="2"/>
  <c r="A118" i="2"/>
  <c r="B117" i="2"/>
  <c r="A117" i="2"/>
  <c r="B116" i="2"/>
  <c r="A116" i="2"/>
  <c r="B115" i="2"/>
  <c r="A115" i="2"/>
  <c r="B114" i="2"/>
  <c r="A114" i="2"/>
  <c r="B113" i="2"/>
  <c r="A113" i="2"/>
  <c r="B112" i="2"/>
  <c r="A112" i="2"/>
  <c r="B111" i="2"/>
  <c r="A111" i="2"/>
  <c r="B110" i="2"/>
  <c r="A110" i="2"/>
  <c r="B109" i="2"/>
  <c r="A109" i="2"/>
  <c r="B108" i="2"/>
  <c r="A108" i="2"/>
  <c r="B107" i="2"/>
  <c r="A107" i="2"/>
  <c r="B106" i="2"/>
  <c r="A106" i="2"/>
  <c r="B105" i="2"/>
  <c r="A105" i="2"/>
  <c r="B104" i="2"/>
  <c r="A104" i="2"/>
  <c r="B103" i="2"/>
  <c r="A103" i="2"/>
  <c r="B102" i="2"/>
  <c r="A102" i="2"/>
  <c r="B101" i="2"/>
  <c r="A101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  <c r="B88" i="2"/>
  <c r="A88" i="2"/>
  <c r="B87" i="2"/>
  <c r="A87" i="2"/>
  <c r="B86" i="2"/>
  <c r="A86" i="2"/>
  <c r="B85" i="2"/>
  <c r="A85" i="2"/>
  <c r="B84" i="2"/>
  <c r="A84" i="2"/>
  <c r="B83" i="2"/>
  <c r="A83" i="2"/>
  <c r="B82" i="2"/>
  <c r="A82" i="2"/>
  <c r="B81" i="2"/>
  <c r="A81" i="2"/>
  <c r="B80" i="2"/>
  <c r="A80" i="2"/>
  <c r="B79" i="2"/>
  <c r="A79" i="2"/>
  <c r="B78" i="2"/>
  <c r="A78" i="2"/>
  <c r="B77" i="2"/>
  <c r="A77" i="2"/>
  <c r="B76" i="2"/>
  <c r="A76" i="2"/>
  <c r="B75" i="2"/>
  <c r="A75" i="2"/>
  <c r="B74" i="2"/>
  <c r="A74" i="2"/>
  <c r="B73" i="2"/>
  <c r="A73" i="2"/>
  <c r="B72" i="2"/>
  <c r="A72" i="2"/>
  <c r="B71" i="2"/>
  <c r="A71" i="2"/>
  <c r="B70" i="2"/>
  <c r="A70" i="2"/>
  <c r="B69" i="2"/>
  <c r="A69" i="2"/>
  <c r="B68" i="2"/>
  <c r="A68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  <c r="B3" i="2"/>
  <c r="A3" i="2"/>
  <c r="B2" i="2"/>
  <c r="A2" i="2"/>
  <c r="C1" i="2"/>
  <c r="B1" i="2"/>
  <c r="A1" i="2"/>
</calcChain>
</file>

<file path=xl/sharedStrings.xml><?xml version="1.0" encoding="utf-8"?>
<sst xmlns="http://schemas.openxmlformats.org/spreadsheetml/2006/main" count="87" uniqueCount="87">
  <si>
    <t>{INDEX(Range,MATCH(1,(criteria1)*(criteria2)),0),Col num in Index range)}</t>
  </si>
  <si>
    <t>Ctrl</t>
  </si>
  <si>
    <t>Mle</t>
  </si>
  <si>
    <t>Salaire de base</t>
  </si>
  <si>
    <t>Sursalaire</t>
  </si>
  <si>
    <t>Prime de Transport</t>
  </si>
  <si>
    <t>Prime d'ancienneté</t>
  </si>
  <si>
    <t>Retenue pour trop perçu</t>
  </si>
  <si>
    <t>Rappel Imposable</t>
  </si>
  <si>
    <t>Indemnité Spéciale</t>
  </si>
  <si>
    <t>Congés payés</t>
  </si>
  <si>
    <t>Rappel transport Non imposable</t>
  </si>
  <si>
    <t>Indemnité kilométrique</t>
  </si>
  <si>
    <t>IPRES Régime Général</t>
  </si>
  <si>
    <t>IPRES Régime Complémentaire</t>
  </si>
  <si>
    <t>Impôt sur le Revenu</t>
  </si>
  <si>
    <t>Retenue TRIMF</t>
  </si>
  <si>
    <t>Cotisations salariales</t>
  </si>
  <si>
    <t>Cotisations patronales</t>
  </si>
  <si>
    <t>Retenue Avance sur Salaire</t>
  </si>
  <si>
    <t>Net à payer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</si>
  <si>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</si>
  <si>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</si>
  <si>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</si>
  <si>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</si>
  <si>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</si>
  <si>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</si>
  <si>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</si>
  <si>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</si>
  <si>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</si>
  <si>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</si>
  <si>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</si>
  <si>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</si>
  <si>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</si>
  <si>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</si>
  <si>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</si>
  <si>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</si>
  <si>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</si>
  <si>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</si>
  <si>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</si>
  <si>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</si>
  <si>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</si>
  <si>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</si>
  <si>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00025</t>
  </si>
  <si>
    <t>00026</t>
  </si>
  <si>
    <t>00027</t>
  </si>
  <si>
    <t>00028</t>
  </si>
  <si>
    <t>00029</t>
  </si>
  <si>
    <t>00030</t>
  </si>
  <si>
    <t>00031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</si>
  <si>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</si>
  <si>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</si>
  <si>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</si>
  <si>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</si>
  <si>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</si>
  <si>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</si>
  <si>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</si>
  <si>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</si>
  <si>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</si>
  <si>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</si>
  <si>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</si>
  <si>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</si>
  <si>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</si>
  <si>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</si>
  <si>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</si>
  <si>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</si>
  <si>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00051</t>
  </si>
  <si>
    <t>00052</t>
  </si>
  <si>
    <t>00054</t>
  </si>
  <si>
    <t>00055</t>
  </si>
  <si>
    <t>00056</t>
  </si>
  <si>
    <t>00057</t>
  </si>
  <si>
    <t>00059</t>
  </si>
  <si>
    <t>00060</t>
  </si>
  <si>
    <t>00061</t>
  </si>
  <si>
    <t>00063</t>
  </si>
  <si>
    <t>00064</t>
  </si>
  <si>
    <t>00072</t>
  </si>
  <si>
    <t>00073</t>
  </si>
  <si>
    <t>00075</t>
  </si>
  <si>
    <t>00076</t>
  </si>
  <si>
    <t>00077</t>
  </si>
  <si>
    <t>00078</t>
  </si>
  <si>
    <t>00079</t>
  </si>
  <si>
    <t>00080</t>
  </si>
  <si>
    <t>00081</t>
  </si>
  <si>
    <t>00082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</si>
</sst>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\ _F_-;\-* #,##0.00\ _F_-;_-* &quot;-&quot;??\ _F_-;_-@_-"/>
    <numFmt numFmtId="166" formatCode="_-* #,##0\ _F_-;\-* #,##0\ _F_-;_-* &quot;-&quot;??\ _F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141412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7" fontId="3" fillId="2" borderId="0" xfId="2" applyNumberFormat="1" applyFont="1" applyFill="1" applyAlignment="1" applyProtection="1">
      <alignment horizontal="left" vertical="top"/>
      <protection locked="0"/>
    </xf>
    <xf numFmtId="0" fontId="4" fillId="0" borderId="0" xfId="2" applyFont="1" applyFill="1" applyAlignment="1" applyProtection="1">
      <alignment vertical="top"/>
      <protection locked="0"/>
    </xf>
    <xf numFmtId="0" fontId="5" fillId="0" borderId="0" xfId="2" applyFont="1" applyFill="1" applyAlignment="1" applyProtection="1">
      <alignment vertical="top"/>
      <protection locked="0"/>
    </xf>
    <xf numFmtId="17" fontId="4" fillId="0" borderId="0" xfId="2" applyNumberFormat="1" applyFont="1" applyFill="1" applyAlignment="1" applyProtection="1">
      <alignment horizontal="left" vertical="top"/>
      <protection locked="0"/>
    </xf>
    <xf numFmtId="0" fontId="6" fillId="0" borderId="0" xfId="2" applyFont="1"/>
    <xf numFmtId="17" fontId="7" fillId="2" borderId="0" xfId="2" applyNumberFormat="1" applyFont="1" applyFill="1" applyAlignment="1" applyProtection="1">
      <alignment horizontal="left" vertical="top"/>
    </xf>
    <xf numFmtId="164" fontId="7" fillId="2" borderId="0" xfId="1" applyNumberFormat="1" applyFont="1" applyFill="1" applyAlignment="1" applyProtection="1">
      <alignment vertical="top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5" fillId="3" borderId="2" xfId="2" applyFont="1" applyFill="1" applyBorder="1" applyAlignment="1" applyProtection="1">
      <alignment vertical="top"/>
      <protection locked="0"/>
    </xf>
    <xf numFmtId="166" fontId="5" fillId="0" borderId="2" xfId="3" applyNumberFormat="1" applyFont="1" applyFill="1" applyBorder="1" applyAlignment="1" applyProtection="1">
      <alignment vertical="top"/>
    </xf>
    <xf numFmtId="166" fontId="5" fillId="0" borderId="2" xfId="1" applyNumberFormat="1" applyFont="1" applyFill="1" applyBorder="1" applyAlignment="1" applyProtection="1">
      <alignment vertical="top"/>
    </xf>
    <xf numFmtId="0" fontId="5" fillId="3" borderId="3" xfId="2" applyFont="1" applyFill="1" applyBorder="1" applyAlignment="1" applyProtection="1">
      <alignment vertical="top"/>
      <protection locked="0"/>
    </xf>
    <xf numFmtId="0" fontId="5" fillId="3" borderId="4" xfId="2" applyFont="1" applyFill="1" applyBorder="1" applyAlignment="1" applyProtection="1">
      <alignment vertical="top"/>
      <protection locked="0"/>
    </xf>
    <xf numFmtId="166" fontId="5" fillId="0" borderId="4" xfId="3" applyNumberFormat="1" applyFont="1" applyFill="1" applyBorder="1" applyAlignment="1" applyProtection="1">
      <alignment vertical="top"/>
    </xf>
    <xf numFmtId="166" fontId="5" fillId="0" borderId="4" xfId="1" applyNumberFormat="1" applyFont="1" applyFill="1" applyBorder="1" applyAlignment="1" applyProtection="1">
      <alignment vertical="top"/>
    </xf>
    <xf numFmtId="0" fontId="1" fillId="0" borderId="0" xfId="4"/>
    <xf numFmtId="164" fontId="0" fillId="0" borderId="0" xfId="5" applyNumberFormat="1" applyFont="1"/>
  </cellXfs>
  <cellStyles count="6">
    <cellStyle name="Comma" xfId="1" builtinId="3"/>
    <cellStyle name="Comma 4" xfId="3"/>
    <cellStyle name="Comma 5" xfId="5"/>
    <cellStyle name="Normal" xfId="0" builtinId="0"/>
    <cellStyle name="Normal 2" xfId="2"/>
    <cellStyle name="Normal 4" xfId="4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F_-;\-* #,##0\ _F_-;_-* &quot;-&quot;??\ _F_-;_-@_-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F_-;\-* #,##0\ _F_-;_-* &quot;-&quot;??\ _F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F_-;\-* #,##0\ _F_-;_-* &quot;-&quot;??\ _F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F_-;\-* #,##0\ _F_-;_-* &quot;-&quot;??\ _F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F_-;\-* #,##0\ _F_-;_-* &quot;-&quot;??\ _F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F_-;\-* #,##0\ _F_-;_-* &quot;-&quot;??\ _F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F_-;\-* #,##0\ _F_-;_-* &quot;-&quot;??\ _F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F_-;\-* #,##0\ _F_-;_-* &quot;-&quot;??\ _F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F_-;\-* #,##0\ _F_-;_-* &quot;-&quot;??\ _F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F_-;\-* #,##0\ _F_-;_-* &quot;-&quot;??\ _F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F_-;\-* #,##0\ _F_-;_-* &quot;-&quot;??\ _F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F_-;\-* #,##0\ _F_-;_-* &quot;-&quot;??\ _F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F_-;\-* #,##0\ _F_-;_-* &quot;-&quot;??\ _F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F_-;\-* #,##0\ _F_-;_-* &quot;-&quot;??\ _F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F_-;\-* #,##0\ _F_-;_-* &quot;-&quot;??\ _F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F_-;\-* #,##0\ _F_-;_-* &quot;-&quot;??\ _F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F_-;\-* #,##0\ _F_-;_-* &quot;-&quot;??\ _F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F_-;\-* #,##0\ _F_-;_-* &quot;-&quot;??\ _F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top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FA/7.%20MS%20Senegal/Trip%2030%20Nov%20to%205%20Dec.%2015/Master%20Payroll%20Seneg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URE/Desktop/SUN6/TAF/Mappings%20for%20UAT%20-%20BKF%20Upd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RPKFP01\Home\halman\DOCUMENTS\ADMINITRATIONS\Gestion%20du%20personnel\Salaires\Salaires%202014\05%202014.salai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rpku1s1\Home\Salaires%202005\04%202005%20salai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LIVREDEPAIE"/>
      <sheetName val="Prepare Jnl"/>
      <sheetName val="Journal Sal"/>
      <sheetName val="Pivot Ctrl"/>
      <sheetName val="Reconc"/>
      <sheetName val="Account Codes"/>
      <sheetName val="Ls_AgXLB_WorkbookFile"/>
      <sheetName val="tmpscrapsheet"/>
      <sheetName val="Ls_XLB_WorkbookFile"/>
      <sheetName val="Sheet1"/>
    </sheetNames>
    <sheetDataSet>
      <sheetData sheetId="0"/>
      <sheetData sheetId="1"/>
      <sheetData sheetId="2"/>
      <sheetData sheetId="3">
        <row r="4">
          <cell r="D4" t="str">
            <v>NEA</v>
          </cell>
        </row>
        <row r="6">
          <cell r="D6" t="str">
            <v>PYRL1</v>
          </cell>
        </row>
        <row r="8">
          <cell r="D8" t="str">
            <v>2015/009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mpscrapsheet"/>
      <sheetName val="Account Codes"/>
      <sheetName val="Ls_AgXLB_WorkbookFile"/>
      <sheetName val="Social Marketing Mappings"/>
      <sheetName val="Bank Accounts"/>
      <sheetName val="Creditors Workings"/>
      <sheetName val="Debtors Workings"/>
      <sheetName val="Employees Workings"/>
      <sheetName val="Maxisun Mappings"/>
      <sheetName val="Cost Centres"/>
      <sheetName val="Funder"/>
      <sheetName val="Ls_XLB_WorkbookFile"/>
      <sheetName val="Project"/>
      <sheetName val="DRL - Old"/>
      <sheetName val="DRL Updated"/>
      <sheetName val="DRL Download"/>
      <sheetName val="Tax"/>
      <sheetName val="Asset Codes"/>
      <sheetName val="Fixed Assets"/>
      <sheetName val="Asset Presets"/>
      <sheetName val="Asset Notes"/>
      <sheetName val="Currency Codes"/>
      <sheetName val="Journal Type"/>
      <sheetName val="Operators"/>
      <sheetName val="Operators Go Live"/>
    </sheetNames>
    <sheetDataSet>
      <sheetData sheetId="0">
        <row r="18">
          <cell r="B18" t="str">
            <v>&lt;ALL&gt;</v>
          </cell>
        </row>
        <row r="19">
          <cell r="B19" t="str">
            <v>&lt;ALL&gt;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gés Namata"/>
      <sheetName val="congés Gamatié"/>
      <sheetName val="congés Zoré"/>
      <sheetName val="congés Hamsatou"/>
      <sheetName val="congés Saidou"/>
      <sheetName val="congés Manou"/>
      <sheetName val="congés Elhadi"/>
      <sheetName val="droit Abdoulaye"/>
      <sheetName val="état"/>
      <sheetName val="état LM (2)"/>
      <sheetName val="état LM (3)"/>
      <sheetName val="Latifa Maï Moussa (4)"/>
      <sheetName val="Latifa Maï Moussa (3)"/>
      <sheetName val="état 2013MI"/>
      <sheetName val="état LM"/>
      <sheetName val="état 2013 (3)"/>
      <sheetName val="état 2014"/>
      <sheetName val="Latifa Maï Moussa"/>
      <sheetName val="Gamatié"/>
      <sheetName val="Manou Halirou"/>
      <sheetName val="Moussa Issoufou"/>
      <sheetName val="Elhadi Alhassane"/>
      <sheetName val="Hamsatou Ousseini"/>
      <sheetName val="Saidou "/>
      <sheetName val="Zoré "/>
      <sheetName val="Agia"/>
      <sheetName val="Etat IUTS"/>
      <sheetName val="Calcul IUTS"/>
      <sheetName val="Table IUTS"/>
      <sheetName val="Moniked PARENT"/>
      <sheetName val="Sheet1"/>
      <sheetName val="Sheet2"/>
      <sheetName val="Sheet3"/>
      <sheetName val="NA Extra "/>
      <sheetName val="SO 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1">
          <cell r="A21">
            <v>116000</v>
          </cell>
          <cell r="B21">
            <v>7740</v>
          </cell>
          <cell r="C21">
            <v>6928</v>
          </cell>
          <cell r="D21">
            <v>6116</v>
          </cell>
          <cell r="E21">
            <v>5791</v>
          </cell>
          <cell r="F21">
            <v>5481</v>
          </cell>
          <cell r="G21">
            <v>5295</v>
          </cell>
          <cell r="H21">
            <v>5110</v>
          </cell>
          <cell r="I21">
            <v>4924</v>
          </cell>
        </row>
        <row r="22">
          <cell r="A22">
            <v>117000</v>
          </cell>
          <cell r="B22">
            <v>7880</v>
          </cell>
          <cell r="C22">
            <v>7061</v>
          </cell>
          <cell r="D22">
            <v>6242</v>
          </cell>
          <cell r="E22">
            <v>5914</v>
          </cell>
          <cell r="F22">
            <v>5587</v>
          </cell>
          <cell r="G22">
            <v>5362</v>
          </cell>
          <cell r="H22">
            <v>5175</v>
          </cell>
          <cell r="I22">
            <v>4988</v>
          </cell>
        </row>
        <row r="23">
          <cell r="A23">
            <v>118000</v>
          </cell>
          <cell r="B23">
            <v>8020</v>
          </cell>
          <cell r="C23">
            <v>7194</v>
          </cell>
          <cell r="D23">
            <v>6368</v>
          </cell>
          <cell r="E23">
            <v>6038</v>
          </cell>
          <cell r="F23">
            <v>5707</v>
          </cell>
          <cell r="G23">
            <v>5430</v>
          </cell>
          <cell r="H23">
            <v>5241</v>
          </cell>
          <cell r="I23">
            <v>5052</v>
          </cell>
        </row>
        <row r="24">
          <cell r="A24">
            <v>119000</v>
          </cell>
          <cell r="B24">
            <v>8160</v>
          </cell>
          <cell r="C24">
            <v>7327</v>
          </cell>
          <cell r="D24">
            <v>6494</v>
          </cell>
          <cell r="E24">
            <v>6161</v>
          </cell>
          <cell r="F24">
            <v>5799</v>
          </cell>
          <cell r="G24">
            <v>5497</v>
          </cell>
          <cell r="H24">
            <v>5306</v>
          </cell>
          <cell r="I24">
            <v>5116</v>
          </cell>
        </row>
        <row r="25">
          <cell r="A25">
            <v>120000</v>
          </cell>
          <cell r="B25">
            <v>8300</v>
          </cell>
          <cell r="C25">
            <v>7460</v>
          </cell>
          <cell r="D25">
            <v>6620</v>
          </cell>
          <cell r="E25">
            <v>6284</v>
          </cell>
          <cell r="F25">
            <v>5905</v>
          </cell>
          <cell r="G25">
            <v>5564</v>
          </cell>
          <cell r="H25">
            <v>5373</v>
          </cell>
          <cell r="I25">
            <v>5180</v>
          </cell>
        </row>
        <row r="26">
          <cell r="A26">
            <v>121000</v>
          </cell>
          <cell r="B26">
            <v>8440</v>
          </cell>
          <cell r="C26">
            <v>7593</v>
          </cell>
          <cell r="D26">
            <v>6746</v>
          </cell>
          <cell r="E26">
            <v>6407</v>
          </cell>
          <cell r="F26">
            <v>6011</v>
          </cell>
          <cell r="G26">
            <v>5631</v>
          </cell>
          <cell r="H26">
            <v>5439</v>
          </cell>
          <cell r="I26">
            <v>5244</v>
          </cell>
        </row>
        <row r="27">
          <cell r="A27">
            <v>122000</v>
          </cell>
          <cell r="B27">
            <v>8580</v>
          </cell>
          <cell r="C27">
            <v>7726</v>
          </cell>
          <cell r="D27">
            <v>6872</v>
          </cell>
          <cell r="E27">
            <v>6530</v>
          </cell>
          <cell r="F27">
            <v>6117</v>
          </cell>
          <cell r="G27">
            <v>5704</v>
          </cell>
          <cell r="H27">
            <v>5505</v>
          </cell>
          <cell r="I27">
            <v>5308</v>
          </cell>
        </row>
        <row r="28">
          <cell r="A28">
            <v>123000</v>
          </cell>
          <cell r="B28">
            <v>8720</v>
          </cell>
          <cell r="C28">
            <v>7859</v>
          </cell>
          <cell r="D28">
            <v>6998</v>
          </cell>
          <cell r="E28">
            <v>6654</v>
          </cell>
          <cell r="F28">
            <v>6223</v>
          </cell>
          <cell r="G28">
            <v>5792</v>
          </cell>
          <cell r="H28">
            <v>5571</v>
          </cell>
          <cell r="I28">
            <v>5372</v>
          </cell>
        </row>
        <row r="29">
          <cell r="A29">
            <v>124000</v>
          </cell>
          <cell r="B29">
            <v>8860</v>
          </cell>
          <cell r="C29">
            <v>7992</v>
          </cell>
          <cell r="D29">
            <v>7124</v>
          </cell>
          <cell r="E29">
            <v>6777</v>
          </cell>
          <cell r="F29">
            <v>6430</v>
          </cell>
          <cell r="G29">
            <v>6083</v>
          </cell>
          <cell r="H29">
            <v>5637</v>
          </cell>
          <cell r="I29">
            <v>5436</v>
          </cell>
        </row>
        <row r="30">
          <cell r="A30">
            <v>125000</v>
          </cell>
          <cell r="B30">
            <v>9000</v>
          </cell>
          <cell r="C30">
            <v>8125</v>
          </cell>
          <cell r="D30">
            <v>7250</v>
          </cell>
          <cell r="E30">
            <v>6900</v>
          </cell>
          <cell r="F30">
            <v>6550</v>
          </cell>
          <cell r="G30">
            <v>6200</v>
          </cell>
          <cell r="H30">
            <v>5703</v>
          </cell>
          <cell r="I30">
            <v>5500</v>
          </cell>
        </row>
        <row r="31">
          <cell r="A31">
            <v>126000</v>
          </cell>
          <cell r="B31">
            <v>9140</v>
          </cell>
          <cell r="C31">
            <v>8258</v>
          </cell>
          <cell r="D31">
            <v>7376</v>
          </cell>
          <cell r="E31">
            <v>7023</v>
          </cell>
          <cell r="F31">
            <v>6670</v>
          </cell>
          <cell r="G31">
            <v>6317</v>
          </cell>
          <cell r="H31">
            <v>5760</v>
          </cell>
          <cell r="I31">
            <v>5612</v>
          </cell>
        </row>
        <row r="32">
          <cell r="A32">
            <v>127000</v>
          </cell>
          <cell r="B32">
            <v>9280</v>
          </cell>
          <cell r="C32">
            <v>8391</v>
          </cell>
          <cell r="D32">
            <v>7502</v>
          </cell>
          <cell r="E32">
            <v>7146</v>
          </cell>
          <cell r="F32">
            <v>6790</v>
          </cell>
          <cell r="G32">
            <v>6434</v>
          </cell>
          <cell r="H32">
            <v>5825</v>
          </cell>
          <cell r="I32">
            <v>5724</v>
          </cell>
        </row>
        <row r="33">
          <cell r="A33">
            <v>128000</v>
          </cell>
          <cell r="B33">
            <v>9420</v>
          </cell>
          <cell r="C33">
            <v>8524</v>
          </cell>
          <cell r="D33">
            <v>7628</v>
          </cell>
          <cell r="E33">
            <v>7270</v>
          </cell>
          <cell r="F33">
            <v>6912</v>
          </cell>
          <cell r="G33">
            <v>6554</v>
          </cell>
          <cell r="H33">
            <v>5890</v>
          </cell>
          <cell r="I33">
            <v>5836</v>
          </cell>
        </row>
        <row r="34">
          <cell r="A34">
            <v>129000</v>
          </cell>
          <cell r="B34">
            <v>9560</v>
          </cell>
          <cell r="C34">
            <v>8657</v>
          </cell>
          <cell r="D34">
            <v>7754</v>
          </cell>
          <cell r="E34">
            <v>7393</v>
          </cell>
          <cell r="F34">
            <v>7032</v>
          </cell>
          <cell r="G34">
            <v>6671</v>
          </cell>
          <cell r="H34">
            <v>5955</v>
          </cell>
          <cell r="I34">
            <v>5948</v>
          </cell>
        </row>
        <row r="35">
          <cell r="A35">
            <v>130000</v>
          </cell>
          <cell r="B35">
            <v>9700</v>
          </cell>
          <cell r="C35">
            <v>8790</v>
          </cell>
          <cell r="D35">
            <v>7880</v>
          </cell>
          <cell r="E35">
            <v>7516</v>
          </cell>
          <cell r="F35">
            <v>7152</v>
          </cell>
          <cell r="G35">
            <v>6788</v>
          </cell>
          <cell r="H35">
            <v>6020</v>
          </cell>
          <cell r="I35">
            <v>6060</v>
          </cell>
        </row>
        <row r="36">
          <cell r="A36">
            <v>131000</v>
          </cell>
          <cell r="B36">
            <v>9840</v>
          </cell>
          <cell r="C36">
            <v>8923</v>
          </cell>
          <cell r="D36">
            <v>8006</v>
          </cell>
          <cell r="E36">
            <v>7639</v>
          </cell>
          <cell r="F36">
            <v>7272</v>
          </cell>
          <cell r="G36">
            <v>6905</v>
          </cell>
          <cell r="H36">
            <v>6085</v>
          </cell>
          <cell r="I36">
            <v>6172</v>
          </cell>
        </row>
        <row r="37">
          <cell r="A37">
            <v>132000</v>
          </cell>
          <cell r="B37">
            <v>9980</v>
          </cell>
          <cell r="C37">
            <v>9056</v>
          </cell>
          <cell r="D37">
            <v>8132</v>
          </cell>
          <cell r="E37">
            <v>7762</v>
          </cell>
          <cell r="F37">
            <v>7392</v>
          </cell>
          <cell r="G37">
            <v>7022</v>
          </cell>
          <cell r="H37">
            <v>6150</v>
          </cell>
          <cell r="I37">
            <v>6284</v>
          </cell>
        </row>
        <row r="38">
          <cell r="A38">
            <v>133000</v>
          </cell>
          <cell r="B38">
            <v>10120</v>
          </cell>
          <cell r="C38">
            <v>9189</v>
          </cell>
          <cell r="D38">
            <v>8258</v>
          </cell>
          <cell r="E38">
            <v>7886</v>
          </cell>
          <cell r="F38">
            <v>7514</v>
          </cell>
          <cell r="G38">
            <v>7142</v>
          </cell>
          <cell r="H38">
            <v>6215</v>
          </cell>
          <cell r="I38">
            <v>6396</v>
          </cell>
        </row>
        <row r="39">
          <cell r="A39">
            <v>134000</v>
          </cell>
          <cell r="B39">
            <v>10260</v>
          </cell>
          <cell r="C39">
            <v>9322</v>
          </cell>
          <cell r="D39">
            <v>8384</v>
          </cell>
          <cell r="E39">
            <v>8009</v>
          </cell>
          <cell r="F39">
            <v>7634</v>
          </cell>
          <cell r="G39">
            <v>7259</v>
          </cell>
          <cell r="H39">
            <v>6280</v>
          </cell>
          <cell r="I39">
            <v>6508</v>
          </cell>
        </row>
        <row r="40">
          <cell r="A40">
            <v>135000</v>
          </cell>
          <cell r="B40">
            <v>10400</v>
          </cell>
          <cell r="C40">
            <v>9455</v>
          </cell>
          <cell r="D40">
            <v>8510</v>
          </cell>
          <cell r="E40">
            <v>8132</v>
          </cell>
          <cell r="F40">
            <v>7754</v>
          </cell>
          <cell r="G40">
            <v>7376</v>
          </cell>
          <cell r="H40">
            <v>6345</v>
          </cell>
          <cell r="I40">
            <v>6620</v>
          </cell>
        </row>
        <row r="41">
          <cell r="A41">
            <v>136000</v>
          </cell>
          <cell r="B41">
            <v>10540</v>
          </cell>
          <cell r="C41">
            <v>9588</v>
          </cell>
          <cell r="D41">
            <v>8636</v>
          </cell>
          <cell r="E41">
            <v>8255</v>
          </cell>
          <cell r="F41">
            <v>7601</v>
          </cell>
          <cell r="G41">
            <v>6951</v>
          </cell>
          <cell r="H41">
            <v>6410</v>
          </cell>
          <cell r="I41">
            <v>6732</v>
          </cell>
        </row>
        <row r="42">
          <cell r="A42">
            <v>137000</v>
          </cell>
          <cell r="B42">
            <v>10680</v>
          </cell>
          <cell r="C42">
            <v>9721</v>
          </cell>
          <cell r="D42">
            <v>8762</v>
          </cell>
          <cell r="E42">
            <v>8378</v>
          </cell>
          <cell r="F42">
            <v>7707</v>
          </cell>
          <cell r="G42">
            <v>7040</v>
          </cell>
          <cell r="H42">
            <v>6475</v>
          </cell>
          <cell r="I42">
            <v>6844</v>
          </cell>
        </row>
        <row r="43">
          <cell r="A43">
            <v>138000</v>
          </cell>
          <cell r="B43">
            <v>10820</v>
          </cell>
          <cell r="C43">
            <v>9854</v>
          </cell>
          <cell r="D43">
            <v>8888</v>
          </cell>
          <cell r="E43">
            <v>8502</v>
          </cell>
          <cell r="F43">
            <v>7813</v>
          </cell>
          <cell r="G43">
            <v>7129</v>
          </cell>
          <cell r="H43">
            <v>6540</v>
          </cell>
          <cell r="I43">
            <v>6956</v>
          </cell>
        </row>
        <row r="44">
          <cell r="A44">
            <v>139000</v>
          </cell>
          <cell r="B44">
            <v>10960</v>
          </cell>
          <cell r="C44">
            <v>9987</v>
          </cell>
          <cell r="D44">
            <v>9014</v>
          </cell>
          <cell r="E44">
            <v>8625</v>
          </cell>
          <cell r="F44">
            <v>7919</v>
          </cell>
          <cell r="G44">
            <v>7218</v>
          </cell>
          <cell r="H44">
            <v>6605</v>
          </cell>
          <cell r="I44">
            <v>7068</v>
          </cell>
        </row>
        <row r="45">
          <cell r="A45">
            <v>140000</v>
          </cell>
          <cell r="B45">
            <v>11100</v>
          </cell>
          <cell r="C45">
            <v>10120</v>
          </cell>
          <cell r="D45">
            <v>9140</v>
          </cell>
          <cell r="E45">
            <v>8748</v>
          </cell>
          <cell r="F45">
            <v>8025</v>
          </cell>
          <cell r="G45">
            <v>7307</v>
          </cell>
          <cell r="H45">
            <v>6670</v>
          </cell>
          <cell r="I45">
            <v>7180</v>
          </cell>
        </row>
        <row r="46">
          <cell r="A46">
            <v>141000</v>
          </cell>
          <cell r="B46">
            <v>11240</v>
          </cell>
          <cell r="C46">
            <v>10253</v>
          </cell>
          <cell r="D46">
            <v>9266</v>
          </cell>
          <cell r="E46">
            <v>8871</v>
          </cell>
          <cell r="F46">
            <v>8131</v>
          </cell>
          <cell r="G46">
            <v>7396</v>
          </cell>
          <cell r="H46">
            <v>6735</v>
          </cell>
          <cell r="I46">
            <v>7292</v>
          </cell>
        </row>
        <row r="47">
          <cell r="A47">
            <v>142000</v>
          </cell>
          <cell r="B47">
            <v>11380</v>
          </cell>
          <cell r="C47">
            <v>10386</v>
          </cell>
          <cell r="D47">
            <v>9392</v>
          </cell>
          <cell r="E47">
            <v>8994</v>
          </cell>
          <cell r="F47">
            <v>8237</v>
          </cell>
          <cell r="G47">
            <v>7485</v>
          </cell>
          <cell r="H47">
            <v>6800</v>
          </cell>
          <cell r="I47">
            <v>7404</v>
          </cell>
        </row>
        <row r="48">
          <cell r="A48">
            <v>143000</v>
          </cell>
          <cell r="B48">
            <v>11520</v>
          </cell>
          <cell r="C48">
            <v>10519</v>
          </cell>
          <cell r="D48">
            <v>9518</v>
          </cell>
          <cell r="E48">
            <v>9118</v>
          </cell>
          <cell r="F48">
            <v>8343</v>
          </cell>
          <cell r="G48">
            <v>7574</v>
          </cell>
          <cell r="H48">
            <v>6865</v>
          </cell>
          <cell r="I48">
            <v>7516</v>
          </cell>
        </row>
        <row r="49">
          <cell r="A49">
            <v>144000</v>
          </cell>
          <cell r="B49">
            <v>11660</v>
          </cell>
          <cell r="C49">
            <v>10652</v>
          </cell>
          <cell r="D49">
            <v>9644</v>
          </cell>
          <cell r="E49">
            <v>9241</v>
          </cell>
          <cell r="F49">
            <v>8449</v>
          </cell>
          <cell r="G49">
            <v>7663</v>
          </cell>
          <cell r="H49">
            <v>6930</v>
          </cell>
          <cell r="I49">
            <v>7628</v>
          </cell>
        </row>
        <row r="50">
          <cell r="A50">
            <v>145000</v>
          </cell>
          <cell r="B50">
            <v>11800</v>
          </cell>
          <cell r="C50">
            <v>10785</v>
          </cell>
          <cell r="D50">
            <v>9770</v>
          </cell>
          <cell r="E50">
            <v>9364</v>
          </cell>
          <cell r="F50">
            <v>8555</v>
          </cell>
          <cell r="G50">
            <v>7752</v>
          </cell>
          <cell r="H50">
            <v>6995</v>
          </cell>
          <cell r="I50">
            <v>7740</v>
          </cell>
        </row>
        <row r="51">
          <cell r="A51">
            <v>146000</v>
          </cell>
          <cell r="B51">
            <v>11940</v>
          </cell>
          <cell r="C51">
            <v>10918</v>
          </cell>
          <cell r="D51">
            <v>9896</v>
          </cell>
          <cell r="E51">
            <v>9487</v>
          </cell>
          <cell r="F51">
            <v>8661</v>
          </cell>
          <cell r="G51">
            <v>7841</v>
          </cell>
          <cell r="H51">
            <v>7060</v>
          </cell>
          <cell r="I51">
            <v>7852</v>
          </cell>
        </row>
        <row r="52">
          <cell r="A52">
            <v>147000</v>
          </cell>
          <cell r="B52">
            <v>12080</v>
          </cell>
          <cell r="C52">
            <v>11051</v>
          </cell>
          <cell r="D52">
            <v>10022</v>
          </cell>
          <cell r="E52">
            <v>9610</v>
          </cell>
          <cell r="F52">
            <v>8767</v>
          </cell>
          <cell r="G52">
            <v>7930</v>
          </cell>
          <cell r="H52">
            <v>7125</v>
          </cell>
          <cell r="I52">
            <v>7964</v>
          </cell>
        </row>
        <row r="53">
          <cell r="A53">
            <v>148000</v>
          </cell>
          <cell r="B53">
            <v>12220</v>
          </cell>
          <cell r="C53">
            <v>11184</v>
          </cell>
          <cell r="D53">
            <v>10148</v>
          </cell>
          <cell r="E53">
            <v>9734</v>
          </cell>
          <cell r="F53">
            <v>8873</v>
          </cell>
          <cell r="G53">
            <v>8019</v>
          </cell>
          <cell r="H53">
            <v>7190</v>
          </cell>
          <cell r="I53">
            <v>8076</v>
          </cell>
        </row>
        <row r="54">
          <cell r="A54">
            <v>149000</v>
          </cell>
          <cell r="B54">
            <v>12360</v>
          </cell>
          <cell r="C54">
            <v>11317</v>
          </cell>
          <cell r="D54">
            <v>10274</v>
          </cell>
          <cell r="E54">
            <v>9857</v>
          </cell>
          <cell r="F54">
            <v>8979</v>
          </cell>
          <cell r="G54">
            <v>8108</v>
          </cell>
          <cell r="H54">
            <v>7255</v>
          </cell>
          <cell r="I54">
            <v>8188</v>
          </cell>
        </row>
        <row r="55">
          <cell r="A55">
            <v>150000</v>
          </cell>
          <cell r="B55">
            <v>12500</v>
          </cell>
          <cell r="C55">
            <v>11450</v>
          </cell>
          <cell r="D55">
            <v>10400</v>
          </cell>
          <cell r="E55">
            <v>9980</v>
          </cell>
          <cell r="F55">
            <v>9085</v>
          </cell>
          <cell r="G55">
            <v>8197</v>
          </cell>
          <cell r="H55">
            <v>7320</v>
          </cell>
          <cell r="I55">
            <v>8300</v>
          </cell>
        </row>
        <row r="56">
          <cell r="A56">
            <v>151000</v>
          </cell>
          <cell r="B56">
            <v>12720</v>
          </cell>
          <cell r="C56">
            <v>11583</v>
          </cell>
          <cell r="D56">
            <v>10526</v>
          </cell>
          <cell r="E56">
            <v>10103</v>
          </cell>
          <cell r="F56">
            <v>9191</v>
          </cell>
          <cell r="G56">
            <v>8286</v>
          </cell>
          <cell r="H56">
            <v>7385</v>
          </cell>
          <cell r="I56">
            <v>8412</v>
          </cell>
        </row>
        <row r="57">
          <cell r="A57">
            <v>152000</v>
          </cell>
          <cell r="B57">
            <v>12940</v>
          </cell>
          <cell r="C57">
            <v>11716</v>
          </cell>
          <cell r="D57">
            <v>10652</v>
          </cell>
          <cell r="E57">
            <v>10226</v>
          </cell>
          <cell r="F57">
            <v>9297</v>
          </cell>
          <cell r="G57">
            <v>8375</v>
          </cell>
          <cell r="H57">
            <v>7450</v>
          </cell>
          <cell r="I57">
            <v>8524</v>
          </cell>
        </row>
        <row r="58">
          <cell r="A58">
            <v>153000</v>
          </cell>
          <cell r="B58">
            <v>13160</v>
          </cell>
          <cell r="C58">
            <v>11849</v>
          </cell>
          <cell r="D58">
            <v>10778</v>
          </cell>
          <cell r="E58">
            <v>10350</v>
          </cell>
          <cell r="F58">
            <v>9403</v>
          </cell>
          <cell r="G58">
            <v>8464</v>
          </cell>
          <cell r="H58">
            <v>7515</v>
          </cell>
          <cell r="I58">
            <v>8636</v>
          </cell>
        </row>
        <row r="59">
          <cell r="A59">
            <v>154000</v>
          </cell>
          <cell r="B59">
            <v>13380</v>
          </cell>
          <cell r="C59">
            <v>11982</v>
          </cell>
          <cell r="D59">
            <v>10904</v>
          </cell>
          <cell r="E59">
            <v>10473</v>
          </cell>
          <cell r="F59">
            <v>9509</v>
          </cell>
          <cell r="G59">
            <v>8553</v>
          </cell>
          <cell r="H59">
            <v>7580</v>
          </cell>
          <cell r="I59">
            <v>8748</v>
          </cell>
        </row>
        <row r="60">
          <cell r="A60">
            <v>155000</v>
          </cell>
          <cell r="B60">
            <v>13600</v>
          </cell>
          <cell r="C60">
            <v>12115</v>
          </cell>
          <cell r="D60">
            <v>11030</v>
          </cell>
          <cell r="E60">
            <v>10596</v>
          </cell>
          <cell r="F60">
            <v>9615</v>
          </cell>
          <cell r="G60">
            <v>8642</v>
          </cell>
          <cell r="H60">
            <v>7645</v>
          </cell>
          <cell r="I60">
            <v>8860</v>
          </cell>
        </row>
        <row r="61">
          <cell r="A61">
            <v>156000</v>
          </cell>
        </row>
        <row r="62">
          <cell r="A62">
            <v>157000</v>
          </cell>
        </row>
        <row r="63">
          <cell r="A63">
            <v>158000</v>
          </cell>
        </row>
        <row r="64">
          <cell r="A64">
            <v>159000</v>
          </cell>
        </row>
        <row r="65">
          <cell r="A65">
            <v>160000</v>
          </cell>
        </row>
        <row r="66">
          <cell r="A66">
            <v>161000</v>
          </cell>
        </row>
        <row r="67">
          <cell r="A67">
            <v>162000</v>
          </cell>
        </row>
        <row r="68">
          <cell r="A68">
            <v>163000</v>
          </cell>
        </row>
        <row r="69">
          <cell r="A69">
            <v>164000</v>
          </cell>
        </row>
        <row r="70">
          <cell r="A70">
            <v>165000</v>
          </cell>
        </row>
        <row r="71">
          <cell r="A71">
            <v>166000</v>
          </cell>
        </row>
        <row r="72">
          <cell r="A72">
            <v>167000</v>
          </cell>
        </row>
        <row r="73">
          <cell r="A73">
            <v>168000</v>
          </cell>
        </row>
        <row r="74">
          <cell r="A74">
            <v>169000</v>
          </cell>
        </row>
        <row r="75">
          <cell r="A75">
            <v>170000</v>
          </cell>
        </row>
        <row r="76">
          <cell r="A76">
            <v>171000</v>
          </cell>
        </row>
        <row r="77">
          <cell r="A77">
            <v>172000</v>
          </cell>
        </row>
        <row r="78">
          <cell r="A78">
            <v>173000</v>
          </cell>
        </row>
        <row r="79">
          <cell r="A79">
            <v>174000</v>
          </cell>
        </row>
        <row r="80">
          <cell r="A80">
            <v>175000</v>
          </cell>
        </row>
        <row r="81">
          <cell r="A81">
            <v>176000</v>
          </cell>
        </row>
        <row r="82">
          <cell r="A82">
            <v>177000</v>
          </cell>
        </row>
        <row r="83">
          <cell r="A83">
            <v>178000</v>
          </cell>
        </row>
        <row r="84">
          <cell r="A84">
            <v>179000</v>
          </cell>
        </row>
        <row r="85">
          <cell r="A85">
            <v>180000</v>
          </cell>
        </row>
        <row r="86">
          <cell r="A86">
            <v>181000</v>
          </cell>
        </row>
        <row r="87">
          <cell r="A87">
            <v>182000</v>
          </cell>
        </row>
        <row r="88">
          <cell r="A88">
            <v>183000</v>
          </cell>
        </row>
        <row r="89">
          <cell r="A89">
            <v>184000</v>
          </cell>
        </row>
        <row r="90">
          <cell r="A90">
            <v>185000</v>
          </cell>
        </row>
        <row r="91">
          <cell r="A91">
            <v>186000</v>
          </cell>
        </row>
        <row r="92">
          <cell r="A92">
            <v>187000</v>
          </cell>
        </row>
        <row r="93">
          <cell r="A93">
            <v>188000</v>
          </cell>
        </row>
        <row r="94">
          <cell r="A94">
            <v>189000</v>
          </cell>
        </row>
      </sheetData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 IUTS (2)"/>
      <sheetName val="Recap IUTS"/>
      <sheetName val="etat recp"/>
      <sheetName val="Latifa Maï Moussa"/>
      <sheetName val="Gamatié"/>
      <sheetName val="Elhadi Alhassane "/>
      <sheetName val="Victoire Ocquet"/>
      <sheetName val="Mahamane Yaro"/>
      <sheetName val="congés Zoré"/>
      <sheetName val="Zoré "/>
      <sheetName val="Agouda Tchasota"/>
      <sheetName val="Hamada Fiza"/>
      <sheetName val="gardien remp Hamadou"/>
      <sheetName val="gardien remp Amadou"/>
      <sheetName val="gardien remp"/>
      <sheetName val="Hal.manou"/>
      <sheetName val="Chauf Sup "/>
      <sheetName val="Total salaire"/>
      <sheetName val="Etat IUTS"/>
      <sheetName val="Contrats"/>
      <sheetName val="Calcul IUTS"/>
      <sheetName val="Table IUTS"/>
      <sheetName val="Moniked PA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">
          <cell r="A3">
            <v>1</v>
          </cell>
          <cell r="B3">
            <v>0.05</v>
          </cell>
        </row>
        <row r="4">
          <cell r="A4">
            <v>2</v>
          </cell>
          <cell r="B4">
            <v>0.1</v>
          </cell>
        </row>
        <row r="5">
          <cell r="A5">
            <v>3</v>
          </cell>
          <cell r="B5">
            <v>0.12</v>
          </cell>
        </row>
        <row r="6">
          <cell r="A6">
            <v>4</v>
          </cell>
          <cell r="B6">
            <v>0.14000000000000001</v>
          </cell>
        </row>
        <row r="7">
          <cell r="A7">
            <v>5</v>
          </cell>
          <cell r="B7">
            <v>0.16</v>
          </cell>
        </row>
        <row r="8">
          <cell r="A8">
            <v>6</v>
          </cell>
          <cell r="B8">
            <v>0.18</v>
          </cell>
        </row>
        <row r="9">
          <cell r="A9">
            <v>7</v>
          </cell>
          <cell r="B9">
            <v>0.2</v>
          </cell>
        </row>
      </sheetData>
      <sheetData sheetId="22" refreshError="1"/>
    </sheetDataSet>
  </externalBook>
</externalLink>
</file>

<file path=xl/tables/table1.xml><?xml version="1.0" encoding="utf-8"?>
<table xmlns="http://schemas.openxmlformats.org/spreadsheetml/2006/main" id="1" name="Table2" displayName="Table2" ref="A5:S103" totalsRowShown="0" headerRowDxfId="23" dataDxfId="22" headerRowBorderDxfId="20" tableBorderDxfId="21" totalsRowBorderDxfId="19" headerRowCellStyle="Normal 2">
  <tableColumns count="19">
    <tableColumn id="1" name="Mle" dataDxfId="18" dataCellStyle="Normal 2"/>
    <tableColumn id="8" name="Salaire de base" dataDxfId="17" dataCellStyle="Comma 4"/>
    <tableColumn id="5" name="Sursalaire" dataDxfId="16" dataCellStyle="Comma 4"/>
    <tableColumn id="16" name="Prime de Transport" dataDxfId="15" dataCellStyle="Comma 4"/>
    <tableColumn id="17" name="Prime d'ancienneté" dataDxfId="14" dataCellStyle="Comma 4"/>
    <tableColumn id="39" name="Retenue pour trop perçu" dataDxfId="13" dataCellStyle="Comma 4"/>
    <tableColumn id="38" name="Rappel Imposable" dataDxfId="12" dataCellStyle="Comma 4"/>
    <tableColumn id="37" name="Indemnité Spéciale" dataDxfId="11" dataCellStyle="Comma 4"/>
    <tableColumn id="36" name="Congés payés" dataDxfId="10" dataCellStyle="Comma 4"/>
    <tableColumn id="35" name="Rappel transport Non imposable" dataDxfId="9" dataCellStyle="Comma 4"/>
    <tableColumn id="34" name="Indemnité kilométrique" dataDxfId="8" dataCellStyle="Comma 4"/>
    <tableColumn id="33" name="IPRES Régime Général" dataDxfId="7" dataCellStyle="Comma 4"/>
    <tableColumn id="32" name="IPRES Régime Complémentaire" dataDxfId="6" dataCellStyle="Comma 4"/>
    <tableColumn id="18" name="Impôt sur le Revenu" dataDxfId="5" dataCellStyle="Comma 4"/>
    <tableColumn id="13" name="Retenue TRIMF" dataDxfId="4" dataCellStyle="Comma 4"/>
    <tableColumn id="12" name="Cotisations salariales" dataDxfId="3" dataCellStyle="Comma 4"/>
    <tableColumn id="11" name="Cotisations patronales" dataDxfId="2" dataCellStyle="Comma 4"/>
    <tableColumn id="10" name="Retenue Avance sur Salaire" dataDxfId="1" dataCellStyle="Comma 4"/>
    <tableColumn id="19" name="Net à payer" dataDxfId="0" dataCellStyle="Comma 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S103"/>
  <sheetViews>
    <sheetView tabSelected="1" zoomScale="80" zoomScaleNormal="80" zoomScaleSheetLayoutView="100" workbookViewId="0">
      <pane xSplit="1" ySplit="5" topLeftCell="B6" activePane="bottomRight" state="frozen"/>
      <selection pane="topRight" activeCell="C1" sqref="C1"/>
      <selection pane="bottomLeft" activeCell="A4" sqref="A4"/>
      <selection pane="bottomRight" activeCell="I19" sqref="I19"/>
    </sheetView>
  </sheetViews>
  <sheetFormatPr defaultColWidth="11.42578125" defaultRowHeight="15" x14ac:dyDescent="0.25"/>
  <cols>
    <col min="1" max="1" width="7.85546875" style="2" bestFit="1" customWidth="1"/>
    <col min="2" max="2" width="15" style="2" bestFit="1" customWidth="1"/>
    <col min="3" max="3" width="15" style="2" customWidth="1"/>
    <col min="4" max="4" width="15.28515625" style="2" bestFit="1" customWidth="1"/>
    <col min="5" max="13" width="15" style="2" customWidth="1"/>
    <col min="14" max="15" width="16.7109375" style="2" customWidth="1"/>
    <col min="16" max="16" width="18.140625" style="2" bestFit="1" customWidth="1"/>
    <col min="17" max="18" width="16.7109375" style="2" customWidth="1"/>
    <col min="19" max="19" width="15.7109375" style="2" bestFit="1" customWidth="1"/>
    <col min="20" max="16384" width="11.42578125" style="3"/>
  </cols>
  <sheetData>
    <row r="1" spans="1:19" ht="15.75" customHeight="1" x14ac:dyDescent="0.25">
      <c r="A1" s="1"/>
    </row>
    <row r="2" spans="1:19" x14ac:dyDescent="0.2">
      <c r="A2" s="4"/>
      <c r="D2" s="5" t="s">
        <v>0</v>
      </c>
    </row>
    <row r="3" spans="1:19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5" spans="1:19" s="10" customFormat="1" ht="60" x14ac:dyDescent="0.2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18</v>
      </c>
      <c r="R5" s="9" t="s">
        <v>19</v>
      </c>
      <c r="S5" s="9" t="s">
        <v>20</v>
      </c>
    </row>
    <row r="6" spans="1:19" ht="14.25" x14ac:dyDescent="0.25">
      <c r="A6" s="11" t="s">
        <v>21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4.25" x14ac:dyDescent="0.25">
      <c r="A7" s="11" t="s">
        <v>22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4.25" x14ac:dyDescent="0.25">
      <c r="A8" s="11" t="s">
        <v>23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4.25" x14ac:dyDescent="0.25">
      <c r="A9" s="11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4.25" x14ac:dyDescent="0.25">
      <c r="A10" s="11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4.25" x14ac:dyDescent="0.25">
      <c r="A11" s="11" t="s">
        <v>26</v>
      </c>
      <c r="B11" s="12"/>
      <c r="C11" s="12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4.25" x14ac:dyDescent="0.25">
      <c r="A12" s="11" t="s">
        <v>27</v>
      </c>
      <c r="B12" s="12"/>
      <c r="C12" s="12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4.25" x14ac:dyDescent="0.25">
      <c r="A13" s="11" t="s">
        <v>28</v>
      </c>
      <c r="B13" s="12"/>
      <c r="C13" s="12"/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4.25" x14ac:dyDescent="0.25">
      <c r="A14" s="11" t="s">
        <v>29</v>
      </c>
      <c r="B14" s="12"/>
      <c r="C14" s="12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4.25" x14ac:dyDescent="0.25">
      <c r="A15" s="11" t="s">
        <v>30</v>
      </c>
      <c r="B15" s="12"/>
      <c r="C15" s="12"/>
      <c r="D15" s="13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4.25" x14ac:dyDescent="0.25">
      <c r="A16" s="11" t="s">
        <v>31</v>
      </c>
      <c r="B16" s="12"/>
      <c r="C16" s="12"/>
      <c r="D16" s="1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4.25" x14ac:dyDescent="0.25">
      <c r="A17" s="11" t="s">
        <v>32</v>
      </c>
      <c r="B17" s="12"/>
      <c r="C17" s="12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4.25" x14ac:dyDescent="0.25">
      <c r="A18" s="11" t="s">
        <v>33</v>
      </c>
      <c r="B18" s="12"/>
      <c r="C18" s="12"/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4.25" x14ac:dyDescent="0.25">
      <c r="A19" s="11" t="s">
        <v>34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4.25" x14ac:dyDescent="0.25">
      <c r="A20" s="11" t="s">
        <v>35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4.25" x14ac:dyDescent="0.25">
      <c r="A21" s="11" t="s">
        <v>36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4.25" x14ac:dyDescent="0.25">
      <c r="A22" s="11" t="s">
        <v>37</v>
      </c>
      <c r="B22" s="12"/>
      <c r="C22" s="12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4.25" x14ac:dyDescent="0.25">
      <c r="A23" s="11" t="s">
        <v>38</v>
      </c>
      <c r="B23" s="12"/>
      <c r="C23" s="12"/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4.25" x14ac:dyDescent="0.25">
      <c r="A24" s="11" t="s">
        <v>39</v>
      </c>
      <c r="B24" s="12"/>
      <c r="C24" s="12"/>
      <c r="D24" s="1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4.25" x14ac:dyDescent="0.25">
      <c r="A25" s="11" t="s">
        <v>40</v>
      </c>
      <c r="B25" s="12"/>
      <c r="C25" s="12"/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4.25" x14ac:dyDescent="0.25">
      <c r="A26" s="11" t="s">
        <v>41</v>
      </c>
      <c r="B26" s="12"/>
      <c r="C26" s="12"/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4.25" x14ac:dyDescent="0.25">
      <c r="A27" s="11" t="s">
        <v>42</v>
      </c>
      <c r="B27" s="12"/>
      <c r="C27" s="12"/>
      <c r="D27" s="1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4.25" x14ac:dyDescent="0.25">
      <c r="A28" s="14" t="s">
        <v>43</v>
      </c>
      <c r="B28" s="12"/>
      <c r="C28" s="12"/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4.25" x14ac:dyDescent="0.25">
      <c r="A29" s="14" t="s">
        <v>44</v>
      </c>
      <c r="B29" s="12"/>
      <c r="C29" s="12"/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4.25" x14ac:dyDescent="0.25">
      <c r="A30" s="14" t="s">
        <v>45</v>
      </c>
      <c r="B30" s="12"/>
      <c r="C30" s="12"/>
      <c r="D30" s="13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4.25" x14ac:dyDescent="0.25">
      <c r="A31" s="11" t="s">
        <v>46</v>
      </c>
      <c r="B31" s="12"/>
      <c r="C31" s="12"/>
      <c r="D31" s="13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4.25" x14ac:dyDescent="0.25">
      <c r="A32" s="11" t="s">
        <v>47</v>
      </c>
      <c r="B32" s="12"/>
      <c r="C32" s="12"/>
      <c r="D32" s="1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4.25" x14ac:dyDescent="0.25">
      <c r="A33" s="11" t="s">
        <v>48</v>
      </c>
      <c r="B33" s="12"/>
      <c r="C33" s="12"/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4.25" x14ac:dyDescent="0.25">
      <c r="A34" s="11" t="s">
        <v>49</v>
      </c>
      <c r="B34" s="12"/>
      <c r="C34" s="12"/>
      <c r="D34" s="1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4.25" x14ac:dyDescent="0.25">
      <c r="A35" s="11" t="s">
        <v>50</v>
      </c>
      <c r="B35" s="12"/>
      <c r="C35" s="12"/>
      <c r="D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4.25" x14ac:dyDescent="0.25">
      <c r="A36" s="11" t="s">
        <v>51</v>
      </c>
      <c r="B36" s="12"/>
      <c r="C36" s="12"/>
      <c r="D36" s="1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4.25" x14ac:dyDescent="0.25">
      <c r="A37" s="11" t="s">
        <v>52</v>
      </c>
      <c r="B37" s="12"/>
      <c r="C37" s="12"/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4.25" x14ac:dyDescent="0.25">
      <c r="A38" s="11" t="s">
        <v>53</v>
      </c>
      <c r="B38" s="12"/>
      <c r="C38" s="12"/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4.25" x14ac:dyDescent="0.25">
      <c r="A39" s="11" t="s">
        <v>54</v>
      </c>
      <c r="B39" s="12"/>
      <c r="C39" s="12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4.25" x14ac:dyDescent="0.25">
      <c r="A40" s="11" t="s">
        <v>55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4.25" x14ac:dyDescent="0.25">
      <c r="A41" s="11" t="s">
        <v>56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4.25" x14ac:dyDescent="0.25">
      <c r="A42" s="11" t="s">
        <v>57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4.25" x14ac:dyDescent="0.25">
      <c r="A43" s="15" t="s">
        <v>58</v>
      </c>
      <c r="B43" s="12"/>
      <c r="C43" s="16"/>
      <c r="D43" s="17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4.25" x14ac:dyDescent="0.25">
      <c r="A44" s="11" t="s">
        <v>59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4.25" x14ac:dyDescent="0.25">
      <c r="A45" s="11" t="s">
        <v>60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4.25" x14ac:dyDescent="0.25">
      <c r="A46" s="11" t="s">
        <v>61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4.25" x14ac:dyDescent="0.25">
      <c r="A47" s="11" t="s">
        <v>62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4.25" x14ac:dyDescent="0.25">
      <c r="A48" s="11" t="s">
        <v>63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4.25" x14ac:dyDescent="0.25">
      <c r="A49" s="11" t="s">
        <v>64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4.25" x14ac:dyDescent="0.25">
      <c r="A50" s="11" t="s">
        <v>65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4.25" x14ac:dyDescent="0.25">
      <c r="A51" s="11" t="s">
        <v>66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4.25" x14ac:dyDescent="0.25">
      <c r="A52" s="11" t="s">
        <v>67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4.25" x14ac:dyDescent="0.25">
      <c r="A53" s="11" t="s">
        <v>68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4.25" x14ac:dyDescent="0.25">
      <c r="A54" s="11" t="s">
        <v>69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4.25" x14ac:dyDescent="0.25">
      <c r="A55" s="11" t="s">
        <v>70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4.25" x14ac:dyDescent="0.25">
      <c r="A56" s="11" t="s">
        <v>71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4.25" x14ac:dyDescent="0.25">
      <c r="A57" s="11" t="s">
        <v>72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4.25" x14ac:dyDescent="0.25">
      <c r="A58" s="11" t="s">
        <v>73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4.25" x14ac:dyDescent="0.25">
      <c r="A59" s="11" t="s">
        <v>74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4.25" x14ac:dyDescent="0.25">
      <c r="A60" s="11" t="s">
        <v>75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4.25" x14ac:dyDescent="0.25">
      <c r="A61" s="11" t="s">
        <v>76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4.25" x14ac:dyDescent="0.25">
      <c r="A62" s="11" t="s">
        <v>77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4.25" x14ac:dyDescent="0.25">
      <c r="A63" s="11" t="s">
        <v>78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4.25" x14ac:dyDescent="0.25">
      <c r="A64" s="11" t="s">
        <v>79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4.25" x14ac:dyDescent="0.25">
      <c r="A65" s="11" t="s">
        <v>80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4.25" x14ac:dyDescent="0.25">
      <c r="A66" s="11" t="s">
        <v>81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4.25" x14ac:dyDescent="0.25">
      <c r="A67" s="11" t="s">
        <v>82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4.25" x14ac:dyDescent="0.25">
      <c r="A68" s="11" t="s">
        <v>83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4.25" x14ac:dyDescent="0.25">
      <c r="A69" s="11" t="s">
        <v>84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4.25" x14ac:dyDescent="0.25">
      <c r="A70" s="11" t="s">
        <v>85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4.25" x14ac:dyDescent="0.25">
      <c r="A71" s="11" t="s">
        <v>86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4.25" x14ac:dyDescent="0.2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4.25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4.25" x14ac:dyDescent="0.2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4.25" x14ac:dyDescent="0.2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4.25" x14ac:dyDescent="0.2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4.25" x14ac:dyDescent="0.2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4.25" x14ac:dyDescent="0.25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4.25" x14ac:dyDescent="0.2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4.25" x14ac:dyDescent="0.2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4.25" x14ac:dyDescent="0.2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4.25" x14ac:dyDescent="0.2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4.25" x14ac:dyDescent="0.25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4.25" x14ac:dyDescent="0.25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4.25" x14ac:dyDescent="0.2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4.25" x14ac:dyDescent="0.2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4.25" x14ac:dyDescent="0.25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4.25" x14ac:dyDescent="0.2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4.25" x14ac:dyDescent="0.25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4.25" x14ac:dyDescent="0.25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4.25" x14ac:dyDescent="0.25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4.25" x14ac:dyDescent="0.25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4.25" x14ac:dyDescent="0.25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4.25" x14ac:dyDescent="0.25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4.25" x14ac:dyDescent="0.25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4.25" x14ac:dyDescent="0.25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4.25" x14ac:dyDescent="0.2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4.25" x14ac:dyDescent="0.25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4.25" x14ac:dyDescent="0.25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4.25" x14ac:dyDescent="0.25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4.25" x14ac:dyDescent="0.2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4.25" x14ac:dyDescent="0.25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4.25" x14ac:dyDescent="0.25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</sheetData>
  <sheetProtection formatCells="0" formatColumns="0" formatRows="0" insertColumns="0" insertRows="0" insertHyperlinks="0" deleteColumns="0" deleteRows="0" sort="0" autoFilter="0"/>
  <printOptions horizontalCentered="1"/>
  <pageMargins left="0" right="0" top="0.39370078740157483" bottom="0.39370078740157483" header="0.31496062992125984" footer="0.31496062992125984"/>
  <pageSetup paperSize="9" scale="46" orientation="landscape" r:id="rId1"/>
  <headerFooter alignWithMargins="0">
    <oddHeader>&amp;R&amp;D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2"/>
  <sheetViews>
    <sheetView workbookViewId="0">
      <selection activeCell="J17" sqref="J17"/>
    </sheetView>
  </sheetViews>
  <sheetFormatPr defaultRowHeight="15" x14ac:dyDescent="0.25"/>
  <cols>
    <col min="1" max="1" width="9.42578125" style="18" bestFit="1" customWidth="1"/>
    <col min="2" max="2" width="30.28515625" style="18" bestFit="1" customWidth="1"/>
    <col min="3" max="3" width="16.85546875" style="19" bestFit="1" customWidth="1"/>
  </cols>
  <sheetData>
    <row r="1" spans="1:3" x14ac:dyDescent="0.25">
      <c r="A1" s="18" t="str">
        <f>"Matricule"</f>
        <v>Matricule</v>
      </c>
      <c r="B1" s="18" t="str">
        <f>"Intitulé Rubrique"</f>
        <v>Intitulé Rubrique</v>
      </c>
      <c r="C1" s="19" t="str">
        <f>"Montant salarial"</f>
        <v>Montant salarial</v>
      </c>
    </row>
    <row r="2" spans="1:3" x14ac:dyDescent="0.25">
      <c r="A2" s="18" t="str">
        <f t="shared" ref="A2:A26" si="0">"00001"</f>
        <v>00001</v>
      </c>
      <c r="B2" s="18" t="str">
        <f>"Salaire de base"</f>
        <v>Salaire de base</v>
      </c>
      <c r="C2" s="19">
        <v>142491</v>
      </c>
    </row>
    <row r="3" spans="1:3" x14ac:dyDescent="0.25">
      <c r="A3" s="18" t="str">
        <f t="shared" si="0"/>
        <v>00001</v>
      </c>
      <c r="B3" s="18" t="str">
        <f>"Sursalaire"</f>
        <v>Sursalaire</v>
      </c>
      <c r="C3" s="19">
        <v>2157509</v>
      </c>
    </row>
    <row r="4" spans="1:3" x14ac:dyDescent="0.25">
      <c r="A4" s="18" t="str">
        <f t="shared" si="0"/>
        <v>00001</v>
      </c>
      <c r="B4" s="18" t="str">
        <f>"IPRES Régime Général"</f>
        <v>IPRES Régime Général</v>
      </c>
      <c r="C4" s="19">
        <v>14336</v>
      </c>
    </row>
    <row r="5" spans="1:3" x14ac:dyDescent="0.25">
      <c r="A5" s="18" t="str">
        <f t="shared" si="0"/>
        <v>00001</v>
      </c>
      <c r="B5" s="18" t="str">
        <f>"IPRES Régime Complémentaire"</f>
        <v>IPRES Régime Complémentaire</v>
      </c>
      <c r="C5" s="19">
        <v>18432</v>
      </c>
    </row>
    <row r="6" spans="1:3" x14ac:dyDescent="0.25">
      <c r="A6" s="18" t="str">
        <f t="shared" si="0"/>
        <v>00001</v>
      </c>
      <c r="B6" s="18" t="str">
        <f>"Impôt sur le Revenu"</f>
        <v>Impôt sur le Revenu</v>
      </c>
      <c r="C6" s="19">
        <v>665750</v>
      </c>
    </row>
    <row r="7" spans="1:3" x14ac:dyDescent="0.25">
      <c r="A7" s="18" t="str">
        <f t="shared" si="0"/>
        <v>00001</v>
      </c>
      <c r="B7" s="18" t="str">
        <f>"Retenue TRIMF"</f>
        <v>Retenue TRIMF</v>
      </c>
      <c r="C7" s="19">
        <v>3000</v>
      </c>
    </row>
    <row r="8" spans="1:3" x14ac:dyDescent="0.25">
      <c r="A8" s="18" t="str">
        <f t="shared" si="0"/>
        <v>00001</v>
      </c>
      <c r="B8" s="18" t="str">
        <f>"Rappel transport Non imposable"</f>
        <v>Rappel transport Non imposable</v>
      </c>
      <c r="C8" s="19">
        <v>50000</v>
      </c>
    </row>
    <row r="9" spans="1:3" x14ac:dyDescent="0.25">
      <c r="A9" s="18" t="str">
        <f t="shared" si="0"/>
        <v>00001</v>
      </c>
      <c r="B9" s="18" t="str">
        <f>"Indemnité kilométrique"</f>
        <v>Indemnité kilométrique</v>
      </c>
      <c r="C9" s="19">
        <v>50000</v>
      </c>
    </row>
    <row r="10" spans="1:3" x14ac:dyDescent="0.25">
      <c r="A10" s="18" t="str">
        <f t="shared" si="0"/>
        <v>00001</v>
      </c>
      <c r="B10" s="18" t="str">
        <f>"Présence(heure)"</f>
        <v>Présence(heure)</v>
      </c>
      <c r="C10" s="19">
        <v>173.33</v>
      </c>
    </row>
    <row r="11" spans="1:3" x14ac:dyDescent="0.25">
      <c r="A11" s="18" t="str">
        <f t="shared" si="0"/>
        <v>00001</v>
      </c>
      <c r="B11" s="18" t="str">
        <f>"Brut"</f>
        <v>Brut</v>
      </c>
      <c r="C11" s="19">
        <v>2300000</v>
      </c>
    </row>
    <row r="12" spans="1:3" x14ac:dyDescent="0.25">
      <c r="A12" s="18" t="str">
        <f t="shared" si="0"/>
        <v>00001</v>
      </c>
      <c r="B12" s="18" t="str">
        <f>"Cotisations salariales"</f>
        <v>Cotisations salariales</v>
      </c>
      <c r="C12" s="19">
        <v>701518</v>
      </c>
    </row>
    <row r="13" spans="1:3" x14ac:dyDescent="0.25">
      <c r="A13" s="18" t="str">
        <f t="shared" si="0"/>
        <v>00001</v>
      </c>
      <c r="B13" s="18" t="str">
        <f>"Cotisations patronales"</f>
        <v>Cotisations patronales</v>
      </c>
      <c r="C13" s="19">
        <v>54192</v>
      </c>
    </row>
    <row r="14" spans="1:3" x14ac:dyDescent="0.25">
      <c r="A14" s="18" t="str">
        <f t="shared" si="0"/>
        <v>00001</v>
      </c>
      <c r="B14" s="18" t="str">
        <f>"Net à payer"</f>
        <v>Net à payer</v>
      </c>
      <c r="C14" s="19">
        <v>1698482</v>
      </c>
    </row>
    <row r="15" spans="1:3" x14ac:dyDescent="0.25">
      <c r="A15" s="18" t="str">
        <f t="shared" si="0"/>
        <v>00001</v>
      </c>
      <c r="B15" s="18" t="str">
        <f>"Net imposable"</f>
        <v>Net imposable</v>
      </c>
      <c r="C15" s="19">
        <v>2300000</v>
      </c>
    </row>
    <row r="16" spans="1:3" x14ac:dyDescent="0.25">
      <c r="A16" s="18" t="str">
        <f t="shared" si="0"/>
        <v>00001</v>
      </c>
      <c r="B16" s="18" t="str">
        <f>"Avantages en nature"</f>
        <v>Avantages en nature</v>
      </c>
      <c r="C16" s="19">
        <v>0</v>
      </c>
    </row>
    <row r="17" spans="1:3" x14ac:dyDescent="0.25">
      <c r="A17" s="18" t="str">
        <f t="shared" si="0"/>
        <v>00001</v>
      </c>
      <c r="B17" s="18" t="str">
        <f>"Total des heures travaillées"</f>
        <v>Total des heures travaillées</v>
      </c>
      <c r="C17" s="19">
        <v>173</v>
      </c>
    </row>
    <row r="18" spans="1:3" x14ac:dyDescent="0.25">
      <c r="A18" s="18" t="str">
        <f t="shared" si="0"/>
        <v>00001</v>
      </c>
      <c r="B18" s="18" t="str">
        <f>"Total des hres supplémentaires"</f>
        <v>Total des hres supplémentaires</v>
      </c>
      <c r="C18" s="19">
        <v>0</v>
      </c>
    </row>
    <row r="19" spans="1:3" x14ac:dyDescent="0.25">
      <c r="A19" s="18" t="str">
        <f t="shared" si="0"/>
        <v>00001</v>
      </c>
      <c r="B19" s="18" t="str">
        <f>"Total des hres complémentaires"</f>
        <v>Total des hres complémentaires</v>
      </c>
      <c r="C19" s="19">
        <v>0</v>
      </c>
    </row>
    <row r="20" spans="1:3" x14ac:dyDescent="0.25">
      <c r="A20" s="18" t="str">
        <f t="shared" si="0"/>
        <v>00001</v>
      </c>
      <c r="B20" s="18" t="str">
        <f>"Total des heures d'absence"</f>
        <v>Total des heures d'absence</v>
      </c>
      <c r="C20" s="19">
        <v>0</v>
      </c>
    </row>
    <row r="21" spans="1:3" x14ac:dyDescent="0.25">
      <c r="A21" s="18" t="str">
        <f t="shared" si="0"/>
        <v>00001</v>
      </c>
      <c r="B21" s="18" t="str">
        <f>"Absence"</f>
        <v>Absence</v>
      </c>
      <c r="C21" s="19">
        <v>0</v>
      </c>
    </row>
    <row r="22" spans="1:3" x14ac:dyDescent="0.25">
      <c r="A22" s="18" t="str">
        <f t="shared" si="0"/>
        <v>00001</v>
      </c>
      <c r="B22" s="18" t="str">
        <f>"Congés acquis dans le mois"</f>
        <v>Congés acquis dans le mois</v>
      </c>
      <c r="C22" s="19">
        <v>2</v>
      </c>
    </row>
    <row r="23" spans="1:3" x14ac:dyDescent="0.25">
      <c r="A23" s="18" t="str">
        <f t="shared" si="0"/>
        <v>00001</v>
      </c>
      <c r="B23" s="18" t="str">
        <f>"Congés pris dans le mois"</f>
        <v>Congés pris dans le mois</v>
      </c>
      <c r="C23" s="19">
        <v>0</v>
      </c>
    </row>
    <row r="24" spans="1:3" x14ac:dyDescent="0.25">
      <c r="A24" s="18" t="str">
        <f t="shared" si="0"/>
        <v>00001</v>
      </c>
      <c r="B24" s="18" t="str">
        <f>"Total des heures de présence"</f>
        <v>Total des heures de présence</v>
      </c>
      <c r="C24" s="19">
        <v>173</v>
      </c>
    </row>
    <row r="25" spans="1:3" x14ac:dyDescent="0.25">
      <c r="A25" s="18" t="str">
        <f t="shared" si="0"/>
        <v>00001</v>
      </c>
      <c r="B25" s="18" t="str">
        <f>"Total des heures / Analytique"</f>
        <v>Total des heures / Analytique</v>
      </c>
      <c r="C25" s="19">
        <v>0</v>
      </c>
    </row>
    <row r="26" spans="1:3" x14ac:dyDescent="0.25">
      <c r="A26" s="18" t="str">
        <f t="shared" si="0"/>
        <v>00001</v>
      </c>
      <c r="B26" s="18" t="str">
        <f>"Coût total"</f>
        <v>Coût total</v>
      </c>
      <c r="C26" s="19">
        <v>3019942</v>
      </c>
    </row>
    <row r="27" spans="1:3" x14ac:dyDescent="0.25">
      <c r="A27" s="18" t="str">
        <f t="shared" ref="A27:A48" si="1">"00002"</f>
        <v>00002</v>
      </c>
      <c r="B27" s="18" t="str">
        <f>"Salaire de base"</f>
        <v>Salaire de base</v>
      </c>
      <c r="C27" s="19">
        <v>78698</v>
      </c>
    </row>
    <row r="28" spans="1:3" x14ac:dyDescent="0.25">
      <c r="A28" s="18" t="str">
        <f t="shared" si="1"/>
        <v>00002</v>
      </c>
      <c r="B28" s="18" t="str">
        <f>"Sursalaire"</f>
        <v>Sursalaire</v>
      </c>
      <c r="C28" s="19">
        <v>207802</v>
      </c>
    </row>
    <row r="29" spans="1:3" x14ac:dyDescent="0.25">
      <c r="A29" s="18" t="str">
        <f t="shared" si="1"/>
        <v>00002</v>
      </c>
      <c r="B29" s="18" t="str">
        <f>"IPRES Régime Général"</f>
        <v>IPRES Régime Général</v>
      </c>
      <c r="C29" s="19">
        <v>14336</v>
      </c>
    </row>
    <row r="30" spans="1:3" x14ac:dyDescent="0.25">
      <c r="A30" s="18" t="str">
        <f t="shared" si="1"/>
        <v>00002</v>
      </c>
      <c r="B30" s="18" t="str">
        <f>"Retenue TRIMF"</f>
        <v>Retenue TRIMF</v>
      </c>
      <c r="C30" s="19">
        <v>1000</v>
      </c>
    </row>
    <row r="31" spans="1:3" x14ac:dyDescent="0.25">
      <c r="A31" s="18" t="str">
        <f t="shared" si="1"/>
        <v>00002</v>
      </c>
      <c r="B31" s="18" t="str">
        <f>"Prime de Transport"</f>
        <v>Prime de Transport</v>
      </c>
      <c r="C31" s="19">
        <v>16500</v>
      </c>
    </row>
    <row r="32" spans="1:3" x14ac:dyDescent="0.25">
      <c r="A32" s="18" t="str">
        <f t="shared" si="1"/>
        <v>00002</v>
      </c>
      <c r="B32" s="18" t="str">
        <f>"Présence(heure)"</f>
        <v>Présence(heure)</v>
      </c>
      <c r="C32" s="19">
        <v>173.33</v>
      </c>
    </row>
    <row r="33" spans="1:3" x14ac:dyDescent="0.25">
      <c r="A33" s="18" t="str">
        <f t="shared" si="1"/>
        <v>00002</v>
      </c>
      <c r="B33" s="18" t="str">
        <f>"Brut"</f>
        <v>Brut</v>
      </c>
      <c r="C33" s="19">
        <v>286500</v>
      </c>
    </row>
    <row r="34" spans="1:3" x14ac:dyDescent="0.25">
      <c r="A34" s="18" t="str">
        <f t="shared" si="1"/>
        <v>00002</v>
      </c>
      <c r="B34" s="18" t="str">
        <f>"Cotisations salariales"</f>
        <v>Cotisations salariales</v>
      </c>
      <c r="C34" s="19">
        <v>15336</v>
      </c>
    </row>
    <row r="35" spans="1:3" x14ac:dyDescent="0.25">
      <c r="A35" s="18" t="str">
        <f t="shared" si="1"/>
        <v>00002</v>
      </c>
      <c r="B35" s="18" t="str">
        <f>"Cotisations patronales"</f>
        <v>Cotisations patronales</v>
      </c>
      <c r="C35" s="19">
        <v>26544</v>
      </c>
    </row>
    <row r="36" spans="1:3" x14ac:dyDescent="0.25">
      <c r="A36" s="18" t="str">
        <f t="shared" si="1"/>
        <v>00002</v>
      </c>
      <c r="B36" s="18" t="str">
        <f>"Net à payer"</f>
        <v>Net à payer</v>
      </c>
      <c r="C36" s="19">
        <v>287664</v>
      </c>
    </row>
    <row r="37" spans="1:3" x14ac:dyDescent="0.25">
      <c r="A37" s="18" t="str">
        <f t="shared" si="1"/>
        <v>00002</v>
      </c>
      <c r="B37" s="18" t="str">
        <f>"Net imposable"</f>
        <v>Net imposable</v>
      </c>
      <c r="C37" s="19">
        <v>286500</v>
      </c>
    </row>
    <row r="38" spans="1:3" x14ac:dyDescent="0.25">
      <c r="A38" s="18" t="str">
        <f t="shared" si="1"/>
        <v>00002</v>
      </c>
      <c r="B38" s="18" t="str">
        <f>"Avantages en nature"</f>
        <v>Avantages en nature</v>
      </c>
      <c r="C38" s="19">
        <v>0</v>
      </c>
    </row>
    <row r="39" spans="1:3" x14ac:dyDescent="0.25">
      <c r="A39" s="18" t="str">
        <f t="shared" si="1"/>
        <v>00002</v>
      </c>
      <c r="B39" s="18" t="str">
        <f>"Total des heures travaillées"</f>
        <v>Total des heures travaillées</v>
      </c>
      <c r="C39" s="19">
        <v>173</v>
      </c>
    </row>
    <row r="40" spans="1:3" x14ac:dyDescent="0.25">
      <c r="A40" s="18" t="str">
        <f t="shared" si="1"/>
        <v>00002</v>
      </c>
      <c r="B40" s="18" t="str">
        <f>"Total des hres supplémentaires"</f>
        <v>Total des hres supplémentaires</v>
      </c>
      <c r="C40" s="19">
        <v>0</v>
      </c>
    </row>
    <row r="41" spans="1:3" x14ac:dyDescent="0.25">
      <c r="A41" s="18" t="str">
        <f t="shared" si="1"/>
        <v>00002</v>
      </c>
      <c r="B41" s="18" t="str">
        <f>"Total des hres complémentaires"</f>
        <v>Total des hres complémentaires</v>
      </c>
      <c r="C41" s="19">
        <v>0</v>
      </c>
    </row>
    <row r="42" spans="1:3" x14ac:dyDescent="0.25">
      <c r="A42" s="18" t="str">
        <f t="shared" si="1"/>
        <v>00002</v>
      </c>
      <c r="B42" s="18" t="str">
        <f>"Total des heures d'absence"</f>
        <v>Total des heures d'absence</v>
      </c>
      <c r="C42" s="19">
        <v>0</v>
      </c>
    </row>
    <row r="43" spans="1:3" x14ac:dyDescent="0.25">
      <c r="A43" s="18" t="str">
        <f t="shared" si="1"/>
        <v>00002</v>
      </c>
      <c r="B43" s="18" t="str">
        <f>"Absence"</f>
        <v>Absence</v>
      </c>
      <c r="C43" s="19">
        <v>0</v>
      </c>
    </row>
    <row r="44" spans="1:3" x14ac:dyDescent="0.25">
      <c r="A44" s="18" t="str">
        <f t="shared" si="1"/>
        <v>00002</v>
      </c>
      <c r="B44" s="18" t="str">
        <f>"Congés acquis dans le mois"</f>
        <v>Congés acquis dans le mois</v>
      </c>
      <c r="C44" s="19">
        <v>2</v>
      </c>
    </row>
    <row r="45" spans="1:3" x14ac:dyDescent="0.25">
      <c r="A45" s="18" t="str">
        <f t="shared" si="1"/>
        <v>00002</v>
      </c>
      <c r="B45" s="18" t="str">
        <f>"Congés pris dans le mois"</f>
        <v>Congés pris dans le mois</v>
      </c>
      <c r="C45" s="19">
        <v>0</v>
      </c>
    </row>
    <row r="46" spans="1:3" x14ac:dyDescent="0.25">
      <c r="A46" s="18" t="str">
        <f t="shared" si="1"/>
        <v>00002</v>
      </c>
      <c r="B46" s="18" t="str">
        <f>"Total des heures de présence"</f>
        <v>Total des heures de présence</v>
      </c>
      <c r="C46" s="19">
        <v>173</v>
      </c>
    </row>
    <row r="47" spans="1:3" x14ac:dyDescent="0.25">
      <c r="A47" s="18" t="str">
        <f t="shared" si="1"/>
        <v>00002</v>
      </c>
      <c r="B47" s="18" t="str">
        <f>"Total des heures / Analytique"</f>
        <v>Total des heures / Analytique</v>
      </c>
      <c r="C47" s="19">
        <v>0</v>
      </c>
    </row>
    <row r="48" spans="1:3" x14ac:dyDescent="0.25">
      <c r="A48" s="18" t="str">
        <f t="shared" si="1"/>
        <v>00002</v>
      </c>
      <c r="B48" s="18" t="str">
        <f>"Coût total"</f>
        <v>Coût total</v>
      </c>
      <c r="C48" s="19">
        <v>313044</v>
      </c>
    </row>
    <row r="49" spans="1:3" x14ac:dyDescent="0.25">
      <c r="A49" s="18" t="str">
        <f t="shared" ref="A49:A71" si="2">"00003"</f>
        <v>00003</v>
      </c>
      <c r="B49" s="18" t="str">
        <f>"Salaire de base"</f>
        <v>Salaire de base</v>
      </c>
      <c r="C49" s="19">
        <v>78698</v>
      </c>
    </row>
    <row r="50" spans="1:3" x14ac:dyDescent="0.25">
      <c r="A50" s="18" t="str">
        <f t="shared" si="2"/>
        <v>00003</v>
      </c>
      <c r="B50" s="18" t="str">
        <f>"Sursalaire"</f>
        <v>Sursalaire</v>
      </c>
      <c r="C50" s="19">
        <v>144802</v>
      </c>
    </row>
    <row r="51" spans="1:3" x14ac:dyDescent="0.25">
      <c r="A51" s="18" t="str">
        <f t="shared" si="2"/>
        <v>00003</v>
      </c>
      <c r="B51" s="18" t="str">
        <f>"IPRES Régime Général"</f>
        <v>IPRES Régime Général</v>
      </c>
      <c r="C51" s="19">
        <v>12516</v>
      </c>
    </row>
    <row r="52" spans="1:3" x14ac:dyDescent="0.25">
      <c r="A52" s="18" t="str">
        <f t="shared" si="2"/>
        <v>00003</v>
      </c>
      <c r="B52" s="18" t="str">
        <f>"Impôt sur le Revenu"</f>
        <v>Impôt sur le Revenu</v>
      </c>
      <c r="C52" s="19">
        <v>7308</v>
      </c>
    </row>
    <row r="53" spans="1:3" x14ac:dyDescent="0.25">
      <c r="A53" s="18" t="str">
        <f t="shared" si="2"/>
        <v>00003</v>
      </c>
      <c r="B53" s="18" t="str">
        <f>"Retenue TRIMF"</f>
        <v>Retenue TRIMF</v>
      </c>
      <c r="C53" s="19">
        <v>2000</v>
      </c>
    </row>
    <row r="54" spans="1:3" x14ac:dyDescent="0.25">
      <c r="A54" s="18" t="str">
        <f t="shared" si="2"/>
        <v>00003</v>
      </c>
      <c r="B54" s="18" t="str">
        <f>"Prime de Transport"</f>
        <v>Prime de Transport</v>
      </c>
      <c r="C54" s="19">
        <v>16500</v>
      </c>
    </row>
    <row r="55" spans="1:3" x14ac:dyDescent="0.25">
      <c r="A55" s="18" t="str">
        <f t="shared" si="2"/>
        <v>00003</v>
      </c>
      <c r="B55" s="18" t="str">
        <f>"Présence(heure)"</f>
        <v>Présence(heure)</v>
      </c>
      <c r="C55" s="19">
        <v>173.33</v>
      </c>
    </row>
    <row r="56" spans="1:3" x14ac:dyDescent="0.25">
      <c r="A56" s="18" t="str">
        <f t="shared" si="2"/>
        <v>00003</v>
      </c>
      <c r="B56" s="18" t="str">
        <f>"Brut"</f>
        <v>Brut</v>
      </c>
      <c r="C56" s="19">
        <v>223500</v>
      </c>
    </row>
    <row r="57" spans="1:3" x14ac:dyDescent="0.25">
      <c r="A57" s="18" t="str">
        <f t="shared" si="2"/>
        <v>00003</v>
      </c>
      <c r="B57" s="18" t="str">
        <f>"Cotisations salariales"</f>
        <v>Cotisations salariales</v>
      </c>
      <c r="C57" s="19">
        <v>21824</v>
      </c>
    </row>
    <row r="58" spans="1:3" x14ac:dyDescent="0.25">
      <c r="A58" s="18" t="str">
        <f t="shared" si="2"/>
        <v>00003</v>
      </c>
      <c r="B58" s="18" t="str">
        <f>"Cotisations patronales"</f>
        <v>Cotisations patronales</v>
      </c>
      <c r="C58" s="19">
        <v>23814</v>
      </c>
    </row>
    <row r="59" spans="1:3" x14ac:dyDescent="0.25">
      <c r="A59" s="18" t="str">
        <f t="shared" si="2"/>
        <v>00003</v>
      </c>
      <c r="B59" s="18" t="str">
        <f>"Net à payer"</f>
        <v>Net à payer</v>
      </c>
      <c r="C59" s="19">
        <v>218176</v>
      </c>
    </row>
    <row r="60" spans="1:3" x14ac:dyDescent="0.25">
      <c r="A60" s="18" t="str">
        <f t="shared" si="2"/>
        <v>00003</v>
      </c>
      <c r="B60" s="18" t="str">
        <f>"Net imposable"</f>
        <v>Net imposable</v>
      </c>
      <c r="C60" s="19">
        <v>223500</v>
      </c>
    </row>
    <row r="61" spans="1:3" x14ac:dyDescent="0.25">
      <c r="A61" s="18" t="str">
        <f t="shared" si="2"/>
        <v>00003</v>
      </c>
      <c r="B61" s="18" t="str">
        <f>"Avantages en nature"</f>
        <v>Avantages en nature</v>
      </c>
      <c r="C61" s="19">
        <v>0</v>
      </c>
    </row>
    <row r="62" spans="1:3" x14ac:dyDescent="0.25">
      <c r="A62" s="18" t="str">
        <f t="shared" si="2"/>
        <v>00003</v>
      </c>
      <c r="B62" s="18" t="str">
        <f>"Total des heures travaillées"</f>
        <v>Total des heures travaillées</v>
      </c>
      <c r="C62" s="19">
        <v>173</v>
      </c>
    </row>
    <row r="63" spans="1:3" x14ac:dyDescent="0.25">
      <c r="A63" s="18" t="str">
        <f t="shared" si="2"/>
        <v>00003</v>
      </c>
      <c r="B63" s="18" t="str">
        <f>"Total des hres supplémentaires"</f>
        <v>Total des hres supplémentaires</v>
      </c>
      <c r="C63" s="19">
        <v>0</v>
      </c>
    </row>
    <row r="64" spans="1:3" x14ac:dyDescent="0.25">
      <c r="A64" s="18" t="str">
        <f t="shared" si="2"/>
        <v>00003</v>
      </c>
      <c r="B64" s="18" t="str">
        <f>"Total des hres complémentaires"</f>
        <v>Total des hres complémentaires</v>
      </c>
      <c r="C64" s="19">
        <v>0</v>
      </c>
    </row>
    <row r="65" spans="1:3" x14ac:dyDescent="0.25">
      <c r="A65" s="18" t="str">
        <f t="shared" si="2"/>
        <v>00003</v>
      </c>
      <c r="B65" s="18" t="str">
        <f>"Total des heures d'absence"</f>
        <v>Total des heures d'absence</v>
      </c>
      <c r="C65" s="19">
        <v>0</v>
      </c>
    </row>
    <row r="66" spans="1:3" x14ac:dyDescent="0.25">
      <c r="A66" s="18" t="str">
        <f t="shared" si="2"/>
        <v>00003</v>
      </c>
      <c r="B66" s="18" t="str">
        <f>"Absence"</f>
        <v>Absence</v>
      </c>
      <c r="C66" s="19">
        <v>0</v>
      </c>
    </row>
    <row r="67" spans="1:3" x14ac:dyDescent="0.25">
      <c r="A67" s="18" t="str">
        <f t="shared" si="2"/>
        <v>00003</v>
      </c>
      <c r="B67" s="18" t="str">
        <f>"Congés acquis dans le mois"</f>
        <v>Congés acquis dans le mois</v>
      </c>
      <c r="C67" s="19">
        <v>2</v>
      </c>
    </row>
    <row r="68" spans="1:3" x14ac:dyDescent="0.25">
      <c r="A68" s="18" t="str">
        <f t="shared" si="2"/>
        <v>00003</v>
      </c>
      <c r="B68" s="18" t="str">
        <f>"Congés pris dans le mois"</f>
        <v>Congés pris dans le mois</v>
      </c>
      <c r="C68" s="19">
        <v>0</v>
      </c>
    </row>
    <row r="69" spans="1:3" x14ac:dyDescent="0.25">
      <c r="A69" s="18" t="str">
        <f t="shared" si="2"/>
        <v>00003</v>
      </c>
      <c r="B69" s="18" t="str">
        <f>"Total des heures de présence"</f>
        <v>Total des heures de présence</v>
      </c>
      <c r="C69" s="19">
        <v>173</v>
      </c>
    </row>
    <row r="70" spans="1:3" x14ac:dyDescent="0.25">
      <c r="A70" s="18" t="str">
        <f t="shared" si="2"/>
        <v>00003</v>
      </c>
      <c r="B70" s="18" t="str">
        <f>"Total des heures / Analytique"</f>
        <v>Total des heures / Analytique</v>
      </c>
      <c r="C70" s="19">
        <v>0</v>
      </c>
    </row>
    <row r="71" spans="1:3" x14ac:dyDescent="0.25">
      <c r="A71" s="18" t="str">
        <f t="shared" si="2"/>
        <v>00003</v>
      </c>
      <c r="B71" s="18" t="str">
        <f>"Coût total"</f>
        <v>Coût total</v>
      </c>
      <c r="C71" s="19">
        <v>254622</v>
      </c>
    </row>
    <row r="72" spans="1:3" x14ac:dyDescent="0.25">
      <c r="A72" s="18" t="str">
        <f t="shared" ref="A72:A95" si="3">"00004"</f>
        <v>00004</v>
      </c>
      <c r="B72" s="18" t="str">
        <f>"Salaire de base"</f>
        <v>Salaire de base</v>
      </c>
      <c r="C72" s="19">
        <v>82708</v>
      </c>
    </row>
    <row r="73" spans="1:3" x14ac:dyDescent="0.25">
      <c r="A73" s="18" t="str">
        <f t="shared" si="3"/>
        <v>00004</v>
      </c>
      <c r="B73" s="18" t="str">
        <f>"Sursalaire"</f>
        <v>Sursalaire</v>
      </c>
      <c r="C73" s="19">
        <v>448311</v>
      </c>
    </row>
    <row r="74" spans="1:3" x14ac:dyDescent="0.25">
      <c r="A74" s="18" t="str">
        <f t="shared" si="3"/>
        <v>00004</v>
      </c>
      <c r="B74" s="18" t="str">
        <f>"Prime d'ancienneté"</f>
        <v>Prime d'ancienneté</v>
      </c>
      <c r="C74" s="19">
        <v>2481</v>
      </c>
    </row>
    <row r="75" spans="1:3" x14ac:dyDescent="0.25">
      <c r="A75" s="18" t="str">
        <f t="shared" si="3"/>
        <v>00004</v>
      </c>
      <c r="B75" s="18" t="str">
        <f>"IPRES Régime Général"</f>
        <v>IPRES Régime Général</v>
      </c>
      <c r="C75" s="19">
        <v>14336</v>
      </c>
    </row>
    <row r="76" spans="1:3" x14ac:dyDescent="0.25">
      <c r="A76" s="18" t="str">
        <f t="shared" si="3"/>
        <v>00004</v>
      </c>
      <c r="B76" s="18" t="str">
        <f>"Impôt sur le Revenu"</f>
        <v>Impôt sur le Revenu</v>
      </c>
      <c r="C76" s="19">
        <v>96577</v>
      </c>
    </row>
    <row r="77" spans="1:3" x14ac:dyDescent="0.25">
      <c r="A77" s="18" t="str">
        <f t="shared" si="3"/>
        <v>00004</v>
      </c>
      <c r="B77" s="18" t="str">
        <f>"Retenue TRIMF"</f>
        <v>Retenue TRIMF</v>
      </c>
      <c r="C77" s="19">
        <v>1500</v>
      </c>
    </row>
    <row r="78" spans="1:3" x14ac:dyDescent="0.25">
      <c r="A78" s="18" t="str">
        <f t="shared" si="3"/>
        <v>00004</v>
      </c>
      <c r="B78" s="18" t="str">
        <f>"Prime de Transport"</f>
        <v>Prime de Transport</v>
      </c>
      <c r="C78" s="19">
        <v>16500</v>
      </c>
    </row>
    <row r="79" spans="1:3" x14ac:dyDescent="0.25">
      <c r="A79" s="18" t="str">
        <f t="shared" si="3"/>
        <v>00004</v>
      </c>
      <c r="B79" s="18" t="str">
        <f>"Présence(heure)"</f>
        <v>Présence(heure)</v>
      </c>
      <c r="C79" s="19">
        <v>173.33</v>
      </c>
    </row>
    <row r="80" spans="1:3" x14ac:dyDescent="0.25">
      <c r="A80" s="18" t="str">
        <f t="shared" si="3"/>
        <v>00004</v>
      </c>
      <c r="B80" s="18" t="str">
        <f>"Brut"</f>
        <v>Brut</v>
      </c>
      <c r="C80" s="19">
        <v>533500</v>
      </c>
    </row>
    <row r="81" spans="1:3" x14ac:dyDescent="0.25">
      <c r="A81" s="18" t="str">
        <f t="shared" si="3"/>
        <v>00004</v>
      </c>
      <c r="B81" s="18" t="str">
        <f>"Cotisations salariales"</f>
        <v>Cotisations salariales</v>
      </c>
      <c r="C81" s="19">
        <v>112413</v>
      </c>
    </row>
    <row r="82" spans="1:3" x14ac:dyDescent="0.25">
      <c r="A82" s="18" t="str">
        <f t="shared" si="3"/>
        <v>00004</v>
      </c>
      <c r="B82" s="18" t="str">
        <f>"Cotisations patronales"</f>
        <v>Cotisations patronales</v>
      </c>
      <c r="C82" s="19">
        <v>26544</v>
      </c>
    </row>
    <row r="83" spans="1:3" x14ac:dyDescent="0.25">
      <c r="A83" s="18" t="str">
        <f t="shared" si="3"/>
        <v>00004</v>
      </c>
      <c r="B83" s="18" t="str">
        <f>"Net à payer"</f>
        <v>Net à payer</v>
      </c>
      <c r="C83" s="19">
        <v>437587</v>
      </c>
    </row>
    <row r="84" spans="1:3" x14ac:dyDescent="0.25">
      <c r="A84" s="18" t="str">
        <f t="shared" si="3"/>
        <v>00004</v>
      </c>
      <c r="B84" s="18" t="str">
        <f>"Net imposable"</f>
        <v>Net imposable</v>
      </c>
      <c r="C84" s="19">
        <v>533500</v>
      </c>
    </row>
    <row r="85" spans="1:3" x14ac:dyDescent="0.25">
      <c r="A85" s="18" t="str">
        <f t="shared" si="3"/>
        <v>00004</v>
      </c>
      <c r="B85" s="18" t="str">
        <f>"Avantages en nature"</f>
        <v>Avantages en nature</v>
      </c>
      <c r="C85" s="19">
        <v>0</v>
      </c>
    </row>
    <row r="86" spans="1:3" x14ac:dyDescent="0.25">
      <c r="A86" s="18" t="str">
        <f t="shared" si="3"/>
        <v>00004</v>
      </c>
      <c r="B86" s="18" t="str">
        <f>"Total des heures travaillées"</f>
        <v>Total des heures travaillées</v>
      </c>
      <c r="C86" s="19">
        <v>173</v>
      </c>
    </row>
    <row r="87" spans="1:3" x14ac:dyDescent="0.25">
      <c r="A87" s="18" t="str">
        <f t="shared" si="3"/>
        <v>00004</v>
      </c>
      <c r="B87" s="18" t="str">
        <f>"Total des hres supplémentaires"</f>
        <v>Total des hres supplémentaires</v>
      </c>
      <c r="C87" s="19">
        <v>0</v>
      </c>
    </row>
    <row r="88" spans="1:3" x14ac:dyDescent="0.25">
      <c r="A88" s="18" t="str">
        <f t="shared" si="3"/>
        <v>00004</v>
      </c>
      <c r="B88" s="18" t="str">
        <f>"Total des hres complémentaires"</f>
        <v>Total des hres complémentaires</v>
      </c>
      <c r="C88" s="19">
        <v>0</v>
      </c>
    </row>
    <row r="89" spans="1:3" x14ac:dyDescent="0.25">
      <c r="A89" s="18" t="str">
        <f t="shared" si="3"/>
        <v>00004</v>
      </c>
      <c r="B89" s="18" t="str">
        <f>"Total des heures d'absence"</f>
        <v>Total des heures d'absence</v>
      </c>
      <c r="C89" s="19">
        <v>0</v>
      </c>
    </row>
    <row r="90" spans="1:3" x14ac:dyDescent="0.25">
      <c r="A90" s="18" t="str">
        <f t="shared" si="3"/>
        <v>00004</v>
      </c>
      <c r="B90" s="18" t="str">
        <f>"Absence"</f>
        <v>Absence</v>
      </c>
      <c r="C90" s="19">
        <v>0</v>
      </c>
    </row>
    <row r="91" spans="1:3" x14ac:dyDescent="0.25">
      <c r="A91" s="18" t="str">
        <f t="shared" si="3"/>
        <v>00004</v>
      </c>
      <c r="B91" s="18" t="str">
        <f>"Congés acquis dans le mois"</f>
        <v>Congés acquis dans le mois</v>
      </c>
      <c r="C91" s="19">
        <v>2</v>
      </c>
    </row>
    <row r="92" spans="1:3" x14ac:dyDescent="0.25">
      <c r="A92" s="18" t="str">
        <f t="shared" si="3"/>
        <v>00004</v>
      </c>
      <c r="B92" s="18" t="str">
        <f>"Congés pris dans le mois"</f>
        <v>Congés pris dans le mois</v>
      </c>
      <c r="C92" s="19">
        <v>0</v>
      </c>
    </row>
    <row r="93" spans="1:3" x14ac:dyDescent="0.25">
      <c r="A93" s="18" t="str">
        <f t="shared" si="3"/>
        <v>00004</v>
      </c>
      <c r="B93" s="18" t="str">
        <f>"Total des heures de présence"</f>
        <v>Total des heures de présence</v>
      </c>
      <c r="C93" s="19">
        <v>173</v>
      </c>
    </row>
    <row r="94" spans="1:3" x14ac:dyDescent="0.25">
      <c r="A94" s="18" t="str">
        <f t="shared" si="3"/>
        <v>00004</v>
      </c>
      <c r="B94" s="18" t="str">
        <f>"Total des heures / Analytique"</f>
        <v>Total des heures / Analytique</v>
      </c>
      <c r="C94" s="19">
        <v>0</v>
      </c>
    </row>
    <row r="95" spans="1:3" x14ac:dyDescent="0.25">
      <c r="A95" s="18" t="str">
        <f t="shared" si="3"/>
        <v>00004</v>
      </c>
      <c r="B95" s="18" t="str">
        <f>"Coût total"</f>
        <v>Coût total</v>
      </c>
      <c r="C95" s="19">
        <v>656621</v>
      </c>
    </row>
    <row r="96" spans="1:3" x14ac:dyDescent="0.25">
      <c r="A96" s="18" t="str">
        <f t="shared" ref="A96:A118" si="4">"00005"</f>
        <v>00005</v>
      </c>
      <c r="B96" s="18" t="str">
        <f>"Salaire de base"</f>
        <v>Salaire de base</v>
      </c>
      <c r="C96" s="19">
        <v>82708</v>
      </c>
    </row>
    <row r="97" spans="1:3" x14ac:dyDescent="0.25">
      <c r="A97" s="18" t="str">
        <f t="shared" si="4"/>
        <v>00005</v>
      </c>
      <c r="B97" s="18" t="str">
        <f>"Sursalaire"</f>
        <v>Sursalaire</v>
      </c>
      <c r="C97" s="19">
        <v>200792</v>
      </c>
    </row>
    <row r="98" spans="1:3" x14ac:dyDescent="0.25">
      <c r="A98" s="18" t="str">
        <f t="shared" si="4"/>
        <v>00005</v>
      </c>
      <c r="B98" s="18" t="str">
        <f>"IPRES Régime Général"</f>
        <v>IPRES Régime Général</v>
      </c>
      <c r="C98" s="19">
        <v>14336</v>
      </c>
    </row>
    <row r="99" spans="1:3" x14ac:dyDescent="0.25">
      <c r="A99" s="18" t="str">
        <f t="shared" si="4"/>
        <v>00005</v>
      </c>
      <c r="B99" s="18" t="str">
        <f>"Impôt sur le Revenu"</f>
        <v>Impôt sur le Revenu</v>
      </c>
      <c r="C99" s="19">
        <v>39550</v>
      </c>
    </row>
    <row r="100" spans="1:3" x14ac:dyDescent="0.25">
      <c r="A100" s="18" t="str">
        <f t="shared" si="4"/>
        <v>00005</v>
      </c>
      <c r="B100" s="18" t="str">
        <f>"Retenue TRIMF"</f>
        <v>Retenue TRIMF</v>
      </c>
      <c r="C100" s="19">
        <v>1000</v>
      </c>
    </row>
    <row r="101" spans="1:3" x14ac:dyDescent="0.25">
      <c r="A101" s="18" t="str">
        <f t="shared" si="4"/>
        <v>00005</v>
      </c>
      <c r="B101" s="18" t="str">
        <f>"Prime de Transport"</f>
        <v>Prime de Transport</v>
      </c>
      <c r="C101" s="19">
        <v>16500</v>
      </c>
    </row>
    <row r="102" spans="1:3" x14ac:dyDescent="0.25">
      <c r="A102" s="18" t="str">
        <f t="shared" si="4"/>
        <v>00005</v>
      </c>
      <c r="B102" s="18" t="str">
        <f>"Présence(heure)"</f>
        <v>Présence(heure)</v>
      </c>
      <c r="C102" s="19">
        <v>173.33</v>
      </c>
    </row>
    <row r="103" spans="1:3" x14ac:dyDescent="0.25">
      <c r="A103" s="18" t="str">
        <f t="shared" si="4"/>
        <v>00005</v>
      </c>
      <c r="B103" s="18" t="str">
        <f>"Brut"</f>
        <v>Brut</v>
      </c>
      <c r="C103" s="19">
        <v>283500</v>
      </c>
    </row>
    <row r="104" spans="1:3" x14ac:dyDescent="0.25">
      <c r="A104" s="18" t="str">
        <f t="shared" si="4"/>
        <v>00005</v>
      </c>
      <c r="B104" s="18" t="str">
        <f>"Cotisations salariales"</f>
        <v>Cotisations salariales</v>
      </c>
      <c r="C104" s="19">
        <v>54886</v>
      </c>
    </row>
    <row r="105" spans="1:3" x14ac:dyDescent="0.25">
      <c r="A105" s="18" t="str">
        <f t="shared" si="4"/>
        <v>00005</v>
      </c>
      <c r="B105" s="18" t="str">
        <f>"Cotisations patronales"</f>
        <v>Cotisations patronales</v>
      </c>
      <c r="C105" s="19">
        <v>26544</v>
      </c>
    </row>
    <row r="106" spans="1:3" x14ac:dyDescent="0.25">
      <c r="A106" s="18" t="str">
        <f t="shared" si="4"/>
        <v>00005</v>
      </c>
      <c r="B106" s="18" t="str">
        <f>"Net à payer"</f>
        <v>Net à payer</v>
      </c>
      <c r="C106" s="19">
        <v>245114</v>
      </c>
    </row>
    <row r="107" spans="1:3" x14ac:dyDescent="0.25">
      <c r="A107" s="18" t="str">
        <f t="shared" si="4"/>
        <v>00005</v>
      </c>
      <c r="B107" s="18" t="str">
        <f>"Net imposable"</f>
        <v>Net imposable</v>
      </c>
      <c r="C107" s="19">
        <v>283500</v>
      </c>
    </row>
    <row r="108" spans="1:3" x14ac:dyDescent="0.25">
      <c r="A108" s="18" t="str">
        <f t="shared" si="4"/>
        <v>00005</v>
      </c>
      <c r="B108" s="18" t="str">
        <f>"Avantages en nature"</f>
        <v>Avantages en nature</v>
      </c>
      <c r="C108" s="19">
        <v>0</v>
      </c>
    </row>
    <row r="109" spans="1:3" x14ac:dyDescent="0.25">
      <c r="A109" s="18" t="str">
        <f t="shared" si="4"/>
        <v>00005</v>
      </c>
      <c r="B109" s="18" t="str">
        <f>"Total des heures travaillées"</f>
        <v>Total des heures travaillées</v>
      </c>
      <c r="C109" s="19">
        <v>173</v>
      </c>
    </row>
    <row r="110" spans="1:3" x14ac:dyDescent="0.25">
      <c r="A110" s="18" t="str">
        <f t="shared" si="4"/>
        <v>00005</v>
      </c>
      <c r="B110" s="18" t="str">
        <f>"Total des hres supplémentaires"</f>
        <v>Total des hres supplémentaires</v>
      </c>
      <c r="C110" s="19">
        <v>0</v>
      </c>
    </row>
    <row r="111" spans="1:3" x14ac:dyDescent="0.25">
      <c r="A111" s="18" t="str">
        <f t="shared" si="4"/>
        <v>00005</v>
      </c>
      <c r="B111" s="18" t="str">
        <f>"Total des hres complémentaires"</f>
        <v>Total des hres complémentaires</v>
      </c>
      <c r="C111" s="19">
        <v>0</v>
      </c>
    </row>
    <row r="112" spans="1:3" x14ac:dyDescent="0.25">
      <c r="A112" s="18" t="str">
        <f t="shared" si="4"/>
        <v>00005</v>
      </c>
      <c r="B112" s="18" t="str">
        <f>"Total des heures d'absence"</f>
        <v>Total des heures d'absence</v>
      </c>
      <c r="C112" s="19">
        <v>0</v>
      </c>
    </row>
    <row r="113" spans="1:3" x14ac:dyDescent="0.25">
      <c r="A113" s="18" t="str">
        <f t="shared" si="4"/>
        <v>00005</v>
      </c>
      <c r="B113" s="18" t="str">
        <f>"Absence"</f>
        <v>Absence</v>
      </c>
      <c r="C113" s="19">
        <v>0</v>
      </c>
    </row>
    <row r="114" spans="1:3" x14ac:dyDescent="0.25">
      <c r="A114" s="18" t="str">
        <f t="shared" si="4"/>
        <v>00005</v>
      </c>
      <c r="B114" s="18" t="str">
        <f>"Congés acquis dans le mois"</f>
        <v>Congés acquis dans le mois</v>
      </c>
      <c r="C114" s="19">
        <v>2</v>
      </c>
    </row>
    <row r="115" spans="1:3" x14ac:dyDescent="0.25">
      <c r="A115" s="18" t="str">
        <f t="shared" si="4"/>
        <v>00005</v>
      </c>
      <c r="B115" s="18" t="str">
        <f>"Congés pris dans le mois"</f>
        <v>Congés pris dans le mois</v>
      </c>
      <c r="C115" s="19">
        <v>0</v>
      </c>
    </row>
    <row r="116" spans="1:3" x14ac:dyDescent="0.25">
      <c r="A116" s="18" t="str">
        <f t="shared" si="4"/>
        <v>00005</v>
      </c>
      <c r="B116" s="18" t="str">
        <f>"Total des heures de présence"</f>
        <v>Total des heures de présence</v>
      </c>
      <c r="C116" s="19">
        <v>173</v>
      </c>
    </row>
    <row r="117" spans="1:3" x14ac:dyDescent="0.25">
      <c r="A117" s="18" t="str">
        <f t="shared" si="4"/>
        <v>00005</v>
      </c>
      <c r="B117" s="18" t="str">
        <f>"Total des heures / Analytique"</f>
        <v>Total des heures / Analytique</v>
      </c>
      <c r="C117" s="19">
        <v>0</v>
      </c>
    </row>
    <row r="118" spans="1:3" x14ac:dyDescent="0.25">
      <c r="A118" s="18" t="str">
        <f t="shared" si="4"/>
        <v>00005</v>
      </c>
      <c r="B118" s="18" t="str">
        <f>"Coût total"</f>
        <v>Coût total</v>
      </c>
      <c r="C118" s="19">
        <v>349594</v>
      </c>
    </row>
    <row r="119" spans="1:3" x14ac:dyDescent="0.25">
      <c r="A119" s="18" t="str">
        <f t="shared" ref="A119:A143" si="5">"00006"</f>
        <v>00006</v>
      </c>
      <c r="B119" s="18" t="str">
        <f>"Salaire de base"</f>
        <v>Salaire de base</v>
      </c>
      <c r="C119" s="19">
        <v>142491</v>
      </c>
    </row>
    <row r="120" spans="1:3" x14ac:dyDescent="0.25">
      <c r="A120" s="18" t="str">
        <f t="shared" si="5"/>
        <v>00006</v>
      </c>
      <c r="B120" s="18" t="str">
        <f>"Sursalaire"</f>
        <v>Sursalaire</v>
      </c>
      <c r="C120" s="19">
        <v>2357509</v>
      </c>
    </row>
    <row r="121" spans="1:3" x14ac:dyDescent="0.25">
      <c r="A121" s="18" t="str">
        <f t="shared" si="5"/>
        <v>00006</v>
      </c>
      <c r="B121" s="18" t="str">
        <f>"IPRES Régime Général"</f>
        <v>IPRES Régime Général</v>
      </c>
      <c r="C121" s="19">
        <v>14336</v>
      </c>
    </row>
    <row r="122" spans="1:3" x14ac:dyDescent="0.25">
      <c r="A122" s="18" t="str">
        <f t="shared" si="5"/>
        <v>00006</v>
      </c>
      <c r="B122" s="18" t="str">
        <f>"IPRES Régime Complémentaire"</f>
        <v>IPRES Régime Complémentaire</v>
      </c>
      <c r="C122" s="19">
        <v>18432</v>
      </c>
    </row>
    <row r="123" spans="1:3" x14ac:dyDescent="0.25">
      <c r="A123" s="18" t="str">
        <f t="shared" si="5"/>
        <v>00006</v>
      </c>
      <c r="B123" s="18" t="str">
        <f>"Impôt sur le Revenu"</f>
        <v>Impôt sur le Revenu</v>
      </c>
      <c r="C123" s="19">
        <v>791650</v>
      </c>
    </row>
    <row r="124" spans="1:3" x14ac:dyDescent="0.25">
      <c r="A124" s="18" t="str">
        <f t="shared" si="5"/>
        <v>00006</v>
      </c>
      <c r="B124" s="18" t="str">
        <f>"Retenue TRIMF"</f>
        <v>Retenue TRIMF</v>
      </c>
      <c r="C124" s="19">
        <v>6000</v>
      </c>
    </row>
    <row r="125" spans="1:3" x14ac:dyDescent="0.25">
      <c r="A125" s="18" t="str">
        <f t="shared" si="5"/>
        <v>00006</v>
      </c>
      <c r="B125" s="18" t="str">
        <f>"Prime de Transport"</f>
        <v>Prime de Transport</v>
      </c>
      <c r="C125" s="19">
        <v>16500</v>
      </c>
    </row>
    <row r="126" spans="1:3" x14ac:dyDescent="0.25">
      <c r="A126" s="18" t="str">
        <f t="shared" si="5"/>
        <v>00006</v>
      </c>
      <c r="B126" s="18" t="str">
        <f>"Retenue pour trop perçu"</f>
        <v>Retenue pour trop perçu</v>
      </c>
      <c r="C126" s="19">
        <v>-37000</v>
      </c>
    </row>
    <row r="127" spans="1:3" x14ac:dyDescent="0.25">
      <c r="A127" s="18" t="str">
        <f t="shared" si="5"/>
        <v>00006</v>
      </c>
      <c r="B127" s="18" t="str">
        <f>"Présence(heure)"</f>
        <v>Présence(heure)</v>
      </c>
      <c r="C127" s="19">
        <v>173.33</v>
      </c>
    </row>
    <row r="128" spans="1:3" x14ac:dyDescent="0.25">
      <c r="A128" s="18" t="str">
        <f t="shared" si="5"/>
        <v>00006</v>
      </c>
      <c r="B128" s="18" t="str">
        <f>"Brut"</f>
        <v>Brut</v>
      </c>
      <c r="C128" s="19">
        <v>2500000</v>
      </c>
    </row>
    <row r="129" spans="1:3" x14ac:dyDescent="0.25">
      <c r="A129" s="18" t="str">
        <f t="shared" si="5"/>
        <v>00006</v>
      </c>
      <c r="B129" s="18" t="str">
        <f>"Cotisations salariales"</f>
        <v>Cotisations salariales</v>
      </c>
      <c r="C129" s="19">
        <v>830418</v>
      </c>
    </row>
    <row r="130" spans="1:3" x14ac:dyDescent="0.25">
      <c r="A130" s="18" t="str">
        <f t="shared" si="5"/>
        <v>00006</v>
      </c>
      <c r="B130" s="18" t="str">
        <f>"Cotisations patronales"</f>
        <v>Cotisations patronales</v>
      </c>
      <c r="C130" s="19">
        <v>54192</v>
      </c>
    </row>
    <row r="131" spans="1:3" x14ac:dyDescent="0.25">
      <c r="A131" s="18" t="str">
        <f t="shared" si="5"/>
        <v>00006</v>
      </c>
      <c r="B131" s="18" t="str">
        <f>"Net à payer"</f>
        <v>Net à payer</v>
      </c>
      <c r="C131" s="19">
        <v>1649082</v>
      </c>
    </row>
    <row r="132" spans="1:3" x14ac:dyDescent="0.25">
      <c r="A132" s="18" t="str">
        <f t="shared" si="5"/>
        <v>00006</v>
      </c>
      <c r="B132" s="18" t="str">
        <f>"Net imposable"</f>
        <v>Net imposable</v>
      </c>
      <c r="C132" s="19">
        <v>2500000</v>
      </c>
    </row>
    <row r="133" spans="1:3" x14ac:dyDescent="0.25">
      <c r="A133" s="18" t="str">
        <f t="shared" si="5"/>
        <v>00006</v>
      </c>
      <c r="B133" s="18" t="str">
        <f>"Avantages en nature"</f>
        <v>Avantages en nature</v>
      </c>
      <c r="C133" s="19">
        <v>0</v>
      </c>
    </row>
    <row r="134" spans="1:3" x14ac:dyDescent="0.25">
      <c r="A134" s="18" t="str">
        <f t="shared" si="5"/>
        <v>00006</v>
      </c>
      <c r="B134" s="18" t="str">
        <f>"Total des heures travaillées"</f>
        <v>Total des heures travaillées</v>
      </c>
      <c r="C134" s="19">
        <v>173</v>
      </c>
    </row>
    <row r="135" spans="1:3" x14ac:dyDescent="0.25">
      <c r="A135" s="18" t="str">
        <f t="shared" si="5"/>
        <v>00006</v>
      </c>
      <c r="B135" s="18" t="str">
        <f>"Total des hres supplémentaires"</f>
        <v>Total des hres supplémentaires</v>
      </c>
      <c r="C135" s="19">
        <v>0</v>
      </c>
    </row>
    <row r="136" spans="1:3" x14ac:dyDescent="0.25">
      <c r="A136" s="18" t="str">
        <f t="shared" si="5"/>
        <v>00006</v>
      </c>
      <c r="B136" s="18" t="str">
        <f>"Total des hres complémentaires"</f>
        <v>Total des hres complémentaires</v>
      </c>
      <c r="C136" s="19">
        <v>0</v>
      </c>
    </row>
    <row r="137" spans="1:3" x14ac:dyDescent="0.25">
      <c r="A137" s="18" t="str">
        <f t="shared" si="5"/>
        <v>00006</v>
      </c>
      <c r="B137" s="18" t="str">
        <f>"Total des heures d'absence"</f>
        <v>Total des heures d'absence</v>
      </c>
      <c r="C137" s="19">
        <v>0</v>
      </c>
    </row>
    <row r="138" spans="1:3" x14ac:dyDescent="0.25">
      <c r="A138" s="18" t="str">
        <f t="shared" si="5"/>
        <v>00006</v>
      </c>
      <c r="B138" s="18" t="str">
        <f>"Absence"</f>
        <v>Absence</v>
      </c>
      <c r="C138" s="19">
        <v>0</v>
      </c>
    </row>
    <row r="139" spans="1:3" x14ac:dyDescent="0.25">
      <c r="A139" s="18" t="str">
        <f t="shared" si="5"/>
        <v>00006</v>
      </c>
      <c r="B139" s="18" t="str">
        <f>"Congés acquis dans le mois"</f>
        <v>Congés acquis dans le mois</v>
      </c>
      <c r="C139" s="19">
        <v>2</v>
      </c>
    </row>
    <row r="140" spans="1:3" x14ac:dyDescent="0.25">
      <c r="A140" s="18" t="str">
        <f t="shared" si="5"/>
        <v>00006</v>
      </c>
      <c r="B140" s="18" t="str">
        <f>"Congés pris dans le mois"</f>
        <v>Congés pris dans le mois</v>
      </c>
      <c r="C140" s="19">
        <v>0</v>
      </c>
    </row>
    <row r="141" spans="1:3" x14ac:dyDescent="0.25">
      <c r="A141" s="18" t="str">
        <f t="shared" si="5"/>
        <v>00006</v>
      </c>
      <c r="B141" s="18" t="str">
        <f>"Total des heures de présence"</f>
        <v>Total des heures de présence</v>
      </c>
      <c r="C141" s="19">
        <v>173</v>
      </c>
    </row>
    <row r="142" spans="1:3" x14ac:dyDescent="0.25">
      <c r="A142" s="18" t="str">
        <f t="shared" si="5"/>
        <v>00006</v>
      </c>
      <c r="B142" s="18" t="str">
        <f>"Total des heures / Analytique"</f>
        <v>Total des heures / Analytique</v>
      </c>
      <c r="C142" s="19">
        <v>0</v>
      </c>
    </row>
    <row r="143" spans="1:3" x14ac:dyDescent="0.25">
      <c r="A143" s="18" t="str">
        <f t="shared" si="5"/>
        <v>00006</v>
      </c>
      <c r="B143" s="18" t="str">
        <f>"Coût total"</f>
        <v>Coût total</v>
      </c>
      <c r="C143" s="19">
        <v>3345842</v>
      </c>
    </row>
    <row r="144" spans="1:3" x14ac:dyDescent="0.25">
      <c r="A144" s="18" t="str">
        <f t="shared" ref="A144:A167" si="6">"00007"</f>
        <v>00007</v>
      </c>
      <c r="B144" s="18" t="str">
        <f>"Salaire de base"</f>
        <v>Salaire de base</v>
      </c>
      <c r="C144" s="19">
        <v>78698</v>
      </c>
    </row>
    <row r="145" spans="1:3" x14ac:dyDescent="0.25">
      <c r="A145" s="18" t="str">
        <f t="shared" si="6"/>
        <v>00007</v>
      </c>
      <c r="B145" s="18" t="str">
        <f>"Sursalaire"</f>
        <v>Sursalaire</v>
      </c>
      <c r="C145" s="19">
        <v>221905</v>
      </c>
    </row>
    <row r="146" spans="1:3" x14ac:dyDescent="0.25">
      <c r="A146" s="18" t="str">
        <f t="shared" si="6"/>
        <v>00007</v>
      </c>
      <c r="B146" s="18" t="str">
        <f>"Prime d'ancienneté"</f>
        <v>Prime d'ancienneté</v>
      </c>
      <c r="C146" s="19">
        <v>3148</v>
      </c>
    </row>
    <row r="147" spans="1:3" x14ac:dyDescent="0.25">
      <c r="A147" s="18" t="str">
        <f t="shared" si="6"/>
        <v>00007</v>
      </c>
      <c r="B147" s="18" t="str">
        <f>"IPRES Régime Général"</f>
        <v>IPRES Régime Général</v>
      </c>
      <c r="C147" s="19">
        <v>14336</v>
      </c>
    </row>
    <row r="148" spans="1:3" x14ac:dyDescent="0.25">
      <c r="A148" s="18" t="str">
        <f t="shared" si="6"/>
        <v>00007</v>
      </c>
      <c r="B148" s="18" t="str">
        <f>"Impôt sur le Revenu"</f>
        <v>Impôt sur le Revenu</v>
      </c>
      <c r="C148" s="19">
        <v>37316</v>
      </c>
    </row>
    <row r="149" spans="1:3" x14ac:dyDescent="0.25">
      <c r="A149" s="18" t="str">
        <f t="shared" si="6"/>
        <v>00007</v>
      </c>
      <c r="B149" s="18" t="str">
        <f>"Retenue TRIMF"</f>
        <v>Retenue TRIMF</v>
      </c>
      <c r="C149" s="19">
        <v>2000</v>
      </c>
    </row>
    <row r="150" spans="1:3" x14ac:dyDescent="0.25">
      <c r="A150" s="18" t="str">
        <f t="shared" si="6"/>
        <v>00007</v>
      </c>
      <c r="B150" s="18" t="str">
        <f>"Prime de Transport"</f>
        <v>Prime de Transport</v>
      </c>
      <c r="C150" s="19">
        <v>16500</v>
      </c>
    </row>
    <row r="151" spans="1:3" x14ac:dyDescent="0.25">
      <c r="A151" s="18" t="str">
        <f t="shared" si="6"/>
        <v>00007</v>
      </c>
      <c r="B151" s="18" t="str">
        <f>"Présence(heure)"</f>
        <v>Présence(heure)</v>
      </c>
      <c r="C151" s="19">
        <v>173.33</v>
      </c>
    </row>
    <row r="152" spans="1:3" x14ac:dyDescent="0.25">
      <c r="A152" s="18" t="str">
        <f t="shared" si="6"/>
        <v>00007</v>
      </c>
      <c r="B152" s="18" t="str">
        <f>"Brut"</f>
        <v>Brut</v>
      </c>
      <c r="C152" s="19">
        <v>303751</v>
      </c>
    </row>
    <row r="153" spans="1:3" x14ac:dyDescent="0.25">
      <c r="A153" s="18" t="str">
        <f t="shared" si="6"/>
        <v>00007</v>
      </c>
      <c r="B153" s="18" t="str">
        <f>"Cotisations salariales"</f>
        <v>Cotisations salariales</v>
      </c>
      <c r="C153" s="19">
        <v>53652</v>
      </c>
    </row>
    <row r="154" spans="1:3" x14ac:dyDescent="0.25">
      <c r="A154" s="18" t="str">
        <f t="shared" si="6"/>
        <v>00007</v>
      </c>
      <c r="B154" s="18" t="str">
        <f>"Cotisations patronales"</f>
        <v>Cotisations patronales</v>
      </c>
      <c r="C154" s="19">
        <v>26544</v>
      </c>
    </row>
    <row r="155" spans="1:3" x14ac:dyDescent="0.25">
      <c r="A155" s="18" t="str">
        <f t="shared" si="6"/>
        <v>00007</v>
      </c>
      <c r="B155" s="18" t="str">
        <f>"Net à payer"</f>
        <v>Net à payer</v>
      </c>
      <c r="C155" s="19">
        <v>266599</v>
      </c>
    </row>
    <row r="156" spans="1:3" x14ac:dyDescent="0.25">
      <c r="A156" s="18" t="str">
        <f t="shared" si="6"/>
        <v>00007</v>
      </c>
      <c r="B156" s="18" t="str">
        <f>"Net imposable"</f>
        <v>Net imposable</v>
      </c>
      <c r="C156" s="19">
        <v>303751</v>
      </c>
    </row>
    <row r="157" spans="1:3" x14ac:dyDescent="0.25">
      <c r="A157" s="18" t="str">
        <f t="shared" si="6"/>
        <v>00007</v>
      </c>
      <c r="B157" s="18" t="str">
        <f>"Avantages en nature"</f>
        <v>Avantages en nature</v>
      </c>
      <c r="C157" s="19">
        <v>0</v>
      </c>
    </row>
    <row r="158" spans="1:3" x14ac:dyDescent="0.25">
      <c r="A158" s="18" t="str">
        <f t="shared" si="6"/>
        <v>00007</v>
      </c>
      <c r="B158" s="18" t="str">
        <f>"Total des heures travaillées"</f>
        <v>Total des heures travaillées</v>
      </c>
      <c r="C158" s="19">
        <v>173</v>
      </c>
    </row>
    <row r="159" spans="1:3" x14ac:dyDescent="0.25">
      <c r="A159" s="18" t="str">
        <f t="shared" si="6"/>
        <v>00007</v>
      </c>
      <c r="B159" s="18" t="str">
        <f>"Total des hres supplémentaires"</f>
        <v>Total des hres supplémentaires</v>
      </c>
      <c r="C159" s="19">
        <v>0</v>
      </c>
    </row>
    <row r="160" spans="1:3" x14ac:dyDescent="0.25">
      <c r="A160" s="18" t="str">
        <f t="shared" si="6"/>
        <v>00007</v>
      </c>
      <c r="B160" s="18" t="str">
        <f>"Total des hres complémentaires"</f>
        <v>Total des hres complémentaires</v>
      </c>
      <c r="C160" s="19">
        <v>0</v>
      </c>
    </row>
    <row r="161" spans="1:3" x14ac:dyDescent="0.25">
      <c r="A161" s="18" t="str">
        <f t="shared" si="6"/>
        <v>00007</v>
      </c>
      <c r="B161" s="18" t="str">
        <f>"Total des heures d'absence"</f>
        <v>Total des heures d'absence</v>
      </c>
      <c r="C161" s="19">
        <v>0</v>
      </c>
    </row>
    <row r="162" spans="1:3" x14ac:dyDescent="0.25">
      <c r="A162" s="18" t="str">
        <f t="shared" si="6"/>
        <v>00007</v>
      </c>
      <c r="B162" s="18" t="str">
        <f>"Absence"</f>
        <v>Absence</v>
      </c>
      <c r="C162" s="19">
        <v>0</v>
      </c>
    </row>
    <row r="163" spans="1:3" x14ac:dyDescent="0.25">
      <c r="A163" s="18" t="str">
        <f t="shared" si="6"/>
        <v>00007</v>
      </c>
      <c r="B163" s="18" t="str">
        <f>"Congés acquis dans le mois"</f>
        <v>Congés acquis dans le mois</v>
      </c>
      <c r="C163" s="19">
        <v>2</v>
      </c>
    </row>
    <row r="164" spans="1:3" x14ac:dyDescent="0.25">
      <c r="A164" s="18" t="str">
        <f t="shared" si="6"/>
        <v>00007</v>
      </c>
      <c r="B164" s="18" t="str">
        <f>"Congés pris dans le mois"</f>
        <v>Congés pris dans le mois</v>
      </c>
      <c r="C164" s="19">
        <v>0</v>
      </c>
    </row>
    <row r="165" spans="1:3" x14ac:dyDescent="0.25">
      <c r="A165" s="18" t="str">
        <f t="shared" si="6"/>
        <v>00007</v>
      </c>
      <c r="B165" s="18" t="str">
        <f>"Total des heures de présence"</f>
        <v>Total des heures de présence</v>
      </c>
      <c r="C165" s="19">
        <v>173</v>
      </c>
    </row>
    <row r="166" spans="1:3" x14ac:dyDescent="0.25">
      <c r="A166" s="18" t="str">
        <f t="shared" si="6"/>
        <v>00007</v>
      </c>
      <c r="B166" s="18" t="str">
        <f>"Total des heures / Analytique"</f>
        <v>Total des heures / Analytique</v>
      </c>
      <c r="C166" s="19">
        <v>0</v>
      </c>
    </row>
    <row r="167" spans="1:3" x14ac:dyDescent="0.25">
      <c r="A167" s="18" t="str">
        <f t="shared" si="6"/>
        <v>00007</v>
      </c>
      <c r="B167" s="18" t="str">
        <f>"Coût total"</f>
        <v>Coût total</v>
      </c>
      <c r="C167" s="19">
        <v>367611</v>
      </c>
    </row>
    <row r="168" spans="1:3" x14ac:dyDescent="0.25">
      <c r="A168" s="18" t="str">
        <f t="shared" ref="A168:A191" si="7">"00008"</f>
        <v>00008</v>
      </c>
      <c r="B168" s="18" t="str">
        <f>"Salaire de base"</f>
        <v>Salaire de base</v>
      </c>
      <c r="C168" s="19">
        <v>82708</v>
      </c>
    </row>
    <row r="169" spans="1:3" x14ac:dyDescent="0.25">
      <c r="A169" s="18" t="str">
        <f t="shared" si="7"/>
        <v>00008</v>
      </c>
      <c r="B169" s="18" t="str">
        <f>"Sursalaire"</f>
        <v>Sursalaire</v>
      </c>
      <c r="C169" s="19">
        <v>282853</v>
      </c>
    </row>
    <row r="170" spans="1:3" x14ac:dyDescent="0.25">
      <c r="A170" s="18" t="str">
        <f t="shared" si="7"/>
        <v>00008</v>
      </c>
      <c r="B170" s="18" t="str">
        <f>"Prime d'ancienneté"</f>
        <v>Prime d'ancienneté</v>
      </c>
      <c r="C170" s="19">
        <v>2481</v>
      </c>
    </row>
    <row r="171" spans="1:3" x14ac:dyDescent="0.25">
      <c r="A171" s="18" t="str">
        <f t="shared" si="7"/>
        <v>00008</v>
      </c>
      <c r="B171" s="18" t="str">
        <f>"IPRES Régime Général"</f>
        <v>IPRES Régime Général</v>
      </c>
      <c r="C171" s="19">
        <v>14336</v>
      </c>
    </row>
    <row r="172" spans="1:3" x14ac:dyDescent="0.25">
      <c r="A172" s="18" t="str">
        <f t="shared" si="7"/>
        <v>00008</v>
      </c>
      <c r="B172" s="18" t="str">
        <f>"Impôt sur le Revenu"</f>
        <v>Impôt sur le Revenu</v>
      </c>
      <c r="C172" s="19">
        <v>54608</v>
      </c>
    </row>
    <row r="173" spans="1:3" x14ac:dyDescent="0.25">
      <c r="A173" s="18" t="str">
        <f t="shared" si="7"/>
        <v>00008</v>
      </c>
      <c r="B173" s="18" t="str">
        <f>"Retenue TRIMF"</f>
        <v>Retenue TRIMF</v>
      </c>
      <c r="C173" s="19">
        <v>1000</v>
      </c>
    </row>
    <row r="174" spans="1:3" x14ac:dyDescent="0.25">
      <c r="A174" s="18" t="str">
        <f t="shared" si="7"/>
        <v>00008</v>
      </c>
      <c r="B174" s="18" t="str">
        <f>"Prime de Transport"</f>
        <v>Prime de Transport</v>
      </c>
      <c r="C174" s="19">
        <v>16500</v>
      </c>
    </row>
    <row r="175" spans="1:3" x14ac:dyDescent="0.25">
      <c r="A175" s="18" t="str">
        <f t="shared" si="7"/>
        <v>00008</v>
      </c>
      <c r="B175" s="18" t="str">
        <f>"Présence(heure)"</f>
        <v>Présence(heure)</v>
      </c>
      <c r="C175" s="19">
        <v>173.33</v>
      </c>
    </row>
    <row r="176" spans="1:3" x14ac:dyDescent="0.25">
      <c r="A176" s="18" t="str">
        <f t="shared" si="7"/>
        <v>00008</v>
      </c>
      <c r="B176" s="18" t="str">
        <f>"Brut"</f>
        <v>Brut</v>
      </c>
      <c r="C176" s="19">
        <v>368042</v>
      </c>
    </row>
    <row r="177" spans="1:3" x14ac:dyDescent="0.25">
      <c r="A177" s="18" t="str">
        <f t="shared" si="7"/>
        <v>00008</v>
      </c>
      <c r="B177" s="18" t="str">
        <f>"Cotisations salariales"</f>
        <v>Cotisations salariales</v>
      </c>
      <c r="C177" s="19">
        <v>69944</v>
      </c>
    </row>
    <row r="178" spans="1:3" x14ac:dyDescent="0.25">
      <c r="A178" s="18" t="str">
        <f t="shared" si="7"/>
        <v>00008</v>
      </c>
      <c r="B178" s="18" t="str">
        <f>"Cotisations patronales"</f>
        <v>Cotisations patronales</v>
      </c>
      <c r="C178" s="19">
        <v>26544</v>
      </c>
    </row>
    <row r="179" spans="1:3" x14ac:dyDescent="0.25">
      <c r="A179" s="18" t="str">
        <f t="shared" si="7"/>
        <v>00008</v>
      </c>
      <c r="B179" s="18" t="str">
        <f>"Net à payer"</f>
        <v>Net à payer</v>
      </c>
      <c r="C179" s="19">
        <v>314598</v>
      </c>
    </row>
    <row r="180" spans="1:3" x14ac:dyDescent="0.25">
      <c r="A180" s="18" t="str">
        <f t="shared" si="7"/>
        <v>00008</v>
      </c>
      <c r="B180" s="18" t="str">
        <f>"Net imposable"</f>
        <v>Net imposable</v>
      </c>
      <c r="C180" s="19">
        <v>368042</v>
      </c>
    </row>
    <row r="181" spans="1:3" x14ac:dyDescent="0.25">
      <c r="A181" s="18" t="str">
        <f t="shared" si="7"/>
        <v>00008</v>
      </c>
      <c r="B181" s="18" t="str">
        <f>"Avantages en nature"</f>
        <v>Avantages en nature</v>
      </c>
      <c r="C181" s="19">
        <v>0</v>
      </c>
    </row>
    <row r="182" spans="1:3" x14ac:dyDescent="0.25">
      <c r="A182" s="18" t="str">
        <f t="shared" si="7"/>
        <v>00008</v>
      </c>
      <c r="B182" s="18" t="str">
        <f>"Total des heures travaillées"</f>
        <v>Total des heures travaillées</v>
      </c>
      <c r="C182" s="19">
        <v>173</v>
      </c>
    </row>
    <row r="183" spans="1:3" x14ac:dyDescent="0.25">
      <c r="A183" s="18" t="str">
        <f t="shared" si="7"/>
        <v>00008</v>
      </c>
      <c r="B183" s="18" t="str">
        <f>"Total des hres supplémentaires"</f>
        <v>Total des hres supplémentaires</v>
      </c>
      <c r="C183" s="19">
        <v>0</v>
      </c>
    </row>
    <row r="184" spans="1:3" x14ac:dyDescent="0.25">
      <c r="A184" s="18" t="str">
        <f t="shared" si="7"/>
        <v>00008</v>
      </c>
      <c r="B184" s="18" t="str">
        <f>"Total des hres complémentaires"</f>
        <v>Total des hres complémentaires</v>
      </c>
      <c r="C184" s="19">
        <v>0</v>
      </c>
    </row>
    <row r="185" spans="1:3" x14ac:dyDescent="0.25">
      <c r="A185" s="18" t="str">
        <f t="shared" si="7"/>
        <v>00008</v>
      </c>
      <c r="B185" s="18" t="str">
        <f>"Total des heures d'absence"</f>
        <v>Total des heures d'absence</v>
      </c>
      <c r="C185" s="19">
        <v>0</v>
      </c>
    </row>
    <row r="186" spans="1:3" x14ac:dyDescent="0.25">
      <c r="A186" s="18" t="str">
        <f t="shared" si="7"/>
        <v>00008</v>
      </c>
      <c r="B186" s="18" t="str">
        <f>"Absence"</f>
        <v>Absence</v>
      </c>
      <c r="C186" s="19">
        <v>0</v>
      </c>
    </row>
    <row r="187" spans="1:3" x14ac:dyDescent="0.25">
      <c r="A187" s="18" t="str">
        <f t="shared" si="7"/>
        <v>00008</v>
      </c>
      <c r="B187" s="18" t="str">
        <f>"Congés acquis dans le mois"</f>
        <v>Congés acquis dans le mois</v>
      </c>
      <c r="C187" s="19">
        <v>2</v>
      </c>
    </row>
    <row r="188" spans="1:3" x14ac:dyDescent="0.25">
      <c r="A188" s="18" t="str">
        <f t="shared" si="7"/>
        <v>00008</v>
      </c>
      <c r="B188" s="18" t="str">
        <f>"Congés pris dans le mois"</f>
        <v>Congés pris dans le mois</v>
      </c>
      <c r="C188" s="19">
        <v>0</v>
      </c>
    </row>
    <row r="189" spans="1:3" x14ac:dyDescent="0.25">
      <c r="A189" s="18" t="str">
        <f t="shared" si="7"/>
        <v>00008</v>
      </c>
      <c r="B189" s="18" t="str">
        <f>"Total des heures de présence"</f>
        <v>Total des heures de présence</v>
      </c>
      <c r="C189" s="19">
        <v>173</v>
      </c>
    </row>
    <row r="190" spans="1:3" x14ac:dyDescent="0.25">
      <c r="A190" s="18" t="str">
        <f t="shared" si="7"/>
        <v>00008</v>
      </c>
      <c r="B190" s="18" t="str">
        <f>"Total des heures / Analytique"</f>
        <v>Total des heures / Analytique</v>
      </c>
      <c r="C190" s="19">
        <v>0</v>
      </c>
    </row>
    <row r="191" spans="1:3" x14ac:dyDescent="0.25">
      <c r="A191" s="18" t="str">
        <f t="shared" si="7"/>
        <v>00008</v>
      </c>
      <c r="B191" s="18" t="str">
        <f>"Coût total"</f>
        <v>Coût total</v>
      </c>
      <c r="C191" s="19">
        <v>449194</v>
      </c>
    </row>
    <row r="192" spans="1:3" x14ac:dyDescent="0.25">
      <c r="A192" s="18" t="str">
        <f t="shared" ref="A192:A214" si="8">"00010"</f>
        <v>00010</v>
      </c>
      <c r="B192" s="18" t="str">
        <f>"Salaire de base"</f>
        <v>Salaire de base</v>
      </c>
      <c r="C192" s="19">
        <v>102044</v>
      </c>
    </row>
    <row r="193" spans="1:3" x14ac:dyDescent="0.25">
      <c r="A193" s="18" t="str">
        <f t="shared" si="8"/>
        <v>00010</v>
      </c>
      <c r="B193" s="18" t="str">
        <f>"Sursalaire"</f>
        <v>Sursalaire</v>
      </c>
      <c r="C193" s="19">
        <v>431456</v>
      </c>
    </row>
    <row r="194" spans="1:3" x14ac:dyDescent="0.25">
      <c r="A194" s="18" t="str">
        <f t="shared" si="8"/>
        <v>00010</v>
      </c>
      <c r="B194" s="18" t="str">
        <f>"IPRES Régime Général"</f>
        <v>IPRES Régime Général</v>
      </c>
      <c r="C194" s="19">
        <v>14336</v>
      </c>
    </row>
    <row r="195" spans="1:3" x14ac:dyDescent="0.25">
      <c r="A195" s="18" t="str">
        <f t="shared" si="8"/>
        <v>00010</v>
      </c>
      <c r="B195" s="18" t="str">
        <f>"Impôt sur le Revenu"</f>
        <v>Impôt sur le Revenu</v>
      </c>
      <c r="C195" s="19">
        <v>108806</v>
      </c>
    </row>
    <row r="196" spans="1:3" x14ac:dyDescent="0.25">
      <c r="A196" s="18" t="str">
        <f t="shared" si="8"/>
        <v>00010</v>
      </c>
      <c r="B196" s="18" t="str">
        <f>"Retenue TRIMF"</f>
        <v>Retenue TRIMF</v>
      </c>
      <c r="C196" s="19">
        <v>1000</v>
      </c>
    </row>
    <row r="197" spans="1:3" x14ac:dyDescent="0.25">
      <c r="A197" s="18" t="str">
        <f t="shared" si="8"/>
        <v>00010</v>
      </c>
      <c r="B197" s="18" t="str">
        <f>"Prime de Transport"</f>
        <v>Prime de Transport</v>
      </c>
      <c r="C197" s="19">
        <v>16500</v>
      </c>
    </row>
    <row r="198" spans="1:3" x14ac:dyDescent="0.25">
      <c r="A198" s="18" t="str">
        <f t="shared" si="8"/>
        <v>00010</v>
      </c>
      <c r="B198" s="18" t="str">
        <f>"Présence(heure)"</f>
        <v>Présence(heure)</v>
      </c>
      <c r="C198" s="19">
        <v>173.33</v>
      </c>
    </row>
    <row r="199" spans="1:3" x14ac:dyDescent="0.25">
      <c r="A199" s="18" t="str">
        <f t="shared" si="8"/>
        <v>00010</v>
      </c>
      <c r="B199" s="18" t="str">
        <f>"Brut"</f>
        <v>Brut</v>
      </c>
      <c r="C199" s="19">
        <v>533500</v>
      </c>
    </row>
    <row r="200" spans="1:3" x14ac:dyDescent="0.25">
      <c r="A200" s="18" t="str">
        <f t="shared" si="8"/>
        <v>00010</v>
      </c>
      <c r="B200" s="18" t="str">
        <f>"Cotisations salariales"</f>
        <v>Cotisations salariales</v>
      </c>
      <c r="C200" s="19">
        <v>124142</v>
      </c>
    </row>
    <row r="201" spans="1:3" x14ac:dyDescent="0.25">
      <c r="A201" s="18" t="str">
        <f t="shared" si="8"/>
        <v>00010</v>
      </c>
      <c r="B201" s="18" t="str">
        <f>"Cotisations patronales"</f>
        <v>Cotisations patronales</v>
      </c>
      <c r="C201" s="19">
        <v>26544</v>
      </c>
    </row>
    <row r="202" spans="1:3" x14ac:dyDescent="0.25">
      <c r="A202" s="18" t="str">
        <f t="shared" si="8"/>
        <v>00010</v>
      </c>
      <c r="B202" s="18" t="str">
        <f>"Net à payer"</f>
        <v>Net à payer</v>
      </c>
      <c r="C202" s="19">
        <v>425858</v>
      </c>
    </row>
    <row r="203" spans="1:3" x14ac:dyDescent="0.25">
      <c r="A203" s="18" t="str">
        <f t="shared" si="8"/>
        <v>00010</v>
      </c>
      <c r="B203" s="18" t="str">
        <f>"Net imposable"</f>
        <v>Net imposable</v>
      </c>
      <c r="C203" s="19">
        <v>533500</v>
      </c>
    </row>
    <row r="204" spans="1:3" x14ac:dyDescent="0.25">
      <c r="A204" s="18" t="str">
        <f t="shared" si="8"/>
        <v>00010</v>
      </c>
      <c r="B204" s="18" t="str">
        <f>"Avantages en nature"</f>
        <v>Avantages en nature</v>
      </c>
      <c r="C204" s="19">
        <v>0</v>
      </c>
    </row>
    <row r="205" spans="1:3" x14ac:dyDescent="0.25">
      <c r="A205" s="18" t="str">
        <f t="shared" si="8"/>
        <v>00010</v>
      </c>
      <c r="B205" s="18" t="str">
        <f>"Total des heures travaillées"</f>
        <v>Total des heures travaillées</v>
      </c>
      <c r="C205" s="19">
        <v>173</v>
      </c>
    </row>
    <row r="206" spans="1:3" x14ac:dyDescent="0.25">
      <c r="A206" s="18" t="str">
        <f t="shared" si="8"/>
        <v>00010</v>
      </c>
      <c r="B206" s="18" t="str">
        <f>"Total des hres supplémentaires"</f>
        <v>Total des hres supplémentaires</v>
      </c>
      <c r="C206" s="19">
        <v>0</v>
      </c>
    </row>
    <row r="207" spans="1:3" x14ac:dyDescent="0.25">
      <c r="A207" s="18" t="str">
        <f t="shared" si="8"/>
        <v>00010</v>
      </c>
      <c r="B207" s="18" t="str">
        <f>"Total des hres complémentaires"</f>
        <v>Total des hres complémentaires</v>
      </c>
      <c r="C207" s="19">
        <v>0</v>
      </c>
    </row>
    <row r="208" spans="1:3" x14ac:dyDescent="0.25">
      <c r="A208" s="18" t="str">
        <f t="shared" si="8"/>
        <v>00010</v>
      </c>
      <c r="B208" s="18" t="str">
        <f>"Total des heures d'absence"</f>
        <v>Total des heures d'absence</v>
      </c>
      <c r="C208" s="19">
        <v>0</v>
      </c>
    </row>
    <row r="209" spans="1:3" x14ac:dyDescent="0.25">
      <c r="A209" s="18" t="str">
        <f t="shared" si="8"/>
        <v>00010</v>
      </c>
      <c r="B209" s="18" t="str">
        <f>"Absence"</f>
        <v>Absence</v>
      </c>
      <c r="C209" s="19">
        <v>0</v>
      </c>
    </row>
    <row r="210" spans="1:3" x14ac:dyDescent="0.25">
      <c r="A210" s="18" t="str">
        <f t="shared" si="8"/>
        <v>00010</v>
      </c>
      <c r="B210" s="18" t="str">
        <f>"Congés acquis dans le mois"</f>
        <v>Congés acquis dans le mois</v>
      </c>
      <c r="C210" s="19">
        <v>2</v>
      </c>
    </row>
    <row r="211" spans="1:3" x14ac:dyDescent="0.25">
      <c r="A211" s="18" t="str">
        <f t="shared" si="8"/>
        <v>00010</v>
      </c>
      <c r="B211" s="18" t="str">
        <f>"Congés pris dans le mois"</f>
        <v>Congés pris dans le mois</v>
      </c>
      <c r="C211" s="19">
        <v>0</v>
      </c>
    </row>
    <row r="212" spans="1:3" x14ac:dyDescent="0.25">
      <c r="A212" s="18" t="str">
        <f t="shared" si="8"/>
        <v>00010</v>
      </c>
      <c r="B212" s="18" t="str">
        <f>"Total des heures de présence"</f>
        <v>Total des heures de présence</v>
      </c>
      <c r="C212" s="19">
        <v>173</v>
      </c>
    </row>
    <row r="213" spans="1:3" x14ac:dyDescent="0.25">
      <c r="A213" s="18" t="str">
        <f t="shared" si="8"/>
        <v>00010</v>
      </c>
      <c r="B213" s="18" t="str">
        <f>"Total des heures / Analytique"</f>
        <v>Total des heures / Analytique</v>
      </c>
      <c r="C213" s="19">
        <v>0</v>
      </c>
    </row>
    <row r="214" spans="1:3" x14ac:dyDescent="0.25">
      <c r="A214" s="18" t="str">
        <f t="shared" si="8"/>
        <v>00010</v>
      </c>
      <c r="B214" s="18" t="str">
        <f>"Coût total"</f>
        <v>Coût total</v>
      </c>
      <c r="C214" s="19">
        <v>668850</v>
      </c>
    </row>
    <row r="215" spans="1:3" x14ac:dyDescent="0.25">
      <c r="A215" s="18" t="str">
        <f t="shared" ref="A215:A238" si="9">"00011"</f>
        <v>00011</v>
      </c>
      <c r="B215" s="18" t="str">
        <f>"Salaire de base"</f>
        <v>Salaire de base</v>
      </c>
      <c r="C215" s="19">
        <v>82708</v>
      </c>
    </row>
    <row r="216" spans="1:3" x14ac:dyDescent="0.25">
      <c r="A216" s="18" t="str">
        <f t="shared" si="9"/>
        <v>00011</v>
      </c>
      <c r="B216" s="18" t="str">
        <f>"Sursalaire"</f>
        <v>Sursalaire</v>
      </c>
      <c r="C216" s="19">
        <v>248311</v>
      </c>
    </row>
    <row r="217" spans="1:3" x14ac:dyDescent="0.25">
      <c r="A217" s="18" t="str">
        <f t="shared" si="9"/>
        <v>00011</v>
      </c>
      <c r="B217" s="18" t="str">
        <f>"Prime d'ancienneté"</f>
        <v>Prime d'ancienneté</v>
      </c>
      <c r="C217" s="19">
        <v>2481</v>
      </c>
    </row>
    <row r="218" spans="1:3" x14ac:dyDescent="0.25">
      <c r="A218" s="18" t="str">
        <f t="shared" si="9"/>
        <v>00011</v>
      </c>
      <c r="B218" s="18" t="str">
        <f>"IPRES Régime Général"</f>
        <v>IPRES Régime Général</v>
      </c>
      <c r="C218" s="19">
        <v>14336</v>
      </c>
    </row>
    <row r="219" spans="1:3" x14ac:dyDescent="0.25">
      <c r="A219" s="18" t="str">
        <f t="shared" si="9"/>
        <v>00011</v>
      </c>
      <c r="B219" s="18" t="str">
        <f>"Impôt sur le Revenu"</f>
        <v>Impôt sur le Revenu</v>
      </c>
      <c r="C219" s="19">
        <v>13059</v>
      </c>
    </row>
    <row r="220" spans="1:3" x14ac:dyDescent="0.25">
      <c r="A220" s="18" t="str">
        <f t="shared" si="9"/>
        <v>00011</v>
      </c>
      <c r="B220" s="18" t="str">
        <f>"Retenue TRIMF"</f>
        <v>Retenue TRIMF</v>
      </c>
      <c r="C220" s="19">
        <v>1000</v>
      </c>
    </row>
    <row r="221" spans="1:3" x14ac:dyDescent="0.25">
      <c r="A221" s="18" t="str">
        <f t="shared" si="9"/>
        <v>00011</v>
      </c>
      <c r="B221" s="18" t="str">
        <f>"Prime de Transport"</f>
        <v>Prime de Transport</v>
      </c>
      <c r="C221" s="19">
        <v>16500</v>
      </c>
    </row>
    <row r="222" spans="1:3" x14ac:dyDescent="0.25">
      <c r="A222" s="18" t="str">
        <f t="shared" si="9"/>
        <v>00011</v>
      </c>
      <c r="B222" s="18" t="str">
        <f>"Présence(heure)"</f>
        <v>Présence(heure)</v>
      </c>
      <c r="C222" s="19">
        <v>173.33</v>
      </c>
    </row>
    <row r="223" spans="1:3" x14ac:dyDescent="0.25">
      <c r="A223" s="18" t="str">
        <f t="shared" si="9"/>
        <v>00011</v>
      </c>
      <c r="B223" s="18" t="str">
        <f>"Brut"</f>
        <v>Brut</v>
      </c>
      <c r="C223" s="19">
        <v>333500</v>
      </c>
    </row>
    <row r="224" spans="1:3" x14ac:dyDescent="0.25">
      <c r="A224" s="18" t="str">
        <f t="shared" si="9"/>
        <v>00011</v>
      </c>
      <c r="B224" s="18" t="str">
        <f>"Cotisations salariales"</f>
        <v>Cotisations salariales</v>
      </c>
      <c r="C224" s="19">
        <v>28395</v>
      </c>
    </row>
    <row r="225" spans="1:3" x14ac:dyDescent="0.25">
      <c r="A225" s="18" t="str">
        <f t="shared" si="9"/>
        <v>00011</v>
      </c>
      <c r="B225" s="18" t="str">
        <f>"Cotisations patronales"</f>
        <v>Cotisations patronales</v>
      </c>
      <c r="C225" s="19">
        <v>26544</v>
      </c>
    </row>
    <row r="226" spans="1:3" x14ac:dyDescent="0.25">
      <c r="A226" s="18" t="str">
        <f t="shared" si="9"/>
        <v>00011</v>
      </c>
      <c r="B226" s="18" t="str">
        <f>"Net à payer"</f>
        <v>Net à payer</v>
      </c>
      <c r="C226" s="19">
        <v>321605</v>
      </c>
    </row>
    <row r="227" spans="1:3" x14ac:dyDescent="0.25">
      <c r="A227" s="18" t="str">
        <f t="shared" si="9"/>
        <v>00011</v>
      </c>
      <c r="B227" s="18" t="str">
        <f>"Net imposable"</f>
        <v>Net imposable</v>
      </c>
      <c r="C227" s="19">
        <v>333500</v>
      </c>
    </row>
    <row r="228" spans="1:3" x14ac:dyDescent="0.25">
      <c r="A228" s="18" t="str">
        <f t="shared" si="9"/>
        <v>00011</v>
      </c>
      <c r="B228" s="18" t="str">
        <f>"Avantages en nature"</f>
        <v>Avantages en nature</v>
      </c>
      <c r="C228" s="19">
        <v>0</v>
      </c>
    </row>
    <row r="229" spans="1:3" x14ac:dyDescent="0.25">
      <c r="A229" s="18" t="str">
        <f t="shared" si="9"/>
        <v>00011</v>
      </c>
      <c r="B229" s="18" t="str">
        <f>"Total des heures travaillées"</f>
        <v>Total des heures travaillées</v>
      </c>
      <c r="C229" s="19">
        <v>173</v>
      </c>
    </row>
    <row r="230" spans="1:3" x14ac:dyDescent="0.25">
      <c r="A230" s="18" t="str">
        <f t="shared" si="9"/>
        <v>00011</v>
      </c>
      <c r="B230" s="18" t="str">
        <f>"Total des hres supplémentaires"</f>
        <v>Total des hres supplémentaires</v>
      </c>
      <c r="C230" s="19">
        <v>0</v>
      </c>
    </row>
    <row r="231" spans="1:3" x14ac:dyDescent="0.25">
      <c r="A231" s="18" t="str">
        <f t="shared" si="9"/>
        <v>00011</v>
      </c>
      <c r="B231" s="18" t="str">
        <f>"Total des hres complémentaires"</f>
        <v>Total des hres complémentaires</v>
      </c>
      <c r="C231" s="19">
        <v>0</v>
      </c>
    </row>
    <row r="232" spans="1:3" x14ac:dyDescent="0.25">
      <c r="A232" s="18" t="str">
        <f t="shared" si="9"/>
        <v>00011</v>
      </c>
      <c r="B232" s="18" t="str">
        <f>"Total des heures d'absence"</f>
        <v>Total des heures d'absence</v>
      </c>
      <c r="C232" s="19">
        <v>0</v>
      </c>
    </row>
    <row r="233" spans="1:3" x14ac:dyDescent="0.25">
      <c r="A233" s="18" t="str">
        <f t="shared" si="9"/>
        <v>00011</v>
      </c>
      <c r="B233" s="18" t="str">
        <f>"Absence"</f>
        <v>Absence</v>
      </c>
      <c r="C233" s="19">
        <v>0</v>
      </c>
    </row>
    <row r="234" spans="1:3" x14ac:dyDescent="0.25">
      <c r="A234" s="18" t="str">
        <f t="shared" si="9"/>
        <v>00011</v>
      </c>
      <c r="B234" s="18" t="str">
        <f>"Congés acquis dans le mois"</f>
        <v>Congés acquis dans le mois</v>
      </c>
      <c r="C234" s="19">
        <v>2</v>
      </c>
    </row>
    <row r="235" spans="1:3" x14ac:dyDescent="0.25">
      <c r="A235" s="18" t="str">
        <f t="shared" si="9"/>
        <v>00011</v>
      </c>
      <c r="B235" s="18" t="str">
        <f>"Congés pris dans le mois"</f>
        <v>Congés pris dans le mois</v>
      </c>
      <c r="C235" s="19">
        <v>0</v>
      </c>
    </row>
    <row r="236" spans="1:3" x14ac:dyDescent="0.25">
      <c r="A236" s="18" t="str">
        <f t="shared" si="9"/>
        <v>00011</v>
      </c>
      <c r="B236" s="18" t="str">
        <f>"Total des heures de présence"</f>
        <v>Total des heures de présence</v>
      </c>
      <c r="C236" s="19">
        <v>173</v>
      </c>
    </row>
    <row r="237" spans="1:3" x14ac:dyDescent="0.25">
      <c r="A237" s="18" t="str">
        <f t="shared" si="9"/>
        <v>00011</v>
      </c>
      <c r="B237" s="18" t="str">
        <f>"Total des heures / Analytique"</f>
        <v>Total des heures / Analytique</v>
      </c>
      <c r="C237" s="19">
        <v>0</v>
      </c>
    </row>
    <row r="238" spans="1:3" x14ac:dyDescent="0.25">
      <c r="A238" s="18" t="str">
        <f t="shared" si="9"/>
        <v>00011</v>
      </c>
      <c r="B238" s="18" t="str">
        <f>"Coût total"</f>
        <v>Coût total</v>
      </c>
      <c r="C238" s="19">
        <v>373103</v>
      </c>
    </row>
    <row r="239" spans="1:3" x14ac:dyDescent="0.25">
      <c r="A239" s="18" t="str">
        <f t="shared" ref="A239:A262" si="10">"00012"</f>
        <v>00012</v>
      </c>
      <c r="B239" s="18" t="str">
        <f>"Salaire de base"</f>
        <v>Salaire de base</v>
      </c>
      <c r="C239" s="19">
        <v>82708</v>
      </c>
    </row>
    <row r="240" spans="1:3" x14ac:dyDescent="0.25">
      <c r="A240" s="18" t="str">
        <f t="shared" si="10"/>
        <v>00012</v>
      </c>
      <c r="B240" s="18" t="str">
        <f>"Sursalaire"</f>
        <v>Sursalaire</v>
      </c>
      <c r="C240" s="19">
        <v>247484</v>
      </c>
    </row>
    <row r="241" spans="1:3" x14ac:dyDescent="0.25">
      <c r="A241" s="18" t="str">
        <f t="shared" si="10"/>
        <v>00012</v>
      </c>
      <c r="B241" s="18" t="str">
        <f>"Prime d'ancienneté"</f>
        <v>Prime d'ancienneté</v>
      </c>
      <c r="C241" s="19">
        <v>3308</v>
      </c>
    </row>
    <row r="242" spans="1:3" x14ac:dyDescent="0.25">
      <c r="A242" s="18" t="str">
        <f t="shared" si="10"/>
        <v>00012</v>
      </c>
      <c r="B242" s="18" t="str">
        <f>"IPRES Régime Général"</f>
        <v>IPRES Régime Général</v>
      </c>
      <c r="C242" s="19">
        <v>14336</v>
      </c>
    </row>
    <row r="243" spans="1:3" x14ac:dyDescent="0.25">
      <c r="A243" s="18" t="str">
        <f t="shared" si="10"/>
        <v>00012</v>
      </c>
      <c r="B243" s="18" t="str">
        <f>"Impôt sur le Revenu"</f>
        <v>Impôt sur le Revenu</v>
      </c>
      <c r="C243" s="19">
        <v>21316</v>
      </c>
    </row>
    <row r="244" spans="1:3" x14ac:dyDescent="0.25">
      <c r="A244" s="18" t="str">
        <f t="shared" si="10"/>
        <v>00012</v>
      </c>
      <c r="B244" s="18" t="str">
        <f>"Retenue TRIMF"</f>
        <v>Retenue TRIMF</v>
      </c>
      <c r="C244" s="19">
        <v>1000</v>
      </c>
    </row>
    <row r="245" spans="1:3" x14ac:dyDescent="0.25">
      <c r="A245" s="18" t="str">
        <f t="shared" si="10"/>
        <v>00012</v>
      </c>
      <c r="B245" s="18" t="str">
        <f>"Prime de Transport"</f>
        <v>Prime de Transport</v>
      </c>
      <c r="C245" s="19">
        <v>16500</v>
      </c>
    </row>
    <row r="246" spans="1:3" x14ac:dyDescent="0.25">
      <c r="A246" s="18" t="str">
        <f t="shared" si="10"/>
        <v>00012</v>
      </c>
      <c r="B246" s="18" t="str">
        <f>"Présence(heure)"</f>
        <v>Présence(heure)</v>
      </c>
      <c r="C246" s="19">
        <v>173.33</v>
      </c>
    </row>
    <row r="247" spans="1:3" x14ac:dyDescent="0.25">
      <c r="A247" s="18" t="str">
        <f t="shared" si="10"/>
        <v>00012</v>
      </c>
      <c r="B247" s="18" t="str">
        <f>"Brut"</f>
        <v>Brut</v>
      </c>
      <c r="C247" s="19">
        <v>333500</v>
      </c>
    </row>
    <row r="248" spans="1:3" x14ac:dyDescent="0.25">
      <c r="A248" s="18" t="str">
        <f t="shared" si="10"/>
        <v>00012</v>
      </c>
      <c r="B248" s="18" t="str">
        <f>"Cotisations salariales"</f>
        <v>Cotisations salariales</v>
      </c>
      <c r="C248" s="19">
        <v>36652</v>
      </c>
    </row>
    <row r="249" spans="1:3" x14ac:dyDescent="0.25">
      <c r="A249" s="18" t="str">
        <f t="shared" si="10"/>
        <v>00012</v>
      </c>
      <c r="B249" s="18" t="str">
        <f>"Cotisations patronales"</f>
        <v>Cotisations patronales</v>
      </c>
      <c r="C249" s="19">
        <v>26544</v>
      </c>
    </row>
    <row r="250" spans="1:3" x14ac:dyDescent="0.25">
      <c r="A250" s="18" t="str">
        <f t="shared" si="10"/>
        <v>00012</v>
      </c>
      <c r="B250" s="18" t="str">
        <f>"Net à payer"</f>
        <v>Net à payer</v>
      </c>
      <c r="C250" s="19">
        <v>313348</v>
      </c>
    </row>
    <row r="251" spans="1:3" x14ac:dyDescent="0.25">
      <c r="A251" s="18" t="str">
        <f t="shared" si="10"/>
        <v>00012</v>
      </c>
      <c r="B251" s="18" t="str">
        <f>"Net imposable"</f>
        <v>Net imposable</v>
      </c>
      <c r="C251" s="19">
        <v>333500</v>
      </c>
    </row>
    <row r="252" spans="1:3" x14ac:dyDescent="0.25">
      <c r="A252" s="18" t="str">
        <f t="shared" si="10"/>
        <v>00012</v>
      </c>
      <c r="B252" s="18" t="str">
        <f>"Avantages en nature"</f>
        <v>Avantages en nature</v>
      </c>
      <c r="C252" s="19">
        <v>0</v>
      </c>
    </row>
    <row r="253" spans="1:3" x14ac:dyDescent="0.25">
      <c r="A253" s="18" t="str">
        <f t="shared" si="10"/>
        <v>00012</v>
      </c>
      <c r="B253" s="18" t="str">
        <f>"Total des heures travaillées"</f>
        <v>Total des heures travaillées</v>
      </c>
      <c r="C253" s="19">
        <v>173</v>
      </c>
    </row>
    <row r="254" spans="1:3" x14ac:dyDescent="0.25">
      <c r="A254" s="18" t="str">
        <f t="shared" si="10"/>
        <v>00012</v>
      </c>
      <c r="B254" s="18" t="str">
        <f>"Total des hres supplémentaires"</f>
        <v>Total des hres supplémentaires</v>
      </c>
      <c r="C254" s="19">
        <v>0</v>
      </c>
    </row>
    <row r="255" spans="1:3" x14ac:dyDescent="0.25">
      <c r="A255" s="18" t="str">
        <f t="shared" si="10"/>
        <v>00012</v>
      </c>
      <c r="B255" s="18" t="str">
        <f>"Total des hres complémentaires"</f>
        <v>Total des hres complémentaires</v>
      </c>
      <c r="C255" s="19">
        <v>0</v>
      </c>
    </row>
    <row r="256" spans="1:3" x14ac:dyDescent="0.25">
      <c r="A256" s="18" t="str">
        <f t="shared" si="10"/>
        <v>00012</v>
      </c>
      <c r="B256" s="18" t="str">
        <f>"Total des heures d'absence"</f>
        <v>Total des heures d'absence</v>
      </c>
      <c r="C256" s="19">
        <v>0</v>
      </c>
    </row>
    <row r="257" spans="1:3" x14ac:dyDescent="0.25">
      <c r="A257" s="18" t="str">
        <f t="shared" si="10"/>
        <v>00012</v>
      </c>
      <c r="B257" s="18" t="str">
        <f>"Absence"</f>
        <v>Absence</v>
      </c>
      <c r="C257" s="19">
        <v>0</v>
      </c>
    </row>
    <row r="258" spans="1:3" x14ac:dyDescent="0.25">
      <c r="A258" s="18" t="str">
        <f t="shared" si="10"/>
        <v>00012</v>
      </c>
      <c r="B258" s="18" t="str">
        <f>"Congés acquis dans le mois"</f>
        <v>Congés acquis dans le mois</v>
      </c>
      <c r="C258" s="19">
        <v>2</v>
      </c>
    </row>
    <row r="259" spans="1:3" x14ac:dyDescent="0.25">
      <c r="A259" s="18" t="str">
        <f t="shared" si="10"/>
        <v>00012</v>
      </c>
      <c r="B259" s="18" t="str">
        <f>"Congés pris dans le mois"</f>
        <v>Congés pris dans le mois</v>
      </c>
      <c r="C259" s="19">
        <v>0</v>
      </c>
    </row>
    <row r="260" spans="1:3" x14ac:dyDescent="0.25">
      <c r="A260" s="18" t="str">
        <f t="shared" si="10"/>
        <v>00012</v>
      </c>
      <c r="B260" s="18" t="str">
        <f>"Total des heures de présence"</f>
        <v>Total des heures de présence</v>
      </c>
      <c r="C260" s="19">
        <v>173</v>
      </c>
    </row>
    <row r="261" spans="1:3" x14ac:dyDescent="0.25">
      <c r="A261" s="18" t="str">
        <f t="shared" si="10"/>
        <v>00012</v>
      </c>
      <c r="B261" s="18" t="str">
        <f>"Total des heures / Analytique"</f>
        <v>Total des heures / Analytique</v>
      </c>
      <c r="C261" s="19">
        <v>0</v>
      </c>
    </row>
    <row r="262" spans="1:3" x14ac:dyDescent="0.25">
      <c r="A262" s="18" t="str">
        <f t="shared" si="10"/>
        <v>00012</v>
      </c>
      <c r="B262" s="18" t="str">
        <f>"Coût total"</f>
        <v>Coût total</v>
      </c>
      <c r="C262" s="19">
        <v>381360</v>
      </c>
    </row>
    <row r="263" spans="1:3" x14ac:dyDescent="0.25">
      <c r="A263" s="18" t="str">
        <f t="shared" ref="A263:A285" si="11">"00013"</f>
        <v>00013</v>
      </c>
      <c r="B263" s="18" t="str">
        <f>"Salaire de base"</f>
        <v>Salaire de base</v>
      </c>
      <c r="C263" s="19">
        <v>92894</v>
      </c>
    </row>
    <row r="264" spans="1:3" x14ac:dyDescent="0.25">
      <c r="A264" s="18" t="str">
        <f t="shared" si="11"/>
        <v>00013</v>
      </c>
      <c r="B264" s="18" t="str">
        <f>"Sursalaire"</f>
        <v>Sursalaire</v>
      </c>
      <c r="C264" s="19">
        <v>540606</v>
      </c>
    </row>
    <row r="265" spans="1:3" x14ac:dyDescent="0.25">
      <c r="A265" s="18" t="str">
        <f t="shared" si="11"/>
        <v>00013</v>
      </c>
      <c r="B265" s="18" t="str">
        <f>"IPRES Régime Général"</f>
        <v>IPRES Régime Général</v>
      </c>
      <c r="C265" s="19">
        <v>14336</v>
      </c>
    </row>
    <row r="266" spans="1:3" x14ac:dyDescent="0.25">
      <c r="A266" s="18" t="str">
        <f t="shared" si="11"/>
        <v>00013</v>
      </c>
      <c r="B266" s="18" t="str">
        <f>"Impôt sur le Revenu"</f>
        <v>Impôt sur le Revenu</v>
      </c>
      <c r="C266" s="19">
        <v>155721</v>
      </c>
    </row>
    <row r="267" spans="1:3" x14ac:dyDescent="0.25">
      <c r="A267" s="18" t="str">
        <f t="shared" si="11"/>
        <v>00013</v>
      </c>
      <c r="B267" s="18" t="str">
        <f>"Retenue TRIMF"</f>
        <v>Retenue TRIMF</v>
      </c>
      <c r="C267" s="19">
        <v>1500</v>
      </c>
    </row>
    <row r="268" spans="1:3" x14ac:dyDescent="0.25">
      <c r="A268" s="18" t="str">
        <f t="shared" si="11"/>
        <v>00013</v>
      </c>
      <c r="B268" s="18" t="str">
        <f>"Prime de Transport"</f>
        <v>Prime de Transport</v>
      </c>
      <c r="C268" s="19">
        <v>16500</v>
      </c>
    </row>
    <row r="269" spans="1:3" x14ac:dyDescent="0.25">
      <c r="A269" s="18" t="str">
        <f t="shared" si="11"/>
        <v>00013</v>
      </c>
      <c r="B269" s="18" t="str">
        <f>"Présence(heure)"</f>
        <v>Présence(heure)</v>
      </c>
      <c r="C269" s="19">
        <v>173.33</v>
      </c>
    </row>
    <row r="270" spans="1:3" x14ac:dyDescent="0.25">
      <c r="A270" s="18" t="str">
        <f t="shared" si="11"/>
        <v>00013</v>
      </c>
      <c r="B270" s="18" t="str">
        <f>"Brut"</f>
        <v>Brut</v>
      </c>
      <c r="C270" s="19">
        <v>633500</v>
      </c>
    </row>
    <row r="271" spans="1:3" x14ac:dyDescent="0.25">
      <c r="A271" s="18" t="str">
        <f t="shared" si="11"/>
        <v>00013</v>
      </c>
      <c r="B271" s="18" t="str">
        <f>"Cotisations salariales"</f>
        <v>Cotisations salariales</v>
      </c>
      <c r="C271" s="19">
        <v>171557</v>
      </c>
    </row>
    <row r="272" spans="1:3" x14ac:dyDescent="0.25">
      <c r="A272" s="18" t="str">
        <f t="shared" si="11"/>
        <v>00013</v>
      </c>
      <c r="B272" s="18" t="str">
        <f>"Cotisations patronales"</f>
        <v>Cotisations patronales</v>
      </c>
      <c r="C272" s="19">
        <v>26544</v>
      </c>
    </row>
    <row r="273" spans="1:3" x14ac:dyDescent="0.25">
      <c r="A273" s="18" t="str">
        <f t="shared" si="11"/>
        <v>00013</v>
      </c>
      <c r="B273" s="18" t="str">
        <f>"Net à payer"</f>
        <v>Net à payer</v>
      </c>
      <c r="C273" s="19">
        <v>478443</v>
      </c>
    </row>
    <row r="274" spans="1:3" x14ac:dyDescent="0.25">
      <c r="A274" s="18" t="str">
        <f t="shared" si="11"/>
        <v>00013</v>
      </c>
      <c r="B274" s="18" t="str">
        <f>"Net imposable"</f>
        <v>Net imposable</v>
      </c>
      <c r="C274" s="19">
        <v>633500</v>
      </c>
    </row>
    <row r="275" spans="1:3" x14ac:dyDescent="0.25">
      <c r="A275" s="18" t="str">
        <f t="shared" si="11"/>
        <v>00013</v>
      </c>
      <c r="B275" s="18" t="str">
        <f>"Avantages en nature"</f>
        <v>Avantages en nature</v>
      </c>
      <c r="C275" s="19">
        <v>0</v>
      </c>
    </row>
    <row r="276" spans="1:3" x14ac:dyDescent="0.25">
      <c r="A276" s="18" t="str">
        <f t="shared" si="11"/>
        <v>00013</v>
      </c>
      <c r="B276" s="18" t="str">
        <f>"Total des heures travaillées"</f>
        <v>Total des heures travaillées</v>
      </c>
      <c r="C276" s="19">
        <v>173</v>
      </c>
    </row>
    <row r="277" spans="1:3" x14ac:dyDescent="0.25">
      <c r="A277" s="18" t="str">
        <f t="shared" si="11"/>
        <v>00013</v>
      </c>
      <c r="B277" s="18" t="str">
        <f>"Total des hres supplémentaires"</f>
        <v>Total des hres supplémentaires</v>
      </c>
      <c r="C277" s="19">
        <v>0</v>
      </c>
    </row>
    <row r="278" spans="1:3" x14ac:dyDescent="0.25">
      <c r="A278" s="18" t="str">
        <f t="shared" si="11"/>
        <v>00013</v>
      </c>
      <c r="B278" s="18" t="str">
        <f>"Total des hres complémentaires"</f>
        <v>Total des hres complémentaires</v>
      </c>
      <c r="C278" s="19">
        <v>0</v>
      </c>
    </row>
    <row r="279" spans="1:3" x14ac:dyDescent="0.25">
      <c r="A279" s="18" t="str">
        <f t="shared" si="11"/>
        <v>00013</v>
      </c>
      <c r="B279" s="18" t="str">
        <f>"Total des heures d'absence"</f>
        <v>Total des heures d'absence</v>
      </c>
      <c r="C279" s="19">
        <v>0</v>
      </c>
    </row>
    <row r="280" spans="1:3" x14ac:dyDescent="0.25">
      <c r="A280" s="18" t="str">
        <f t="shared" si="11"/>
        <v>00013</v>
      </c>
      <c r="B280" s="18" t="str">
        <f>"Absence"</f>
        <v>Absence</v>
      </c>
      <c r="C280" s="19">
        <v>0</v>
      </c>
    </row>
    <row r="281" spans="1:3" x14ac:dyDescent="0.25">
      <c r="A281" s="18" t="str">
        <f t="shared" si="11"/>
        <v>00013</v>
      </c>
      <c r="B281" s="18" t="str">
        <f>"Congés acquis dans le mois"</f>
        <v>Congés acquis dans le mois</v>
      </c>
      <c r="C281" s="19">
        <v>2</v>
      </c>
    </row>
    <row r="282" spans="1:3" x14ac:dyDescent="0.25">
      <c r="A282" s="18" t="str">
        <f t="shared" si="11"/>
        <v>00013</v>
      </c>
      <c r="B282" s="18" t="str">
        <f>"Congés pris dans le mois"</f>
        <v>Congés pris dans le mois</v>
      </c>
      <c r="C282" s="19">
        <v>0</v>
      </c>
    </row>
    <row r="283" spans="1:3" x14ac:dyDescent="0.25">
      <c r="A283" s="18" t="str">
        <f t="shared" si="11"/>
        <v>00013</v>
      </c>
      <c r="B283" s="18" t="str">
        <f>"Total des heures de présence"</f>
        <v>Total des heures de présence</v>
      </c>
      <c r="C283" s="19">
        <v>173</v>
      </c>
    </row>
    <row r="284" spans="1:3" x14ac:dyDescent="0.25">
      <c r="A284" s="18" t="str">
        <f t="shared" si="11"/>
        <v>00013</v>
      </c>
      <c r="B284" s="18" t="str">
        <f>"Total des heures / Analytique"</f>
        <v>Total des heures / Analytique</v>
      </c>
      <c r="C284" s="19">
        <v>0</v>
      </c>
    </row>
    <row r="285" spans="1:3" x14ac:dyDescent="0.25">
      <c r="A285" s="18" t="str">
        <f t="shared" si="11"/>
        <v>00013</v>
      </c>
      <c r="B285" s="18" t="str">
        <f>"Coût total"</f>
        <v>Coût total</v>
      </c>
      <c r="C285" s="19">
        <v>815765</v>
      </c>
    </row>
    <row r="286" spans="1:3" x14ac:dyDescent="0.25">
      <c r="A286" s="18" t="str">
        <f t="shared" ref="A286:A309" si="12">"00014"</f>
        <v>00014</v>
      </c>
      <c r="B286" s="18" t="str">
        <f>"Salaire de base"</f>
        <v>Salaire de base</v>
      </c>
      <c r="C286" s="19">
        <v>113871</v>
      </c>
    </row>
    <row r="287" spans="1:3" x14ac:dyDescent="0.25">
      <c r="A287" s="18" t="str">
        <f t="shared" si="12"/>
        <v>00014</v>
      </c>
      <c r="B287" s="18" t="str">
        <f>"Sursalaire"</f>
        <v>Sursalaire</v>
      </c>
      <c r="C287" s="19">
        <v>977129</v>
      </c>
    </row>
    <row r="288" spans="1:3" x14ac:dyDescent="0.25">
      <c r="A288" s="18" t="str">
        <f t="shared" si="12"/>
        <v>00014</v>
      </c>
      <c r="B288" s="18" t="str">
        <f>"IPRES Régime Général"</f>
        <v>IPRES Régime Général</v>
      </c>
      <c r="C288" s="19">
        <v>14336</v>
      </c>
    </row>
    <row r="289" spans="1:3" x14ac:dyDescent="0.25">
      <c r="A289" s="18" t="str">
        <f t="shared" si="12"/>
        <v>00014</v>
      </c>
      <c r="B289" s="18" t="str">
        <f>"IPRES Régime Complémentaire"</f>
        <v>IPRES Régime Complémentaire</v>
      </c>
      <c r="C289" s="19">
        <v>18432</v>
      </c>
    </row>
    <row r="290" spans="1:3" x14ac:dyDescent="0.25">
      <c r="A290" s="18" t="str">
        <f t="shared" si="12"/>
        <v>00014</v>
      </c>
      <c r="B290" s="18" t="str">
        <f>"Impôt sur le Revenu"</f>
        <v>Impôt sur le Revenu</v>
      </c>
      <c r="C290" s="19">
        <v>322797</v>
      </c>
    </row>
    <row r="291" spans="1:3" x14ac:dyDescent="0.25">
      <c r="A291" s="18" t="str">
        <f t="shared" si="12"/>
        <v>00014</v>
      </c>
      <c r="B291" s="18" t="str">
        <f>"Retenue TRIMF"</f>
        <v>Retenue TRIMF</v>
      </c>
      <c r="C291" s="19">
        <v>3000</v>
      </c>
    </row>
    <row r="292" spans="1:3" x14ac:dyDescent="0.25">
      <c r="A292" s="18" t="str">
        <f t="shared" si="12"/>
        <v>00014</v>
      </c>
      <c r="B292" s="18" t="str">
        <f>"Prime de Transport"</f>
        <v>Prime de Transport</v>
      </c>
      <c r="C292" s="19">
        <v>16500</v>
      </c>
    </row>
    <row r="293" spans="1:3" x14ac:dyDescent="0.25">
      <c r="A293" s="18" t="str">
        <f t="shared" si="12"/>
        <v>00014</v>
      </c>
      <c r="B293" s="18" t="str">
        <f>"Présence(heure)"</f>
        <v>Présence(heure)</v>
      </c>
      <c r="C293" s="19">
        <v>173.33</v>
      </c>
    </row>
    <row r="294" spans="1:3" x14ac:dyDescent="0.25">
      <c r="A294" s="18" t="str">
        <f t="shared" si="12"/>
        <v>00014</v>
      </c>
      <c r="B294" s="18" t="str">
        <f>"Brut"</f>
        <v>Brut</v>
      </c>
      <c r="C294" s="19">
        <v>1091000</v>
      </c>
    </row>
    <row r="295" spans="1:3" x14ac:dyDescent="0.25">
      <c r="A295" s="18" t="str">
        <f t="shared" si="12"/>
        <v>00014</v>
      </c>
      <c r="B295" s="18" t="str">
        <f>"Cotisations salariales"</f>
        <v>Cotisations salariales</v>
      </c>
      <c r="C295" s="19">
        <v>358565</v>
      </c>
    </row>
    <row r="296" spans="1:3" x14ac:dyDescent="0.25">
      <c r="A296" s="18" t="str">
        <f t="shared" si="12"/>
        <v>00014</v>
      </c>
      <c r="B296" s="18" t="str">
        <f>"Cotisations patronales"</f>
        <v>Cotisations patronales</v>
      </c>
      <c r="C296" s="19">
        <v>54192</v>
      </c>
    </row>
    <row r="297" spans="1:3" x14ac:dyDescent="0.25">
      <c r="A297" s="18" t="str">
        <f t="shared" si="12"/>
        <v>00014</v>
      </c>
      <c r="B297" s="18" t="str">
        <f>"Net à payer"</f>
        <v>Net à payer</v>
      </c>
      <c r="C297" s="19">
        <v>748935</v>
      </c>
    </row>
    <row r="298" spans="1:3" x14ac:dyDescent="0.25">
      <c r="A298" s="18" t="str">
        <f t="shared" si="12"/>
        <v>00014</v>
      </c>
      <c r="B298" s="18" t="str">
        <f>"Net imposable"</f>
        <v>Net imposable</v>
      </c>
      <c r="C298" s="19">
        <v>1091000</v>
      </c>
    </row>
    <row r="299" spans="1:3" x14ac:dyDescent="0.25">
      <c r="A299" s="18" t="str">
        <f t="shared" si="12"/>
        <v>00014</v>
      </c>
      <c r="B299" s="18" t="str">
        <f>"Avantages en nature"</f>
        <v>Avantages en nature</v>
      </c>
      <c r="C299" s="19">
        <v>0</v>
      </c>
    </row>
    <row r="300" spans="1:3" x14ac:dyDescent="0.25">
      <c r="A300" s="18" t="str">
        <f t="shared" si="12"/>
        <v>00014</v>
      </c>
      <c r="B300" s="18" t="str">
        <f>"Total des heures travaillées"</f>
        <v>Total des heures travaillées</v>
      </c>
      <c r="C300" s="19">
        <v>173</v>
      </c>
    </row>
    <row r="301" spans="1:3" x14ac:dyDescent="0.25">
      <c r="A301" s="18" t="str">
        <f t="shared" si="12"/>
        <v>00014</v>
      </c>
      <c r="B301" s="18" t="str">
        <f>"Total des hres supplémentaires"</f>
        <v>Total des hres supplémentaires</v>
      </c>
      <c r="C301" s="19">
        <v>0</v>
      </c>
    </row>
    <row r="302" spans="1:3" x14ac:dyDescent="0.25">
      <c r="A302" s="18" t="str">
        <f t="shared" si="12"/>
        <v>00014</v>
      </c>
      <c r="B302" s="18" t="str">
        <f>"Total des hres complémentaires"</f>
        <v>Total des hres complémentaires</v>
      </c>
      <c r="C302" s="19">
        <v>0</v>
      </c>
    </row>
    <row r="303" spans="1:3" x14ac:dyDescent="0.25">
      <c r="A303" s="18" t="str">
        <f t="shared" si="12"/>
        <v>00014</v>
      </c>
      <c r="B303" s="18" t="str">
        <f>"Total des heures d'absence"</f>
        <v>Total des heures d'absence</v>
      </c>
      <c r="C303" s="19">
        <v>0</v>
      </c>
    </row>
    <row r="304" spans="1:3" x14ac:dyDescent="0.25">
      <c r="A304" s="18" t="str">
        <f t="shared" si="12"/>
        <v>00014</v>
      </c>
      <c r="B304" s="18" t="str">
        <f>"Absence"</f>
        <v>Absence</v>
      </c>
      <c r="C304" s="19">
        <v>0</v>
      </c>
    </row>
    <row r="305" spans="1:3" x14ac:dyDescent="0.25">
      <c r="A305" s="18" t="str">
        <f t="shared" si="12"/>
        <v>00014</v>
      </c>
      <c r="B305" s="18" t="str">
        <f>"Congés acquis dans le mois"</f>
        <v>Congés acquis dans le mois</v>
      </c>
      <c r="C305" s="19">
        <v>2</v>
      </c>
    </row>
    <row r="306" spans="1:3" x14ac:dyDescent="0.25">
      <c r="A306" s="18" t="str">
        <f t="shared" si="12"/>
        <v>00014</v>
      </c>
      <c r="B306" s="18" t="str">
        <f>"Congés pris dans le mois"</f>
        <v>Congés pris dans le mois</v>
      </c>
      <c r="C306" s="19">
        <v>0</v>
      </c>
    </row>
    <row r="307" spans="1:3" x14ac:dyDescent="0.25">
      <c r="A307" s="18" t="str">
        <f t="shared" si="12"/>
        <v>00014</v>
      </c>
      <c r="B307" s="18" t="str">
        <f>"Total des heures de présence"</f>
        <v>Total des heures de présence</v>
      </c>
      <c r="C307" s="19">
        <v>173</v>
      </c>
    </row>
    <row r="308" spans="1:3" x14ac:dyDescent="0.25">
      <c r="A308" s="18" t="str">
        <f t="shared" si="12"/>
        <v>00014</v>
      </c>
      <c r="B308" s="18" t="str">
        <f>"Total des heures / Analytique"</f>
        <v>Total des heures / Analytique</v>
      </c>
      <c r="C308" s="19">
        <v>0</v>
      </c>
    </row>
    <row r="309" spans="1:3" x14ac:dyDescent="0.25">
      <c r="A309" s="18" t="str">
        <f t="shared" si="12"/>
        <v>00014</v>
      </c>
      <c r="B309" s="18" t="str">
        <f>"Coût total"</f>
        <v>Coût total</v>
      </c>
      <c r="C309" s="19">
        <v>1467989</v>
      </c>
    </row>
    <row r="310" spans="1:3" x14ac:dyDescent="0.25">
      <c r="A310" s="18" t="str">
        <f t="shared" ref="A310:A332" si="13">"00015"</f>
        <v>00015</v>
      </c>
      <c r="B310" s="18" t="str">
        <f>"Salaire de base"</f>
        <v>Salaire de base</v>
      </c>
      <c r="C310" s="19">
        <v>92894</v>
      </c>
    </row>
    <row r="311" spans="1:3" x14ac:dyDescent="0.25">
      <c r="A311" s="18" t="str">
        <f t="shared" si="13"/>
        <v>00015</v>
      </c>
      <c r="B311" s="18" t="str">
        <f>"Sursalaire"</f>
        <v>Sursalaire</v>
      </c>
      <c r="C311" s="19">
        <v>395606</v>
      </c>
    </row>
    <row r="312" spans="1:3" x14ac:dyDescent="0.25">
      <c r="A312" s="18" t="str">
        <f t="shared" si="13"/>
        <v>00015</v>
      </c>
      <c r="B312" s="18" t="str">
        <f>"IPRES Régime Général"</f>
        <v>IPRES Régime Général</v>
      </c>
      <c r="C312" s="19">
        <v>14336</v>
      </c>
    </row>
    <row r="313" spans="1:3" x14ac:dyDescent="0.25">
      <c r="A313" s="18" t="str">
        <f t="shared" si="13"/>
        <v>00015</v>
      </c>
      <c r="B313" s="18" t="str">
        <f>"Impôt sur le Revenu"</f>
        <v>Impôt sur le Revenu</v>
      </c>
      <c r="C313" s="19">
        <v>40757</v>
      </c>
    </row>
    <row r="314" spans="1:3" x14ac:dyDescent="0.25">
      <c r="A314" s="18" t="str">
        <f t="shared" si="13"/>
        <v>00015</v>
      </c>
      <c r="B314" s="18" t="str">
        <f>"Retenue TRIMF"</f>
        <v>Retenue TRIMF</v>
      </c>
      <c r="C314" s="19">
        <v>1000</v>
      </c>
    </row>
    <row r="315" spans="1:3" x14ac:dyDescent="0.25">
      <c r="A315" s="18" t="str">
        <f t="shared" si="13"/>
        <v>00015</v>
      </c>
      <c r="B315" s="18" t="str">
        <f>"Prime de Transport"</f>
        <v>Prime de Transport</v>
      </c>
      <c r="C315" s="19">
        <v>16500</v>
      </c>
    </row>
    <row r="316" spans="1:3" x14ac:dyDescent="0.25">
      <c r="A316" s="18" t="str">
        <f t="shared" si="13"/>
        <v>00015</v>
      </c>
      <c r="B316" s="18" t="str">
        <f>"Présence(heure)"</f>
        <v>Présence(heure)</v>
      </c>
      <c r="C316" s="19">
        <v>173.33</v>
      </c>
    </row>
    <row r="317" spans="1:3" x14ac:dyDescent="0.25">
      <c r="A317" s="18" t="str">
        <f t="shared" si="13"/>
        <v>00015</v>
      </c>
      <c r="B317" s="18" t="str">
        <f>"Brut"</f>
        <v>Brut</v>
      </c>
      <c r="C317" s="19">
        <v>488500</v>
      </c>
    </row>
    <row r="318" spans="1:3" x14ac:dyDescent="0.25">
      <c r="A318" s="18" t="str">
        <f t="shared" si="13"/>
        <v>00015</v>
      </c>
      <c r="B318" s="18" t="str">
        <f>"Cotisations salariales"</f>
        <v>Cotisations salariales</v>
      </c>
      <c r="C318" s="19">
        <v>56093</v>
      </c>
    </row>
    <row r="319" spans="1:3" x14ac:dyDescent="0.25">
      <c r="A319" s="18" t="str">
        <f t="shared" si="13"/>
        <v>00015</v>
      </c>
      <c r="B319" s="18" t="str">
        <f>"Cotisations patronales"</f>
        <v>Cotisations patronales</v>
      </c>
      <c r="C319" s="19">
        <v>26544</v>
      </c>
    </row>
    <row r="320" spans="1:3" x14ac:dyDescent="0.25">
      <c r="A320" s="18" t="str">
        <f t="shared" si="13"/>
        <v>00015</v>
      </c>
      <c r="B320" s="18" t="str">
        <f>"Net à payer"</f>
        <v>Net à payer</v>
      </c>
      <c r="C320" s="19">
        <v>448907</v>
      </c>
    </row>
    <row r="321" spans="1:3" x14ac:dyDescent="0.25">
      <c r="A321" s="18" t="str">
        <f t="shared" si="13"/>
        <v>00015</v>
      </c>
      <c r="B321" s="18" t="str">
        <f>"Net imposable"</f>
        <v>Net imposable</v>
      </c>
      <c r="C321" s="19">
        <v>488500</v>
      </c>
    </row>
    <row r="322" spans="1:3" x14ac:dyDescent="0.25">
      <c r="A322" s="18" t="str">
        <f t="shared" si="13"/>
        <v>00015</v>
      </c>
      <c r="B322" s="18" t="str">
        <f>"Avantages en nature"</f>
        <v>Avantages en nature</v>
      </c>
      <c r="C322" s="19">
        <v>0</v>
      </c>
    </row>
    <row r="323" spans="1:3" x14ac:dyDescent="0.25">
      <c r="A323" s="18" t="str">
        <f t="shared" si="13"/>
        <v>00015</v>
      </c>
      <c r="B323" s="18" t="str">
        <f>"Total des heures travaillées"</f>
        <v>Total des heures travaillées</v>
      </c>
      <c r="C323" s="19">
        <v>173</v>
      </c>
    </row>
    <row r="324" spans="1:3" x14ac:dyDescent="0.25">
      <c r="A324" s="18" t="str">
        <f t="shared" si="13"/>
        <v>00015</v>
      </c>
      <c r="B324" s="18" t="str">
        <f>"Total des hres supplémentaires"</f>
        <v>Total des hres supplémentaires</v>
      </c>
      <c r="C324" s="19">
        <v>0</v>
      </c>
    </row>
    <row r="325" spans="1:3" x14ac:dyDescent="0.25">
      <c r="A325" s="18" t="str">
        <f t="shared" si="13"/>
        <v>00015</v>
      </c>
      <c r="B325" s="18" t="str">
        <f>"Total des hres complémentaires"</f>
        <v>Total des hres complémentaires</v>
      </c>
      <c r="C325" s="19">
        <v>0</v>
      </c>
    </row>
    <row r="326" spans="1:3" x14ac:dyDescent="0.25">
      <c r="A326" s="18" t="str">
        <f t="shared" si="13"/>
        <v>00015</v>
      </c>
      <c r="B326" s="18" t="str">
        <f>"Total des heures d'absence"</f>
        <v>Total des heures d'absence</v>
      </c>
      <c r="C326" s="19">
        <v>0</v>
      </c>
    </row>
    <row r="327" spans="1:3" x14ac:dyDescent="0.25">
      <c r="A327" s="18" t="str">
        <f t="shared" si="13"/>
        <v>00015</v>
      </c>
      <c r="B327" s="18" t="str">
        <f>"Absence"</f>
        <v>Absence</v>
      </c>
      <c r="C327" s="19">
        <v>0</v>
      </c>
    </row>
    <row r="328" spans="1:3" x14ac:dyDescent="0.25">
      <c r="A328" s="18" t="str">
        <f t="shared" si="13"/>
        <v>00015</v>
      </c>
      <c r="B328" s="18" t="str">
        <f>"Congés acquis dans le mois"</f>
        <v>Congés acquis dans le mois</v>
      </c>
      <c r="C328" s="19">
        <v>2</v>
      </c>
    </row>
    <row r="329" spans="1:3" x14ac:dyDescent="0.25">
      <c r="A329" s="18" t="str">
        <f t="shared" si="13"/>
        <v>00015</v>
      </c>
      <c r="B329" s="18" t="str">
        <f>"Congés pris dans le mois"</f>
        <v>Congés pris dans le mois</v>
      </c>
      <c r="C329" s="19">
        <v>0</v>
      </c>
    </row>
    <row r="330" spans="1:3" x14ac:dyDescent="0.25">
      <c r="A330" s="18" t="str">
        <f t="shared" si="13"/>
        <v>00015</v>
      </c>
      <c r="B330" s="18" t="str">
        <f>"Total des heures de présence"</f>
        <v>Total des heures de présence</v>
      </c>
      <c r="C330" s="19">
        <v>173</v>
      </c>
    </row>
    <row r="331" spans="1:3" x14ac:dyDescent="0.25">
      <c r="A331" s="18" t="str">
        <f t="shared" si="13"/>
        <v>00015</v>
      </c>
      <c r="B331" s="18" t="str">
        <f>"Total des heures / Analytique"</f>
        <v>Total des heures / Analytique</v>
      </c>
      <c r="C331" s="19">
        <v>0</v>
      </c>
    </row>
    <row r="332" spans="1:3" x14ac:dyDescent="0.25">
      <c r="A332" s="18" t="str">
        <f t="shared" si="13"/>
        <v>00015</v>
      </c>
      <c r="B332" s="18" t="str">
        <f>"Coût total"</f>
        <v>Coût total</v>
      </c>
      <c r="C332" s="19">
        <v>555801</v>
      </c>
    </row>
    <row r="333" spans="1:3" x14ac:dyDescent="0.25">
      <c r="A333" s="18" t="str">
        <f t="shared" ref="A333:A355" si="14">"00016"</f>
        <v>00016</v>
      </c>
      <c r="B333" s="18" t="str">
        <f>"Salaire de base"</f>
        <v>Salaire de base</v>
      </c>
      <c r="C333" s="19">
        <v>102044</v>
      </c>
    </row>
    <row r="334" spans="1:3" x14ac:dyDescent="0.25">
      <c r="A334" s="18" t="str">
        <f t="shared" si="14"/>
        <v>00016</v>
      </c>
      <c r="B334" s="18" t="str">
        <f>"Sursalaire"</f>
        <v>Sursalaire</v>
      </c>
      <c r="C334" s="19">
        <v>481456</v>
      </c>
    </row>
    <row r="335" spans="1:3" x14ac:dyDescent="0.25">
      <c r="A335" s="18" t="str">
        <f t="shared" si="14"/>
        <v>00016</v>
      </c>
      <c r="B335" s="18" t="str">
        <f>"IPRES Régime Général"</f>
        <v>IPRES Régime Général</v>
      </c>
      <c r="C335" s="19">
        <v>14336</v>
      </c>
    </row>
    <row r="336" spans="1:3" x14ac:dyDescent="0.25">
      <c r="A336" s="18" t="str">
        <f t="shared" si="14"/>
        <v>00016</v>
      </c>
      <c r="B336" s="18" t="str">
        <f>"Impôt sur le Revenu"</f>
        <v>Impôt sur le Revenu</v>
      </c>
      <c r="C336" s="19">
        <v>138163</v>
      </c>
    </row>
    <row r="337" spans="1:3" x14ac:dyDescent="0.25">
      <c r="A337" s="18" t="str">
        <f t="shared" si="14"/>
        <v>00016</v>
      </c>
      <c r="B337" s="18" t="str">
        <f>"Retenue TRIMF"</f>
        <v>Retenue TRIMF</v>
      </c>
      <c r="C337" s="19">
        <v>1000</v>
      </c>
    </row>
    <row r="338" spans="1:3" x14ac:dyDescent="0.25">
      <c r="A338" s="18" t="str">
        <f t="shared" si="14"/>
        <v>00016</v>
      </c>
      <c r="B338" s="18" t="str">
        <f>"Prime de Transport"</f>
        <v>Prime de Transport</v>
      </c>
      <c r="C338" s="19">
        <v>16500</v>
      </c>
    </row>
    <row r="339" spans="1:3" x14ac:dyDescent="0.25">
      <c r="A339" s="18" t="str">
        <f t="shared" si="14"/>
        <v>00016</v>
      </c>
      <c r="B339" s="18" t="str">
        <f>"Présence(heure)"</f>
        <v>Présence(heure)</v>
      </c>
      <c r="C339" s="19">
        <v>173.33</v>
      </c>
    </row>
    <row r="340" spans="1:3" x14ac:dyDescent="0.25">
      <c r="A340" s="18" t="str">
        <f t="shared" si="14"/>
        <v>00016</v>
      </c>
      <c r="B340" s="18" t="str">
        <f>"Brut"</f>
        <v>Brut</v>
      </c>
      <c r="C340" s="19">
        <v>583500</v>
      </c>
    </row>
    <row r="341" spans="1:3" x14ac:dyDescent="0.25">
      <c r="A341" s="18" t="str">
        <f t="shared" si="14"/>
        <v>00016</v>
      </c>
      <c r="B341" s="18" t="str">
        <f>"Cotisations salariales"</f>
        <v>Cotisations salariales</v>
      </c>
      <c r="C341" s="19">
        <v>153499</v>
      </c>
    </row>
    <row r="342" spans="1:3" x14ac:dyDescent="0.25">
      <c r="A342" s="18" t="str">
        <f t="shared" si="14"/>
        <v>00016</v>
      </c>
      <c r="B342" s="18" t="str">
        <f>"Cotisations patronales"</f>
        <v>Cotisations patronales</v>
      </c>
      <c r="C342" s="19">
        <v>26544</v>
      </c>
    </row>
    <row r="343" spans="1:3" x14ac:dyDescent="0.25">
      <c r="A343" s="18" t="str">
        <f t="shared" si="14"/>
        <v>00016</v>
      </c>
      <c r="B343" s="18" t="str">
        <f>"Net à payer"</f>
        <v>Net à payer</v>
      </c>
      <c r="C343" s="19">
        <v>446501</v>
      </c>
    </row>
    <row r="344" spans="1:3" x14ac:dyDescent="0.25">
      <c r="A344" s="18" t="str">
        <f t="shared" si="14"/>
        <v>00016</v>
      </c>
      <c r="B344" s="18" t="str">
        <f>"Net imposable"</f>
        <v>Net imposable</v>
      </c>
      <c r="C344" s="19">
        <v>583500</v>
      </c>
    </row>
    <row r="345" spans="1:3" x14ac:dyDescent="0.25">
      <c r="A345" s="18" t="str">
        <f t="shared" si="14"/>
        <v>00016</v>
      </c>
      <c r="B345" s="18" t="str">
        <f>"Avantages en nature"</f>
        <v>Avantages en nature</v>
      </c>
      <c r="C345" s="19">
        <v>0</v>
      </c>
    </row>
    <row r="346" spans="1:3" x14ac:dyDescent="0.25">
      <c r="A346" s="18" t="str">
        <f t="shared" si="14"/>
        <v>00016</v>
      </c>
      <c r="B346" s="18" t="str">
        <f>"Total des heures travaillées"</f>
        <v>Total des heures travaillées</v>
      </c>
      <c r="C346" s="19">
        <v>173</v>
      </c>
    </row>
    <row r="347" spans="1:3" x14ac:dyDescent="0.25">
      <c r="A347" s="18" t="str">
        <f t="shared" si="14"/>
        <v>00016</v>
      </c>
      <c r="B347" s="18" t="str">
        <f>"Total des hres supplémentaires"</f>
        <v>Total des hres supplémentaires</v>
      </c>
      <c r="C347" s="19">
        <v>0</v>
      </c>
    </row>
    <row r="348" spans="1:3" x14ac:dyDescent="0.25">
      <c r="A348" s="18" t="str">
        <f t="shared" si="14"/>
        <v>00016</v>
      </c>
      <c r="B348" s="18" t="str">
        <f>"Total des hres complémentaires"</f>
        <v>Total des hres complémentaires</v>
      </c>
      <c r="C348" s="19">
        <v>0</v>
      </c>
    </row>
    <row r="349" spans="1:3" x14ac:dyDescent="0.25">
      <c r="A349" s="18" t="str">
        <f t="shared" si="14"/>
        <v>00016</v>
      </c>
      <c r="B349" s="18" t="str">
        <f>"Total des heures d'absence"</f>
        <v>Total des heures d'absence</v>
      </c>
      <c r="C349" s="19">
        <v>0</v>
      </c>
    </row>
    <row r="350" spans="1:3" x14ac:dyDescent="0.25">
      <c r="A350" s="18" t="str">
        <f t="shared" si="14"/>
        <v>00016</v>
      </c>
      <c r="B350" s="18" t="str">
        <f>"Absence"</f>
        <v>Absence</v>
      </c>
      <c r="C350" s="19">
        <v>0</v>
      </c>
    </row>
    <row r="351" spans="1:3" x14ac:dyDescent="0.25">
      <c r="A351" s="18" t="str">
        <f t="shared" si="14"/>
        <v>00016</v>
      </c>
      <c r="B351" s="18" t="str">
        <f>"Congés acquis dans le mois"</f>
        <v>Congés acquis dans le mois</v>
      </c>
      <c r="C351" s="19">
        <v>2</v>
      </c>
    </row>
    <row r="352" spans="1:3" x14ac:dyDescent="0.25">
      <c r="A352" s="18" t="str">
        <f t="shared" si="14"/>
        <v>00016</v>
      </c>
      <c r="B352" s="18" t="str">
        <f>"Congés pris dans le mois"</f>
        <v>Congés pris dans le mois</v>
      </c>
      <c r="C352" s="19">
        <v>0</v>
      </c>
    </row>
    <row r="353" spans="1:3" x14ac:dyDescent="0.25">
      <c r="A353" s="18" t="str">
        <f t="shared" si="14"/>
        <v>00016</v>
      </c>
      <c r="B353" s="18" t="str">
        <f>"Total des heures de présence"</f>
        <v>Total des heures de présence</v>
      </c>
      <c r="C353" s="19">
        <v>173</v>
      </c>
    </row>
    <row r="354" spans="1:3" x14ac:dyDescent="0.25">
      <c r="A354" s="18" t="str">
        <f t="shared" si="14"/>
        <v>00016</v>
      </c>
      <c r="B354" s="18" t="str">
        <f>"Total des heures / Analytique"</f>
        <v>Total des heures / Analytique</v>
      </c>
      <c r="C354" s="19">
        <v>0</v>
      </c>
    </row>
    <row r="355" spans="1:3" x14ac:dyDescent="0.25">
      <c r="A355" s="18" t="str">
        <f t="shared" si="14"/>
        <v>00016</v>
      </c>
      <c r="B355" s="18" t="str">
        <f>"Coût total"</f>
        <v>Coût total</v>
      </c>
      <c r="C355" s="19">
        <v>748207</v>
      </c>
    </row>
    <row r="356" spans="1:3" x14ac:dyDescent="0.25">
      <c r="A356" s="18" t="str">
        <f t="shared" ref="A356:A378" si="15">"00017"</f>
        <v>00017</v>
      </c>
      <c r="B356" s="18" t="str">
        <f>"Salaire de base"</f>
        <v>Salaire de base</v>
      </c>
      <c r="C356" s="19">
        <v>102044</v>
      </c>
    </row>
    <row r="357" spans="1:3" x14ac:dyDescent="0.25">
      <c r="A357" s="18" t="str">
        <f t="shared" si="15"/>
        <v>00017</v>
      </c>
      <c r="B357" s="18" t="str">
        <f>"Sursalaire"</f>
        <v>Sursalaire</v>
      </c>
      <c r="C357" s="19">
        <v>681456</v>
      </c>
    </row>
    <row r="358" spans="1:3" x14ac:dyDescent="0.25">
      <c r="A358" s="18" t="str">
        <f t="shared" si="15"/>
        <v>00017</v>
      </c>
      <c r="B358" s="18" t="str">
        <f>"IPRES Régime Général"</f>
        <v>IPRES Régime Général</v>
      </c>
      <c r="C358" s="19">
        <v>14336</v>
      </c>
    </row>
    <row r="359" spans="1:3" x14ac:dyDescent="0.25">
      <c r="A359" s="18" t="str">
        <f t="shared" si="15"/>
        <v>00017</v>
      </c>
      <c r="B359" s="18" t="str">
        <f>"Impôt sur le Revenu"</f>
        <v>Impôt sur le Revenu</v>
      </c>
      <c r="C359" s="19">
        <v>167390</v>
      </c>
    </row>
    <row r="360" spans="1:3" x14ac:dyDescent="0.25">
      <c r="A360" s="18" t="str">
        <f t="shared" si="15"/>
        <v>00017</v>
      </c>
      <c r="B360" s="18" t="str">
        <f>"Retenue TRIMF"</f>
        <v>Retenue TRIMF</v>
      </c>
      <c r="C360" s="19">
        <v>1500</v>
      </c>
    </row>
    <row r="361" spans="1:3" x14ac:dyDescent="0.25">
      <c r="A361" s="18" t="str">
        <f t="shared" si="15"/>
        <v>00017</v>
      </c>
      <c r="B361" s="18" t="str">
        <f>"Prime de Transport"</f>
        <v>Prime de Transport</v>
      </c>
      <c r="C361" s="19">
        <v>16500</v>
      </c>
    </row>
    <row r="362" spans="1:3" x14ac:dyDescent="0.25">
      <c r="A362" s="18" t="str">
        <f t="shared" si="15"/>
        <v>00017</v>
      </c>
      <c r="B362" s="18" t="str">
        <f>"Présence(heure)"</f>
        <v>Présence(heure)</v>
      </c>
      <c r="C362" s="19">
        <v>173.33</v>
      </c>
    </row>
    <row r="363" spans="1:3" x14ac:dyDescent="0.25">
      <c r="A363" s="18" t="str">
        <f t="shared" si="15"/>
        <v>00017</v>
      </c>
      <c r="B363" s="18" t="str">
        <f>"Brut"</f>
        <v>Brut</v>
      </c>
      <c r="C363" s="19">
        <v>783500</v>
      </c>
    </row>
    <row r="364" spans="1:3" x14ac:dyDescent="0.25">
      <c r="A364" s="18" t="str">
        <f t="shared" si="15"/>
        <v>00017</v>
      </c>
      <c r="B364" s="18" t="str">
        <f>"Cotisations salariales"</f>
        <v>Cotisations salariales</v>
      </c>
      <c r="C364" s="19">
        <v>183226</v>
      </c>
    </row>
    <row r="365" spans="1:3" x14ac:dyDescent="0.25">
      <c r="A365" s="18" t="str">
        <f t="shared" si="15"/>
        <v>00017</v>
      </c>
      <c r="B365" s="18" t="str">
        <f>"Cotisations patronales"</f>
        <v>Cotisations patronales</v>
      </c>
      <c r="C365" s="19">
        <v>26544</v>
      </c>
    </row>
    <row r="366" spans="1:3" x14ac:dyDescent="0.25">
      <c r="A366" s="18" t="str">
        <f t="shared" si="15"/>
        <v>00017</v>
      </c>
      <c r="B366" s="18" t="str">
        <f>"Net à payer"</f>
        <v>Net à payer</v>
      </c>
      <c r="C366" s="19">
        <v>616774</v>
      </c>
    </row>
    <row r="367" spans="1:3" x14ac:dyDescent="0.25">
      <c r="A367" s="18" t="str">
        <f t="shared" si="15"/>
        <v>00017</v>
      </c>
      <c r="B367" s="18" t="str">
        <f>"Net imposable"</f>
        <v>Net imposable</v>
      </c>
      <c r="C367" s="19">
        <v>783500</v>
      </c>
    </row>
    <row r="368" spans="1:3" x14ac:dyDescent="0.25">
      <c r="A368" s="18" t="str">
        <f t="shared" si="15"/>
        <v>00017</v>
      </c>
      <c r="B368" s="18" t="str">
        <f>"Avantages en nature"</f>
        <v>Avantages en nature</v>
      </c>
      <c r="C368" s="19">
        <v>0</v>
      </c>
    </row>
    <row r="369" spans="1:3" x14ac:dyDescent="0.25">
      <c r="A369" s="18" t="str">
        <f t="shared" si="15"/>
        <v>00017</v>
      </c>
      <c r="B369" s="18" t="str">
        <f>"Total des heures travaillées"</f>
        <v>Total des heures travaillées</v>
      </c>
      <c r="C369" s="19">
        <v>173</v>
      </c>
    </row>
    <row r="370" spans="1:3" x14ac:dyDescent="0.25">
      <c r="A370" s="18" t="str">
        <f t="shared" si="15"/>
        <v>00017</v>
      </c>
      <c r="B370" s="18" t="str">
        <f>"Total des hres supplémentaires"</f>
        <v>Total des hres supplémentaires</v>
      </c>
      <c r="C370" s="19">
        <v>0</v>
      </c>
    </row>
    <row r="371" spans="1:3" x14ac:dyDescent="0.25">
      <c r="A371" s="18" t="str">
        <f t="shared" si="15"/>
        <v>00017</v>
      </c>
      <c r="B371" s="18" t="str">
        <f>"Total des hres complémentaires"</f>
        <v>Total des hres complémentaires</v>
      </c>
      <c r="C371" s="19">
        <v>0</v>
      </c>
    </row>
    <row r="372" spans="1:3" x14ac:dyDescent="0.25">
      <c r="A372" s="18" t="str">
        <f t="shared" si="15"/>
        <v>00017</v>
      </c>
      <c r="B372" s="18" t="str">
        <f>"Total des heures d'absence"</f>
        <v>Total des heures d'absence</v>
      </c>
      <c r="C372" s="19">
        <v>0</v>
      </c>
    </row>
    <row r="373" spans="1:3" x14ac:dyDescent="0.25">
      <c r="A373" s="18" t="str">
        <f t="shared" si="15"/>
        <v>00017</v>
      </c>
      <c r="B373" s="18" t="str">
        <f>"Absence"</f>
        <v>Absence</v>
      </c>
      <c r="C373" s="19">
        <v>0</v>
      </c>
    </row>
    <row r="374" spans="1:3" x14ac:dyDescent="0.25">
      <c r="A374" s="18" t="str">
        <f t="shared" si="15"/>
        <v>00017</v>
      </c>
      <c r="B374" s="18" t="str">
        <f>"Congés acquis dans le mois"</f>
        <v>Congés acquis dans le mois</v>
      </c>
      <c r="C374" s="19">
        <v>2</v>
      </c>
    </row>
    <row r="375" spans="1:3" x14ac:dyDescent="0.25">
      <c r="A375" s="18" t="str">
        <f t="shared" si="15"/>
        <v>00017</v>
      </c>
      <c r="B375" s="18" t="str">
        <f>"Congés pris dans le mois"</f>
        <v>Congés pris dans le mois</v>
      </c>
      <c r="C375" s="19">
        <v>0</v>
      </c>
    </row>
    <row r="376" spans="1:3" x14ac:dyDescent="0.25">
      <c r="A376" s="18" t="str">
        <f t="shared" si="15"/>
        <v>00017</v>
      </c>
      <c r="B376" s="18" t="str">
        <f>"Total des heures de présence"</f>
        <v>Total des heures de présence</v>
      </c>
      <c r="C376" s="19">
        <v>173</v>
      </c>
    </row>
    <row r="377" spans="1:3" x14ac:dyDescent="0.25">
      <c r="A377" s="18" t="str">
        <f t="shared" si="15"/>
        <v>00017</v>
      </c>
      <c r="B377" s="18" t="str">
        <f>"Total des heures / Analytique"</f>
        <v>Total des heures / Analytique</v>
      </c>
      <c r="C377" s="19">
        <v>0</v>
      </c>
    </row>
    <row r="378" spans="1:3" x14ac:dyDescent="0.25">
      <c r="A378" s="18" t="str">
        <f t="shared" si="15"/>
        <v>00017</v>
      </c>
      <c r="B378" s="18" t="str">
        <f>"Coût total"</f>
        <v>Coût total</v>
      </c>
      <c r="C378" s="19">
        <v>977434</v>
      </c>
    </row>
    <row r="379" spans="1:3" x14ac:dyDescent="0.25">
      <c r="A379" s="18" t="str">
        <f t="shared" ref="A379:A401" si="16">"00018"</f>
        <v>00018</v>
      </c>
      <c r="B379" s="18" t="str">
        <f>"Salaire de base"</f>
        <v>Salaire de base</v>
      </c>
      <c r="C379" s="19">
        <v>102044</v>
      </c>
    </row>
    <row r="380" spans="1:3" x14ac:dyDescent="0.25">
      <c r="A380" s="18" t="str">
        <f t="shared" si="16"/>
        <v>00018</v>
      </c>
      <c r="B380" s="18" t="str">
        <f>"Sursalaire"</f>
        <v>Sursalaire</v>
      </c>
      <c r="C380" s="19">
        <v>537791</v>
      </c>
    </row>
    <row r="381" spans="1:3" x14ac:dyDescent="0.25">
      <c r="A381" s="18" t="str">
        <f t="shared" si="16"/>
        <v>00018</v>
      </c>
      <c r="B381" s="18" t="str">
        <f>"IPRES Régime Général"</f>
        <v>IPRES Régime Général</v>
      </c>
      <c r="C381" s="19">
        <v>14336</v>
      </c>
    </row>
    <row r="382" spans="1:3" x14ac:dyDescent="0.25">
      <c r="A382" s="18" t="str">
        <f t="shared" si="16"/>
        <v>00018</v>
      </c>
      <c r="B382" s="18" t="str">
        <f>"Impôt sur le Revenu"</f>
        <v>Impôt sur le Revenu</v>
      </c>
      <c r="C382" s="19">
        <v>157996</v>
      </c>
    </row>
    <row r="383" spans="1:3" x14ac:dyDescent="0.25">
      <c r="A383" s="18" t="str">
        <f t="shared" si="16"/>
        <v>00018</v>
      </c>
      <c r="B383" s="18" t="str">
        <f>"Retenue TRIMF"</f>
        <v>Retenue TRIMF</v>
      </c>
      <c r="C383" s="19">
        <v>1500</v>
      </c>
    </row>
    <row r="384" spans="1:3" x14ac:dyDescent="0.25">
      <c r="A384" s="18" t="str">
        <f t="shared" si="16"/>
        <v>00018</v>
      </c>
      <c r="B384" s="18" t="str">
        <f>"Prime de Transport"</f>
        <v>Prime de Transport</v>
      </c>
      <c r="C384" s="19">
        <v>16500</v>
      </c>
    </row>
    <row r="385" spans="1:3" x14ac:dyDescent="0.25">
      <c r="A385" s="18" t="str">
        <f t="shared" si="16"/>
        <v>00018</v>
      </c>
      <c r="B385" s="18" t="str">
        <f>"Présence(heure)"</f>
        <v>Présence(heure)</v>
      </c>
      <c r="C385" s="19">
        <v>173.33</v>
      </c>
    </row>
    <row r="386" spans="1:3" x14ac:dyDescent="0.25">
      <c r="A386" s="18" t="str">
        <f t="shared" si="16"/>
        <v>00018</v>
      </c>
      <c r="B386" s="18" t="str">
        <f>"Brut"</f>
        <v>Brut</v>
      </c>
      <c r="C386" s="19">
        <v>639835</v>
      </c>
    </row>
    <row r="387" spans="1:3" x14ac:dyDescent="0.25">
      <c r="A387" s="18" t="str">
        <f t="shared" si="16"/>
        <v>00018</v>
      </c>
      <c r="B387" s="18" t="str">
        <f>"Cotisations salariales"</f>
        <v>Cotisations salariales</v>
      </c>
      <c r="C387" s="19">
        <v>173832</v>
      </c>
    </row>
    <row r="388" spans="1:3" x14ac:dyDescent="0.25">
      <c r="A388" s="18" t="str">
        <f t="shared" si="16"/>
        <v>00018</v>
      </c>
      <c r="B388" s="18" t="str">
        <f>"Cotisations patronales"</f>
        <v>Cotisations patronales</v>
      </c>
      <c r="C388" s="19">
        <v>26544</v>
      </c>
    </row>
    <row r="389" spans="1:3" x14ac:dyDescent="0.25">
      <c r="A389" s="18" t="str">
        <f t="shared" si="16"/>
        <v>00018</v>
      </c>
      <c r="B389" s="18" t="str">
        <f>"Net à payer"</f>
        <v>Net à payer</v>
      </c>
      <c r="C389" s="19">
        <v>482503</v>
      </c>
    </row>
    <row r="390" spans="1:3" x14ac:dyDescent="0.25">
      <c r="A390" s="18" t="str">
        <f t="shared" si="16"/>
        <v>00018</v>
      </c>
      <c r="B390" s="18" t="str">
        <f>"Net imposable"</f>
        <v>Net imposable</v>
      </c>
      <c r="C390" s="19">
        <v>639835</v>
      </c>
    </row>
    <row r="391" spans="1:3" x14ac:dyDescent="0.25">
      <c r="A391" s="18" t="str">
        <f t="shared" si="16"/>
        <v>00018</v>
      </c>
      <c r="B391" s="18" t="str">
        <f>"Avantages en nature"</f>
        <v>Avantages en nature</v>
      </c>
      <c r="C391" s="19">
        <v>0</v>
      </c>
    </row>
    <row r="392" spans="1:3" x14ac:dyDescent="0.25">
      <c r="A392" s="18" t="str">
        <f t="shared" si="16"/>
        <v>00018</v>
      </c>
      <c r="B392" s="18" t="str">
        <f>"Total des heures travaillées"</f>
        <v>Total des heures travaillées</v>
      </c>
      <c r="C392" s="19">
        <v>173</v>
      </c>
    </row>
    <row r="393" spans="1:3" x14ac:dyDescent="0.25">
      <c r="A393" s="18" t="str">
        <f t="shared" si="16"/>
        <v>00018</v>
      </c>
      <c r="B393" s="18" t="str">
        <f>"Total des hres supplémentaires"</f>
        <v>Total des hres supplémentaires</v>
      </c>
      <c r="C393" s="19">
        <v>0</v>
      </c>
    </row>
    <row r="394" spans="1:3" x14ac:dyDescent="0.25">
      <c r="A394" s="18" t="str">
        <f t="shared" si="16"/>
        <v>00018</v>
      </c>
      <c r="B394" s="18" t="str">
        <f>"Total des hres complémentaires"</f>
        <v>Total des hres complémentaires</v>
      </c>
      <c r="C394" s="19">
        <v>0</v>
      </c>
    </row>
    <row r="395" spans="1:3" x14ac:dyDescent="0.25">
      <c r="A395" s="18" t="str">
        <f t="shared" si="16"/>
        <v>00018</v>
      </c>
      <c r="B395" s="18" t="str">
        <f>"Total des heures d'absence"</f>
        <v>Total des heures d'absence</v>
      </c>
      <c r="C395" s="19">
        <v>0</v>
      </c>
    </row>
    <row r="396" spans="1:3" x14ac:dyDescent="0.25">
      <c r="A396" s="18" t="str">
        <f t="shared" si="16"/>
        <v>00018</v>
      </c>
      <c r="B396" s="18" t="str">
        <f>"Absence"</f>
        <v>Absence</v>
      </c>
      <c r="C396" s="19">
        <v>0</v>
      </c>
    </row>
    <row r="397" spans="1:3" x14ac:dyDescent="0.25">
      <c r="A397" s="18" t="str">
        <f t="shared" si="16"/>
        <v>00018</v>
      </c>
      <c r="B397" s="18" t="str">
        <f>"Congés acquis dans le mois"</f>
        <v>Congés acquis dans le mois</v>
      </c>
      <c r="C397" s="19">
        <v>2</v>
      </c>
    </row>
    <row r="398" spans="1:3" x14ac:dyDescent="0.25">
      <c r="A398" s="18" t="str">
        <f t="shared" si="16"/>
        <v>00018</v>
      </c>
      <c r="B398" s="18" t="str">
        <f>"Congés pris dans le mois"</f>
        <v>Congés pris dans le mois</v>
      </c>
      <c r="C398" s="19">
        <v>0</v>
      </c>
    </row>
    <row r="399" spans="1:3" x14ac:dyDescent="0.25">
      <c r="A399" s="18" t="str">
        <f t="shared" si="16"/>
        <v>00018</v>
      </c>
      <c r="B399" s="18" t="str">
        <f>"Total des heures de présence"</f>
        <v>Total des heures de présence</v>
      </c>
      <c r="C399" s="19">
        <v>173</v>
      </c>
    </row>
    <row r="400" spans="1:3" x14ac:dyDescent="0.25">
      <c r="A400" s="18" t="str">
        <f t="shared" si="16"/>
        <v>00018</v>
      </c>
      <c r="B400" s="18" t="str">
        <f>"Total des heures / Analytique"</f>
        <v>Total des heures / Analytique</v>
      </c>
      <c r="C400" s="19">
        <v>0</v>
      </c>
    </row>
    <row r="401" spans="1:3" x14ac:dyDescent="0.25">
      <c r="A401" s="18" t="str">
        <f t="shared" si="16"/>
        <v>00018</v>
      </c>
      <c r="B401" s="18" t="str">
        <f>"Coût total"</f>
        <v>Coût total</v>
      </c>
      <c r="C401" s="19">
        <v>824375</v>
      </c>
    </row>
    <row r="402" spans="1:3" x14ac:dyDescent="0.25">
      <c r="A402" s="18" t="str">
        <f t="shared" ref="A402:A425" si="17">"00019"</f>
        <v>00019</v>
      </c>
      <c r="B402" s="18" t="str">
        <f>"Salaire de base"</f>
        <v>Salaire de base</v>
      </c>
      <c r="C402" s="19">
        <v>102044</v>
      </c>
    </row>
    <row r="403" spans="1:3" x14ac:dyDescent="0.25">
      <c r="A403" s="18" t="str">
        <f t="shared" si="17"/>
        <v>00019</v>
      </c>
      <c r="B403" s="18" t="str">
        <f>"Sursalaire"</f>
        <v>Sursalaire</v>
      </c>
      <c r="C403" s="19">
        <v>678395</v>
      </c>
    </row>
    <row r="404" spans="1:3" x14ac:dyDescent="0.25">
      <c r="A404" s="18" t="str">
        <f t="shared" si="17"/>
        <v>00019</v>
      </c>
      <c r="B404" s="18" t="str">
        <f>"Prime d'ancienneté"</f>
        <v>Prime d'ancienneté</v>
      </c>
      <c r="C404" s="19">
        <v>3061</v>
      </c>
    </row>
    <row r="405" spans="1:3" x14ac:dyDescent="0.25">
      <c r="A405" s="18" t="str">
        <f t="shared" si="17"/>
        <v>00019</v>
      </c>
      <c r="B405" s="18" t="str">
        <f>"IPRES Régime Général"</f>
        <v>IPRES Régime Général</v>
      </c>
      <c r="C405" s="19">
        <v>14336</v>
      </c>
    </row>
    <row r="406" spans="1:3" x14ac:dyDescent="0.25">
      <c r="A406" s="18" t="str">
        <f t="shared" si="17"/>
        <v>00019</v>
      </c>
      <c r="B406" s="18" t="str">
        <f>"Impôt sur le Revenu"</f>
        <v>Impôt sur le Revenu</v>
      </c>
      <c r="C406" s="19">
        <v>177800</v>
      </c>
    </row>
    <row r="407" spans="1:3" x14ac:dyDescent="0.25">
      <c r="A407" s="18" t="str">
        <f t="shared" si="17"/>
        <v>00019</v>
      </c>
      <c r="B407" s="18" t="str">
        <f>"Retenue TRIMF"</f>
        <v>Retenue TRIMF</v>
      </c>
      <c r="C407" s="19">
        <v>1500</v>
      </c>
    </row>
    <row r="408" spans="1:3" x14ac:dyDescent="0.25">
      <c r="A408" s="18" t="str">
        <f t="shared" si="17"/>
        <v>00019</v>
      </c>
      <c r="B408" s="18" t="str">
        <f>"Prime de Transport"</f>
        <v>Prime de Transport</v>
      </c>
      <c r="C408" s="19">
        <v>16500</v>
      </c>
    </row>
    <row r="409" spans="1:3" x14ac:dyDescent="0.25">
      <c r="A409" s="18" t="str">
        <f t="shared" si="17"/>
        <v>00019</v>
      </c>
      <c r="B409" s="18" t="str">
        <f>"Présence(heure)"</f>
        <v>Présence(heure)</v>
      </c>
      <c r="C409" s="19">
        <v>173.33</v>
      </c>
    </row>
    <row r="410" spans="1:3" x14ac:dyDescent="0.25">
      <c r="A410" s="18" t="str">
        <f t="shared" si="17"/>
        <v>00019</v>
      </c>
      <c r="B410" s="18" t="str">
        <f>"Brut"</f>
        <v>Brut</v>
      </c>
      <c r="C410" s="19">
        <v>783500</v>
      </c>
    </row>
    <row r="411" spans="1:3" x14ac:dyDescent="0.25">
      <c r="A411" s="18" t="str">
        <f t="shared" si="17"/>
        <v>00019</v>
      </c>
      <c r="B411" s="18" t="str">
        <f>"Cotisations salariales"</f>
        <v>Cotisations salariales</v>
      </c>
      <c r="C411" s="19">
        <v>193636</v>
      </c>
    </row>
    <row r="412" spans="1:3" x14ac:dyDescent="0.25">
      <c r="A412" s="18" t="str">
        <f t="shared" si="17"/>
        <v>00019</v>
      </c>
      <c r="B412" s="18" t="str">
        <f>"Cotisations patronales"</f>
        <v>Cotisations patronales</v>
      </c>
      <c r="C412" s="19">
        <v>26544</v>
      </c>
    </row>
    <row r="413" spans="1:3" x14ac:dyDescent="0.25">
      <c r="A413" s="18" t="str">
        <f t="shared" si="17"/>
        <v>00019</v>
      </c>
      <c r="B413" s="18" t="str">
        <f>"Net à payer"</f>
        <v>Net à payer</v>
      </c>
      <c r="C413" s="19">
        <v>606364</v>
      </c>
    </row>
    <row r="414" spans="1:3" x14ac:dyDescent="0.25">
      <c r="A414" s="18" t="str">
        <f t="shared" si="17"/>
        <v>00019</v>
      </c>
      <c r="B414" s="18" t="str">
        <f>"Net imposable"</f>
        <v>Net imposable</v>
      </c>
      <c r="C414" s="19">
        <v>783500</v>
      </c>
    </row>
    <row r="415" spans="1:3" x14ac:dyDescent="0.25">
      <c r="A415" s="18" t="str">
        <f t="shared" si="17"/>
        <v>00019</v>
      </c>
      <c r="B415" s="18" t="str">
        <f>"Avantages en nature"</f>
        <v>Avantages en nature</v>
      </c>
      <c r="C415" s="19">
        <v>0</v>
      </c>
    </row>
    <row r="416" spans="1:3" x14ac:dyDescent="0.25">
      <c r="A416" s="18" t="str">
        <f t="shared" si="17"/>
        <v>00019</v>
      </c>
      <c r="B416" s="18" t="str">
        <f>"Total des heures travaillées"</f>
        <v>Total des heures travaillées</v>
      </c>
      <c r="C416" s="19">
        <v>173</v>
      </c>
    </row>
    <row r="417" spans="1:3" x14ac:dyDescent="0.25">
      <c r="A417" s="18" t="str">
        <f t="shared" si="17"/>
        <v>00019</v>
      </c>
      <c r="B417" s="18" t="str">
        <f>"Total des hres supplémentaires"</f>
        <v>Total des hres supplémentaires</v>
      </c>
      <c r="C417" s="19">
        <v>0</v>
      </c>
    </row>
    <row r="418" spans="1:3" x14ac:dyDescent="0.25">
      <c r="A418" s="18" t="str">
        <f t="shared" si="17"/>
        <v>00019</v>
      </c>
      <c r="B418" s="18" t="str">
        <f>"Total des hres complémentaires"</f>
        <v>Total des hres complémentaires</v>
      </c>
      <c r="C418" s="19">
        <v>0</v>
      </c>
    </row>
    <row r="419" spans="1:3" x14ac:dyDescent="0.25">
      <c r="A419" s="18" t="str">
        <f t="shared" si="17"/>
        <v>00019</v>
      </c>
      <c r="B419" s="18" t="str">
        <f>"Total des heures d'absence"</f>
        <v>Total des heures d'absence</v>
      </c>
      <c r="C419" s="19">
        <v>0</v>
      </c>
    </row>
    <row r="420" spans="1:3" x14ac:dyDescent="0.25">
      <c r="A420" s="18" t="str">
        <f t="shared" si="17"/>
        <v>00019</v>
      </c>
      <c r="B420" s="18" t="str">
        <f>"Absence"</f>
        <v>Absence</v>
      </c>
      <c r="C420" s="19">
        <v>0</v>
      </c>
    </row>
    <row r="421" spans="1:3" x14ac:dyDescent="0.25">
      <c r="A421" s="18" t="str">
        <f t="shared" si="17"/>
        <v>00019</v>
      </c>
      <c r="B421" s="18" t="str">
        <f>"Congés acquis dans le mois"</f>
        <v>Congés acquis dans le mois</v>
      </c>
      <c r="C421" s="19">
        <v>2</v>
      </c>
    </row>
    <row r="422" spans="1:3" x14ac:dyDescent="0.25">
      <c r="A422" s="18" t="str">
        <f t="shared" si="17"/>
        <v>00019</v>
      </c>
      <c r="B422" s="18" t="str">
        <f>"Congés pris dans le mois"</f>
        <v>Congés pris dans le mois</v>
      </c>
      <c r="C422" s="19">
        <v>0</v>
      </c>
    </row>
    <row r="423" spans="1:3" x14ac:dyDescent="0.25">
      <c r="A423" s="18" t="str">
        <f t="shared" si="17"/>
        <v>00019</v>
      </c>
      <c r="B423" s="18" t="str">
        <f>"Total des heures de présence"</f>
        <v>Total des heures de présence</v>
      </c>
      <c r="C423" s="19">
        <v>173</v>
      </c>
    </row>
    <row r="424" spans="1:3" x14ac:dyDescent="0.25">
      <c r="A424" s="18" t="str">
        <f t="shared" si="17"/>
        <v>00019</v>
      </c>
      <c r="B424" s="18" t="str">
        <f>"Total des heures / Analytique"</f>
        <v>Total des heures / Analytique</v>
      </c>
      <c r="C424" s="19">
        <v>0</v>
      </c>
    </row>
    <row r="425" spans="1:3" x14ac:dyDescent="0.25">
      <c r="A425" s="18" t="str">
        <f t="shared" si="17"/>
        <v>00019</v>
      </c>
      <c r="B425" s="18" t="str">
        <f>"Coût total"</f>
        <v>Coût total</v>
      </c>
      <c r="C425" s="19">
        <v>987844</v>
      </c>
    </row>
    <row r="426" spans="1:3" x14ac:dyDescent="0.25">
      <c r="A426" s="18" t="str">
        <f t="shared" ref="A426:A448" si="18">"00020"</f>
        <v>00020</v>
      </c>
      <c r="B426" s="18" t="str">
        <f>"Salaire de base"</f>
        <v>Salaire de base</v>
      </c>
      <c r="C426" s="19">
        <v>102044</v>
      </c>
    </row>
    <row r="427" spans="1:3" x14ac:dyDescent="0.25">
      <c r="A427" s="18" t="str">
        <f t="shared" si="18"/>
        <v>00020</v>
      </c>
      <c r="B427" s="18" t="str">
        <f>"Sursalaire"</f>
        <v>Sursalaire</v>
      </c>
      <c r="C427" s="19">
        <v>581456</v>
      </c>
    </row>
    <row r="428" spans="1:3" x14ac:dyDescent="0.25">
      <c r="A428" s="18" t="str">
        <f t="shared" si="18"/>
        <v>00020</v>
      </c>
      <c r="B428" s="18" t="str">
        <f>"IPRES Régime Général"</f>
        <v>IPRES Régime Général</v>
      </c>
      <c r="C428" s="19">
        <v>14336</v>
      </c>
    </row>
    <row r="429" spans="1:3" x14ac:dyDescent="0.25">
      <c r="A429" s="18" t="str">
        <f t="shared" si="18"/>
        <v>00020</v>
      </c>
      <c r="B429" s="18" t="str">
        <f>"Impôt sur le Revenu"</f>
        <v>Impôt sur le Revenu</v>
      </c>
      <c r="C429" s="19">
        <v>138460</v>
      </c>
    </row>
    <row r="430" spans="1:3" x14ac:dyDescent="0.25">
      <c r="A430" s="18" t="str">
        <f t="shared" si="18"/>
        <v>00020</v>
      </c>
      <c r="B430" s="18" t="str">
        <f>"Retenue TRIMF"</f>
        <v>Retenue TRIMF</v>
      </c>
      <c r="C430" s="19">
        <v>1500</v>
      </c>
    </row>
    <row r="431" spans="1:3" x14ac:dyDescent="0.25">
      <c r="A431" s="18" t="str">
        <f t="shared" si="18"/>
        <v>00020</v>
      </c>
      <c r="B431" s="18" t="str">
        <f>"Prime de Transport"</f>
        <v>Prime de Transport</v>
      </c>
      <c r="C431" s="19">
        <v>16500</v>
      </c>
    </row>
    <row r="432" spans="1:3" x14ac:dyDescent="0.25">
      <c r="A432" s="18" t="str">
        <f t="shared" si="18"/>
        <v>00020</v>
      </c>
      <c r="B432" s="18" t="str">
        <f>"Présence(heure)"</f>
        <v>Présence(heure)</v>
      </c>
      <c r="C432" s="19">
        <v>173.33</v>
      </c>
    </row>
    <row r="433" spans="1:3" x14ac:dyDescent="0.25">
      <c r="A433" s="18" t="str">
        <f t="shared" si="18"/>
        <v>00020</v>
      </c>
      <c r="B433" s="18" t="str">
        <f>"Brut"</f>
        <v>Brut</v>
      </c>
      <c r="C433" s="19">
        <v>683500</v>
      </c>
    </row>
    <row r="434" spans="1:3" x14ac:dyDescent="0.25">
      <c r="A434" s="18" t="str">
        <f t="shared" si="18"/>
        <v>00020</v>
      </c>
      <c r="B434" s="18" t="str">
        <f>"Cotisations salariales"</f>
        <v>Cotisations salariales</v>
      </c>
      <c r="C434" s="19">
        <v>154296</v>
      </c>
    </row>
    <row r="435" spans="1:3" x14ac:dyDescent="0.25">
      <c r="A435" s="18" t="str">
        <f t="shared" si="18"/>
        <v>00020</v>
      </c>
      <c r="B435" s="18" t="str">
        <f>"Cotisations patronales"</f>
        <v>Cotisations patronales</v>
      </c>
      <c r="C435" s="19">
        <v>26544</v>
      </c>
    </row>
    <row r="436" spans="1:3" x14ac:dyDescent="0.25">
      <c r="A436" s="18" t="str">
        <f t="shared" si="18"/>
        <v>00020</v>
      </c>
      <c r="B436" s="18" t="str">
        <f>"Net à payer"</f>
        <v>Net à payer</v>
      </c>
      <c r="C436" s="19">
        <v>545704</v>
      </c>
    </row>
    <row r="437" spans="1:3" x14ac:dyDescent="0.25">
      <c r="A437" s="18" t="str">
        <f t="shared" si="18"/>
        <v>00020</v>
      </c>
      <c r="B437" s="18" t="str">
        <f>"Net imposable"</f>
        <v>Net imposable</v>
      </c>
      <c r="C437" s="19">
        <v>683500</v>
      </c>
    </row>
    <row r="438" spans="1:3" x14ac:dyDescent="0.25">
      <c r="A438" s="18" t="str">
        <f t="shared" si="18"/>
        <v>00020</v>
      </c>
      <c r="B438" s="18" t="str">
        <f>"Avantages en nature"</f>
        <v>Avantages en nature</v>
      </c>
      <c r="C438" s="19">
        <v>0</v>
      </c>
    </row>
    <row r="439" spans="1:3" x14ac:dyDescent="0.25">
      <c r="A439" s="18" t="str">
        <f t="shared" si="18"/>
        <v>00020</v>
      </c>
      <c r="B439" s="18" t="str">
        <f>"Total des heures travaillées"</f>
        <v>Total des heures travaillées</v>
      </c>
      <c r="C439" s="19">
        <v>173</v>
      </c>
    </row>
    <row r="440" spans="1:3" x14ac:dyDescent="0.25">
      <c r="A440" s="18" t="str">
        <f t="shared" si="18"/>
        <v>00020</v>
      </c>
      <c r="B440" s="18" t="str">
        <f>"Total des hres supplémentaires"</f>
        <v>Total des hres supplémentaires</v>
      </c>
      <c r="C440" s="19">
        <v>0</v>
      </c>
    </row>
    <row r="441" spans="1:3" x14ac:dyDescent="0.25">
      <c r="A441" s="18" t="str">
        <f t="shared" si="18"/>
        <v>00020</v>
      </c>
      <c r="B441" s="18" t="str">
        <f>"Total des hres complémentaires"</f>
        <v>Total des hres complémentaires</v>
      </c>
      <c r="C441" s="19">
        <v>0</v>
      </c>
    </row>
    <row r="442" spans="1:3" x14ac:dyDescent="0.25">
      <c r="A442" s="18" t="str">
        <f t="shared" si="18"/>
        <v>00020</v>
      </c>
      <c r="B442" s="18" t="str">
        <f>"Total des heures d'absence"</f>
        <v>Total des heures d'absence</v>
      </c>
      <c r="C442" s="19">
        <v>0</v>
      </c>
    </row>
    <row r="443" spans="1:3" x14ac:dyDescent="0.25">
      <c r="A443" s="18" t="str">
        <f t="shared" si="18"/>
        <v>00020</v>
      </c>
      <c r="B443" s="18" t="str">
        <f>"Absence"</f>
        <v>Absence</v>
      </c>
      <c r="C443" s="19">
        <v>0</v>
      </c>
    </row>
    <row r="444" spans="1:3" x14ac:dyDescent="0.25">
      <c r="A444" s="18" t="str">
        <f t="shared" si="18"/>
        <v>00020</v>
      </c>
      <c r="B444" s="18" t="str">
        <f>"Congés acquis dans le mois"</f>
        <v>Congés acquis dans le mois</v>
      </c>
      <c r="C444" s="19">
        <v>2</v>
      </c>
    </row>
    <row r="445" spans="1:3" x14ac:dyDescent="0.25">
      <c r="A445" s="18" t="str">
        <f t="shared" si="18"/>
        <v>00020</v>
      </c>
      <c r="B445" s="18" t="str">
        <f>"Congés pris dans le mois"</f>
        <v>Congés pris dans le mois</v>
      </c>
      <c r="C445" s="19">
        <v>0</v>
      </c>
    </row>
    <row r="446" spans="1:3" x14ac:dyDescent="0.25">
      <c r="A446" s="18" t="str">
        <f t="shared" si="18"/>
        <v>00020</v>
      </c>
      <c r="B446" s="18" t="str">
        <f>"Total des heures de présence"</f>
        <v>Total des heures de présence</v>
      </c>
      <c r="C446" s="19">
        <v>173</v>
      </c>
    </row>
    <row r="447" spans="1:3" x14ac:dyDescent="0.25">
      <c r="A447" s="18" t="str">
        <f t="shared" si="18"/>
        <v>00020</v>
      </c>
      <c r="B447" s="18" t="str">
        <f>"Total des heures / Analytique"</f>
        <v>Total des heures / Analytique</v>
      </c>
      <c r="C447" s="19">
        <v>0</v>
      </c>
    </row>
    <row r="448" spans="1:3" x14ac:dyDescent="0.25">
      <c r="A448" s="18" t="str">
        <f t="shared" si="18"/>
        <v>00020</v>
      </c>
      <c r="B448" s="18" t="str">
        <f>"Coût total"</f>
        <v>Coût total</v>
      </c>
      <c r="C448" s="19">
        <v>848504</v>
      </c>
    </row>
    <row r="449" spans="1:3" x14ac:dyDescent="0.25">
      <c r="A449" s="18" t="str">
        <f t="shared" ref="A449:A472" si="19">"00021"</f>
        <v>00021</v>
      </c>
      <c r="B449" s="18" t="str">
        <f>"Salaire de base"</f>
        <v>Salaire de base</v>
      </c>
      <c r="C449" s="19">
        <v>63435</v>
      </c>
    </row>
    <row r="450" spans="1:3" x14ac:dyDescent="0.25">
      <c r="A450" s="18" t="str">
        <f t="shared" si="19"/>
        <v>00021</v>
      </c>
      <c r="B450" s="18" t="str">
        <f>"Sursalaire"</f>
        <v>Sursalaire</v>
      </c>
      <c r="C450" s="19">
        <v>118162</v>
      </c>
    </row>
    <row r="451" spans="1:3" x14ac:dyDescent="0.25">
      <c r="A451" s="18" t="str">
        <f t="shared" si="19"/>
        <v>00021</v>
      </c>
      <c r="B451" s="18" t="str">
        <f>"Prime d'ancienneté"</f>
        <v>Prime d'ancienneté</v>
      </c>
      <c r="C451" s="19">
        <v>1903</v>
      </c>
    </row>
    <row r="452" spans="1:3" x14ac:dyDescent="0.25">
      <c r="A452" s="18" t="str">
        <f t="shared" si="19"/>
        <v>00021</v>
      </c>
      <c r="B452" s="18" t="str">
        <f>"IPRES Régime Général"</f>
        <v>IPRES Régime Général</v>
      </c>
      <c r="C452" s="19">
        <v>10276</v>
      </c>
    </row>
    <row r="453" spans="1:3" x14ac:dyDescent="0.25">
      <c r="A453" s="18" t="str">
        <f t="shared" si="19"/>
        <v>00021</v>
      </c>
      <c r="B453" s="18" t="str">
        <f>"Impôt sur le Revenu"</f>
        <v>Impôt sur le Revenu</v>
      </c>
      <c r="C453" s="19">
        <v>15234</v>
      </c>
    </row>
    <row r="454" spans="1:3" x14ac:dyDescent="0.25">
      <c r="A454" s="18" t="str">
        <f t="shared" si="19"/>
        <v>00021</v>
      </c>
      <c r="B454" s="18" t="str">
        <f>"Retenue TRIMF"</f>
        <v>Retenue TRIMF</v>
      </c>
      <c r="C454" s="19">
        <v>1000</v>
      </c>
    </row>
    <row r="455" spans="1:3" x14ac:dyDescent="0.25">
      <c r="A455" s="18" t="str">
        <f t="shared" si="19"/>
        <v>00021</v>
      </c>
      <c r="B455" s="18" t="str">
        <f>"Prime de Transport"</f>
        <v>Prime de Transport</v>
      </c>
      <c r="C455" s="19">
        <v>16500</v>
      </c>
    </row>
    <row r="456" spans="1:3" x14ac:dyDescent="0.25">
      <c r="A456" s="18" t="str">
        <f t="shared" si="19"/>
        <v>00021</v>
      </c>
      <c r="B456" s="18" t="str">
        <f>"Présence(heure)"</f>
        <v>Présence(heure)</v>
      </c>
      <c r="C456" s="19">
        <v>173.33</v>
      </c>
    </row>
    <row r="457" spans="1:3" x14ac:dyDescent="0.25">
      <c r="A457" s="18" t="str">
        <f t="shared" si="19"/>
        <v>00021</v>
      </c>
      <c r="B457" s="18" t="str">
        <f>"Brut"</f>
        <v>Brut</v>
      </c>
      <c r="C457" s="19">
        <v>183500</v>
      </c>
    </row>
    <row r="458" spans="1:3" x14ac:dyDescent="0.25">
      <c r="A458" s="18" t="str">
        <f t="shared" si="19"/>
        <v>00021</v>
      </c>
      <c r="B458" s="18" t="str">
        <f>"Cotisations salariales"</f>
        <v>Cotisations salariales</v>
      </c>
      <c r="C458" s="19">
        <v>26510</v>
      </c>
    </row>
    <row r="459" spans="1:3" x14ac:dyDescent="0.25">
      <c r="A459" s="18" t="str">
        <f t="shared" si="19"/>
        <v>00021</v>
      </c>
      <c r="B459" s="18" t="str">
        <f>"Cotisations patronales"</f>
        <v>Cotisations patronales</v>
      </c>
      <c r="C459" s="19">
        <v>20454</v>
      </c>
    </row>
    <row r="460" spans="1:3" x14ac:dyDescent="0.25">
      <c r="A460" s="18" t="str">
        <f t="shared" si="19"/>
        <v>00021</v>
      </c>
      <c r="B460" s="18" t="str">
        <f>"Net à payer"</f>
        <v>Net à payer</v>
      </c>
      <c r="C460" s="19">
        <v>173490</v>
      </c>
    </row>
    <row r="461" spans="1:3" x14ac:dyDescent="0.25">
      <c r="A461" s="18" t="str">
        <f t="shared" si="19"/>
        <v>00021</v>
      </c>
      <c r="B461" s="18" t="str">
        <f>"Net imposable"</f>
        <v>Net imposable</v>
      </c>
      <c r="C461" s="19">
        <v>183500</v>
      </c>
    </row>
    <row r="462" spans="1:3" x14ac:dyDescent="0.25">
      <c r="A462" s="18" t="str">
        <f t="shared" si="19"/>
        <v>00021</v>
      </c>
      <c r="B462" s="18" t="str">
        <f>"Avantages en nature"</f>
        <v>Avantages en nature</v>
      </c>
      <c r="C462" s="19">
        <v>0</v>
      </c>
    </row>
    <row r="463" spans="1:3" x14ac:dyDescent="0.25">
      <c r="A463" s="18" t="str">
        <f t="shared" si="19"/>
        <v>00021</v>
      </c>
      <c r="B463" s="18" t="str">
        <f>"Total des heures travaillées"</f>
        <v>Total des heures travaillées</v>
      </c>
      <c r="C463" s="19">
        <v>173</v>
      </c>
    </row>
    <row r="464" spans="1:3" x14ac:dyDescent="0.25">
      <c r="A464" s="18" t="str">
        <f t="shared" si="19"/>
        <v>00021</v>
      </c>
      <c r="B464" s="18" t="str">
        <f>"Total des hres supplémentaires"</f>
        <v>Total des hres supplémentaires</v>
      </c>
      <c r="C464" s="19">
        <v>0</v>
      </c>
    </row>
    <row r="465" spans="1:3" x14ac:dyDescent="0.25">
      <c r="A465" s="18" t="str">
        <f t="shared" si="19"/>
        <v>00021</v>
      </c>
      <c r="B465" s="18" t="str">
        <f>"Total des hres complémentaires"</f>
        <v>Total des hres complémentaires</v>
      </c>
      <c r="C465" s="19">
        <v>0</v>
      </c>
    </row>
    <row r="466" spans="1:3" x14ac:dyDescent="0.25">
      <c r="A466" s="18" t="str">
        <f t="shared" si="19"/>
        <v>00021</v>
      </c>
      <c r="B466" s="18" t="str">
        <f>"Total des heures d'absence"</f>
        <v>Total des heures d'absence</v>
      </c>
      <c r="C466" s="19">
        <v>0</v>
      </c>
    </row>
    <row r="467" spans="1:3" x14ac:dyDescent="0.25">
      <c r="A467" s="18" t="str">
        <f t="shared" si="19"/>
        <v>00021</v>
      </c>
      <c r="B467" s="18" t="str">
        <f>"Absence"</f>
        <v>Absence</v>
      </c>
      <c r="C467" s="19">
        <v>0</v>
      </c>
    </row>
    <row r="468" spans="1:3" x14ac:dyDescent="0.25">
      <c r="A468" s="18" t="str">
        <f t="shared" si="19"/>
        <v>00021</v>
      </c>
      <c r="B468" s="18" t="str">
        <f>"Congés acquis dans le mois"</f>
        <v>Congés acquis dans le mois</v>
      </c>
      <c r="C468" s="19">
        <v>2</v>
      </c>
    </row>
    <row r="469" spans="1:3" x14ac:dyDescent="0.25">
      <c r="A469" s="18" t="str">
        <f t="shared" si="19"/>
        <v>00021</v>
      </c>
      <c r="B469" s="18" t="str">
        <f>"Congés pris dans le mois"</f>
        <v>Congés pris dans le mois</v>
      </c>
      <c r="C469" s="19">
        <v>0</v>
      </c>
    </row>
    <row r="470" spans="1:3" x14ac:dyDescent="0.25">
      <c r="A470" s="18" t="str">
        <f t="shared" si="19"/>
        <v>00021</v>
      </c>
      <c r="B470" s="18" t="str">
        <f>"Total des heures de présence"</f>
        <v>Total des heures de présence</v>
      </c>
      <c r="C470" s="19">
        <v>173</v>
      </c>
    </row>
    <row r="471" spans="1:3" x14ac:dyDescent="0.25">
      <c r="A471" s="18" t="str">
        <f t="shared" si="19"/>
        <v>00021</v>
      </c>
      <c r="B471" s="18" t="str">
        <f>"Total des heures / Analytique"</f>
        <v>Total des heures / Analytique</v>
      </c>
      <c r="C471" s="19">
        <v>0</v>
      </c>
    </row>
    <row r="472" spans="1:3" x14ac:dyDescent="0.25">
      <c r="A472" s="18" t="str">
        <f t="shared" si="19"/>
        <v>00021</v>
      </c>
      <c r="B472" s="18" t="str">
        <f>"Coût total"</f>
        <v>Coût total</v>
      </c>
      <c r="C472" s="19">
        <v>219188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Prepare Jnl</vt:lpstr>
      <vt:lpstr>Paye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Issaka Keita</dc:creator>
  <cp:lastModifiedBy>Issaka Keita</cp:lastModifiedBy>
  <dcterms:created xsi:type="dcterms:W3CDTF">2015-12-02T23:51:52Z</dcterms:created>
  <dcterms:modified xsi:type="dcterms:W3CDTF">2015-12-02T23:56:27Z</dcterms:modified>
</cp:coreProperties>
</file>