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0400" windowHeight="7755"/>
  </bookViews>
  <sheets>
    <sheet name="Feuil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 s="1"/>
  <c r="E14" i="1" l="1"/>
  <c r="H14" i="1"/>
  <c r="I14" i="1" s="1"/>
  <c r="H13" i="1" l="1"/>
  <c r="I13" i="1" s="1"/>
  <c r="H12" i="1"/>
  <c r="I12" i="1" s="1"/>
  <c r="H11" i="1"/>
  <c r="I11" i="1" s="1"/>
  <c r="H10" i="1"/>
  <c r="I10" i="1" s="1"/>
  <c r="H9" i="1"/>
  <c r="I9" i="1" s="1"/>
  <c r="E8" i="1" l="1"/>
  <c r="H8" i="1"/>
  <c r="I8" i="1" s="1"/>
  <c r="E7" i="1" l="1"/>
  <c r="H7" i="1"/>
  <c r="I7" i="1" s="1"/>
  <c r="E6" i="1" l="1"/>
  <c r="E5" i="1"/>
  <c r="E4" i="1"/>
  <c r="N4" i="1"/>
  <c r="H6" i="1" l="1"/>
  <c r="I6" i="1" s="1"/>
  <c r="H5" i="1" l="1"/>
  <c r="I5" i="1" s="1"/>
  <c r="N6" i="1" l="1"/>
  <c r="E3" i="1"/>
  <c r="E2" i="1"/>
  <c r="H4" i="1"/>
  <c r="I4" i="1" s="1"/>
  <c r="H3" i="1"/>
  <c r="I3" i="1" s="1"/>
  <c r="H2" i="1"/>
  <c r="I2" i="1" s="1"/>
  <c r="N7" i="1" l="1"/>
  <c r="N8" i="1" s="1"/>
  <c r="N2" i="1"/>
  <c r="N3" i="1" l="1"/>
  <c r="N5" i="1"/>
</calcChain>
</file>

<file path=xl/sharedStrings.xml><?xml version="1.0" encoding="utf-8"?>
<sst xmlns="http://schemas.openxmlformats.org/spreadsheetml/2006/main" count="67" uniqueCount="36">
  <si>
    <t>Bankroll</t>
  </si>
  <si>
    <t>Mise possible</t>
  </si>
  <si>
    <t>Paris Gratuit</t>
  </si>
  <si>
    <t>Type</t>
  </si>
  <si>
    <t>Gratuit</t>
  </si>
  <si>
    <t>Combiné</t>
  </si>
  <si>
    <t>Explication</t>
  </si>
  <si>
    <t xml:space="preserve">Russie + Suède + Angleterre + Tsonga + Slovaquie
</t>
  </si>
  <si>
    <t>Cote</t>
  </si>
  <si>
    <t>Mise</t>
  </si>
  <si>
    <t>Gain</t>
  </si>
  <si>
    <t>Gagné/perdu</t>
  </si>
  <si>
    <t>Gain/perte</t>
  </si>
  <si>
    <t>Bankroll Actuelle</t>
  </si>
  <si>
    <t>Bénéfice</t>
  </si>
  <si>
    <t>Suisse U21 + Russie + Suède + Suisse</t>
  </si>
  <si>
    <t>ROI</t>
  </si>
  <si>
    <t>Total Mise</t>
  </si>
  <si>
    <t>Date</t>
  </si>
  <si>
    <t>Combiné / Simple</t>
  </si>
  <si>
    <t>Perdu</t>
  </si>
  <si>
    <t>Gagné</t>
  </si>
  <si>
    <t>Simon + Sock + Federer + Angleterre U21 + France U21 + Belgique + V. Williams</t>
  </si>
  <si>
    <t>Pari</t>
  </si>
  <si>
    <t>Belgique + Pays Bas + Match Nul + Bosnie + Italie + Match Nul + Turquie</t>
  </si>
  <si>
    <t>Nadal + Valence</t>
  </si>
  <si>
    <t>Belgique + Croatie + Pays-Bas + Turquie + Pays de Galles</t>
  </si>
  <si>
    <t>Pays-Bas + Algérie + Turquie</t>
  </si>
  <si>
    <t>Williams</t>
  </si>
  <si>
    <t>Simple</t>
  </si>
  <si>
    <t>Beygelzimer</t>
  </si>
  <si>
    <t>moins de 8,5 jeu</t>
  </si>
  <si>
    <t>Williams jeu 2</t>
  </si>
  <si>
    <t>Mise pour FUN</t>
  </si>
  <si>
    <t>Turkménistan + UK 21 + Espagne 21 + France 21 + Belgique</t>
  </si>
  <si>
    <t>Bosnie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</si>
</sst>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</cellXfs>
  <cellStyles count="3">
    <cellStyle name="Monétaire" xfId="2" builtinId="4"/>
    <cellStyle name="Normal" xfId="0" builtinId="0"/>
    <cellStyle name="Pourcentage" xfId="1" builtinId="5"/>
  </cellStyles>
  <dxfs count="19">
    <dxf>
      <fill>
        <patternFill>
          <bgColor rgb="FFF84E4E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#,##0.00\ &quot;€&quot;"/>
      <alignment horizontal="center" vertical="center" textRotation="0" wrapText="1" indent="0" justifyLastLine="0" shrinkToFit="0" readingOrder="0"/>
    </dxf>
    <dxf>
      <numFmt numFmtId="164" formatCode="#,##0.00\ &quot;€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#,##0.00\ &quot;€&quot;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7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7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84E4E"/>
      <color rgb="FFF856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11</xdr:col>
          <xdr:colOff>9525</xdr:colOff>
          <xdr:row>8</xdr:row>
          <xdr:rowOff>9525</xdr:rowOff>
        </xdr:to>
        <xdr:pic>
          <xdr:nvPicPr>
            <xdr:cNvPr id="2" name="Image 1"/>
            <xdr:cNvPicPr>
              <a:picLocks noChangeAspect="1" noChangeArrowheads="1"/>
              <a:extLst>
                <a:ext uri="{84589F7E-364E-4C9E-8A38-B11213B215E9}">
                  <a14:cameraTool cellRange="$M$1:$N$8" spid="_x0000_s10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905875" y="0"/>
              <a:ext cx="1533525" cy="33528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au1" displayName="Tableau1" ref="A1:I15" totalsRowShown="0" headerRowDxfId="18" dataDxfId="17">
  <autoFilter ref="A1:I15"/>
  <tableColumns count="9">
    <tableColumn id="12" name="Date" dataDxfId="16"/>
    <tableColumn id="1" name="Type" dataDxfId="15"/>
    <tableColumn id="2" name="Explication" dataDxfId="14"/>
    <tableColumn id="3" name="Combiné / Simple" dataDxfId="13"/>
    <tableColumn id="4" name="Cote" dataDxfId="12"/>
    <tableColumn id="5" name="Mise" dataDxfId="11"/>
    <tableColumn id="6" name="Gagné/perdu" dataDxfId="10"/>
    <tableColumn id="7" name="Gain" dataDxfId="9">
      <calculatedColumnFormula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calculatedColumnFormula>
    </tableColumn>
    <tableColumn id="8" name="Bénéfice" dataDxfId="8">
      <calculatedColumnFormula>IF(Tableau1[[#All],[Type]]="Gratuit",Tableau1[[#All],[Gain]],IF(Tableau1[[#All],[Type]]="Pari",Tableau1[[#All],[Gain]]-Tableau1[[#All],[Mise]]))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P15"/>
  <sheetViews>
    <sheetView tabSelected="1" zoomScaleNormal="100" workbookViewId="0">
      <selection activeCell="E4" sqref="E4"/>
    </sheetView>
  </sheetViews>
  <sheetFormatPr baseColWidth="10" defaultRowHeight="15.75" x14ac:dyDescent="0.25"/>
  <cols>
    <col min="1" max="1" width="12.140625" style="12" bestFit="1" customWidth="1"/>
    <col min="2" max="2" width="10.28515625" style="1" bestFit="1" customWidth="1"/>
    <col min="3" max="3" width="34.140625" style="3" bestFit="1" customWidth="1"/>
    <col min="4" max="4" width="15.7109375" style="2" bestFit="1" customWidth="1"/>
    <col min="5" max="5" width="10" style="1" bestFit="1" customWidth="1"/>
    <col min="6" max="6" width="10.140625" style="1" bestFit="1" customWidth="1"/>
    <col min="7" max="7" width="17.28515625" style="2" bestFit="1" customWidth="1"/>
    <col min="8" max="8" width="10" style="1" bestFit="1" customWidth="1"/>
    <col min="9" max="9" width="13.85546875" style="1" bestFit="1" customWidth="1"/>
    <col min="10" max="14" width="11.42578125" style="1"/>
    <col min="17" max="16384" width="11.42578125" style="1"/>
  </cols>
  <sheetData>
    <row r="1" spans="1:14" ht="32.25" thickBot="1" x14ac:dyDescent="0.3">
      <c r="A1" s="13" t="s">
        <v>18</v>
      </c>
      <c r="B1" s="8" t="s">
        <v>3</v>
      </c>
      <c r="C1" s="8" t="s">
        <v>6</v>
      </c>
      <c r="D1" s="8" t="s">
        <v>19</v>
      </c>
      <c r="E1" s="9" t="s">
        <v>8</v>
      </c>
      <c r="F1" s="10" t="s">
        <v>9</v>
      </c>
      <c r="G1" s="8" t="s">
        <v>11</v>
      </c>
      <c r="H1" s="8" t="s">
        <v>10</v>
      </c>
      <c r="I1" s="11" t="s">
        <v>14</v>
      </c>
      <c r="M1" s="6" t="s">
        <v>0</v>
      </c>
      <c r="N1" s="4">
        <v>50</v>
      </c>
    </row>
    <row r="2" spans="1:14" ht="45.75" thickBot="1" x14ac:dyDescent="0.3">
      <c r="A2" s="14">
        <v>42289</v>
      </c>
      <c r="B2" s="16" t="s">
        <v>4</v>
      </c>
      <c r="C2" s="17" t="s">
        <v>7</v>
      </c>
      <c r="D2" s="17" t="s">
        <v>5</v>
      </c>
      <c r="E2" s="18">
        <f>1.28*1.13*1.37*1.3*1.26</f>
        <v>3.2458083840000005</v>
      </c>
      <c r="F2" s="19">
        <v>10</v>
      </c>
      <c r="G2" s="17" t="s">
        <v>21</v>
      </c>
      <c r="H2" s="19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22.458083840000008</v>
      </c>
      <c r="I2" s="20">
        <f>IF(Tableau1[[#All],[Type]]="Gratuit",Tableau1[[#All],[Gain]],IF(Tableau1[[#All],[Type]]="Pari",Tableau1[[#All],[Gain]]-Tableau1[[#All],[Mise]]))</f>
        <v>22.458083840000008</v>
      </c>
      <c r="M2" s="6" t="s">
        <v>13</v>
      </c>
      <c r="N2" s="4">
        <f>SUM(Tableau1[[#All],[Bénéfice]])+N1</f>
        <v>56.936083840000009</v>
      </c>
    </row>
    <row r="3" spans="1:14" ht="30.75" thickBot="1" x14ac:dyDescent="0.3">
      <c r="A3" s="14">
        <v>42289</v>
      </c>
      <c r="B3" s="21" t="s">
        <v>4</v>
      </c>
      <c r="C3" s="22" t="s">
        <v>15</v>
      </c>
      <c r="D3" s="22" t="s">
        <v>5</v>
      </c>
      <c r="E3" s="23">
        <f>1.66*1.28*1.13*1.46</f>
        <v>3.5054950399999991</v>
      </c>
      <c r="F3" s="24">
        <v>10</v>
      </c>
      <c r="G3" s="22" t="s">
        <v>20</v>
      </c>
      <c r="H3" s="24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3" s="25">
        <f>IF(Tableau1[[#All],[Type]]="Gratuit",Tableau1[[#All],[Gain]],IF(Tableau1[[#All],[Type]]="Pari",Tableau1[[#All],[Gain]]-Tableau1[[#All],[Mise]]))</f>
        <v>0</v>
      </c>
      <c r="M3" s="6" t="s">
        <v>1</v>
      </c>
      <c r="N3" s="4">
        <f>N2*0.03</f>
        <v>1.7080825152000003</v>
      </c>
    </row>
    <row r="4" spans="1:14" ht="30.75" thickBot="1" x14ac:dyDescent="0.3">
      <c r="A4" s="14">
        <v>42290</v>
      </c>
      <c r="B4" s="21" t="s">
        <v>4</v>
      </c>
      <c r="C4" s="22" t="s">
        <v>27</v>
      </c>
      <c r="D4" s="22" t="s">
        <v>5</v>
      </c>
      <c r="E4" s="23">
        <f>1.46*1.45*2.2</f>
        <v>4.6574</v>
      </c>
      <c r="F4" s="24">
        <v>10</v>
      </c>
      <c r="G4" s="22"/>
      <c r="H4" s="24" t="b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4" s="25" t="b">
        <f>IF(Tableau1[[#All],[Type]]="Gratuit",Tableau1[[#All],[Gain]],IF(Tableau1[[#All],[Type]]="Pari",Tableau1[[#All],[Gain]]-Tableau1[[#All],[Mise]]))</f>
        <v>0</v>
      </c>
      <c r="M4" s="6" t="s">
        <v>2</v>
      </c>
      <c r="N4" s="4">
        <f>50-F2-F3-Tableau1[[#This Row],[Mise]]-F5</f>
        <v>0</v>
      </c>
    </row>
    <row r="5" spans="1:14" ht="45.75" thickBot="1" x14ac:dyDescent="0.3">
      <c r="A5" s="15">
        <v>42290</v>
      </c>
      <c r="B5" s="21" t="s">
        <v>4</v>
      </c>
      <c r="C5" s="22" t="s">
        <v>22</v>
      </c>
      <c r="D5" s="23" t="s">
        <v>5</v>
      </c>
      <c r="E5" s="23">
        <f>1.05*1.3*1.27*1.19*1.01*1.05*1.15</f>
        <v>2.5158911470874998</v>
      </c>
      <c r="F5" s="24">
        <v>20</v>
      </c>
      <c r="G5" s="22" t="s">
        <v>20</v>
      </c>
      <c r="H5" s="24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5" s="25">
        <f>IF(Tableau1[[#All],[Type]]="Gratuit",Tableau1[[#All],[Gain]],IF(Tableau1[[#All],[Type]]="Pari",Tableau1[[#All],[Gain]]-Tableau1[[#All],[Mise]]))</f>
        <v>0</v>
      </c>
      <c r="M5" s="6" t="s">
        <v>33</v>
      </c>
      <c r="N5" s="4">
        <f>N2*0.005</f>
        <v>0.28468041920000003</v>
      </c>
    </row>
    <row r="6" spans="1:14" ht="30.75" thickBot="1" x14ac:dyDescent="0.3">
      <c r="A6" s="15">
        <v>42290</v>
      </c>
      <c r="B6" s="21" t="s">
        <v>23</v>
      </c>
      <c r="C6" s="22" t="s">
        <v>24</v>
      </c>
      <c r="D6" s="23" t="s">
        <v>5</v>
      </c>
      <c r="E6" s="23">
        <f>1.3*1.45*3.6*1.76*1.91*3.25*1.5</f>
        <v>111.20761079999998</v>
      </c>
      <c r="F6" s="24">
        <v>1</v>
      </c>
      <c r="G6" s="22"/>
      <c r="H6" s="24" t="b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6" s="25">
        <f>IF(Tableau1[[#All],[Type]]="Gratuit",Tableau1[[#All],[Gain]],IF(Tableau1[[#All],[Type]]="Pari",Tableau1[[#All],[Gain]]-Tableau1[[#All],[Mise]]))</f>
        <v>-1</v>
      </c>
      <c r="M6" s="6" t="s">
        <v>17</v>
      </c>
      <c r="N6" s="4">
        <f>SUM(Tableau1[[#All],[Mise]])</f>
        <v>68.220000000000013</v>
      </c>
    </row>
    <row r="7" spans="1:14" ht="16.5" thickBot="1" x14ac:dyDescent="0.3">
      <c r="A7" s="15">
        <v>42291</v>
      </c>
      <c r="B7" s="22" t="s">
        <v>23</v>
      </c>
      <c r="C7" s="22" t="s">
        <v>25</v>
      </c>
      <c r="D7" s="23" t="s">
        <v>5</v>
      </c>
      <c r="E7" s="23">
        <f>1.23*1.36</f>
        <v>1.6728000000000001</v>
      </c>
      <c r="F7" s="24">
        <v>2.14</v>
      </c>
      <c r="G7" s="22"/>
      <c r="H7" s="24" t="b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7" s="25">
        <f>IF(Tableau1[[#All],[Type]]="Gratuit",Tableau1[[#All],[Gain]],IF(Tableau1[[#All],[Type]]="Pari",Tableau1[[#All],[Gain]]-Tableau1[[#All],[Mise]]))</f>
        <v>-2.14</v>
      </c>
      <c r="M7" s="6" t="s">
        <v>12</v>
      </c>
      <c r="N7" s="7">
        <f>SUM(Tableau1[[#All],[Gain]])</f>
        <v>25.156083840000008</v>
      </c>
    </row>
    <row r="8" spans="1:14" ht="30.75" thickBot="1" x14ac:dyDescent="0.3">
      <c r="A8" s="15">
        <v>42290</v>
      </c>
      <c r="B8" s="22" t="s">
        <v>23</v>
      </c>
      <c r="C8" s="22" t="s">
        <v>26</v>
      </c>
      <c r="D8" s="23" t="s">
        <v>5</v>
      </c>
      <c r="E8" s="23">
        <f>1.3*1.05*1.45*1.5*1.01</f>
        <v>2.9985637500000002</v>
      </c>
      <c r="F8" s="24">
        <v>2.08</v>
      </c>
      <c r="G8" s="22"/>
      <c r="H8" s="24" t="b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8" s="25">
        <f>IF(Tableau1[[#All],[Type]]="Gratuit",Tableau1[[#All],[Gain]],IF(Tableau1[[#All],[Type]]="Pari",Tableau1[[#All],[Gain]]-Tableau1[[#All],[Mise]]))</f>
        <v>-2.08</v>
      </c>
      <c r="M8" s="6" t="s">
        <v>16</v>
      </c>
      <c r="N8" s="5">
        <f>(N7-N6)/N6</f>
        <v>-0.63125060334212835</v>
      </c>
    </row>
    <row r="9" spans="1:14" x14ac:dyDescent="0.25">
      <c r="A9" s="26">
        <v>42290</v>
      </c>
      <c r="B9" s="1" t="s">
        <v>23</v>
      </c>
      <c r="C9" s="3" t="s">
        <v>30</v>
      </c>
      <c r="D9" s="2" t="s">
        <v>29</v>
      </c>
      <c r="E9" s="3">
        <v>2.85</v>
      </c>
      <c r="F9" s="2">
        <v>2.02</v>
      </c>
      <c r="G9" s="2" t="s">
        <v>20</v>
      </c>
      <c r="H9" s="2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9" s="2">
        <f>IF(Tableau1[[#All],[Type]]="Gratuit",Tableau1[[#All],[Gain]],IF(Tableau1[[#All],[Type]]="Pari",Tableau1[[#All],[Gain]]-Tableau1[[#All],[Mise]]))</f>
        <v>-2.02</v>
      </c>
    </row>
    <row r="10" spans="1:14" x14ac:dyDescent="0.25">
      <c r="A10" s="26">
        <v>42290</v>
      </c>
      <c r="B10" s="1" t="s">
        <v>23</v>
      </c>
      <c r="C10" s="3" t="s">
        <v>28</v>
      </c>
      <c r="D10" s="2" t="s">
        <v>29</v>
      </c>
      <c r="E10" s="3">
        <v>18</v>
      </c>
      <c r="F10" s="2">
        <v>1.96</v>
      </c>
      <c r="G10" s="2" t="s">
        <v>20</v>
      </c>
      <c r="H10" s="2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10" s="2">
        <f>IF(Tableau1[[#All],[Type]]="Gratuit",Tableau1[[#All],[Gain]],IF(Tableau1[[#All],[Type]]="Pari",Tableau1[[#All],[Gain]]-Tableau1[[#All],[Mise]]))</f>
        <v>-1.96</v>
      </c>
    </row>
    <row r="11" spans="1:14" x14ac:dyDescent="0.25">
      <c r="A11" s="26">
        <v>42290</v>
      </c>
      <c r="B11" s="1" t="s">
        <v>23</v>
      </c>
      <c r="C11" s="3" t="s">
        <v>28</v>
      </c>
      <c r="D11" s="2" t="s">
        <v>29</v>
      </c>
      <c r="E11" s="3">
        <v>1.42</v>
      </c>
      <c r="F11" s="2">
        <v>1.9</v>
      </c>
      <c r="G11" s="2" t="s">
        <v>21</v>
      </c>
      <c r="H11" s="2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2.698</v>
      </c>
      <c r="I11" s="2">
        <f>IF(Tableau1[[#All],[Type]]="Gratuit",Tableau1[[#All],[Gain]],IF(Tableau1[[#All],[Type]]="Pari",Tableau1[[#All],[Gain]]-Tableau1[[#All],[Mise]]))</f>
        <v>0.79800000000000004</v>
      </c>
    </row>
    <row r="12" spans="1:14" x14ac:dyDescent="0.25">
      <c r="A12" s="26">
        <v>42290</v>
      </c>
      <c r="B12" s="1" t="s">
        <v>23</v>
      </c>
      <c r="C12" s="3" t="s">
        <v>31</v>
      </c>
      <c r="D12" s="2" t="s">
        <v>29</v>
      </c>
      <c r="E12" s="3">
        <v>2</v>
      </c>
      <c r="F12" s="2">
        <v>1.84</v>
      </c>
      <c r="G12" s="2" t="s">
        <v>20</v>
      </c>
      <c r="H12" s="2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12" s="2">
        <f>IF(Tableau1[[#All],[Type]]="Gratuit",Tableau1[[#All],[Gain]],IF(Tableau1[[#All],[Type]]="Pari",Tableau1[[#All],[Gain]]-Tableau1[[#All],[Mise]]))</f>
        <v>-1.84</v>
      </c>
    </row>
    <row r="13" spans="1:14" x14ac:dyDescent="0.25">
      <c r="A13" s="26">
        <v>42290</v>
      </c>
      <c r="B13" s="1" t="s">
        <v>23</v>
      </c>
      <c r="C13" s="3" t="s">
        <v>32</v>
      </c>
      <c r="D13" s="2" t="s">
        <v>29</v>
      </c>
      <c r="E13" s="3">
        <v>4</v>
      </c>
      <c r="F13" s="2">
        <v>1.79</v>
      </c>
      <c r="G13" s="2" t="s">
        <v>20</v>
      </c>
      <c r="H13" s="2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13" s="2">
        <f>IF(Tableau1[[#All],[Type]]="Gratuit",Tableau1[[#All],[Gain]],IF(Tableau1[[#All],[Type]]="Pari",Tableau1[[#All],[Gain]]-Tableau1[[#All],[Mise]]))</f>
        <v>-1.79</v>
      </c>
    </row>
    <row r="14" spans="1:14" ht="30" x14ac:dyDescent="0.25">
      <c r="A14" s="26">
        <v>42290</v>
      </c>
      <c r="B14" s="1" t="s">
        <v>23</v>
      </c>
      <c r="C14" s="3" t="s">
        <v>34</v>
      </c>
      <c r="D14" s="2" t="s">
        <v>5</v>
      </c>
      <c r="E14" s="3">
        <f>1.3*1.33*1.38*1.12*1.3</f>
        <v>3.4740451200000004</v>
      </c>
      <c r="F14" s="2">
        <v>1.73</v>
      </c>
      <c r="H14" s="2" t="b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14" s="2">
        <f>IF(Tableau1[[#All],[Type]]="Gratuit",Tableau1[[#All],[Gain]],IF(Tableau1[[#All],[Type]]="Pari",Tableau1[[#All],[Gain]]-Tableau1[[#All],[Mise]]))</f>
        <v>-1.73</v>
      </c>
    </row>
    <row r="15" spans="1:14" x14ac:dyDescent="0.25">
      <c r="A15" s="27">
        <v>42290</v>
      </c>
      <c r="B15" s="1" t="s">
        <v>23</v>
      </c>
      <c r="C15" s="3" t="s">
        <v>35</v>
      </c>
      <c r="D15" s="2" t="s">
        <v>29</v>
      </c>
      <c r="E15" s="3">
        <v>3.15</v>
      </c>
      <c r="F15" s="2">
        <v>1.76</v>
      </c>
      <c r="H15" s="2" t="b">
        <f>IF(Tableau1[[#All],[Gagné/perdu]]="Perdu",0,IF(Tableau1[[#All],[Type]]="Gratuit",IF(Tableau1[[#All],[Gagné/perdu]]="Gagné",Tableau1[[#All],[Mise]]*Tableau1[[#All],[Cote]]-Tableau1[[#All],[Mise]]),IF(Tableau1[[#All],[Type]]="Pari",IF(Tableau1[[#All],[Gagné/perdu]]="Gagné",Tableau1[[#All],[Cote]]*Tableau1[[#All],[Mise]]))))</f>
        <v>0</v>
      </c>
      <c r="I15" s="2">
        <f>IF(Tableau1[[#All],[Type]]="Gratuit",Tableau1[[#All],[Gain]],IF(Tableau1[[#All],[Type]]="Pari",Tableau1[[#All],[Gain]]-Tableau1[[#All],[Mise]]))</f>
        <v>-1.76</v>
      </c>
    </row>
  </sheetData>
  <conditionalFormatting sqref="N7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N8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N2">
    <cfRule type="cellIs" dxfId="3" priority="1" operator="lessThan">
      <formula>$N$1</formula>
    </cfRule>
    <cfRule type="cellIs" dxfId="2" priority="2" operator="greaterThan">
      <formula>$N$1</formula>
    </cfRule>
  </conditionalFormatting>
  <conditionalFormatting sqref="B1:I15">
    <cfRule type="expression" dxfId="1" priority="9" stopIfTrue="1">
      <formula>$G1="Gagné"</formula>
    </cfRule>
    <cfRule type="expression" dxfId="0" priority="10" stopIfTrue="1">
      <formula>$G1="Perdu"</formula>
    </cfRule>
  </conditionalFormatting>
  <dataValidations count="3">
    <dataValidation type="list" allowBlank="1" showInputMessage="1" showErrorMessage="1" sqref="B2:B15">
      <formula1>"Pari,Gratuit"</formula1>
    </dataValidation>
    <dataValidation type="list" allowBlank="1" showInputMessage="1" showErrorMessage="1" sqref="D2:D15">
      <formula1>"Combiné,Simple"</formula1>
    </dataValidation>
    <dataValidation type="list" allowBlank="1" showInputMessage="1" showErrorMessage="1" sqref="G2:G15">
      <formula1>"Gagné,Perdu"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Eric</cp:lastModifiedBy>
  <dcterms:created xsi:type="dcterms:W3CDTF">2015-10-12T08:58:17Z</dcterms:created>
  <dcterms:modified xsi:type="dcterms:W3CDTF">2015-10-13T14:29:49Z</dcterms:modified>
</cp:coreProperties>
</file>