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432" windowWidth="13092" windowHeight="5448" activeTab="1"/>
  </bookViews>
  <sheets>
    <sheet name="Feuil1" sheetId="1" r:id="rId1"/>
    <sheet name="Feuil2" sheetId="2" r:id="rId2"/>
    <sheet name="Noms" sheetId="3" r:id="rId3"/>
  </sheets>
  <definedNames>
    <definedName name="An">Noms!$B$1</definedName>
    <definedName name="De">Noms!$D$1</definedName>
    <definedName name="Fer">Noms!$B$2:$B$14</definedName>
    <definedName name="Fi">Noms!$D$2</definedName>
    <definedName name="ListMois">Noms!$G$2:$G$13</definedName>
  </definedNames>
  <calcPr calcId="125725"/>
</workbook>
</file>

<file path=xl/calcChain.xml><?xml version="1.0" encoding="utf-8"?>
<calcChain xmlns="http://schemas.openxmlformats.org/spreadsheetml/2006/main">
  <c r="B3" i="2"/>
  <c r="B4" s="1"/>
  <c r="G12" i="3"/>
  <c r="G13"/>
  <c r="G11"/>
  <c r="G10"/>
  <c r="G9"/>
  <c r="G8"/>
  <c r="G7"/>
  <c r="G6"/>
  <c r="G5"/>
  <c r="G4"/>
  <c r="G2"/>
  <c r="G3"/>
  <c r="B14"/>
  <c r="B13"/>
  <c r="B12"/>
  <c r="B11"/>
  <c r="B10"/>
  <c r="B3"/>
  <c r="B4" s="1"/>
  <c r="B5"/>
  <c r="B7" s="1"/>
  <c r="B6"/>
  <c r="B2"/>
  <c r="M33" i="2"/>
  <c r="M32"/>
  <c r="M31"/>
  <c r="M30"/>
  <c r="M29"/>
  <c r="M28"/>
  <c r="M27"/>
  <c r="M26"/>
  <c r="M25"/>
  <c r="M24"/>
  <c r="M23"/>
  <c r="L22"/>
  <c r="M22" s="1"/>
  <c r="L21"/>
  <c r="M21" s="1"/>
  <c r="L20"/>
  <c r="M20"/>
  <c r="M19"/>
  <c r="M18"/>
  <c r="M17"/>
  <c r="M16"/>
  <c r="L15"/>
  <c r="M15" s="1"/>
  <c r="L14"/>
  <c r="M14"/>
  <c r="L13"/>
  <c r="M13"/>
  <c r="L12"/>
  <c r="M12" s="1"/>
  <c r="L11"/>
  <c r="M11" s="1"/>
  <c r="M10"/>
  <c r="M9"/>
  <c r="M8"/>
  <c r="L7"/>
  <c r="M7" s="1"/>
  <c r="L6"/>
  <c r="M6"/>
  <c r="L5"/>
  <c r="M5"/>
  <c r="L4"/>
  <c r="M4" s="1"/>
  <c r="L3"/>
  <c r="M3" s="1"/>
  <c r="L33"/>
  <c r="L32"/>
  <c r="L31"/>
  <c r="L30"/>
  <c r="L29"/>
  <c r="L28"/>
  <c r="L27"/>
  <c r="L26"/>
  <c r="L25"/>
  <c r="L24"/>
  <c r="L23"/>
  <c r="L19"/>
  <c r="L18"/>
  <c r="L17"/>
  <c r="L16"/>
  <c r="L10"/>
  <c r="L9"/>
  <c r="L8"/>
  <c r="K3" i="1"/>
  <c r="J3"/>
  <c r="I3"/>
  <c r="A3" i="2" l="1"/>
  <c r="B5"/>
  <c r="A4"/>
  <c r="B8" i="3"/>
  <c r="B9" s="1"/>
  <c r="B6" i="2" l="1"/>
  <c r="A5"/>
  <c r="A6" l="1"/>
  <c r="B7"/>
  <c r="B8" l="1"/>
  <c r="A7"/>
  <c r="A8" l="1"/>
  <c r="B9"/>
  <c r="A9" l="1"/>
  <c r="B10"/>
  <c r="A10" l="1"/>
  <c r="B11"/>
  <c r="B12" l="1"/>
  <c r="A11"/>
  <c r="B13" l="1"/>
  <c r="A12"/>
  <c r="B14" l="1"/>
  <c r="A13"/>
  <c r="A14" l="1"/>
  <c r="B15"/>
  <c r="B16" l="1"/>
  <c r="A15"/>
  <c r="A16" l="1"/>
  <c r="B17"/>
  <c r="A17" l="1"/>
  <c r="B18"/>
  <c r="B19" l="1"/>
  <c r="A18"/>
  <c r="B20" l="1"/>
  <c r="A19"/>
  <c r="B21" l="1"/>
  <c r="A20"/>
  <c r="B22" l="1"/>
  <c r="A21"/>
  <c r="A22" l="1"/>
  <c r="B23"/>
  <c r="B24" l="1"/>
  <c r="A23"/>
  <c r="A24" l="1"/>
  <c r="B25"/>
  <c r="A25" l="1"/>
  <c r="B26"/>
  <c r="B27" l="1"/>
  <c r="A26"/>
  <c r="B28" l="1"/>
  <c r="A27"/>
  <c r="B29" l="1"/>
  <c r="A28"/>
  <c r="B30" l="1"/>
  <c r="A29"/>
  <c r="A30" l="1"/>
  <c r="B31"/>
  <c r="B32" l="1"/>
  <c r="A31"/>
  <c r="A32" l="1"/>
  <c r="B33"/>
  <c r="A33" s="1"/>
</calcChain>
</file>

<file path=xl/sharedStrings.xml><?xml version="1.0" encoding="utf-8"?>
<sst xmlns="http://schemas.openxmlformats.org/spreadsheetml/2006/main" count="149" uniqueCount="67">
  <si>
    <t>DATE</t>
  </si>
  <si>
    <t>Heure dép</t>
  </si>
  <si>
    <t>Heure fin</t>
  </si>
  <si>
    <t>Immat vehicule</t>
  </si>
  <si>
    <t>Kms dep</t>
  </si>
  <si>
    <t>Kms arrive</t>
  </si>
  <si>
    <t>PDJ</t>
  </si>
  <si>
    <t>DJ</t>
  </si>
  <si>
    <t>DIN</t>
  </si>
  <si>
    <t>Lundi</t>
  </si>
  <si>
    <t>19h06</t>
  </si>
  <si>
    <t>4h35</t>
  </si>
  <si>
    <t>BR-226-AC</t>
  </si>
  <si>
    <t>Mardi</t>
  </si>
  <si>
    <t>Mercredi</t>
  </si>
  <si>
    <t>Jeudi</t>
  </si>
  <si>
    <t>Vendredi</t>
  </si>
  <si>
    <t>Samedi</t>
  </si>
  <si>
    <t>Dim</t>
  </si>
  <si>
    <t>I</t>
  </si>
  <si>
    <t>Immat VH</t>
  </si>
  <si>
    <t>Kms D</t>
  </si>
  <si>
    <t>Kms A</t>
  </si>
  <si>
    <t>Coupures</t>
  </si>
  <si>
    <t xml:space="preserve">Cellules nommées </t>
  </si>
  <si>
    <t>De et Fi</t>
  </si>
  <si>
    <t>pour Début et Fin</t>
  </si>
  <si>
    <t>0H46</t>
  </si>
  <si>
    <t>Heures de jour</t>
  </si>
  <si>
    <t>Heures de nuit</t>
  </si>
  <si>
    <t>Jour de l'an</t>
  </si>
  <si>
    <t>Pâques</t>
  </si>
  <si>
    <t>L. de Pâques</t>
  </si>
  <si>
    <t>Fête du Travail</t>
  </si>
  <si>
    <t>Armistice 45</t>
  </si>
  <si>
    <t>Ascension</t>
  </si>
  <si>
    <t>Pentecôte</t>
  </si>
  <si>
    <t>L. de Pentecôte</t>
  </si>
  <si>
    <t>Fête Nationale</t>
  </si>
  <si>
    <t>Assomption</t>
  </si>
  <si>
    <t>Toussaint</t>
  </si>
  <si>
    <t>Armistice 18</t>
  </si>
  <si>
    <t>Noël</t>
  </si>
  <si>
    <t>An</t>
  </si>
  <si>
    <t>=Noms!$B$1</t>
  </si>
  <si>
    <t>De</t>
  </si>
  <si>
    <t>=Noms!$D$1</t>
  </si>
  <si>
    <t>Fer</t>
  </si>
  <si>
    <t>=Noms!$B$2:$B$14</t>
  </si>
  <si>
    <t>Fi</t>
  </si>
  <si>
    <t>=Noms!$D$2</t>
  </si>
  <si>
    <t>Saisir les 4 chiffres de l'année en B1</t>
  </si>
  <si>
    <t>ListMois</t>
  </si>
  <si>
    <t>Formule Texte --&gt; format heure</t>
  </si>
  <si>
    <t>Dépend de l'année saisie en B1</t>
  </si>
  <si>
    <t>=Noms!$G$2:$G$13</t>
  </si>
  <si>
    <t>On en fait une liste de validation</t>
  </si>
  <si>
    <t>Données - Validation - Source = ListMois</t>
  </si>
  <si>
    <t>http://www.excel-downloads.com/forum/169053-calcul-dheure-de-nuit.html</t>
  </si>
  <si>
    <t>Format conditionnel A3:P33</t>
  </si>
  <si>
    <t>Condition 1</t>
  </si>
  <si>
    <t>=JOURSEM($B3;2)&gt;5</t>
  </si>
  <si>
    <t>Sam et dim en bleu</t>
  </si>
  <si>
    <t>Fériés en brun</t>
  </si>
  <si>
    <t>=NB.SI(Fer;$B3)</t>
  </si>
  <si>
    <t>Formule conditionnelle à partir du 28</t>
  </si>
  <si>
    <t>(valable pour les 12 mois de l'année)</t>
  </si>
</sst>
</file>

<file path=xl/styles.xml><?xml version="1.0" encoding="utf-8"?>
<styleSheet xmlns="http://schemas.openxmlformats.org/spreadsheetml/2006/main">
  <numFmts count="7">
    <numFmt numFmtId="164" formatCode="h:mm"/>
    <numFmt numFmtId="165" formatCode="[hh]:mm"/>
    <numFmt numFmtId="166" formatCode="#,##0_ ;\-#,##0\ "/>
    <numFmt numFmtId="167" formatCode="[hh]:mm;;"/>
    <numFmt numFmtId="168" formatCode="&quot;Fériés &quot;0000"/>
    <numFmt numFmtId="169" formatCode="[=0]&quot;&quot;;ddd\ dd\ mmm\ yy&quot; &quot;"/>
    <numFmt numFmtId="170" formatCode="mmmm\ yy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/>
      <sz val="9.9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8"/>
      <name val="Calibri"/>
      <family val="2"/>
    </font>
    <font>
      <sz val="11"/>
      <color indexed="18"/>
      <name val="Arial"/>
    </font>
    <font>
      <sz val="11"/>
      <name val="Arial"/>
    </font>
    <font>
      <b/>
      <sz val="10"/>
      <color indexed="18"/>
      <name val="Arial"/>
    </font>
    <font>
      <sz val="10"/>
      <color indexed="18"/>
      <name val="Arial"/>
    </font>
    <font>
      <sz val="11"/>
      <color indexed="18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16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6" fontId="7" fillId="0" borderId="0" xfId="0" applyNumberFormat="1" applyFont="1" applyAlignment="1">
      <alignment horizontal="center"/>
    </xf>
    <xf numFmtId="4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6" fontId="9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20" fontId="13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vertical="center"/>
    </xf>
    <xf numFmtId="0" fontId="12" fillId="0" borderId="0" xfId="0" applyFont="1" applyAlignment="1">
      <alignment horizontal="centerContinuous" vertical="center"/>
    </xf>
    <xf numFmtId="165" fontId="12" fillId="0" borderId="0" xfId="0" applyNumberFormat="1" applyFont="1" applyAlignment="1">
      <alignment horizontal="center" vertical="center"/>
    </xf>
    <xf numFmtId="0" fontId="15" fillId="0" borderId="0" xfId="2" applyFont="1"/>
    <xf numFmtId="168" fontId="17" fillId="0" borderId="1" xfId="2" quotePrefix="1" applyNumberFormat="1" applyFont="1" applyFill="1" applyBorder="1" applyAlignment="1">
      <alignment horizontal="center" vertical="center"/>
    </xf>
    <xf numFmtId="0" fontId="18" fillId="0" borderId="0" xfId="2" applyFont="1"/>
    <xf numFmtId="169" fontId="18" fillId="0" borderId="2" xfId="2" quotePrefix="1" applyNumberFormat="1" applyFont="1" applyFill="1" applyBorder="1" applyAlignment="1" applyProtection="1">
      <alignment horizontal="right" vertical="center"/>
    </xf>
    <xf numFmtId="169" fontId="18" fillId="0" borderId="3" xfId="2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12" fillId="0" borderId="0" xfId="0" applyFont="1"/>
    <xf numFmtId="0" fontId="19" fillId="0" borderId="0" xfId="0" applyFont="1"/>
    <xf numFmtId="0" fontId="4" fillId="0" borderId="4" xfId="0" applyFont="1" applyBorder="1" applyAlignment="1">
      <alignment vertical="center"/>
    </xf>
    <xf numFmtId="16" fontId="4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46" fontId="4" fillId="0" borderId="5" xfId="0" applyNumberFormat="1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4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16" fontId="4" fillId="0" borderId="8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46" fontId="4" fillId="0" borderId="8" xfId="0" applyNumberFormat="1" applyFon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4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6" fontId="8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" fontId="4" fillId="0" borderId="11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46" fontId="4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7" fontId="1" fillId="3" borderId="5" xfId="0" applyNumberFormat="1" applyFont="1" applyFill="1" applyBorder="1" applyAlignment="1">
      <alignment horizontal="center"/>
    </xf>
    <xf numFmtId="167" fontId="12" fillId="4" borderId="5" xfId="0" applyNumberFormat="1" applyFont="1" applyFill="1" applyBorder="1" applyAlignment="1">
      <alignment horizontal="center"/>
    </xf>
    <xf numFmtId="167" fontId="21" fillId="3" borderId="8" xfId="0" applyNumberFormat="1" applyFont="1" applyFill="1" applyBorder="1" applyAlignment="1">
      <alignment horizontal="center"/>
    </xf>
    <xf numFmtId="167" fontId="12" fillId="4" borderId="8" xfId="0" applyNumberFormat="1" applyFont="1" applyFill="1" applyBorder="1" applyAlignment="1">
      <alignment horizontal="center"/>
    </xf>
    <xf numFmtId="167" fontId="21" fillId="3" borderId="11" xfId="0" applyNumberFormat="1" applyFont="1" applyFill="1" applyBorder="1" applyAlignment="1">
      <alignment horizontal="center"/>
    </xf>
    <xf numFmtId="167" fontId="12" fillId="4" borderId="11" xfId="0" applyNumberFormat="1" applyFont="1" applyFill="1" applyBorder="1" applyAlignment="1">
      <alignment horizontal="center"/>
    </xf>
    <xf numFmtId="0" fontId="23" fillId="0" borderId="0" xfId="0" applyFont="1"/>
    <xf numFmtId="0" fontId="20" fillId="0" borderId="1" xfId="0" applyFont="1" applyBorder="1" applyAlignment="1">
      <alignment horizontal="center"/>
    </xf>
    <xf numFmtId="170" fontId="24" fillId="0" borderId="17" xfId="2" quotePrefix="1" applyNumberFormat="1" applyFont="1" applyFill="1" applyBorder="1" applyAlignment="1" applyProtection="1">
      <alignment horizontal="right" vertical="center"/>
    </xf>
    <xf numFmtId="170" fontId="24" fillId="0" borderId="2" xfId="2" quotePrefix="1" applyNumberFormat="1" applyFont="1" applyFill="1" applyBorder="1" applyAlignment="1" applyProtection="1">
      <alignment horizontal="right" vertical="center"/>
    </xf>
    <xf numFmtId="170" fontId="24" fillId="0" borderId="3" xfId="2" quotePrefix="1" applyNumberFormat="1" applyFont="1" applyFill="1" applyBorder="1" applyAlignment="1" applyProtection="1">
      <alignment horizontal="right" vertical="center"/>
    </xf>
    <xf numFmtId="170" fontId="22" fillId="2" borderId="18" xfId="2" quotePrefix="1" applyNumberFormat="1" applyFont="1" applyFill="1" applyBorder="1" applyAlignment="1" applyProtection="1">
      <alignment horizontal="center" vertical="center"/>
    </xf>
    <xf numFmtId="0" fontId="11" fillId="0" borderId="0" xfId="1" applyAlignment="1" applyProtection="1">
      <alignment vertical="center"/>
    </xf>
    <xf numFmtId="46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70" fontId="22" fillId="2" borderId="19" xfId="2" quotePrefix="1" applyNumberFormat="1" applyFont="1" applyFill="1" applyBorder="1" applyAlignment="1" applyProtection="1">
      <alignment horizontal="center" vertical="center"/>
    </xf>
    <xf numFmtId="170" fontId="22" fillId="2" borderId="20" xfId="2" quotePrefix="1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_plansbertrandV1" xfId="2"/>
  </cellStyles>
  <dxfs count="2">
    <dxf>
      <font>
        <b/>
        <i val="0"/>
        <condense val="0"/>
        <extend val="0"/>
        <color indexed="12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31</xdr:row>
      <xdr:rowOff>9525</xdr:rowOff>
    </xdr:from>
    <xdr:to>
      <xdr:col>2</xdr:col>
      <xdr:colOff>419100</xdr:colOff>
      <xdr:row>40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 flipV="1">
          <a:off x="1381125" y="6019800"/>
          <a:ext cx="333375" cy="1714500"/>
        </a:xfrm>
        <a:prstGeom prst="line">
          <a:avLst/>
        </a:prstGeom>
        <a:noFill/>
        <a:ln w="9525">
          <a:solidFill>
            <a:srgbClr val="00008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85725</xdr:rowOff>
    </xdr:from>
    <xdr:to>
      <xdr:col>3</xdr:col>
      <xdr:colOff>390525</xdr:colOff>
      <xdr:row>5</xdr:row>
      <xdr:rowOff>9525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3009900" y="466725"/>
          <a:ext cx="0" cy="495300"/>
        </a:xfrm>
        <a:prstGeom prst="line">
          <a:avLst/>
        </a:prstGeom>
        <a:noFill/>
        <a:ln w="9525">
          <a:solidFill>
            <a:srgbClr val="8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47625</xdr:colOff>
      <xdr:row>0</xdr:row>
      <xdr:rowOff>123825</xdr:rowOff>
    </xdr:from>
    <xdr:to>
      <xdr:col>3</xdr:col>
      <xdr:colOff>9525</xdr:colOff>
      <xdr:row>10</xdr:row>
      <xdr:rowOff>9525</xdr:rowOff>
    </xdr:to>
    <xdr:sp macro="" textlink="">
      <xdr:nvSpPr>
        <xdr:cNvPr id="2050" name="Line 3"/>
        <xdr:cNvSpPr>
          <a:spLocks noChangeShapeType="1"/>
        </xdr:cNvSpPr>
      </xdr:nvSpPr>
      <xdr:spPr bwMode="auto">
        <a:xfrm flipH="1" flipV="1">
          <a:off x="2286000" y="123825"/>
          <a:ext cx="342900" cy="1790700"/>
        </a:xfrm>
        <a:prstGeom prst="line">
          <a:avLst/>
        </a:prstGeom>
        <a:noFill/>
        <a:ln w="9525">
          <a:solidFill>
            <a:srgbClr val="00008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352425</xdr:colOff>
      <xdr:row>11</xdr:row>
      <xdr:rowOff>28575</xdr:rowOff>
    </xdr:from>
    <xdr:to>
      <xdr:col>5</xdr:col>
      <xdr:colOff>714375</xdr:colOff>
      <xdr:row>13</xdr:row>
      <xdr:rowOff>104775</xdr:rowOff>
    </xdr:to>
    <xdr:sp macro="" textlink="">
      <xdr:nvSpPr>
        <xdr:cNvPr id="2051" name="Line 4"/>
        <xdr:cNvSpPr>
          <a:spLocks noChangeShapeType="1"/>
        </xdr:cNvSpPr>
      </xdr:nvSpPr>
      <xdr:spPr bwMode="auto">
        <a:xfrm flipV="1">
          <a:off x="4600575" y="2124075"/>
          <a:ext cx="361950" cy="4572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F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-downloads.com/forum/169053-calcul-dheure-de-nui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C3" sqref="C3"/>
    </sheetView>
  </sheetViews>
  <sheetFormatPr baseColWidth="10" defaultRowHeight="14.4"/>
  <sheetData>
    <row r="1" spans="1:11" ht="15.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20" t="s">
        <v>53</v>
      </c>
      <c r="J1" s="20"/>
      <c r="K1" s="20"/>
    </row>
    <row r="2" spans="1:11">
      <c r="A2" s="2"/>
      <c r="B2" s="2"/>
      <c r="C2" s="3"/>
      <c r="D2" s="4"/>
      <c r="E2" s="4"/>
      <c r="F2" s="4"/>
      <c r="G2" s="4"/>
      <c r="I2" s="15"/>
      <c r="J2" s="15"/>
      <c r="K2" s="15"/>
    </row>
    <row r="3" spans="1:11">
      <c r="A3" s="5" t="s">
        <v>9</v>
      </c>
      <c r="B3" s="6">
        <v>40756</v>
      </c>
      <c r="C3" s="7" t="s">
        <v>10</v>
      </c>
      <c r="D3" s="7" t="s">
        <v>11</v>
      </c>
      <c r="E3" s="7" t="s">
        <v>12</v>
      </c>
      <c r="F3" s="8"/>
      <c r="G3" s="8"/>
      <c r="H3" s="16" t="s">
        <v>27</v>
      </c>
      <c r="I3" s="21">
        <f>SUBSTITUTE(C3,"h",":")*1</f>
        <v>0.79583333333333339</v>
      </c>
      <c r="J3" s="21">
        <f>SUBSTITUTE(D3,"h",":")*1</f>
        <v>0.19097222222222221</v>
      </c>
      <c r="K3" s="21">
        <f>SUBSTITUTE(H3,"H",":")*1</f>
        <v>3.1944444444444449E-2</v>
      </c>
    </row>
    <row r="4" spans="1:11">
      <c r="A4" s="5" t="s">
        <v>13</v>
      </c>
      <c r="B4" s="9"/>
      <c r="C4" s="8"/>
      <c r="D4" s="8"/>
      <c r="E4" s="8"/>
      <c r="F4" s="8"/>
      <c r="G4" s="8"/>
      <c r="I4" s="19"/>
      <c r="J4" s="19"/>
      <c r="K4" s="19"/>
    </row>
    <row r="5" spans="1:11">
      <c r="A5" s="5" t="s">
        <v>14</v>
      </c>
      <c r="B5" s="9"/>
      <c r="C5" s="8"/>
      <c r="D5" s="8"/>
      <c r="E5" s="8"/>
      <c r="F5" s="8"/>
      <c r="G5" s="8"/>
      <c r="I5" s="19"/>
      <c r="J5" s="19"/>
      <c r="K5" s="19"/>
    </row>
    <row r="6" spans="1:11">
      <c r="A6" s="5" t="s">
        <v>15</v>
      </c>
      <c r="B6" s="9"/>
      <c r="C6" s="8"/>
      <c r="D6" s="8"/>
      <c r="E6" s="8"/>
      <c r="F6" s="8"/>
      <c r="G6" s="8"/>
      <c r="I6" s="19"/>
      <c r="J6" s="19"/>
      <c r="K6" s="19"/>
    </row>
    <row r="7" spans="1:11">
      <c r="A7" s="5" t="s">
        <v>16</v>
      </c>
      <c r="B7" s="9"/>
      <c r="C7" s="8"/>
      <c r="D7" s="8"/>
      <c r="E7" s="8"/>
      <c r="F7" s="8"/>
      <c r="G7" s="8"/>
      <c r="I7" s="19"/>
      <c r="J7" s="19"/>
      <c r="K7" s="19"/>
    </row>
    <row r="8" spans="1:11">
      <c r="A8" s="5" t="s">
        <v>17</v>
      </c>
      <c r="B8" s="9"/>
      <c r="C8" s="8"/>
      <c r="D8" s="8"/>
      <c r="E8" s="8"/>
      <c r="F8" s="8"/>
      <c r="G8" s="8"/>
    </row>
    <row r="9" spans="1:11">
      <c r="A9" s="10" t="s">
        <v>18</v>
      </c>
      <c r="B9" s="7"/>
      <c r="C9" s="8"/>
      <c r="D9" s="8"/>
      <c r="E9" s="11"/>
      <c r="F9" s="11"/>
      <c r="G9" s="11"/>
    </row>
    <row r="10" spans="1:11">
      <c r="A10" s="13"/>
      <c r="B10" s="7"/>
      <c r="C10" s="8"/>
      <c r="D10" s="8"/>
      <c r="E10" s="8"/>
      <c r="F10" s="8"/>
      <c r="G10" s="8"/>
    </row>
    <row r="11" spans="1:11">
      <c r="A11" s="5" t="s">
        <v>9</v>
      </c>
      <c r="B11" s="9"/>
      <c r="C11" s="8"/>
      <c r="D11" s="8"/>
      <c r="E11" s="8"/>
      <c r="F11" s="8"/>
      <c r="G11" s="8"/>
    </row>
    <row r="12" spans="1:11">
      <c r="A12" s="5" t="s">
        <v>13</v>
      </c>
      <c r="B12" s="9"/>
      <c r="C12" s="8"/>
      <c r="D12" s="8"/>
      <c r="E12" s="8"/>
      <c r="F12" s="8"/>
      <c r="G12" s="8"/>
    </row>
    <row r="13" spans="1:11">
      <c r="A13" s="5" t="s">
        <v>14</v>
      </c>
      <c r="B13" s="9"/>
      <c r="C13" s="8"/>
      <c r="D13" s="8"/>
      <c r="E13" s="8"/>
      <c r="F13" s="8"/>
      <c r="G13" s="8"/>
    </row>
    <row r="14" spans="1:11">
      <c r="A14" s="5" t="s">
        <v>15</v>
      </c>
      <c r="B14" s="9"/>
      <c r="C14" s="8"/>
      <c r="D14" s="8"/>
      <c r="E14" s="8"/>
      <c r="F14" s="8"/>
      <c r="G14" s="8"/>
    </row>
    <row r="15" spans="1:11">
      <c r="A15" s="5" t="s">
        <v>16</v>
      </c>
      <c r="B15" s="9"/>
      <c r="C15" s="8"/>
      <c r="D15" s="8"/>
      <c r="E15" s="8"/>
      <c r="F15" s="8"/>
      <c r="G15" s="8"/>
    </row>
    <row r="16" spans="1:11">
      <c r="A16" s="5" t="s">
        <v>17</v>
      </c>
      <c r="B16" s="9"/>
      <c r="C16" s="8"/>
      <c r="D16" s="8"/>
      <c r="E16" s="8"/>
      <c r="F16" s="8"/>
      <c r="G16" s="8"/>
    </row>
    <row r="17" spans="1:8">
      <c r="A17" s="10" t="s">
        <v>18</v>
      </c>
      <c r="B17" s="7"/>
      <c r="C17" s="8"/>
      <c r="D17" s="8"/>
      <c r="E17" s="11"/>
      <c r="F17" s="11"/>
      <c r="G17" s="11"/>
    </row>
    <row r="18" spans="1:8">
      <c r="A18" s="13"/>
      <c r="B18" s="7"/>
      <c r="C18" s="8"/>
      <c r="D18" s="8"/>
      <c r="E18" s="8"/>
      <c r="F18" s="8"/>
      <c r="G18" s="8"/>
    </row>
    <row r="19" spans="1:8">
      <c r="A19" s="5" t="s">
        <v>9</v>
      </c>
      <c r="B19" s="9"/>
      <c r="C19" s="8"/>
      <c r="D19" s="8"/>
      <c r="E19" s="8"/>
      <c r="F19" s="8"/>
      <c r="G19" s="8"/>
    </row>
    <row r="20" spans="1:8">
      <c r="A20" s="5" t="s">
        <v>13</v>
      </c>
      <c r="B20" s="9"/>
      <c r="C20" s="8"/>
      <c r="D20" s="8"/>
      <c r="E20" s="8"/>
      <c r="F20" s="8"/>
      <c r="G20" s="8"/>
    </row>
    <row r="21" spans="1:8">
      <c r="A21" s="5" t="s">
        <v>14</v>
      </c>
      <c r="B21" s="9"/>
      <c r="C21" s="8"/>
      <c r="D21" s="8"/>
      <c r="E21" s="8"/>
      <c r="F21" s="8"/>
      <c r="G21" s="8"/>
    </row>
    <row r="22" spans="1:8">
      <c r="A22" s="5" t="s">
        <v>15</v>
      </c>
      <c r="B22" s="9"/>
      <c r="C22" s="8"/>
      <c r="D22" s="8"/>
      <c r="E22" s="8"/>
      <c r="F22" s="8"/>
      <c r="G22" s="8"/>
    </row>
    <row r="23" spans="1:8">
      <c r="A23" s="5" t="s">
        <v>16</v>
      </c>
      <c r="B23" s="9"/>
      <c r="C23" s="8"/>
      <c r="D23" s="8"/>
      <c r="E23" s="8"/>
      <c r="F23" s="8"/>
      <c r="G23" s="8"/>
    </row>
    <row r="24" spans="1:8">
      <c r="A24" s="5" t="s">
        <v>17</v>
      </c>
      <c r="B24" s="9"/>
      <c r="C24" s="8"/>
      <c r="D24" s="8"/>
      <c r="E24" s="8"/>
      <c r="F24" s="8"/>
      <c r="G24" s="8"/>
    </row>
    <row r="25" spans="1:8">
      <c r="A25" s="10" t="s">
        <v>18</v>
      </c>
      <c r="B25" s="7"/>
      <c r="C25" s="8"/>
      <c r="D25" s="8"/>
      <c r="E25" s="11"/>
      <c r="F25" s="11"/>
      <c r="G25" s="11"/>
    </row>
    <row r="26" spans="1:8">
      <c r="A26" s="13"/>
      <c r="B26" s="7"/>
      <c r="C26" s="8"/>
      <c r="D26" s="8"/>
      <c r="E26" s="8"/>
      <c r="F26" s="8"/>
      <c r="G26" s="8"/>
    </row>
    <row r="27" spans="1:8">
      <c r="A27" s="5" t="s">
        <v>9</v>
      </c>
      <c r="B27" s="9"/>
      <c r="C27" s="8"/>
      <c r="D27" s="8"/>
      <c r="E27" s="8"/>
      <c r="F27" s="8"/>
      <c r="G27" s="8"/>
    </row>
    <row r="28" spans="1:8">
      <c r="A28" s="5" t="s">
        <v>13</v>
      </c>
      <c r="B28" s="9"/>
      <c r="C28" s="8"/>
      <c r="D28" s="8"/>
      <c r="E28" s="8"/>
      <c r="F28" s="8"/>
      <c r="G28" s="8"/>
    </row>
    <row r="29" spans="1:8">
      <c r="A29" s="5" t="s">
        <v>14</v>
      </c>
      <c r="B29" s="9"/>
      <c r="C29" s="8"/>
      <c r="D29" s="8"/>
      <c r="E29" s="8"/>
      <c r="F29" s="8"/>
      <c r="G29" s="8"/>
    </row>
    <row r="30" spans="1:8">
      <c r="A30" s="5" t="s">
        <v>15</v>
      </c>
      <c r="B30" s="9"/>
      <c r="C30" s="14"/>
      <c r="D30" s="8"/>
      <c r="E30" s="8"/>
      <c r="F30" s="8"/>
      <c r="G30" s="8"/>
    </row>
    <row r="31" spans="1:8">
      <c r="A31" s="5" t="s">
        <v>16</v>
      </c>
      <c r="B31" s="9"/>
      <c r="C31" s="8"/>
      <c r="D31" s="8"/>
      <c r="E31" s="8"/>
      <c r="F31" s="8"/>
      <c r="G31" s="8"/>
    </row>
    <row r="32" spans="1:8">
      <c r="A32" s="5" t="s">
        <v>17</v>
      </c>
      <c r="B32" s="9"/>
      <c r="C32" s="8"/>
      <c r="D32" s="8"/>
      <c r="E32" s="8"/>
      <c r="F32" s="8"/>
      <c r="G32" s="8"/>
      <c r="H32" s="8"/>
    </row>
    <row r="33" spans="1:8">
      <c r="A33" s="10" t="s">
        <v>18</v>
      </c>
      <c r="B33" s="7"/>
      <c r="C33" s="8"/>
      <c r="D33" s="8"/>
      <c r="E33" s="11"/>
      <c r="F33" s="11"/>
      <c r="G33" s="11"/>
      <c r="H33" s="12"/>
    </row>
  </sheetData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baseColWidth="10" defaultColWidth="11.44140625" defaultRowHeight="14.4"/>
  <cols>
    <col min="1" max="1" width="10.6640625" style="15" customWidth="1"/>
    <col min="2" max="2" width="8.6640625" style="15" customWidth="1"/>
    <col min="3" max="3" width="10" style="15" customWidth="1"/>
    <col min="4" max="4" width="8.6640625" style="15" customWidth="1"/>
    <col min="5" max="5" width="12.6640625" style="15" customWidth="1"/>
    <col min="6" max="7" width="7.33203125" style="15" customWidth="1"/>
    <col min="8" max="8" width="7.77734375" style="15" customWidth="1"/>
    <col min="9" max="9" width="4.33203125" style="15" customWidth="1"/>
    <col min="10" max="10" width="4.88671875" style="15" customWidth="1"/>
    <col min="11" max="11" width="6.44140625" style="15" hidden="1" customWidth="1"/>
    <col min="12" max="12" width="11.88671875" style="15" customWidth="1"/>
    <col min="13" max="16384" width="11.44140625" style="15"/>
  </cols>
  <sheetData>
    <row r="1" spans="1:17" ht="30.75" customHeight="1">
      <c r="A1" s="83">
        <v>42248</v>
      </c>
      <c r="B1" s="84"/>
      <c r="C1" s="58" t="s">
        <v>1</v>
      </c>
      <c r="D1" s="58" t="s">
        <v>2</v>
      </c>
      <c r="E1" s="59" t="s">
        <v>20</v>
      </c>
      <c r="F1" s="59" t="s">
        <v>21</v>
      </c>
      <c r="G1" s="59" t="s">
        <v>22</v>
      </c>
      <c r="H1" s="60" t="s">
        <v>6</v>
      </c>
      <c r="I1" s="59" t="s">
        <v>7</v>
      </c>
      <c r="J1" s="59" t="s">
        <v>8</v>
      </c>
      <c r="K1" s="61"/>
      <c r="L1" s="58" t="s">
        <v>29</v>
      </c>
      <c r="M1" s="58" t="s">
        <v>28</v>
      </c>
      <c r="O1" s="58" t="s">
        <v>23</v>
      </c>
      <c r="Q1" s="80" t="s">
        <v>58</v>
      </c>
    </row>
    <row r="2" spans="1:17" ht="7.5" customHeight="1">
      <c r="A2" s="62"/>
      <c r="B2" s="63"/>
      <c r="C2" s="64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7"/>
    </row>
    <row r="3" spans="1:17">
      <c r="A3" s="30" t="str">
        <f>PROPER(TEXT(B3,"jjjj"))</f>
        <v>Mardi</v>
      </c>
      <c r="B3" s="31">
        <f>A1</f>
        <v>42248</v>
      </c>
      <c r="C3" s="32">
        <v>0.79583333333333339</v>
      </c>
      <c r="D3" s="32">
        <v>0.19097222222222221</v>
      </c>
      <c r="E3" s="33" t="s">
        <v>12</v>
      </c>
      <c r="F3" s="34">
        <v>1266</v>
      </c>
      <c r="G3" s="34">
        <v>1750</v>
      </c>
      <c r="H3" s="35" t="s">
        <v>19</v>
      </c>
      <c r="I3" s="36"/>
      <c r="J3" s="36" t="s">
        <v>19</v>
      </c>
      <c r="K3" s="36"/>
      <c r="L3" s="68">
        <f t="shared" ref="L3:L33" si="0">IF(OR(C3="",D3=""),"",IF(AND(C3="",D3=""),"",IF(AND(C3&gt;=D3,C3&lt;=De,C3&lt;&gt;0,D3&lt;&gt;0),MOD(Fi-De,1)-IF(D3&lt;=Fi,Fi-D3)+IF(C3&lt;=Fi,Fi-C3),IF(AND(C3&gt;=D3,C3&gt;De,C3&lt;&gt;0,D3&lt;&gt;0),MOD(Fi-De,1)-(C3-De)+IF(D3&gt;=De,D3-De)-IF(D3&lt;Fi,Fi-D3),IF(AND(C3&lt;D3,ISNUMBER(C3),D3&lt;&gt;0),0+IF(AND(C3&lt;=Fi,D3&lt;=Fi),D3-C3)+IF(AND(C3&lt;=Fi,D3&gt;Fi),Fi-C3)+IF(D3&gt;=De,D3-C3-IF(C3&lt;=De,De-C3)),0)))))</f>
        <v>0.27430555555555558</v>
      </c>
      <c r="M3" s="69">
        <f>IF(OR(C3="",D3=""),"",MOD(D3-C3,1)-L3)</f>
        <v>0.12083333333333324</v>
      </c>
      <c r="N3" s="37"/>
      <c r="O3" s="32">
        <v>3.1944444444444449E-2</v>
      </c>
      <c r="P3" s="38"/>
    </row>
    <row r="4" spans="1:17">
      <c r="A4" s="39" t="str">
        <f t="shared" ref="A4:A33" si="1">PROPER(TEXT(B4,"jjjj"))</f>
        <v>Mercredi</v>
      </c>
      <c r="B4" s="40">
        <f>B3+1</f>
        <v>42249</v>
      </c>
      <c r="C4" s="41">
        <v>0.73958333333333337</v>
      </c>
      <c r="D4" s="41">
        <v>0.19375000000000001</v>
      </c>
      <c r="E4" s="42" t="s">
        <v>12</v>
      </c>
      <c r="F4" s="43">
        <v>1750</v>
      </c>
      <c r="G4" s="43">
        <v>2233</v>
      </c>
      <c r="H4" s="44" t="s">
        <v>19</v>
      </c>
      <c r="I4" s="45"/>
      <c r="J4" s="45" t="s">
        <v>19</v>
      </c>
      <c r="K4" s="45"/>
      <c r="L4" s="70">
        <f t="shared" si="0"/>
        <v>0.27708333333333335</v>
      </c>
      <c r="M4" s="71">
        <f t="shared" ref="M4:M33" si="2">IF(OR(C4="",D4=""),"",MOD(D4-C4,1)-L4)</f>
        <v>0.17708333333333326</v>
      </c>
      <c r="N4" s="46"/>
      <c r="O4" s="41">
        <v>3.1944444444444449E-2</v>
      </c>
      <c r="P4" s="47"/>
    </row>
    <row r="5" spans="1:17">
      <c r="A5" s="39" t="str">
        <f t="shared" si="1"/>
        <v>Jeudi</v>
      </c>
      <c r="B5" s="40">
        <f t="shared" ref="B5:B29" si="3">B4+1</f>
        <v>42250</v>
      </c>
      <c r="C5" s="41">
        <v>0.78194444444444444</v>
      </c>
      <c r="D5" s="41">
        <v>0.22916666666666666</v>
      </c>
      <c r="E5" s="42" t="s">
        <v>12</v>
      </c>
      <c r="F5" s="43">
        <v>2233</v>
      </c>
      <c r="G5" s="43">
        <v>2714</v>
      </c>
      <c r="H5" s="44" t="s">
        <v>19</v>
      </c>
      <c r="I5" s="45"/>
      <c r="J5" s="45" t="s">
        <v>19</v>
      </c>
      <c r="K5" s="45"/>
      <c r="L5" s="70">
        <f t="shared" si="0"/>
        <v>0.3125</v>
      </c>
      <c r="M5" s="71">
        <f t="shared" si="2"/>
        <v>0.13472222222222219</v>
      </c>
      <c r="N5" s="46"/>
      <c r="O5" s="41">
        <v>7.5694444444444439E-2</v>
      </c>
      <c r="P5" s="47"/>
    </row>
    <row r="6" spans="1:17">
      <c r="A6" s="39" t="str">
        <f t="shared" si="1"/>
        <v>Vendredi</v>
      </c>
      <c r="B6" s="40">
        <f t="shared" si="3"/>
        <v>42251</v>
      </c>
      <c r="C6" s="41">
        <v>0.7944444444444444</v>
      </c>
      <c r="D6" s="41">
        <v>0.23541666666666669</v>
      </c>
      <c r="E6" s="42" t="s">
        <v>12</v>
      </c>
      <c r="F6" s="43">
        <v>2714</v>
      </c>
      <c r="G6" s="43">
        <v>3195</v>
      </c>
      <c r="H6" s="44" t="s">
        <v>19</v>
      </c>
      <c r="I6" s="45"/>
      <c r="J6" s="45" t="s">
        <v>19</v>
      </c>
      <c r="K6" s="45"/>
      <c r="L6" s="70">
        <f t="shared" si="0"/>
        <v>0.31875000000000009</v>
      </c>
      <c r="M6" s="71">
        <f t="shared" si="2"/>
        <v>0.12222222222222223</v>
      </c>
      <c r="N6" s="46"/>
      <c r="O6" s="41">
        <v>3.4722222222222224E-2</v>
      </c>
      <c r="P6" s="47"/>
    </row>
    <row r="7" spans="1:17">
      <c r="A7" s="39" t="str">
        <f t="shared" si="1"/>
        <v>Samedi</v>
      </c>
      <c r="B7" s="40">
        <f t="shared" si="3"/>
        <v>42252</v>
      </c>
      <c r="C7" s="41">
        <v>0.78749999999999998</v>
      </c>
      <c r="D7" s="41">
        <v>0.19791666666666666</v>
      </c>
      <c r="E7" s="42" t="s">
        <v>12</v>
      </c>
      <c r="F7" s="43">
        <v>3195</v>
      </c>
      <c r="G7" s="43">
        <v>3677</v>
      </c>
      <c r="H7" s="44" t="s">
        <v>19</v>
      </c>
      <c r="I7" s="45"/>
      <c r="J7" s="45" t="s">
        <v>19</v>
      </c>
      <c r="K7" s="45"/>
      <c r="L7" s="70">
        <f t="shared" si="0"/>
        <v>0.28125</v>
      </c>
      <c r="M7" s="71">
        <f t="shared" si="2"/>
        <v>0.12916666666666665</v>
      </c>
      <c r="N7" s="46"/>
      <c r="O7" s="41">
        <v>3.125E-2</v>
      </c>
      <c r="P7" s="47"/>
    </row>
    <row r="8" spans="1:17">
      <c r="A8" s="39" t="str">
        <f t="shared" si="1"/>
        <v>Dimanche</v>
      </c>
      <c r="B8" s="40">
        <f t="shared" si="3"/>
        <v>42253</v>
      </c>
      <c r="C8" s="41"/>
      <c r="D8" s="41"/>
      <c r="E8" s="42"/>
      <c r="F8" s="43"/>
      <c r="G8" s="43"/>
      <c r="H8" s="44"/>
      <c r="I8" s="45"/>
      <c r="J8" s="45"/>
      <c r="K8" s="45"/>
      <c r="L8" s="70" t="str">
        <f t="shared" si="0"/>
        <v/>
      </c>
      <c r="M8" s="71" t="str">
        <f t="shared" si="2"/>
        <v/>
      </c>
      <c r="N8" s="46"/>
      <c r="O8" s="41"/>
      <c r="P8" s="47"/>
    </row>
    <row r="9" spans="1:17">
      <c r="A9" s="39" t="str">
        <f t="shared" si="1"/>
        <v>Lundi</v>
      </c>
      <c r="B9" s="40">
        <f t="shared" si="3"/>
        <v>42254</v>
      </c>
      <c r="C9" s="41"/>
      <c r="D9" s="41"/>
      <c r="E9" s="42"/>
      <c r="F9" s="43"/>
      <c r="G9" s="43"/>
      <c r="H9" s="44"/>
      <c r="I9" s="45"/>
      <c r="J9" s="45"/>
      <c r="K9" s="45"/>
      <c r="L9" s="70" t="str">
        <f t="shared" si="0"/>
        <v/>
      </c>
      <c r="M9" s="71" t="str">
        <f t="shared" si="2"/>
        <v/>
      </c>
      <c r="N9" s="46"/>
      <c r="O9" s="41"/>
      <c r="P9" s="47"/>
    </row>
    <row r="10" spans="1:17">
      <c r="A10" s="39" t="str">
        <f t="shared" si="1"/>
        <v>Mardi</v>
      </c>
      <c r="B10" s="40">
        <f t="shared" si="3"/>
        <v>42255</v>
      </c>
      <c r="C10" s="41"/>
      <c r="D10" s="41"/>
      <c r="E10" s="42"/>
      <c r="F10" s="43"/>
      <c r="G10" s="43"/>
      <c r="H10" s="44"/>
      <c r="I10" s="44"/>
      <c r="J10" s="44" t="s">
        <v>19</v>
      </c>
      <c r="K10" s="44"/>
      <c r="L10" s="70" t="str">
        <f t="shared" si="0"/>
        <v/>
      </c>
      <c r="M10" s="71" t="str">
        <f t="shared" si="2"/>
        <v/>
      </c>
      <c r="N10" s="46"/>
      <c r="O10" s="41"/>
      <c r="P10" s="47"/>
    </row>
    <row r="11" spans="1:17">
      <c r="A11" s="39" t="str">
        <f t="shared" si="1"/>
        <v>Mercredi</v>
      </c>
      <c r="B11" s="40">
        <f t="shared" si="3"/>
        <v>42256</v>
      </c>
      <c r="C11" s="41">
        <v>0.79027777777777775</v>
      </c>
      <c r="D11" s="41">
        <v>0.18194444444444444</v>
      </c>
      <c r="E11" s="42" t="s">
        <v>12</v>
      </c>
      <c r="F11" s="43">
        <v>3677</v>
      </c>
      <c r="G11" s="43">
        <v>4158</v>
      </c>
      <c r="H11" s="44" t="s">
        <v>19</v>
      </c>
      <c r="I11" s="44"/>
      <c r="J11" s="44" t="s">
        <v>19</v>
      </c>
      <c r="K11" s="44"/>
      <c r="L11" s="70">
        <f t="shared" si="0"/>
        <v>0.26527777777777783</v>
      </c>
      <c r="M11" s="71">
        <f t="shared" si="2"/>
        <v>0.12638888888888888</v>
      </c>
      <c r="N11" s="46"/>
      <c r="O11" s="41">
        <v>3.5416666666666666E-2</v>
      </c>
      <c r="P11" s="47"/>
    </row>
    <row r="12" spans="1:17">
      <c r="A12" s="39" t="str">
        <f t="shared" si="1"/>
        <v>Jeudi</v>
      </c>
      <c r="B12" s="40">
        <f t="shared" si="3"/>
        <v>42257</v>
      </c>
      <c r="C12" s="41">
        <v>0.7416666666666667</v>
      </c>
      <c r="D12" s="41">
        <v>0.18124999999999999</v>
      </c>
      <c r="E12" s="42" t="s">
        <v>12</v>
      </c>
      <c r="F12" s="43">
        <v>4158</v>
      </c>
      <c r="G12" s="43">
        <v>4639</v>
      </c>
      <c r="H12" s="44" t="s">
        <v>19</v>
      </c>
      <c r="I12" s="44"/>
      <c r="J12" s="44" t="s">
        <v>19</v>
      </c>
      <c r="K12" s="44"/>
      <c r="L12" s="70">
        <f t="shared" si="0"/>
        <v>0.26458333333333339</v>
      </c>
      <c r="M12" s="71">
        <f t="shared" si="2"/>
        <v>0.17499999999999993</v>
      </c>
      <c r="N12" s="46"/>
      <c r="O12" s="41">
        <v>3.3333333333333333E-2</v>
      </c>
      <c r="P12" s="47"/>
    </row>
    <row r="13" spans="1:17">
      <c r="A13" s="39" t="str">
        <f t="shared" si="1"/>
        <v>Vendredi</v>
      </c>
      <c r="B13" s="40">
        <f t="shared" si="3"/>
        <v>42258</v>
      </c>
      <c r="C13" s="41">
        <v>0.79861111111111116</v>
      </c>
      <c r="D13" s="41">
        <v>0.19375000000000001</v>
      </c>
      <c r="E13" s="42" t="s">
        <v>12</v>
      </c>
      <c r="F13" s="43">
        <v>4639</v>
      </c>
      <c r="G13" s="43">
        <v>5121</v>
      </c>
      <c r="H13" s="44" t="s">
        <v>19</v>
      </c>
      <c r="I13" s="44"/>
      <c r="J13" s="44" t="s">
        <v>19</v>
      </c>
      <c r="K13" s="48"/>
      <c r="L13" s="70">
        <f t="shared" si="0"/>
        <v>0.27708333333333335</v>
      </c>
      <c r="M13" s="71">
        <f t="shared" si="2"/>
        <v>0.11805555555555547</v>
      </c>
      <c r="N13" s="46"/>
      <c r="O13" s="41">
        <v>3.4722222222222224E-2</v>
      </c>
      <c r="P13" s="47"/>
    </row>
    <row r="14" spans="1:17">
      <c r="A14" s="39" t="str">
        <f t="shared" si="1"/>
        <v>Samedi</v>
      </c>
      <c r="B14" s="40">
        <f t="shared" si="3"/>
        <v>42259</v>
      </c>
      <c r="C14" s="41">
        <v>0.80555555555555547</v>
      </c>
      <c r="D14" s="41">
        <v>0.22500000000000001</v>
      </c>
      <c r="E14" s="42" t="s">
        <v>12</v>
      </c>
      <c r="F14" s="43">
        <v>5121</v>
      </c>
      <c r="G14" s="43">
        <v>5603</v>
      </c>
      <c r="H14" s="44" t="s">
        <v>19</v>
      </c>
      <c r="I14" s="44"/>
      <c r="J14" s="44" t="s">
        <v>19</v>
      </c>
      <c r="K14" s="44"/>
      <c r="L14" s="70">
        <f t="shared" si="0"/>
        <v>0.30833333333333335</v>
      </c>
      <c r="M14" s="71">
        <f t="shared" si="2"/>
        <v>0.11111111111111116</v>
      </c>
      <c r="N14" s="46"/>
      <c r="O14" s="41">
        <v>5.2083333333333336E-2</v>
      </c>
      <c r="P14" s="47"/>
    </row>
    <row r="15" spans="1:17">
      <c r="A15" s="39" t="str">
        <f t="shared" si="1"/>
        <v>Dimanche</v>
      </c>
      <c r="B15" s="40">
        <f t="shared" si="3"/>
        <v>42260</v>
      </c>
      <c r="C15" s="41">
        <v>0.79166666666666663</v>
      </c>
      <c r="D15" s="41">
        <v>0.17777777777777778</v>
      </c>
      <c r="E15" s="42" t="s">
        <v>12</v>
      </c>
      <c r="F15" s="43">
        <v>5603</v>
      </c>
      <c r="G15" s="43">
        <v>6084</v>
      </c>
      <c r="H15" s="44" t="s">
        <v>19</v>
      </c>
      <c r="I15" s="44"/>
      <c r="J15" s="44" t="s">
        <v>19</v>
      </c>
      <c r="K15" s="44"/>
      <c r="L15" s="70">
        <f t="shared" si="0"/>
        <v>0.26111111111111118</v>
      </c>
      <c r="M15" s="71">
        <f t="shared" si="2"/>
        <v>0.125</v>
      </c>
      <c r="N15" s="46"/>
      <c r="O15" s="41">
        <v>3.6111111111111115E-2</v>
      </c>
      <c r="P15" s="47"/>
    </row>
    <row r="16" spans="1:17">
      <c r="A16" s="39" t="str">
        <f t="shared" si="1"/>
        <v>Lundi</v>
      </c>
      <c r="B16" s="40">
        <f t="shared" si="3"/>
        <v>42261</v>
      </c>
      <c r="C16" s="41"/>
      <c r="D16" s="41"/>
      <c r="E16" s="42"/>
      <c r="F16" s="43"/>
      <c r="G16" s="43"/>
      <c r="H16" s="44"/>
      <c r="I16" s="44"/>
      <c r="J16" s="44"/>
      <c r="K16" s="44"/>
      <c r="L16" s="70" t="str">
        <f t="shared" si="0"/>
        <v/>
      </c>
      <c r="M16" s="71" t="str">
        <f t="shared" si="2"/>
        <v/>
      </c>
      <c r="N16" s="46"/>
      <c r="O16" s="41"/>
      <c r="P16" s="47"/>
    </row>
    <row r="17" spans="1:16">
      <c r="A17" s="39" t="str">
        <f t="shared" si="1"/>
        <v>Mardi</v>
      </c>
      <c r="B17" s="40">
        <f t="shared" si="3"/>
        <v>42262</v>
      </c>
      <c r="C17" s="41"/>
      <c r="D17" s="41"/>
      <c r="E17" s="42"/>
      <c r="F17" s="43"/>
      <c r="G17" s="43"/>
      <c r="H17" s="44"/>
      <c r="I17" s="44"/>
      <c r="J17" s="44"/>
      <c r="K17" s="44"/>
      <c r="L17" s="70" t="str">
        <f t="shared" si="0"/>
        <v/>
      </c>
      <c r="M17" s="71" t="str">
        <f t="shared" si="2"/>
        <v/>
      </c>
      <c r="N17" s="46"/>
      <c r="O17" s="41"/>
      <c r="P17" s="47"/>
    </row>
    <row r="18" spans="1:16">
      <c r="A18" s="39" t="str">
        <f t="shared" si="1"/>
        <v>Mercredi</v>
      </c>
      <c r="B18" s="40">
        <f t="shared" si="3"/>
        <v>42263</v>
      </c>
      <c r="C18" s="41"/>
      <c r="D18" s="41"/>
      <c r="E18" s="42"/>
      <c r="F18" s="43"/>
      <c r="G18" s="43"/>
      <c r="H18" s="44"/>
      <c r="I18" s="44"/>
      <c r="J18" s="44"/>
      <c r="K18" s="44"/>
      <c r="L18" s="70" t="str">
        <f t="shared" si="0"/>
        <v/>
      </c>
      <c r="M18" s="71" t="str">
        <f t="shared" si="2"/>
        <v/>
      </c>
      <c r="N18" s="46"/>
      <c r="O18" s="41"/>
      <c r="P18" s="47"/>
    </row>
    <row r="19" spans="1:16">
      <c r="A19" s="39" t="str">
        <f t="shared" si="1"/>
        <v>Jeudi</v>
      </c>
      <c r="B19" s="40">
        <f t="shared" si="3"/>
        <v>42264</v>
      </c>
      <c r="C19" s="41"/>
      <c r="D19" s="41"/>
      <c r="E19" s="42"/>
      <c r="F19" s="43"/>
      <c r="G19" s="43"/>
      <c r="H19" s="44"/>
      <c r="I19" s="44"/>
      <c r="J19" s="44"/>
      <c r="K19" s="44"/>
      <c r="L19" s="70" t="str">
        <f t="shared" si="0"/>
        <v/>
      </c>
      <c r="M19" s="71" t="str">
        <f t="shared" si="2"/>
        <v/>
      </c>
      <c r="N19" s="46"/>
      <c r="O19" s="41"/>
      <c r="P19" s="47"/>
    </row>
    <row r="20" spans="1:16">
      <c r="A20" s="39" t="str">
        <f t="shared" si="1"/>
        <v>Vendredi</v>
      </c>
      <c r="B20" s="40">
        <f t="shared" si="3"/>
        <v>42265</v>
      </c>
      <c r="C20" s="41">
        <v>0.79027777777777775</v>
      </c>
      <c r="D20" s="41">
        <v>0.22916666666666666</v>
      </c>
      <c r="E20" s="42" t="s">
        <v>12</v>
      </c>
      <c r="F20" s="43">
        <v>6084</v>
      </c>
      <c r="G20" s="43">
        <v>6462</v>
      </c>
      <c r="H20" s="44" t="s">
        <v>19</v>
      </c>
      <c r="I20" s="44"/>
      <c r="J20" s="44" t="s">
        <v>19</v>
      </c>
      <c r="K20" s="44"/>
      <c r="L20" s="70">
        <f t="shared" si="0"/>
        <v>0.3125</v>
      </c>
      <c r="M20" s="71">
        <f t="shared" si="2"/>
        <v>0.12638888888888888</v>
      </c>
      <c r="N20" s="46"/>
      <c r="O20" s="41">
        <v>5.1388888888888894E-2</v>
      </c>
      <c r="P20" s="47"/>
    </row>
    <row r="21" spans="1:16">
      <c r="A21" s="39" t="str">
        <f t="shared" si="1"/>
        <v>Samedi</v>
      </c>
      <c r="B21" s="40">
        <f t="shared" si="3"/>
        <v>42266</v>
      </c>
      <c r="C21" s="41">
        <v>0.79583333333333339</v>
      </c>
      <c r="D21" s="41">
        <v>0.17152777777777775</v>
      </c>
      <c r="E21" s="42" t="s">
        <v>12</v>
      </c>
      <c r="F21" s="43">
        <v>6462</v>
      </c>
      <c r="G21" s="43">
        <v>7048</v>
      </c>
      <c r="H21" s="44" t="s">
        <v>19</v>
      </c>
      <c r="I21" s="44"/>
      <c r="J21" s="44" t="s">
        <v>19</v>
      </c>
      <c r="K21" s="48"/>
      <c r="L21" s="70">
        <f t="shared" si="0"/>
        <v>0.25486111111111109</v>
      </c>
      <c r="M21" s="71">
        <f t="shared" si="2"/>
        <v>0.12083333333333324</v>
      </c>
      <c r="N21" s="46"/>
      <c r="O21" s="41">
        <v>3.6805555555555557E-2</v>
      </c>
      <c r="P21" s="47"/>
    </row>
    <row r="22" spans="1:16">
      <c r="A22" s="39" t="str">
        <f t="shared" si="1"/>
        <v>Dimanche</v>
      </c>
      <c r="B22" s="40">
        <f t="shared" si="3"/>
        <v>42267</v>
      </c>
      <c r="C22" s="41">
        <v>0.79374999999999996</v>
      </c>
      <c r="D22" s="41">
        <v>0.16944444444444443</v>
      </c>
      <c r="E22" s="42" t="s">
        <v>12</v>
      </c>
      <c r="F22" s="43">
        <v>7048</v>
      </c>
      <c r="G22" s="43">
        <v>7529</v>
      </c>
      <c r="H22" s="44" t="s">
        <v>19</v>
      </c>
      <c r="I22" s="44"/>
      <c r="J22" s="44" t="s">
        <v>19</v>
      </c>
      <c r="K22" s="44"/>
      <c r="L22" s="70">
        <f t="shared" si="0"/>
        <v>0.25277777777777777</v>
      </c>
      <c r="M22" s="71">
        <f t="shared" si="2"/>
        <v>0.12291666666666667</v>
      </c>
      <c r="N22" s="46"/>
      <c r="O22" s="41">
        <v>3.125E-2</v>
      </c>
      <c r="P22" s="47"/>
    </row>
    <row r="23" spans="1:16">
      <c r="A23" s="39" t="str">
        <f t="shared" si="1"/>
        <v>Lundi</v>
      </c>
      <c r="B23" s="40">
        <f t="shared" si="3"/>
        <v>42268</v>
      </c>
      <c r="C23" s="41">
        <v>0.80694444444444446</v>
      </c>
      <c r="D23" s="41"/>
      <c r="E23" s="42" t="s">
        <v>12</v>
      </c>
      <c r="F23" s="43">
        <v>7529</v>
      </c>
      <c r="G23" s="43"/>
      <c r="H23" s="44" t="s">
        <v>19</v>
      </c>
      <c r="I23" s="44"/>
      <c r="J23" s="44" t="s">
        <v>19</v>
      </c>
      <c r="K23" s="44"/>
      <c r="L23" s="70" t="str">
        <f t="shared" si="0"/>
        <v/>
      </c>
      <c r="M23" s="71" t="str">
        <f t="shared" si="2"/>
        <v/>
      </c>
      <c r="N23" s="46"/>
      <c r="O23" s="41">
        <v>4.027777777777778E-2</v>
      </c>
      <c r="P23" s="47"/>
    </row>
    <row r="24" spans="1:16">
      <c r="A24" s="39" t="str">
        <f t="shared" si="1"/>
        <v>Mardi</v>
      </c>
      <c r="B24" s="40">
        <f t="shared" si="3"/>
        <v>42269</v>
      </c>
      <c r="C24" s="41"/>
      <c r="D24" s="41"/>
      <c r="E24" s="42"/>
      <c r="F24" s="43"/>
      <c r="G24" s="43"/>
      <c r="H24" s="44"/>
      <c r="I24" s="44"/>
      <c r="J24" s="44"/>
      <c r="K24" s="44"/>
      <c r="L24" s="70" t="str">
        <f t="shared" si="0"/>
        <v/>
      </c>
      <c r="M24" s="71" t="str">
        <f t="shared" si="2"/>
        <v/>
      </c>
      <c r="N24" s="46"/>
      <c r="O24" s="41"/>
      <c r="P24" s="47"/>
    </row>
    <row r="25" spans="1:16">
      <c r="A25" s="39" t="str">
        <f t="shared" si="1"/>
        <v>Mercredi</v>
      </c>
      <c r="B25" s="40">
        <f t="shared" si="3"/>
        <v>42270</v>
      </c>
      <c r="C25" s="41"/>
      <c r="D25" s="41"/>
      <c r="E25" s="42"/>
      <c r="F25" s="43"/>
      <c r="G25" s="43"/>
      <c r="H25" s="44"/>
      <c r="I25" s="44"/>
      <c r="J25" s="44"/>
      <c r="K25" s="44"/>
      <c r="L25" s="70" t="str">
        <f t="shared" si="0"/>
        <v/>
      </c>
      <c r="M25" s="71" t="str">
        <f t="shared" si="2"/>
        <v/>
      </c>
      <c r="N25" s="46"/>
      <c r="O25" s="41"/>
      <c r="P25" s="47"/>
    </row>
    <row r="26" spans="1:16">
      <c r="A26" s="39" t="str">
        <f t="shared" si="1"/>
        <v>Jeudi</v>
      </c>
      <c r="B26" s="40">
        <f t="shared" si="3"/>
        <v>42271</v>
      </c>
      <c r="C26" s="41"/>
      <c r="D26" s="41"/>
      <c r="E26" s="42"/>
      <c r="F26" s="43"/>
      <c r="G26" s="43"/>
      <c r="H26" s="44"/>
      <c r="I26" s="44"/>
      <c r="J26" s="44"/>
      <c r="K26" s="44"/>
      <c r="L26" s="70" t="str">
        <f t="shared" si="0"/>
        <v/>
      </c>
      <c r="M26" s="71" t="str">
        <f t="shared" si="2"/>
        <v/>
      </c>
      <c r="N26" s="46"/>
      <c r="O26" s="41"/>
      <c r="P26" s="47"/>
    </row>
    <row r="27" spans="1:16">
      <c r="A27" s="39" t="str">
        <f t="shared" si="1"/>
        <v>Vendredi</v>
      </c>
      <c r="B27" s="40">
        <f t="shared" si="3"/>
        <v>42272</v>
      </c>
      <c r="C27" s="41"/>
      <c r="D27" s="41"/>
      <c r="E27" s="42" t="s">
        <v>12</v>
      </c>
      <c r="F27" s="43"/>
      <c r="G27" s="43"/>
      <c r="H27" s="44" t="s">
        <v>19</v>
      </c>
      <c r="I27" s="44"/>
      <c r="J27" s="44" t="s">
        <v>19</v>
      </c>
      <c r="K27" s="44"/>
      <c r="L27" s="70" t="str">
        <f t="shared" si="0"/>
        <v/>
      </c>
      <c r="M27" s="71" t="str">
        <f t="shared" si="2"/>
        <v/>
      </c>
      <c r="N27" s="46"/>
      <c r="O27" s="41">
        <v>4.2361111111111106E-2</v>
      </c>
      <c r="P27" s="47"/>
    </row>
    <row r="28" spans="1:16">
      <c r="A28" s="39" t="str">
        <f t="shared" si="1"/>
        <v>Samedi</v>
      </c>
      <c r="B28" s="40">
        <f t="shared" si="3"/>
        <v>42273</v>
      </c>
      <c r="C28" s="41"/>
      <c r="D28" s="41"/>
      <c r="E28" s="42" t="s">
        <v>12</v>
      </c>
      <c r="F28" s="43"/>
      <c r="G28" s="43"/>
      <c r="H28" s="44" t="s">
        <v>19</v>
      </c>
      <c r="I28" s="44"/>
      <c r="J28" s="44" t="s">
        <v>19</v>
      </c>
      <c r="K28" s="44"/>
      <c r="L28" s="70" t="str">
        <f t="shared" si="0"/>
        <v/>
      </c>
      <c r="M28" s="71" t="str">
        <f t="shared" si="2"/>
        <v/>
      </c>
      <c r="N28" s="46"/>
      <c r="O28" s="41">
        <v>3.4027777777777775E-2</v>
      </c>
      <c r="P28" s="47"/>
    </row>
    <row r="29" spans="1:16">
      <c r="A29" s="39" t="str">
        <f t="shared" si="1"/>
        <v>Dimanche</v>
      </c>
      <c r="B29" s="40">
        <f t="shared" si="3"/>
        <v>42274</v>
      </c>
      <c r="C29" s="41"/>
      <c r="D29" s="41"/>
      <c r="E29" s="42" t="s">
        <v>12</v>
      </c>
      <c r="F29" s="43"/>
      <c r="G29" s="43"/>
      <c r="H29" s="44" t="s">
        <v>19</v>
      </c>
      <c r="I29" s="44"/>
      <c r="J29" s="44" t="s">
        <v>19</v>
      </c>
      <c r="K29" s="48"/>
      <c r="L29" s="70" t="str">
        <f t="shared" si="0"/>
        <v/>
      </c>
      <c r="M29" s="71" t="str">
        <f t="shared" si="2"/>
        <v/>
      </c>
      <c r="N29" s="46"/>
      <c r="O29" s="41">
        <v>4.2361111111111106E-2</v>
      </c>
      <c r="P29" s="47"/>
    </row>
    <row r="30" spans="1:16">
      <c r="A30" s="39" t="str">
        <f t="shared" si="1"/>
        <v>Lundi</v>
      </c>
      <c r="B30" s="40">
        <f>IF(B29="","",IF(MONTH(B29+1)&lt;&gt;MONTH(B29),"",B29+1))</f>
        <v>42275</v>
      </c>
      <c r="C30" s="41"/>
      <c r="D30" s="41"/>
      <c r="E30" s="42" t="s">
        <v>12</v>
      </c>
      <c r="F30" s="43"/>
      <c r="G30" s="43"/>
      <c r="H30" s="44" t="s">
        <v>19</v>
      </c>
      <c r="I30" s="44"/>
      <c r="J30" s="44" t="s">
        <v>19</v>
      </c>
      <c r="K30" s="44"/>
      <c r="L30" s="70" t="str">
        <f t="shared" si="0"/>
        <v/>
      </c>
      <c r="M30" s="71" t="str">
        <f t="shared" si="2"/>
        <v/>
      </c>
      <c r="N30" s="46"/>
      <c r="O30" s="41">
        <v>7.1527777777777787E-2</v>
      </c>
      <c r="P30" s="47"/>
    </row>
    <row r="31" spans="1:16">
      <c r="A31" s="39" t="str">
        <f t="shared" si="1"/>
        <v>Mardi</v>
      </c>
      <c r="B31" s="40">
        <f>IF(B30="","",IF(MONTH(B30+1)&lt;&gt;MONTH(B30),"",B30+1))</f>
        <v>42276</v>
      </c>
      <c r="C31" s="41"/>
      <c r="D31" s="41"/>
      <c r="E31" s="42" t="s">
        <v>12</v>
      </c>
      <c r="F31" s="43"/>
      <c r="G31" s="43"/>
      <c r="H31" s="44" t="s">
        <v>19</v>
      </c>
      <c r="I31" s="44"/>
      <c r="J31" s="44" t="s">
        <v>19</v>
      </c>
      <c r="K31" s="44"/>
      <c r="L31" s="70" t="str">
        <f t="shared" si="0"/>
        <v/>
      </c>
      <c r="M31" s="71" t="str">
        <f t="shared" si="2"/>
        <v/>
      </c>
      <c r="N31" s="46"/>
      <c r="O31" s="41">
        <v>4.3749999999999997E-2</v>
      </c>
      <c r="P31" s="47"/>
    </row>
    <row r="32" spans="1:16">
      <c r="A32" s="39" t="str">
        <f t="shared" si="1"/>
        <v>Mercredi</v>
      </c>
      <c r="B32" s="40">
        <f>IF(B31="","",IF(MONTH(B31+1)&lt;&gt;MONTH(B31),"",B31+1))</f>
        <v>42277</v>
      </c>
      <c r="C32" s="41"/>
      <c r="D32" s="41"/>
      <c r="E32" s="42"/>
      <c r="F32" s="43"/>
      <c r="G32" s="43"/>
      <c r="H32" s="44"/>
      <c r="I32" s="45"/>
      <c r="J32" s="45"/>
      <c r="K32" s="45"/>
      <c r="L32" s="70" t="str">
        <f t="shared" si="0"/>
        <v/>
      </c>
      <c r="M32" s="71" t="str">
        <f t="shared" si="2"/>
        <v/>
      </c>
      <c r="N32" s="46"/>
      <c r="O32" s="45"/>
      <c r="P32" s="47"/>
    </row>
    <row r="33" spans="1:16">
      <c r="A33" s="49" t="str">
        <f t="shared" si="1"/>
        <v/>
      </c>
      <c r="B33" s="50" t="str">
        <f>IF(B32="","",IF(MONTH(B32+1)&lt;&gt;MONTH(B32),"",B32+1))</f>
        <v/>
      </c>
      <c r="C33" s="51"/>
      <c r="D33" s="51"/>
      <c r="E33" s="52"/>
      <c r="F33" s="53"/>
      <c r="G33" s="53"/>
      <c r="H33" s="54"/>
      <c r="I33" s="55"/>
      <c r="J33" s="55"/>
      <c r="K33" s="55"/>
      <c r="L33" s="72" t="str">
        <f t="shared" si="0"/>
        <v/>
      </c>
      <c r="M33" s="73" t="str">
        <f t="shared" si="2"/>
        <v/>
      </c>
      <c r="N33" s="56"/>
      <c r="O33" s="55"/>
      <c r="P33" s="57"/>
    </row>
    <row r="34" spans="1:16">
      <c r="E34" s="17"/>
    </row>
    <row r="35" spans="1:16">
      <c r="E35" s="81" t="s">
        <v>59</v>
      </c>
      <c r="F35" s="81"/>
    </row>
    <row r="36" spans="1:16">
      <c r="E36" s="81" t="s">
        <v>60</v>
      </c>
      <c r="F36" s="81" t="s">
        <v>62</v>
      </c>
    </row>
    <row r="37" spans="1:16">
      <c r="E37" s="81" t="s">
        <v>61</v>
      </c>
      <c r="F37" s="81"/>
    </row>
    <row r="38" spans="1:16">
      <c r="E38" s="81" t="s">
        <v>60</v>
      </c>
      <c r="F38" s="81" t="s">
        <v>63</v>
      </c>
    </row>
    <row r="39" spans="1:16">
      <c r="E39" s="81" t="s">
        <v>64</v>
      </c>
      <c r="F39" s="81"/>
    </row>
    <row r="41" spans="1:16">
      <c r="C41" s="82" t="s">
        <v>65</v>
      </c>
    </row>
    <row r="42" spans="1:16">
      <c r="C42" s="82" t="s">
        <v>66</v>
      </c>
    </row>
  </sheetData>
  <mergeCells count="1">
    <mergeCell ref="A1:B1"/>
  </mergeCells>
  <phoneticPr fontId="14" type="noConversion"/>
  <conditionalFormatting sqref="A3:P33">
    <cfRule type="expression" dxfId="1" priority="1" stopIfTrue="1">
      <formula>WEEKDAY($B3,2)&gt;5</formula>
    </cfRule>
    <cfRule type="expression" dxfId="0" priority="2" stopIfTrue="1">
      <formula>COUNTIF(Fer,$B3)</formula>
    </cfRule>
  </conditionalFormatting>
  <dataValidations count="1">
    <dataValidation type="list" allowBlank="1" showInputMessage="1" showErrorMessage="1" sqref="A1">
      <formula1>ListMois</formula1>
    </dataValidation>
  </dataValidations>
  <hyperlinks>
    <hyperlink ref="Q1" r:id="rId1"/>
  </hyperlinks>
  <pageMargins left="0.17499999999999999" right="0.32500000000000001" top="0.75" bottom="0.75" header="0.3" footer="0.3"/>
  <pageSetup paperSize="9" orientation="portrait" r:id="rId2"/>
  <headerFooter>
    <oddHeader>&amp;CNOM DE CHAUFFEUR: LESSART Alexandra
FEUILLE DE FRAIS DU MOIS DE: Aout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2" sqref="D2"/>
    </sheetView>
  </sheetViews>
  <sheetFormatPr baseColWidth="10" defaultRowHeight="14.4"/>
  <cols>
    <col min="1" max="1" width="16.6640625" customWidth="1"/>
    <col min="2" max="2" width="16.88671875" customWidth="1"/>
    <col min="3" max="3" width="5.6640625" customWidth="1"/>
    <col min="4" max="4" width="13" customWidth="1"/>
    <col min="7" max="7" width="13.88671875" customWidth="1"/>
    <col min="9" max="9" width="8.33203125" bestFit="1" customWidth="1"/>
  </cols>
  <sheetData>
    <row r="1" spans="1:10">
      <c r="A1" s="22"/>
      <c r="B1" s="23">
        <v>2015</v>
      </c>
      <c r="D1" s="18">
        <v>0.91666666666666663</v>
      </c>
      <c r="G1" s="75" t="s">
        <v>52</v>
      </c>
    </row>
    <row r="2" spans="1:10">
      <c r="A2" s="24" t="s">
        <v>30</v>
      </c>
      <c r="B2" s="25">
        <f>DATE(B1,1,1)</f>
        <v>42005</v>
      </c>
      <c r="D2" s="18">
        <v>0.25</v>
      </c>
      <c r="G2" s="76">
        <f t="shared" ref="G2:G13" si="0">DATE(An,ROW()-1,1)</f>
        <v>42005</v>
      </c>
      <c r="I2" s="27" t="s">
        <v>43</v>
      </c>
      <c r="J2" s="27" t="s">
        <v>44</v>
      </c>
    </row>
    <row r="3" spans="1:10">
      <c r="A3" s="24" t="s">
        <v>31</v>
      </c>
      <c r="B3" s="25">
        <f>DATE(B1,3,29.56+0.979*MOD(204-11*MOD(B1,19),30)-WEEKDAY(DATE(B1,3,28.56+0.979*MOD(204-11*MOD(B1,19),30))))</f>
        <v>42099</v>
      </c>
      <c r="G3" s="77">
        <f t="shared" si="0"/>
        <v>42036</v>
      </c>
      <c r="I3" s="27" t="s">
        <v>47</v>
      </c>
      <c r="J3" s="27" t="s">
        <v>48</v>
      </c>
    </row>
    <row r="4" spans="1:10">
      <c r="A4" s="24" t="s">
        <v>32</v>
      </c>
      <c r="B4" s="25">
        <f>B3+1</f>
        <v>42100</v>
      </c>
      <c r="G4" s="77">
        <f t="shared" si="0"/>
        <v>42064</v>
      </c>
      <c r="I4" s="27" t="s">
        <v>45</v>
      </c>
      <c r="J4" s="27" t="s">
        <v>46</v>
      </c>
    </row>
    <row r="5" spans="1:10">
      <c r="A5" s="24" t="s">
        <v>33</v>
      </c>
      <c r="B5" s="25">
        <f>DATE(B1,5,1)</f>
        <v>42125</v>
      </c>
      <c r="G5" s="77">
        <f t="shared" si="0"/>
        <v>42095</v>
      </c>
      <c r="I5" s="27" t="s">
        <v>49</v>
      </c>
      <c r="J5" s="27" t="s">
        <v>50</v>
      </c>
    </row>
    <row r="6" spans="1:10">
      <c r="A6" s="24" t="s">
        <v>34</v>
      </c>
      <c r="B6" s="25">
        <f>DATE(B1,5,8)</f>
        <v>42132</v>
      </c>
      <c r="D6" s="28" t="s">
        <v>24</v>
      </c>
      <c r="G6" s="77">
        <f t="shared" si="0"/>
        <v>42125</v>
      </c>
      <c r="I6" s="27" t="s">
        <v>52</v>
      </c>
      <c r="J6" s="27" t="s">
        <v>55</v>
      </c>
    </row>
    <row r="7" spans="1:10">
      <c r="A7" s="24" t="s">
        <v>35</v>
      </c>
      <c r="B7" s="25">
        <f>IF(B5=B4+38,,B4+38)</f>
        <v>42138</v>
      </c>
      <c r="D7" s="28" t="s">
        <v>25</v>
      </c>
      <c r="G7" s="77">
        <f t="shared" si="0"/>
        <v>42156</v>
      </c>
    </row>
    <row r="8" spans="1:10">
      <c r="A8" s="24" t="s">
        <v>36</v>
      </c>
      <c r="B8" s="25">
        <f>B3+49</f>
        <v>42148</v>
      </c>
      <c r="D8" s="28" t="s">
        <v>26</v>
      </c>
      <c r="G8" s="77">
        <f t="shared" si="0"/>
        <v>42186</v>
      </c>
    </row>
    <row r="9" spans="1:10">
      <c r="A9" s="24" t="s">
        <v>37</v>
      </c>
      <c r="B9" s="25">
        <f>B8+1</f>
        <v>42149</v>
      </c>
      <c r="G9" s="77">
        <f t="shared" si="0"/>
        <v>42217</v>
      </c>
    </row>
    <row r="10" spans="1:10">
      <c r="A10" s="24" t="s">
        <v>38</v>
      </c>
      <c r="B10" s="25">
        <f>DATE(B1,7,14)</f>
        <v>42199</v>
      </c>
      <c r="G10" s="77">
        <f t="shared" si="0"/>
        <v>42248</v>
      </c>
    </row>
    <row r="11" spans="1:10">
      <c r="A11" s="24" t="s">
        <v>39</v>
      </c>
      <c r="B11" s="25">
        <f>DATE(B1,8,15)</f>
        <v>42231</v>
      </c>
      <c r="D11" s="29" t="s">
        <v>51</v>
      </c>
      <c r="G11" s="77">
        <f t="shared" si="0"/>
        <v>42278</v>
      </c>
    </row>
    <row r="12" spans="1:10">
      <c r="A12" s="24" t="s">
        <v>40</v>
      </c>
      <c r="B12" s="25">
        <f>DATE(B1,11,1)</f>
        <v>42309</v>
      </c>
      <c r="G12" s="77">
        <f t="shared" si="0"/>
        <v>42309</v>
      </c>
    </row>
    <row r="13" spans="1:10">
      <c r="A13" s="24" t="s">
        <v>41</v>
      </c>
      <c r="B13" s="25">
        <f>DATE(B1,11,11)</f>
        <v>42319</v>
      </c>
      <c r="G13" s="78">
        <f t="shared" si="0"/>
        <v>42339</v>
      </c>
    </row>
    <row r="14" spans="1:10">
      <c r="A14" s="24" t="s">
        <v>42</v>
      </c>
      <c r="B14" s="26">
        <f>DATE(B1,12,25)</f>
        <v>42363</v>
      </c>
    </row>
    <row r="15" spans="1:10">
      <c r="F15" s="74" t="s">
        <v>54</v>
      </c>
    </row>
    <row r="16" spans="1:10">
      <c r="F16" s="74" t="s">
        <v>56</v>
      </c>
    </row>
    <row r="17" spans="6:7">
      <c r="G17" s="79">
        <v>42186</v>
      </c>
    </row>
    <row r="18" spans="6:7">
      <c r="F18" s="74" t="s">
        <v>57</v>
      </c>
    </row>
  </sheetData>
  <phoneticPr fontId="14" type="noConversion"/>
  <dataValidations count="1">
    <dataValidation type="list" allowBlank="1" showInputMessage="1" showErrorMessage="1" sqref="G17">
      <formula1>ListMois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Feuil1</vt:lpstr>
      <vt:lpstr>Feuil2</vt:lpstr>
      <vt:lpstr>Noms</vt:lpstr>
      <vt:lpstr>An</vt:lpstr>
      <vt:lpstr>De</vt:lpstr>
      <vt:lpstr>Fer</vt:lpstr>
      <vt:lpstr>Fi</vt:lpstr>
      <vt:lpstr>ListMois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WILLY</cp:lastModifiedBy>
  <dcterms:created xsi:type="dcterms:W3CDTF">2011-08-21T19:46:47Z</dcterms:created>
  <dcterms:modified xsi:type="dcterms:W3CDTF">2015-08-30T12:04:59Z</dcterms:modified>
</cp:coreProperties>
</file>