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300" windowWidth="12120" windowHeight="7872" tabRatio="959" firstSheet="3" activeTab="3"/>
  </bookViews>
  <sheets>
    <sheet name="Statistiques" sheetId="18" r:id="rId1"/>
    <sheet name="Compteurs" sheetId="37" r:id="rId2"/>
    <sheet name="Historique redresseur R1" sheetId="38" r:id="rId3"/>
    <sheet name="Historique redresseur R1 (2)" sheetId="53" r:id="rId4"/>
    <sheet name="Redresseur R1" sheetId="32" r:id="rId5"/>
    <sheet name="Profil potentiel R1" sheetId="55" r:id="rId6"/>
    <sheet name="Profil potentiel R1+R2" sheetId="46" r:id="rId7"/>
    <sheet name="Joints" sheetId="45" r:id="rId8"/>
    <sheet name="Mesures anodes" sheetId="44" r:id="rId9"/>
    <sheet name="Dopage anodes" sheetId="41" r:id="rId10"/>
    <sheet name="Redresseur R2" sheetId="47" r:id="rId11"/>
    <sheet name="Redresseur R3" sheetId="48" r:id="rId12"/>
    <sheet name="Potentiel secteur R1" sheetId="35" r:id="rId13"/>
    <sheet name="Potentiel secteur R2+R3" sheetId="20" r:id="rId14"/>
    <sheet name="Drainage" sheetId="26" r:id="rId15"/>
    <sheet name="graphiques Ramlog" sheetId="36" r:id="rId16"/>
    <sheet name="graphiques tablette" sheetId="49" r:id="rId17"/>
    <sheet name="Schéma électrique" sheetId="50" r:id="rId18"/>
  </sheets>
  <externalReferences>
    <externalReference r:id="rId19"/>
    <externalReference r:id="rId20"/>
    <externalReference r:id="rId21"/>
    <externalReference r:id="rId22"/>
    <externalReference r:id="rId23"/>
  </externalReferences>
  <definedNames>
    <definedName name="actV450">[1]obs!$G$88</definedName>
    <definedName name="actV460">[1]obs!$G$85</definedName>
    <definedName name="actV470">[1]obs!$G$82</definedName>
    <definedName name="actV480">[1]obs!$G$79</definedName>
    <definedName name="actV490">[1]obs!$G$76</definedName>
    <definedName name="actV500">[1]obs!$G$73</definedName>
    <definedName name="actV510">[1]obs!$G$70</definedName>
    <definedName name="actV520">[1]obs!$G$67</definedName>
    <definedName name="actV530">[1]obs!$G$62</definedName>
    <definedName name="actV540">[1]obs!$G$59</definedName>
    <definedName name="actV550">[1]obs!$G$56</definedName>
    <definedName name="actV560">[1]obs!$G$53</definedName>
    <definedName name="actV570">[1]obs!$G$50</definedName>
    <definedName name="actV580">[1]obs!$G$47</definedName>
    <definedName name="actV590">[1]obs!$G$44</definedName>
    <definedName name="actV600">[1]obs!$G$41</definedName>
    <definedName name="actV610">[1]obs!$G$38</definedName>
    <definedName name="actV620">[1]obs!$G$35</definedName>
    <definedName name="actV624">[1]obs!$G$30</definedName>
    <definedName name="actV630">[1]obs!$G$27</definedName>
    <definedName name="actV640">[1]obs!$G$24</definedName>
    <definedName name="actV650">[1]obs!$G$21</definedName>
    <definedName name="actV660">[1]obs!$G$18</definedName>
    <definedName name="actV670">[1]obs!$G$15</definedName>
    <definedName name="actV680">[1]obs!$G$12</definedName>
    <definedName name="actV690">[1]obs!$G$9</definedName>
    <definedName name="actV700">[1]obs!$G$6</definedName>
    <definedName name="actV710">[1]obs!$G$3</definedName>
    <definedName name="horoV450">[1]horo!$P$12</definedName>
    <definedName name="horoV710">[1]horo!$P$13</definedName>
    <definedName name="_xlnm.Print_Titles" localSheetId="9">'Dopage anodes'!$2:$4</definedName>
    <definedName name="_xlnm.Print_Titles" localSheetId="12">'Potentiel secteur R1'!$2:$7</definedName>
    <definedName name="liaisonV450">'[1]L&lt;1A'!$S$16</definedName>
    <definedName name="liaisonV624">'[1]L&lt;1A'!$S$13</definedName>
    <definedName name="obsV120">[2]Pol!$AU$16</definedName>
    <definedName name="obsV130">[2]Pol!$AU$17</definedName>
    <definedName name="obsV140">[2]Pol!$AU$18</definedName>
    <definedName name="obsV150">[2]Pol!$AU$19</definedName>
    <definedName name="obsV160">[2]Pol!$AU$20</definedName>
    <definedName name="obsV170">[2]Pol!$AU$21</definedName>
    <definedName name="obsV180">[2]Pol!$AU$22</definedName>
    <definedName name="obsV190">[2]Pol!$AU$23</definedName>
    <definedName name="obsV200">[2]Pol!$AU$24</definedName>
    <definedName name="obsV210">[2]Pol!$AU$25</definedName>
    <definedName name="obsV220">[2]Pol!$AU$26</definedName>
    <definedName name="obsV230">[2]Pol!$AU$27</definedName>
    <definedName name="obsV240">[2]Pol!$AU$28</definedName>
    <definedName name="obsV250">[2]Pol!$AU$29</definedName>
    <definedName name="obsV260">[2]Pol!$AU$30</definedName>
    <definedName name="obsV270">[2]Pol!$AU$31</definedName>
    <definedName name="obsV280">[2]Pol!$AU$32</definedName>
    <definedName name="obsV281">[2]Pol!$AU$33</definedName>
    <definedName name="obsV310">[2]Pol!$AU$36</definedName>
    <definedName name="obsV320">[2]Pol!$AU$37</definedName>
    <definedName name="obsV450">[1]Pol!$AU$43</definedName>
    <definedName name="obsV460">[1]Pol!$AU$42</definedName>
    <definedName name="obsV470">[1]Pol!$AU$41</definedName>
    <definedName name="obsV480">[1]Pol!$AU$40</definedName>
    <definedName name="obsV490">[1]Pol!$AU$39</definedName>
    <definedName name="obsV500">[1]Pol!$AU$38</definedName>
    <definedName name="obsV510">[1]Pol!$AU$37</definedName>
    <definedName name="obsV520">[1]Pol!$AU$36</definedName>
    <definedName name="obsV530">[1]Pol!$AU$35</definedName>
    <definedName name="obsV540">[1]Pol!$AU$34</definedName>
    <definedName name="obsV550">[1]Pol!$AU$33</definedName>
    <definedName name="obsV560">[1]Pol!$AU$32</definedName>
    <definedName name="obsV570">[1]Pol!$AU$31</definedName>
    <definedName name="obsV580">[1]Pol!$AU$30</definedName>
    <definedName name="obsV590">[1]Pol!$AU$29</definedName>
    <definedName name="obsV600">[1]Pol!$AU$28</definedName>
    <definedName name="obsV610">[1]Pol!$AU$27</definedName>
    <definedName name="obsV620">[1]Pol!$AU$26</definedName>
    <definedName name="obsV624">[1]Pol!$AU$25</definedName>
    <definedName name="obsV630">[1]Pol!$AU$24</definedName>
    <definedName name="obsV640">[1]Pol!$AU$23</definedName>
    <definedName name="obsV650">[1]Pol!$AU$22</definedName>
    <definedName name="obsV660">[1]Pol!$AU$21</definedName>
    <definedName name="obsV670">[1]Pol!$AU$20</definedName>
    <definedName name="obsV680">[1]Pol!$AU$19</definedName>
    <definedName name="obsV690">[1]Pol!$AU$18</definedName>
    <definedName name="obsV700">[1]Pol!$AU$17</definedName>
    <definedName name="obsV710">[1]Pol!$AU$16</definedName>
    <definedName name="Param_Campagne" localSheetId="9">[3]Récap!$G$6</definedName>
    <definedName name="Param_Campagne" localSheetId="4">[3]Récap!$G$6</definedName>
    <definedName name="Param_Campagne" localSheetId="10">[3]Récap!$G$6</definedName>
    <definedName name="Param_Campagne" localSheetId="11">[3]Récap!$G$6</definedName>
    <definedName name="Param_Campagne" localSheetId="0">[3]Récap!$G$6</definedName>
    <definedName name="Param_Campagne">[4]Récap!$G$6</definedName>
    <definedName name="Param_Code" localSheetId="9">[3]Récap!$G$4</definedName>
    <definedName name="Param_Code" localSheetId="4">[3]Récap!$G$4</definedName>
    <definedName name="Param_Code" localSheetId="10">[3]Récap!$G$4</definedName>
    <definedName name="Param_Code" localSheetId="11">[3]Récap!$G$4</definedName>
    <definedName name="Param_Code" localSheetId="0">[3]Récap!$G$4</definedName>
    <definedName name="Param_Code">[4]Récap!$G$4</definedName>
    <definedName name="Param_Ouvrage" localSheetId="9">[3]Récap!$G$5</definedName>
    <definedName name="Param_Ouvrage" localSheetId="4">[3]Récap!$G$5</definedName>
    <definedName name="Param_Ouvrage" localSheetId="10">[3]Récap!$G$5</definedName>
    <definedName name="Param_Ouvrage" localSheetId="11">[3]Récap!$G$5</definedName>
    <definedName name="Param_Ouvrage" localSheetId="0">[3]Récap!$G$5</definedName>
    <definedName name="Param_Ouvrage">[4]Récap!$G$5</definedName>
    <definedName name="Param_Region" localSheetId="9">[3]Récap!$A$5</definedName>
    <definedName name="Param_Region" localSheetId="4">[3]Récap!$A$5</definedName>
    <definedName name="Param_Region" localSheetId="10">[3]Récap!$A$5</definedName>
    <definedName name="Param_Region" localSheetId="11">[3]Récap!$A$5</definedName>
    <definedName name="Param_Region" localSheetId="0">[3]Récap!$A$5</definedName>
    <definedName name="Param_Region">[4]Récap!$A$5</definedName>
    <definedName name="Param_revêt">[5]Recap!$K$4</definedName>
    <definedName name="Param_Revêtement" localSheetId="9">[3]Récap!$G$7</definedName>
    <definedName name="Param_Revêtement" localSheetId="4">[3]Récap!$G$7</definedName>
    <definedName name="Param_Revêtement" localSheetId="10">[3]Récap!$G$7</definedName>
    <definedName name="Param_Revêtement" localSheetId="11">[3]Récap!$G$7</definedName>
    <definedName name="Param_Revêtement" localSheetId="0">[3]Récap!$G$7</definedName>
    <definedName name="Param_Revêtement">[4]Récap!$G$7</definedName>
    <definedName name="Param_Secteur" localSheetId="9">[3]Récap!$A$6</definedName>
    <definedName name="Param_Secteur" localSheetId="4">[3]Récap!$A$6</definedName>
    <definedName name="Param_Secteur" localSheetId="10">[3]Récap!$A$6</definedName>
    <definedName name="Param_Secteur" localSheetId="11">[3]Récap!$A$6</definedName>
    <definedName name="Param_Secteur" localSheetId="0">[3]Récap!$A$6</definedName>
    <definedName name="Param_Secteur">[4]Récap!$A$6</definedName>
    <definedName name="soutV590">[1]sout!$L$13</definedName>
    <definedName name="SSLink0" localSheetId="9">#REF!</definedName>
    <definedName name="SSLink0" localSheetId="16">#REF!</definedName>
    <definedName name="SSLink0" localSheetId="3">#REF!</definedName>
    <definedName name="SSLink0" localSheetId="7">#REF!</definedName>
    <definedName name="SSLink0" localSheetId="8">#REF!</definedName>
    <definedName name="SSLink0" localSheetId="12">#REF!</definedName>
    <definedName name="SSLink0" localSheetId="5">#REF!</definedName>
    <definedName name="SSLink0" localSheetId="6">#REF!</definedName>
    <definedName name="SSLink0" localSheetId="10">#REF!</definedName>
    <definedName name="SSLink0" localSheetId="11">#REF!</definedName>
    <definedName name="SSLink0">#REF!</definedName>
  </definedNames>
  <calcPr calcId="125725"/>
</workbook>
</file>

<file path=xl/calcChain.xml><?xml version="1.0" encoding="utf-8"?>
<calcChain xmlns="http://schemas.openxmlformats.org/spreadsheetml/2006/main">
  <c r="E5" i="53"/>
  <c r="E6"/>
  <c r="E7"/>
  <c r="E8"/>
  <c r="E9"/>
  <c r="E10"/>
  <c r="E11"/>
  <c r="E12"/>
  <c r="E13"/>
  <c r="E14"/>
  <c r="E15"/>
  <c r="E16"/>
  <c r="C16"/>
  <c r="C15"/>
  <c r="C14"/>
  <c r="C13"/>
  <c r="C12"/>
  <c r="C11"/>
  <c r="C10"/>
  <c r="C9"/>
  <c r="C8"/>
  <c r="C7"/>
  <c r="C6"/>
  <c r="C5"/>
  <c r="A5"/>
  <c r="A6"/>
  <c r="A7"/>
  <c r="A8"/>
  <c r="A9"/>
  <c r="A10"/>
  <c r="A11"/>
  <c r="A12"/>
  <c r="A13"/>
  <c r="A14"/>
  <c r="A15"/>
  <c r="A16" i="38"/>
  <c r="E28" i="37"/>
  <c r="E18"/>
  <c r="E5"/>
  <c r="E1"/>
  <c r="C5"/>
  <c r="E6" i="55" l="1"/>
  <c r="D6"/>
  <c r="D5"/>
  <c r="C6"/>
  <c r="C5"/>
  <c r="B6"/>
  <c r="B5"/>
  <c r="A6"/>
  <c r="A5"/>
  <c r="H6" i="35"/>
  <c r="B16" i="53"/>
  <c r="D16" s="1"/>
  <c r="B15"/>
  <c r="D15" s="1"/>
  <c r="B14"/>
  <c r="D14" s="1"/>
  <c r="B13"/>
  <c r="D13" s="1"/>
  <c r="B12"/>
  <c r="D12" s="1"/>
  <c r="B11"/>
  <c r="D11" s="1"/>
  <c r="B10"/>
  <c r="D10" s="1"/>
  <c r="B9"/>
  <c r="D9" s="1"/>
  <c r="B8"/>
  <c r="D8" s="1"/>
  <c r="B7"/>
  <c r="D7" s="1"/>
  <c r="B6"/>
  <c r="D6" s="1"/>
  <c r="B5"/>
  <c r="D5" s="1"/>
  <c r="E15" i="38"/>
  <c r="E14"/>
  <c r="E13"/>
  <c r="E12"/>
  <c r="E11"/>
  <c r="E10"/>
  <c r="E9"/>
  <c r="E8"/>
  <c r="E7"/>
  <c r="E6"/>
  <c r="E5"/>
  <c r="E16"/>
  <c r="C5"/>
  <c r="C6"/>
  <c r="C7"/>
  <c r="C8"/>
  <c r="C9"/>
  <c r="C10"/>
  <c r="C11"/>
  <c r="C12"/>
  <c r="C13"/>
  <c r="C14"/>
  <c r="C16"/>
  <c r="C15"/>
  <c r="G36" i="32"/>
  <c r="G34"/>
  <c r="G27"/>
  <c r="G23"/>
  <c r="H36"/>
  <c r="H34"/>
  <c r="H27"/>
  <c r="H23"/>
  <c r="J36"/>
  <c r="J34"/>
  <c r="J27"/>
  <c r="J23"/>
  <c r="O27"/>
  <c r="N27"/>
  <c r="M27"/>
  <c r="L27"/>
  <c r="K27"/>
  <c r="I27"/>
  <c r="F27"/>
  <c r="P27"/>
  <c r="O23"/>
  <c r="N23"/>
  <c r="M23"/>
  <c r="L23"/>
  <c r="K23"/>
  <c r="I23"/>
  <c r="F23"/>
  <c r="M36"/>
  <c r="M34"/>
  <c r="B15" i="38" l="1"/>
  <c r="B16"/>
  <c r="A15"/>
  <c r="P36" i="32"/>
  <c r="Q36"/>
  <c r="P34"/>
  <c r="Q34"/>
  <c r="P23"/>
  <c r="Q23"/>
  <c r="E4" i="37"/>
  <c r="E17"/>
  <c r="F16" i="18"/>
  <c r="M10" i="35"/>
  <c r="M9"/>
  <c r="E5" i="55" s="1"/>
  <c r="M10" i="20"/>
  <c r="M11"/>
  <c r="E7" i="46" s="1"/>
  <c r="M12" i="20"/>
  <c r="E8" i="46" s="1"/>
  <c r="M13" i="20"/>
  <c r="E9" i="46" s="1"/>
  <c r="M14" i="20"/>
  <c r="M15"/>
  <c r="E11" i="46" s="1"/>
  <c r="M16" i="20"/>
  <c r="E12" i="46" s="1"/>
  <c r="M17" i="20"/>
  <c r="M18"/>
  <c r="M19"/>
  <c r="E15" i="46" s="1"/>
  <c r="M21" i="20"/>
  <c r="M22"/>
  <c r="M23"/>
  <c r="M24"/>
  <c r="E20" i="46" s="1"/>
  <c r="M25" i="20"/>
  <c r="M26"/>
  <c r="C9" i="46"/>
  <c r="E6"/>
  <c r="E10"/>
  <c r="E14"/>
  <c r="E18"/>
  <c r="E22"/>
  <c r="E19"/>
  <c r="E21"/>
  <c r="A16"/>
  <c r="B16"/>
  <c r="C16"/>
  <c r="J20" i="20"/>
  <c r="D16" i="46" s="1"/>
  <c r="E13"/>
  <c r="E17"/>
  <c r="C50" i="37"/>
  <c r="B12" i="38"/>
  <c r="B11"/>
  <c r="D11" s="1"/>
  <c r="B10"/>
  <c r="B9"/>
  <c r="B8"/>
  <c r="D8" s="1"/>
  <c r="B7"/>
  <c r="B6"/>
  <c r="B5"/>
  <c r="B13"/>
  <c r="B14"/>
  <c r="A5"/>
  <c r="A6"/>
  <c r="A7"/>
  <c r="A8"/>
  <c r="A9"/>
  <c r="A10"/>
  <c r="A11"/>
  <c r="A12"/>
  <c r="A13"/>
  <c r="A14"/>
  <c r="O36" i="32"/>
  <c r="N36"/>
  <c r="O34"/>
  <c r="N34"/>
  <c r="L36"/>
  <c r="L34"/>
  <c r="K36"/>
  <c r="K34"/>
  <c r="I36"/>
  <c r="I34"/>
  <c r="F36"/>
  <c r="F34"/>
  <c r="A6" i="46"/>
  <c r="B6"/>
  <c r="A7"/>
  <c r="B7"/>
  <c r="A8"/>
  <c r="B8"/>
  <c r="A9"/>
  <c r="B9"/>
  <c r="A10"/>
  <c r="B10"/>
  <c r="A11"/>
  <c r="B11"/>
  <c r="A12"/>
  <c r="B12"/>
  <c r="A13"/>
  <c r="B13"/>
  <c r="A14"/>
  <c r="B14"/>
  <c r="A15"/>
  <c r="B15"/>
  <c r="A17"/>
  <c r="B17"/>
  <c r="A18"/>
  <c r="B18"/>
  <c r="A19"/>
  <c r="B19"/>
  <c r="A20"/>
  <c r="B20"/>
  <c r="A21"/>
  <c r="B21"/>
  <c r="A22"/>
  <c r="B22"/>
  <c r="B5"/>
  <c r="K9" i="20"/>
  <c r="I9"/>
  <c r="J9"/>
  <c r="D5" i="46" s="1"/>
  <c r="H9" i="20"/>
  <c r="C5" i="46" s="1"/>
  <c r="C6"/>
  <c r="D6"/>
  <c r="C7"/>
  <c r="D7"/>
  <c r="C8"/>
  <c r="D8"/>
  <c r="D9"/>
  <c r="C10"/>
  <c r="D10"/>
  <c r="C11"/>
  <c r="D11"/>
  <c r="C12"/>
  <c r="D12"/>
  <c r="C13"/>
  <c r="D13"/>
  <c r="C14"/>
  <c r="D14"/>
  <c r="C15"/>
  <c r="D15"/>
  <c r="C17"/>
  <c r="D17"/>
  <c r="C18"/>
  <c r="D18"/>
  <c r="C19"/>
  <c r="D19"/>
  <c r="C20"/>
  <c r="D20"/>
  <c r="C21"/>
  <c r="D21"/>
  <c r="C22"/>
  <c r="D22"/>
  <c r="G36" i="48"/>
  <c r="F36"/>
  <c r="G34"/>
  <c r="F34"/>
  <c r="G27"/>
  <c r="F27"/>
  <c r="G23"/>
  <c r="F23"/>
  <c r="G7"/>
  <c r="F7"/>
  <c r="G36" i="47"/>
  <c r="F36"/>
  <c r="G34"/>
  <c r="F34"/>
  <c r="G27"/>
  <c r="F27"/>
  <c r="G23"/>
  <c r="F23"/>
  <c r="G7"/>
  <c r="A5" i="46"/>
  <c r="M20" i="20" l="1"/>
  <c r="E16" i="46" s="1"/>
  <c r="D5" i="38"/>
  <c r="D13"/>
  <c r="E21" i="37"/>
  <c r="E40" s="1"/>
  <c r="M9" i="20"/>
  <c r="E5" i="46" s="1"/>
  <c r="D10" i="38"/>
  <c r="D14"/>
  <c r="D12"/>
  <c r="D9"/>
  <c r="D6"/>
  <c r="D7"/>
  <c r="G12" i="44"/>
  <c r="I12" s="1"/>
  <c r="E12"/>
  <c r="I6"/>
  <c r="I4"/>
  <c r="G4"/>
  <c r="E4"/>
  <c r="E36" i="37" l="1"/>
  <c r="E27"/>
  <c r="C4"/>
  <c r="E13"/>
  <c r="Q27" i="32"/>
  <c r="E33" i="37" l="1"/>
  <c r="E6"/>
  <c r="F62" i="41"/>
  <c r="F71" s="1"/>
  <c r="F69"/>
  <c r="F10"/>
  <c r="E19" i="37" l="1"/>
  <c r="E20" s="1"/>
  <c r="B24" i="18"/>
  <c r="B25"/>
  <c r="D15" i="38" l="1"/>
  <c r="D16"/>
  <c r="E26" i="37"/>
  <c r="E7"/>
  <c r="E8" s="1"/>
  <c r="C17"/>
  <c r="E9" l="1"/>
  <c r="E10"/>
  <c r="E11" s="1"/>
  <c r="C18"/>
  <c r="E25" l="1"/>
  <c r="E29" s="1"/>
  <c r="E42" l="1"/>
  <c r="E30"/>
  <c r="E38"/>
  <c r="K6" i="35" l="1"/>
  <c r="J6"/>
  <c r="K6" i="20" l="1"/>
  <c r="J6"/>
</calcChain>
</file>

<file path=xl/sharedStrings.xml><?xml version="1.0" encoding="utf-8"?>
<sst xmlns="http://schemas.openxmlformats.org/spreadsheetml/2006/main" count="564" uniqueCount="267">
  <si>
    <t>Réglage</t>
  </si>
  <si>
    <t>A</t>
  </si>
  <si>
    <t xml:space="preserve">Potentiel de la canalisation au redresseur </t>
  </si>
  <si>
    <t>Relevé du compteur d'énergie</t>
  </si>
  <si>
    <t xml:space="preserve">Tension d'alimentation </t>
  </si>
  <si>
    <t>*</t>
  </si>
  <si>
    <t>L</t>
  </si>
  <si>
    <t>K</t>
  </si>
  <si>
    <t>J</t>
  </si>
  <si>
    <t>ü</t>
  </si>
  <si>
    <t>:</t>
  </si>
  <si>
    <r>
      <t xml:space="preserve"> Ouvrage</t>
    </r>
    <r>
      <rPr>
        <sz val="12"/>
        <rFont val="Times New Roman"/>
        <family val="1"/>
      </rPr>
      <t xml:space="preserve"> </t>
    </r>
  </si>
  <si>
    <t xml:space="preserve">: </t>
  </si>
  <si>
    <r>
      <t>Assistance</t>
    </r>
    <r>
      <rPr>
        <sz val="12"/>
        <rFont val="Times New Roman"/>
        <family val="1"/>
      </rPr>
      <t xml:space="preserve"> </t>
    </r>
  </si>
  <si>
    <t>Sol</t>
  </si>
  <si>
    <t>Unité</t>
  </si>
  <si>
    <t>à courant déclenché</t>
  </si>
  <si>
    <t>à courant établi</t>
  </si>
  <si>
    <t xml:space="preserve">Potentiel de la prise de terre au redresseur </t>
  </si>
  <si>
    <t xml:space="preserve">Potentiel déversoir au redresseur </t>
  </si>
  <si>
    <t>POTENTIEL ELECTROCHIMIQUE</t>
  </si>
  <si>
    <t>W</t>
  </si>
  <si>
    <t>Résistance apparente déversoir</t>
  </si>
  <si>
    <t>Résistance apparente du circuit secondaire</t>
  </si>
  <si>
    <t>RESISTANCE</t>
  </si>
  <si>
    <t>Contrôle par lecture directe multimètre</t>
  </si>
  <si>
    <t xml:space="preserve">Intensité convertie </t>
  </si>
  <si>
    <t>Chute de tension mesurée</t>
  </si>
  <si>
    <t>Contrôle par pince ampèremétrique</t>
  </si>
  <si>
    <t>Contrôle sur shunt permanent</t>
  </si>
  <si>
    <t xml:space="preserve">Intensité débitée affichée </t>
  </si>
  <si>
    <t>INTENSITE</t>
  </si>
  <si>
    <t xml:space="preserve">Tension d'utilisation mesurée </t>
  </si>
  <si>
    <t>Tension d'utilisation affichée</t>
  </si>
  <si>
    <t>Secondaire</t>
  </si>
  <si>
    <t>V ~</t>
  </si>
  <si>
    <t>Primaire</t>
  </si>
  <si>
    <t>TENSION</t>
  </si>
  <si>
    <t>%</t>
  </si>
  <si>
    <t>kWh</t>
  </si>
  <si>
    <t>H</t>
  </si>
  <si>
    <t>COMPTEURS</t>
  </si>
  <si>
    <t xml:space="preserve"> </t>
  </si>
  <si>
    <t>ENVIRONNEMENT</t>
  </si>
  <si>
    <t>Rural</t>
  </si>
  <si>
    <t>Urbain</t>
  </si>
  <si>
    <t>SOL</t>
  </si>
  <si>
    <t>Aride</t>
  </si>
  <si>
    <t>Sec</t>
  </si>
  <si>
    <t>Humide</t>
  </si>
  <si>
    <t>Détrempé</t>
  </si>
  <si>
    <t>Enneigé - gelé</t>
  </si>
  <si>
    <t>METEO</t>
  </si>
  <si>
    <t>Ensoleillé</t>
  </si>
  <si>
    <t>Nuageux</t>
  </si>
  <si>
    <t>Couvert</t>
  </si>
  <si>
    <t>Pluvieux</t>
  </si>
  <si>
    <t>AVIS</t>
  </si>
  <si>
    <t>U</t>
  </si>
  <si>
    <t>P</t>
  </si>
  <si>
    <t>X</t>
  </si>
  <si>
    <t>LIEUX DE MESURES</t>
  </si>
  <si>
    <t>Environnement</t>
  </si>
  <si>
    <t>Météo</t>
  </si>
  <si>
    <t>POTENTIEL CONDUITE / SOL</t>
  </si>
  <si>
    <t>Seuil</t>
  </si>
  <si>
    <t>" on "</t>
  </si>
  <si>
    <t>" off "</t>
  </si>
  <si>
    <t>revêtue hydrocarboné type “C” et considéré posé dans les règles de l’art.</t>
  </si>
  <si>
    <t>Date</t>
  </si>
  <si>
    <t>Moyenne</t>
  </si>
  <si>
    <t>Conduite / sol</t>
  </si>
  <si>
    <t>Anode / sol</t>
  </si>
  <si>
    <t>anode connectée</t>
  </si>
  <si>
    <t>anode déconnectée</t>
  </si>
  <si>
    <t>M. BONNAZZA</t>
  </si>
  <si>
    <t>Sassenay, rue de Gergy - vers P.I. n° 8</t>
  </si>
  <si>
    <t>Sassenay, rue des Cadolles</t>
  </si>
  <si>
    <t>Virey, # foyer village</t>
  </si>
  <si>
    <t>Virey, n° 191 route de Sassenay</t>
  </si>
  <si>
    <t>Virey, stop Lessard</t>
  </si>
  <si>
    <t>Lessard, chemin du Verdot</t>
  </si>
  <si>
    <t>Lessard lot "Champ Cordot" vers P.P. n° 35</t>
  </si>
  <si>
    <t>Fragnes, place monument cabine PTT</t>
  </si>
  <si>
    <t>La Loyère, ventouse entrée Château</t>
  </si>
  <si>
    <t>La Loyère, sur conduite tablier pont écluse</t>
  </si>
  <si>
    <t>Crissey CD 5, en face du 25 bis</t>
  </si>
  <si>
    <t>Crissey, proche branchement RCB</t>
  </si>
  <si>
    <t>By-pass Ø 350-400 KODAK</t>
  </si>
  <si>
    <t>p.p. chemin du Colombier / rue des peupliers</t>
  </si>
  <si>
    <t>câblette au passage SNCF</t>
  </si>
  <si>
    <t xml:space="preserve">Numéro de l'enregistreur </t>
  </si>
  <si>
    <t>A24C7</t>
  </si>
  <si>
    <t xml:space="preserve">Date et heure de départ </t>
  </si>
  <si>
    <t xml:space="preserve">Date et heure de fin </t>
  </si>
  <si>
    <t xml:space="preserve">Période entre les mesures </t>
  </si>
  <si>
    <t>00000499ms</t>
  </si>
  <si>
    <t xml:space="preserve">Nom fichier </t>
  </si>
  <si>
    <t>fiche1</t>
  </si>
  <si>
    <t xml:space="preserve">Nom du technicien </t>
  </si>
  <si>
    <t>Carpentier</t>
  </si>
  <si>
    <t xml:space="preserve">Electrode </t>
  </si>
  <si>
    <t xml:space="preserve">Lieu </t>
  </si>
  <si>
    <t xml:space="preserve">Latitude </t>
  </si>
  <si>
    <t>46,839214° N</t>
  </si>
  <si>
    <t xml:space="preserve">Longitude </t>
  </si>
  <si>
    <t>4,723646° E</t>
  </si>
  <si>
    <t xml:space="preserve">Altitude </t>
  </si>
  <si>
    <t>260.6 M</t>
  </si>
  <si>
    <t xml:space="preserve">Témoin </t>
  </si>
  <si>
    <t>010cm²</t>
  </si>
  <si>
    <t xml:space="preserve">Densité </t>
  </si>
  <si>
    <t>0,02A/m²</t>
  </si>
  <si>
    <t xml:space="preserve">Fréquence </t>
  </si>
  <si>
    <t>65,0Hz</t>
  </si>
  <si>
    <t>Eon (V)</t>
  </si>
  <si>
    <t>min. : -2,151</t>
  </si>
  <si>
    <t>max. : -1,733</t>
  </si>
  <si>
    <t>moy. : -1,997</t>
  </si>
  <si>
    <t>Eoff (V)</t>
  </si>
  <si>
    <t>min. : -0,795</t>
  </si>
  <si>
    <t>max. : -0,724</t>
  </si>
  <si>
    <t>moy. : -0,773</t>
  </si>
  <si>
    <t>Itm DC (mA)</t>
  </si>
  <si>
    <t>min. : -0,02</t>
  </si>
  <si>
    <t>max. : -0</t>
  </si>
  <si>
    <t>moy. : -0,01</t>
  </si>
  <si>
    <t>Densité (A/m²)</t>
  </si>
  <si>
    <t>min. : -0,022</t>
  </si>
  <si>
    <t>moy. : -0,00771837</t>
  </si>
  <si>
    <t>Mercurey cimetière</t>
  </si>
  <si>
    <t>Maladière</t>
  </si>
  <si>
    <t>Compteur horaire</t>
  </si>
  <si>
    <t>unité</t>
  </si>
  <si>
    <t>Pourcentage de fonctionnement efficace</t>
  </si>
  <si>
    <t>Compteur énergétique</t>
  </si>
  <si>
    <t>Energie ABSORBEE par le redresseur</t>
  </si>
  <si>
    <t xml:space="preserve">Energie / jour absorbée </t>
  </si>
  <si>
    <t xml:space="preserve">Energie globale absorbée </t>
  </si>
  <si>
    <t>Energie DELIVREE par le redresseur</t>
  </si>
  <si>
    <t xml:space="preserve">   Tension d'utilisation </t>
  </si>
  <si>
    <t xml:space="preserve">   Intensité débitée </t>
  </si>
  <si>
    <t xml:space="preserve">   Energie globale délivrée </t>
  </si>
  <si>
    <t>Rendement du redresseur</t>
  </si>
  <si>
    <t xml:space="preserve">   Coût approximatif du kWh </t>
  </si>
  <si>
    <t xml:space="preserve">Relevé du compteur horaire </t>
  </si>
  <si>
    <t xml:space="preserve">Tension aux bornes du shunt </t>
  </si>
  <si>
    <t xml:space="preserve">100 mV/A </t>
  </si>
  <si>
    <t>PRISE DE TERRE</t>
  </si>
  <si>
    <t>Résistance prise de terre</t>
  </si>
  <si>
    <t>I</t>
  </si>
  <si>
    <t>R malt</t>
  </si>
  <si>
    <t>Seuil Malt</t>
  </si>
  <si>
    <t xml:space="preserve">1er graphe </t>
  </si>
  <si>
    <t>I drainé</t>
  </si>
  <si>
    <t>Eon</t>
  </si>
  <si>
    <t>Eoff</t>
  </si>
  <si>
    <t>Erail</t>
  </si>
  <si>
    <t>2ème graphe</t>
  </si>
  <si>
    <t>Itm</t>
  </si>
  <si>
    <t>SYSTEMATIQUEMENT A LA TABLETTE</t>
  </si>
  <si>
    <t>info collées</t>
  </si>
  <si>
    <t>Coordonnées GPS (décimales)</t>
  </si>
  <si>
    <t>Problème PP sur la forme</t>
  </si>
  <si>
    <t>Planète Oui - Électricité renouvelable</t>
  </si>
  <si>
    <t>EDF - Tarif Bleu Ciel (réglementé)</t>
  </si>
  <si>
    <t>GDF Suez Dolce Vita - Électricité fixe 1 an</t>
  </si>
  <si>
    <t>EDF - Mon contrat électricité</t>
  </si>
  <si>
    <t>Enercoop</t>
  </si>
  <si>
    <t>Température</t>
  </si>
  <si>
    <t>°C</t>
  </si>
  <si>
    <t>U piles à vide</t>
  </si>
  <si>
    <t>U piles en charge</t>
  </si>
  <si>
    <t>Caractéristiques</t>
  </si>
  <si>
    <t>Nombre de pile(s)</t>
  </si>
  <si>
    <t>Date installation</t>
  </si>
  <si>
    <t>Durée fonctionnement</t>
  </si>
  <si>
    <t>Date contrôle</t>
  </si>
  <si>
    <t>Schéma de branchement</t>
  </si>
  <si>
    <t>Capacité pile(s)</t>
  </si>
  <si>
    <t>A.h</t>
  </si>
  <si>
    <t>Réglage potentiomètre</t>
  </si>
  <si>
    <t>nb piles par branche</t>
  </si>
  <si>
    <t>nb branches</t>
  </si>
  <si>
    <t xml:space="preserve">Série  </t>
  </si>
  <si>
    <t xml:space="preserve">Parallèle  </t>
  </si>
  <si>
    <t xml:space="preserve">Série-parallèle  </t>
  </si>
  <si>
    <t>Intensité mesurée en milliampèremètre</t>
  </si>
  <si>
    <t xml:space="preserve">100 mV/100 mA </t>
  </si>
  <si>
    <t>Résistance apparente</t>
  </si>
  <si>
    <t>Potentiel de la canalisation au poste</t>
  </si>
  <si>
    <r>
      <t xml:space="preserve">mV </t>
    </r>
    <r>
      <rPr>
        <u/>
        <sz val="10"/>
        <rFont val="Cambria"/>
        <family val="1"/>
        <scheme val="major"/>
      </rPr>
      <t>---</t>
    </r>
  </si>
  <si>
    <r>
      <t xml:space="preserve">mA </t>
    </r>
    <r>
      <rPr>
        <u/>
        <sz val="10"/>
        <rFont val="Cambria"/>
        <family val="1"/>
        <scheme val="major"/>
      </rPr>
      <t>---</t>
    </r>
  </si>
  <si>
    <t>u</t>
  </si>
  <si>
    <t>jour</t>
  </si>
  <si>
    <t>Caractéristiques du shunt</t>
  </si>
  <si>
    <t>100 mV / 100 mA</t>
  </si>
  <si>
    <r>
      <t xml:space="preserve">V </t>
    </r>
    <r>
      <rPr>
        <u/>
        <sz val="10"/>
        <rFont val="Cambria"/>
        <family val="1"/>
        <scheme val="major"/>
      </rPr>
      <t>---</t>
    </r>
  </si>
  <si>
    <r>
      <t xml:space="preserve">A </t>
    </r>
    <r>
      <rPr>
        <u/>
        <sz val="10"/>
        <rFont val="Cambria"/>
        <family val="1"/>
        <scheme val="major"/>
      </rPr>
      <t>---</t>
    </r>
  </si>
  <si>
    <t>……….</t>
  </si>
  <si>
    <t>Potentiel déversoir au redresseur (à courant établi)</t>
  </si>
  <si>
    <t>Intensité mesurée en mode ampèremètre</t>
  </si>
  <si>
    <t>Heures</t>
  </si>
  <si>
    <t>Jours</t>
  </si>
  <si>
    <t>Relève du</t>
  </si>
  <si>
    <t>Durée de fonctionnement efficace</t>
  </si>
  <si>
    <t>Durée de fonctionnement théorique</t>
  </si>
  <si>
    <t>Durée de non fonctionnement :</t>
  </si>
  <si>
    <t>Durée de fonctionnement réel</t>
  </si>
  <si>
    <t>Volt</t>
  </si>
  <si>
    <t>kWh/j</t>
  </si>
  <si>
    <t>Coût énergétique</t>
  </si>
  <si>
    <t xml:space="preserve">   Coût journalier / fonctionnement</t>
  </si>
  <si>
    <t xml:space="preserve">   Coût global depuis dernière campagne</t>
  </si>
  <si>
    <t xml:space="preserve">   Coût global / an</t>
  </si>
  <si>
    <t>€</t>
  </si>
  <si>
    <t>INTENSITE - courants anodiques</t>
  </si>
  <si>
    <r>
      <t xml:space="preserve">Débit anodique - </t>
    </r>
    <r>
      <rPr>
        <b/>
        <sz val="11"/>
        <rFont val="Cambria"/>
        <family val="1"/>
        <scheme val="major"/>
      </rPr>
      <t>mesure directe</t>
    </r>
  </si>
  <si>
    <r>
      <t xml:space="preserve">U1 anode - conduite </t>
    </r>
    <r>
      <rPr>
        <b/>
        <sz val="11"/>
        <rFont val="Cambria"/>
        <family val="1"/>
        <scheme val="major"/>
      </rPr>
      <t>circuit ouvert</t>
    </r>
  </si>
  <si>
    <r>
      <t xml:space="preserve">U2 anode - conduite </t>
    </r>
    <r>
      <rPr>
        <b/>
        <sz val="11"/>
        <rFont val="Cambria"/>
        <family val="1"/>
        <scheme val="major"/>
      </rPr>
      <t>circuit fermé</t>
    </r>
  </si>
  <si>
    <r>
      <t xml:space="preserve">Débit anodique - </t>
    </r>
    <r>
      <rPr>
        <b/>
        <sz val="11"/>
        <rFont val="Cambria"/>
        <family val="1"/>
        <scheme val="major"/>
      </rPr>
      <t>mesure corrigée</t>
    </r>
  </si>
  <si>
    <t>mA</t>
  </si>
  <si>
    <t>mV</t>
  </si>
  <si>
    <t>PP 1</t>
  </si>
  <si>
    <r>
      <t xml:space="preserve">POTENTIEL électrochimique / sol </t>
    </r>
    <r>
      <rPr>
        <sz val="12"/>
        <rFont val="Cambria"/>
        <family val="1"/>
        <scheme val="major"/>
      </rPr>
      <t>(mV)</t>
    </r>
  </si>
  <si>
    <r>
      <rPr>
        <b/>
        <sz val="12"/>
        <rFont val="Cambria"/>
        <family val="1"/>
        <scheme val="major"/>
      </rPr>
      <t>COURANT</t>
    </r>
    <r>
      <rPr>
        <sz val="12"/>
        <rFont val="Cambria"/>
        <family val="1"/>
        <scheme val="major"/>
      </rPr>
      <t xml:space="preserve"> (mA)</t>
    </r>
  </si>
  <si>
    <t xml:space="preserve">A V I S </t>
  </si>
  <si>
    <t>Structure / sol</t>
  </si>
  <si>
    <t>PP 2 TP 10 cm²</t>
  </si>
  <si>
    <t>Courant témoin</t>
  </si>
  <si>
    <t>Configuration</t>
  </si>
  <si>
    <t>Joint en exploitation</t>
  </si>
  <si>
    <t>Joint court-circuité</t>
  </si>
  <si>
    <t>JOINTS ISOLANTS</t>
  </si>
  <si>
    <t>Type</t>
  </si>
  <si>
    <t>Etat</t>
  </si>
  <si>
    <t>potentiel</t>
  </si>
  <si>
    <t>courant</t>
  </si>
  <si>
    <r>
      <rPr>
        <b/>
        <i/>
        <sz val="10"/>
        <rFont val="Cambria"/>
        <family val="1"/>
        <scheme val="major"/>
      </rPr>
      <t>B</t>
    </r>
    <r>
      <rPr>
        <i/>
        <sz val="10"/>
        <rFont val="Cambria"/>
        <family val="1"/>
        <scheme val="major"/>
      </rPr>
      <t>rides</t>
    </r>
  </si>
  <si>
    <r>
      <rPr>
        <b/>
        <i/>
        <sz val="10"/>
        <rFont val="Cambria"/>
        <family val="1"/>
        <scheme val="major"/>
      </rPr>
      <t>I</t>
    </r>
    <r>
      <rPr>
        <i/>
        <sz val="10"/>
        <rFont val="Cambria"/>
        <family val="1"/>
        <scheme val="major"/>
      </rPr>
      <t>solant</t>
    </r>
  </si>
  <si>
    <t>extérieur</t>
  </si>
  <si>
    <t>ouvrage</t>
  </si>
  <si>
    <t>joint IJ</t>
  </si>
  <si>
    <r>
      <rPr>
        <b/>
        <i/>
        <sz val="10"/>
        <rFont val="Cambria"/>
        <family val="1"/>
        <scheme val="major"/>
      </rPr>
      <t>M</t>
    </r>
    <r>
      <rPr>
        <i/>
        <sz val="10"/>
        <rFont val="Cambria"/>
        <family val="1"/>
        <scheme val="major"/>
      </rPr>
      <t>onobloc</t>
    </r>
  </si>
  <si>
    <r>
      <rPr>
        <b/>
        <i/>
        <sz val="10"/>
        <rFont val="Cambria"/>
        <family val="1"/>
        <scheme val="major"/>
      </rPr>
      <t>S</t>
    </r>
    <r>
      <rPr>
        <i/>
        <sz val="10"/>
        <rFont val="Cambria"/>
        <family val="1"/>
        <scheme val="major"/>
      </rPr>
      <t>hunté</t>
    </r>
  </si>
  <si>
    <t>(mV)</t>
  </si>
  <si>
    <t>(mA)</t>
  </si>
  <si>
    <t>B</t>
  </si>
  <si>
    <t>SEUIL</t>
  </si>
  <si>
    <r>
      <t>A</t>
    </r>
    <r>
      <rPr>
        <i/>
        <sz val="10"/>
        <rFont val="Cambria"/>
        <family val="1"/>
        <scheme val="major"/>
      </rPr>
      <t>utre</t>
    </r>
  </si>
  <si>
    <t>S</t>
  </si>
  <si>
    <t>R</t>
  </si>
  <si>
    <t>PP</t>
  </si>
  <si>
    <r>
      <t xml:space="preserve">SOUTIRAGE </t>
    </r>
    <r>
      <rPr>
        <b/>
        <sz val="12"/>
        <color rgb="FF00B050"/>
        <rFont val="Cambria"/>
        <family val="1"/>
        <scheme val="major"/>
      </rPr>
      <t>FRAGNES (48V-15A)</t>
    </r>
    <r>
      <rPr>
        <b/>
        <sz val="12"/>
        <color rgb="FF0000FF"/>
        <rFont val="Cambria"/>
        <family val="1"/>
        <scheme val="major"/>
      </rPr>
      <t xml:space="preserve">        N/S</t>
    </r>
  </si>
  <si>
    <r>
      <t xml:space="preserve">SOUTIRAGE </t>
    </r>
    <r>
      <rPr>
        <b/>
        <sz val="12"/>
        <color rgb="FF00B050"/>
        <rFont val="Cambria"/>
        <family val="1"/>
        <scheme val="major"/>
      </rPr>
      <t>FONTAINES (48V-15A)</t>
    </r>
    <r>
      <rPr>
        <b/>
        <sz val="12"/>
        <color rgb="FF0000FF"/>
        <rFont val="Cambria"/>
        <family val="1"/>
        <scheme val="major"/>
      </rPr>
      <t xml:space="preserve">   N/S</t>
    </r>
  </si>
  <si>
    <r>
      <t xml:space="preserve">COFFRET A PILES   </t>
    </r>
    <r>
      <rPr>
        <b/>
        <sz val="10"/>
        <color rgb="FF00B050"/>
        <rFont val="Cambria"/>
        <family val="1"/>
        <scheme val="major"/>
      </rPr>
      <t xml:space="preserve"> lieu</t>
    </r>
  </si>
  <si>
    <t>?</t>
  </si>
  <si>
    <t>Nom</t>
  </si>
  <si>
    <t>N° PP</t>
  </si>
  <si>
    <t>***</t>
  </si>
  <si>
    <r>
      <t>Résistivité (</t>
    </r>
    <r>
      <rPr>
        <sz val="14"/>
        <rFont val="Symbol"/>
        <family val="1"/>
        <charset val="2"/>
      </rPr>
      <t>W</t>
    </r>
    <r>
      <rPr>
        <sz val="14"/>
        <rFont val="Cambria"/>
        <family val="1"/>
        <scheme val="major"/>
      </rPr>
      <t>.m)</t>
    </r>
  </si>
  <si>
    <t>Soutirage 2</t>
  </si>
  <si>
    <t>Soutirage 3</t>
  </si>
  <si>
    <r>
      <t xml:space="preserve">SOUTIRAGE </t>
    </r>
    <r>
      <rPr>
        <b/>
        <sz val="12"/>
        <color rgb="FF00B050"/>
        <rFont val="Cambria"/>
        <family val="1"/>
        <scheme val="major"/>
      </rPr>
      <t>ISLE ADAM (48V-15A)</t>
    </r>
    <r>
      <rPr>
        <b/>
        <sz val="12"/>
        <color rgb="FF0000FF"/>
        <rFont val="Cambria"/>
        <family val="1"/>
        <scheme val="major"/>
      </rPr>
      <t xml:space="preserve">    N/S</t>
    </r>
  </si>
  <si>
    <t>Rive gauche</t>
  </si>
  <si>
    <t>E</t>
  </si>
  <si>
    <t>Rive droite</t>
  </si>
</sst>
</file>

<file path=xl/styles.xml><?xml version="1.0" encoding="utf-8"?>
<styleSheet xmlns="http://schemas.openxmlformats.org/spreadsheetml/2006/main">
  <numFmts count="11">
    <numFmt numFmtId="43" formatCode="_-* #,##0.00\ _€_-;\-* #,##0.00\ _€_-;_-* &quot;-&quot;??\ _€_-;_-@_-"/>
    <numFmt numFmtId="164" formatCode="#,##0.00_);[Red]\(#,##0.00\)"/>
    <numFmt numFmtId="165" formatCode="dd/mm/yy"/>
    <numFmt numFmtId="166" formatCode="0.000"/>
    <numFmt numFmtId="167" formatCode="_-* #,##0\ _€_-;\-* #,##0\ _€_-;_-* &quot;-&quot;??\ _€_-;_-@_-"/>
    <numFmt numFmtId="168" formatCode="dd/mm/yy;@"/>
    <numFmt numFmtId="169" formatCode="d/m/yy"/>
    <numFmt numFmtId="170" formatCode="#,##0.000"/>
    <numFmt numFmtId="171" formatCode="0.0"/>
    <numFmt numFmtId="172" formatCode="0.0000"/>
    <numFmt numFmtId="173" formatCode="#,##0.0000"/>
  </numFmts>
  <fonts count="80">
    <font>
      <sz val="10"/>
      <name val="MS Sans Serif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2"/>
      <name val="Times New Roman"/>
      <family val="1"/>
    </font>
    <font>
      <sz val="10"/>
      <name val="Arial"/>
      <family val="2"/>
    </font>
    <font>
      <i/>
      <sz val="12"/>
      <name val="Times New Roman"/>
      <family val="1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Symbol"/>
      <family val="1"/>
      <charset val="2"/>
    </font>
    <font>
      <sz val="10"/>
      <name val="Arial"/>
      <family val="2"/>
    </font>
    <font>
      <sz val="10"/>
      <color rgb="FF00B0F0"/>
      <name val="Arial"/>
      <family val="2"/>
    </font>
    <font>
      <sz val="10"/>
      <color rgb="FF00B0F0"/>
      <name val="Times New Roman"/>
      <family val="1"/>
    </font>
    <font>
      <b/>
      <sz val="10"/>
      <color rgb="FF00B0F0"/>
      <name val="Arial"/>
      <family val="2"/>
    </font>
    <font>
      <b/>
      <sz val="10"/>
      <color rgb="FF00B0F0"/>
      <name val="Times New Roman"/>
      <family val="1"/>
    </font>
    <font>
      <sz val="10"/>
      <name val="MS Sans Serif"/>
      <family val="2"/>
    </font>
    <font>
      <i/>
      <sz val="10"/>
      <name val="Times New Roman"/>
      <family val="1"/>
    </font>
    <font>
      <sz val="8"/>
      <name val="Times New Roman"/>
      <family val="1"/>
    </font>
    <font>
      <sz val="8.1999999999999993"/>
      <name val="Arial"/>
      <family val="2"/>
    </font>
    <font>
      <b/>
      <sz val="16"/>
      <color rgb="FF00B050"/>
      <name val="Wingdings"/>
      <charset val="2"/>
    </font>
    <font>
      <b/>
      <sz val="16"/>
      <color rgb="FFFFC000"/>
      <name val="Wingdings"/>
      <charset val="2"/>
    </font>
    <font>
      <b/>
      <sz val="16"/>
      <color rgb="FFFF0000"/>
      <name val="Wingdings"/>
      <charset val="2"/>
    </font>
    <font>
      <sz val="16"/>
      <color rgb="FF0000FF"/>
      <name val="Wingdings"/>
      <charset val="2"/>
    </font>
    <font>
      <sz val="14"/>
      <color theme="5" tint="-0.249977111117893"/>
      <name val="Times New Roman"/>
      <family val="1"/>
    </font>
    <font>
      <b/>
      <sz val="14"/>
      <color indexed="12"/>
      <name val="Wingdings"/>
      <charset val="2"/>
    </font>
    <font>
      <sz val="14"/>
      <color indexed="16"/>
      <name val="Times New Roman"/>
      <family val="1"/>
    </font>
    <font>
      <b/>
      <sz val="10"/>
      <name val="MS Sans Serif"/>
      <family val="2"/>
    </font>
    <font>
      <sz val="11"/>
      <name val="Times New Roman"/>
      <family val="1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i/>
      <sz val="10"/>
      <name val="Cambria"/>
      <family val="1"/>
      <scheme val="major"/>
    </font>
    <font>
      <i/>
      <sz val="8"/>
      <name val="Cambria"/>
      <family val="1"/>
      <scheme val="major"/>
    </font>
    <font>
      <b/>
      <sz val="9"/>
      <name val="Cambria"/>
      <family val="1"/>
      <scheme val="major"/>
    </font>
    <font>
      <i/>
      <sz val="9"/>
      <name val="Cambria"/>
      <family val="1"/>
      <scheme val="major"/>
    </font>
    <font>
      <u/>
      <sz val="10"/>
      <name val="Cambria"/>
      <family val="1"/>
      <scheme val="major"/>
    </font>
    <font>
      <sz val="10"/>
      <color rgb="FF0000FF"/>
      <name val="Cambria"/>
      <family val="1"/>
      <scheme val="major"/>
    </font>
    <font>
      <sz val="12"/>
      <name val="Cambria"/>
      <family val="1"/>
      <scheme val="major"/>
    </font>
    <font>
      <sz val="18"/>
      <color theme="0"/>
      <name val="Cambria"/>
      <family val="1"/>
      <scheme val="major"/>
    </font>
    <font>
      <b/>
      <sz val="12"/>
      <name val="Cambria"/>
      <family val="1"/>
      <scheme val="major"/>
    </font>
    <font>
      <sz val="14"/>
      <name val="Cambria"/>
      <family val="1"/>
      <scheme val="major"/>
    </font>
    <font>
      <i/>
      <sz val="12"/>
      <name val="Cambria"/>
      <family val="1"/>
      <scheme val="major"/>
    </font>
    <font>
      <sz val="9"/>
      <name val="Cambria"/>
      <family val="1"/>
      <scheme val="major"/>
    </font>
    <font>
      <sz val="11"/>
      <name val="Cambria"/>
      <family val="1"/>
      <scheme val="major"/>
    </font>
    <font>
      <i/>
      <sz val="11"/>
      <name val="Cambria"/>
      <family val="1"/>
      <scheme val="major"/>
    </font>
    <font>
      <b/>
      <sz val="12"/>
      <color rgb="FF0000FF"/>
      <name val="Cambria"/>
      <family val="1"/>
      <scheme val="major"/>
    </font>
    <font>
      <b/>
      <sz val="11"/>
      <color indexed="21"/>
      <name val="Cambria"/>
      <family val="1"/>
      <scheme val="major"/>
    </font>
    <font>
      <b/>
      <sz val="11"/>
      <name val="Cambria"/>
      <family val="1"/>
      <scheme val="major"/>
    </font>
    <font>
      <b/>
      <u/>
      <sz val="11"/>
      <color indexed="12"/>
      <name val="Cambria"/>
      <family val="1"/>
      <scheme val="major"/>
    </font>
    <font>
      <b/>
      <sz val="11"/>
      <color indexed="20"/>
      <name val="Cambria"/>
      <family val="1"/>
      <scheme val="major"/>
    </font>
    <font>
      <sz val="11"/>
      <color indexed="20"/>
      <name val="Cambria"/>
      <family val="1"/>
      <scheme val="major"/>
    </font>
    <font>
      <sz val="11"/>
      <color theme="0" tint="-4.9989318521683403E-2"/>
      <name val="Cambria"/>
      <family val="1"/>
      <scheme val="major"/>
    </font>
    <font>
      <sz val="11"/>
      <color rgb="FF0000FF"/>
      <name val="Cambria"/>
      <family val="1"/>
      <scheme val="major"/>
    </font>
    <font>
      <b/>
      <i/>
      <sz val="11"/>
      <name val="Cambria"/>
      <family val="1"/>
      <scheme val="major"/>
    </font>
    <font>
      <b/>
      <sz val="11"/>
      <color rgb="FF0000FF"/>
      <name val="Cambria"/>
      <family val="1"/>
      <scheme val="major"/>
    </font>
    <font>
      <sz val="10"/>
      <name val="MS Sans Serif"/>
      <family val="2"/>
    </font>
    <font>
      <b/>
      <sz val="14"/>
      <color indexed="11"/>
      <name val="Wingdings"/>
      <charset val="2"/>
    </font>
    <font>
      <b/>
      <sz val="14"/>
      <color indexed="11"/>
      <name val="Cambria"/>
      <family val="1"/>
      <scheme val="major"/>
    </font>
    <font>
      <sz val="12"/>
      <name val="Wingdings"/>
      <charset val="2"/>
    </font>
    <font>
      <b/>
      <sz val="14"/>
      <color indexed="52"/>
      <name val="Wingdings"/>
      <charset val="2"/>
    </font>
    <font>
      <sz val="8"/>
      <name val="Cambria"/>
      <family val="1"/>
      <scheme val="major"/>
    </font>
    <font>
      <b/>
      <i/>
      <sz val="10"/>
      <name val="Cambria"/>
      <family val="1"/>
      <scheme val="major"/>
    </font>
    <font>
      <b/>
      <sz val="16"/>
      <color rgb="FF92D050"/>
      <name val="Cambria"/>
      <family val="1"/>
      <scheme val="major"/>
    </font>
    <font>
      <sz val="8"/>
      <color rgb="FF0000FF"/>
      <name val="Cambria"/>
      <family val="1"/>
      <scheme val="major"/>
    </font>
    <font>
      <sz val="14"/>
      <color theme="5" tint="-0.249977111117893"/>
      <name val="Cambria"/>
      <family val="1"/>
      <scheme val="major"/>
    </font>
    <font>
      <b/>
      <sz val="12"/>
      <color theme="5" tint="-0.249977111117893"/>
      <name val="Cambria"/>
      <family val="1"/>
      <scheme val="major"/>
    </font>
    <font>
      <i/>
      <sz val="12"/>
      <color theme="5" tint="-0.249977111117893"/>
      <name val="Cambria"/>
      <family val="1"/>
      <scheme val="major"/>
    </font>
    <font>
      <b/>
      <sz val="12"/>
      <color rgb="FF00B050"/>
      <name val="Cambria"/>
      <family val="1"/>
      <scheme val="major"/>
    </font>
    <font>
      <b/>
      <sz val="10"/>
      <color rgb="FF00B050"/>
      <name val="Cambria"/>
      <family val="1"/>
      <scheme val="major"/>
    </font>
    <font>
      <i/>
      <sz val="10"/>
      <color rgb="FF00B050"/>
      <name val="Cambria"/>
      <family val="1"/>
      <scheme val="major"/>
    </font>
    <font>
      <sz val="8.5"/>
      <name val="MS Sans Serif"/>
      <family val="2"/>
    </font>
    <font>
      <sz val="14"/>
      <color theme="0"/>
      <name val="Cambria"/>
      <family val="1"/>
      <scheme val="major"/>
    </font>
    <font>
      <sz val="12"/>
      <color theme="0"/>
      <name val="Cambria"/>
      <family val="1"/>
      <scheme val="major"/>
    </font>
    <font>
      <b/>
      <sz val="9"/>
      <color rgb="FF00B0F0"/>
      <name val="Cambria"/>
      <family val="1"/>
      <scheme val="major"/>
    </font>
    <font>
      <sz val="9"/>
      <color rgb="FF00B0F0"/>
      <name val="Cambria"/>
      <family val="1"/>
      <scheme val="major"/>
    </font>
    <font>
      <sz val="14"/>
      <name val="Symbol"/>
      <family val="1"/>
      <charset val="2"/>
    </font>
    <font>
      <sz val="10"/>
      <color rgb="FF7030A0"/>
      <name val="Cambria"/>
      <family val="1"/>
      <scheme val="major"/>
    </font>
    <font>
      <i/>
      <sz val="11"/>
      <color rgb="FFFF00FF"/>
      <name val="Cambria"/>
      <family val="1"/>
      <scheme val="major"/>
    </font>
    <font>
      <sz val="11"/>
      <color rgb="FFFF00FF"/>
      <name val="Cambria"/>
      <family val="1"/>
      <scheme val="major"/>
    </font>
  </fonts>
  <fills count="1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13"/>
      </patternFill>
    </fill>
    <fill>
      <patternFill patternType="solid">
        <fgColor theme="0" tint="-0.14999847407452621"/>
        <bgColor indexed="13"/>
      </patternFill>
    </fill>
    <fill>
      <patternFill patternType="solid">
        <fgColor theme="0" tint="-0.249977111117893"/>
        <bgColor indexed="42"/>
      </patternFill>
    </fill>
    <fill>
      <patternFill patternType="solid">
        <fgColor theme="0" tint="-0.249977111117893"/>
        <bgColor indexed="1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41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0" tint="-4.9989318521683403E-2"/>
        <bgColor indexed="4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10"/>
      </patternFill>
    </fill>
    <fill>
      <patternFill patternType="solid">
        <fgColor rgb="FFC00000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slantDashDot">
        <color indexed="64"/>
      </bottom>
      <diagonal/>
    </border>
    <border>
      <left/>
      <right/>
      <top/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/>
      <bottom style="slantDashDot">
        <color indexed="64"/>
      </bottom>
      <diagonal/>
    </border>
    <border>
      <left/>
      <right style="medium">
        <color indexed="64"/>
      </right>
      <top/>
      <bottom style="slantDashDot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dashDotDot">
        <color indexed="64"/>
      </left>
      <right/>
      <top style="double">
        <color indexed="64"/>
      </top>
      <bottom/>
      <diagonal/>
    </border>
    <border>
      <left style="dashDotDot">
        <color indexed="64"/>
      </left>
      <right style="thin">
        <color indexed="64"/>
      </right>
      <top style="thin">
        <color indexed="64"/>
      </top>
      <bottom/>
      <diagonal/>
    </border>
    <border>
      <left style="dashDotDot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dashDotDot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ashDotDot">
        <color indexed="64"/>
      </left>
      <right style="thin">
        <color indexed="64"/>
      </right>
      <top/>
      <bottom/>
      <diagonal/>
    </border>
    <border>
      <left style="dashDotDot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</borders>
  <cellStyleXfs count="24">
    <xf numFmtId="0" fontId="0" fillId="0" borderId="0"/>
    <xf numFmtId="0" fontId="4" fillId="0" borderId="0"/>
    <xf numFmtId="0" fontId="17" fillId="0" borderId="0"/>
    <xf numFmtId="43" fontId="17" fillId="0" borderId="0" applyFont="0" applyFill="0" applyBorder="0" applyAlignment="0" applyProtection="0"/>
    <xf numFmtId="0" fontId="12" fillId="0" borderId="0"/>
    <xf numFmtId="164" fontId="17" fillId="0" borderId="0" applyFont="0" applyFill="0" applyBorder="0" applyAlignment="0" applyProtection="0"/>
    <xf numFmtId="0" fontId="12" fillId="0" borderId="0"/>
    <xf numFmtId="0" fontId="17" fillId="0" borderId="0"/>
    <xf numFmtId="0" fontId="1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2" fillId="0" borderId="0"/>
    <xf numFmtId="0" fontId="4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164" fontId="2" fillId="0" borderId="0" applyFont="0" applyFill="0" applyBorder="0" applyAlignment="0" applyProtection="0"/>
  </cellStyleXfs>
  <cellXfs count="607">
    <xf numFmtId="0" fontId="0" fillId="0" borderId="0" xfId="0"/>
    <xf numFmtId="0" fontId="0" fillId="0" borderId="0" xfId="0" applyBorder="1"/>
    <xf numFmtId="0" fontId="6" fillId="0" borderId="0" xfId="0" applyNumberFormat="1" applyFont="1" applyFill="1" applyBorder="1" applyAlignment="1" applyProtection="1">
      <alignment horizontal="center" vertical="center"/>
    </xf>
    <xf numFmtId="0" fontId="4" fillId="0" borderId="0" xfId="1"/>
    <xf numFmtId="0" fontId="8" fillId="0" borderId="0" xfId="1" applyFont="1"/>
    <xf numFmtId="0" fontId="5" fillId="0" borderId="0" xfId="1" applyFont="1"/>
    <xf numFmtId="0" fontId="13" fillId="0" borderId="0" xfId="1" applyFont="1"/>
    <xf numFmtId="0" fontId="14" fillId="0" borderId="0" xfId="1" applyFont="1" applyAlignment="1"/>
    <xf numFmtId="165" fontId="14" fillId="0" borderId="0" xfId="1" applyNumberFormat="1" applyFont="1" applyAlignment="1">
      <alignment horizontal="left"/>
    </xf>
    <xf numFmtId="0" fontId="14" fillId="0" borderId="0" xfId="1" applyFont="1" applyAlignment="1">
      <alignment horizontal="left"/>
    </xf>
    <xf numFmtId="3" fontId="6" fillId="0" borderId="0" xfId="0" applyNumberFormat="1" applyFont="1" applyFill="1" applyBorder="1" applyAlignment="1" applyProtection="1">
      <alignment horizontal="center" vertical="center"/>
    </xf>
    <xf numFmtId="0" fontId="9" fillId="0" borderId="0" xfId="6" applyFont="1" applyAlignment="1">
      <alignment horizontal="center" vertical="center"/>
    </xf>
    <xf numFmtId="0" fontId="12" fillId="0" borderId="0" xfId="6" applyAlignment="1">
      <alignment horizontal="center" vertical="center"/>
    </xf>
    <xf numFmtId="165" fontId="9" fillId="0" borderId="0" xfId="6" applyNumberFormat="1" applyFont="1" applyAlignment="1">
      <alignment horizontal="center" vertical="center"/>
    </xf>
    <xf numFmtId="0" fontId="7" fillId="0" borderId="0" xfId="6" applyFont="1" applyAlignment="1">
      <alignment horizontal="center" vertical="center"/>
    </xf>
    <xf numFmtId="0" fontId="12" fillId="0" borderId="0" xfId="6" applyBorder="1" applyAlignment="1">
      <alignment horizontal="center" vertical="center"/>
    </xf>
    <xf numFmtId="0" fontId="20" fillId="0" borderId="0" xfId="2" applyFont="1"/>
    <xf numFmtId="0" fontId="17" fillId="0" borderId="0" xfId="2"/>
    <xf numFmtId="0" fontId="9" fillId="0" borderId="0" xfId="6" applyFont="1" applyAlignment="1"/>
    <xf numFmtId="0" fontId="9" fillId="0" borderId="0" xfId="6" applyFont="1" applyAlignment="1">
      <alignment horizontal="left"/>
    </xf>
    <xf numFmtId="0" fontId="12" fillId="0" borderId="0" xfId="6"/>
    <xf numFmtId="0" fontId="9" fillId="0" borderId="20" xfId="6" applyFont="1" applyBorder="1" applyAlignment="1">
      <alignment horizontal="center" vertical="center"/>
    </xf>
    <xf numFmtId="0" fontId="9" fillId="0" borderId="1" xfId="6" applyFont="1" applyBorder="1" applyAlignment="1">
      <alignment horizontal="center" vertical="center"/>
    </xf>
    <xf numFmtId="0" fontId="19" fillId="0" borderId="20" xfId="6" applyFont="1" applyBorder="1" applyAlignment="1">
      <alignment horizontal="center" vertical="center"/>
    </xf>
    <xf numFmtId="0" fontId="21" fillId="0" borderId="20" xfId="6" applyFont="1" applyBorder="1" applyAlignment="1">
      <alignment horizontal="center" vertical="center"/>
    </xf>
    <xf numFmtId="0" fontId="12" fillId="0" borderId="1" xfId="6" applyBorder="1" applyAlignment="1">
      <alignment horizontal="center" vertical="center"/>
    </xf>
    <xf numFmtId="0" fontId="22" fillId="0" borderId="20" xfId="6" applyFont="1" applyBorder="1" applyAlignment="1">
      <alignment horizontal="center" vertical="center"/>
    </xf>
    <xf numFmtId="0" fontId="23" fillId="0" borderId="29" xfId="6" applyFont="1" applyBorder="1" applyAlignment="1">
      <alignment horizontal="center" vertical="center"/>
    </xf>
    <xf numFmtId="0" fontId="12" fillId="0" borderId="2" xfId="6" applyBorder="1" applyAlignment="1">
      <alignment horizontal="center" vertical="center"/>
    </xf>
    <xf numFmtId="0" fontId="25" fillId="0" borderId="1" xfId="0" applyNumberFormat="1" applyFont="1" applyFill="1" applyBorder="1" applyAlignment="1" applyProtection="1">
      <alignment horizontal="center" vertical="center" textRotation="255"/>
    </xf>
    <xf numFmtId="0" fontId="26" fillId="0" borderId="1" xfId="0" applyNumberFormat="1" applyFont="1" applyFill="1" applyBorder="1" applyAlignment="1" applyProtection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left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 applyAlignment="1"/>
    <xf numFmtId="165" fontId="16" fillId="0" borderId="0" xfId="0" applyNumberFormat="1" applyFont="1" applyAlignment="1">
      <alignment horizontal="left"/>
    </xf>
    <xf numFmtId="0" fontId="16" fillId="0" borderId="0" xfId="0" applyFont="1" applyAlignment="1">
      <alignment horizontal="left"/>
    </xf>
    <xf numFmtId="4" fontId="10" fillId="0" borderId="0" xfId="0" applyNumberFormat="1" applyFont="1" applyBorder="1" applyAlignment="1">
      <alignment horizontal="center" vertical="center"/>
    </xf>
    <xf numFmtId="170" fontId="10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26" fillId="0" borderId="0" xfId="0" applyNumberFormat="1" applyFont="1" applyFill="1" applyBorder="1" applyAlignment="1" applyProtection="1">
      <alignment horizontal="center" vertical="center"/>
    </xf>
    <xf numFmtId="4" fontId="9" fillId="0" borderId="0" xfId="0" applyNumberFormat="1" applyFont="1" applyBorder="1" applyAlignment="1">
      <alignment horizontal="center" vertical="center"/>
    </xf>
    <xf numFmtId="170" fontId="0" fillId="0" borderId="0" xfId="0" applyNumberFormat="1" applyBorder="1"/>
    <xf numFmtId="0" fontId="3" fillId="0" borderId="0" xfId="9" applyNumberFormat="1" applyFont="1" applyFill="1" applyBorder="1" applyAlignment="1" applyProtection="1">
      <alignment horizontal="center" vertical="center"/>
    </xf>
    <xf numFmtId="0" fontId="2" fillId="0" borderId="0" xfId="9" applyAlignment="1">
      <alignment vertical="center"/>
    </xf>
    <xf numFmtId="0" fontId="3" fillId="0" borderId="0" xfId="9" applyNumberFormat="1" applyFont="1" applyFill="1" applyBorder="1" applyAlignment="1" applyProtection="1">
      <alignment vertical="center"/>
    </xf>
    <xf numFmtId="0" fontId="5" fillId="0" borderId="0" xfId="9" applyNumberFormat="1" applyFont="1" applyFill="1" applyBorder="1" applyAlignment="1" applyProtection="1">
      <alignment horizontal="center" vertical="center"/>
    </xf>
    <xf numFmtId="0" fontId="6" fillId="0" borderId="0" xfId="9" applyNumberFormat="1" applyFont="1" applyFill="1" applyBorder="1" applyAlignment="1" applyProtection="1">
      <alignment horizontal="center" vertical="center"/>
    </xf>
    <xf numFmtId="0" fontId="3" fillId="0" borderId="0" xfId="9" applyNumberFormat="1" applyFont="1" applyFill="1" applyBorder="1" applyAlignment="1" applyProtection="1">
      <alignment horizontal="center"/>
    </xf>
    <xf numFmtId="0" fontId="4" fillId="0" borderId="0" xfId="9" applyNumberFormat="1" applyFont="1" applyFill="1" applyBorder="1" applyAlignment="1" applyProtection="1"/>
    <xf numFmtId="0" fontId="3" fillId="0" borderId="0" xfId="9" applyFont="1" applyAlignment="1">
      <alignment horizontal="center"/>
    </xf>
    <xf numFmtId="0" fontId="3" fillId="0" borderId="0" xfId="9" applyNumberFormat="1" applyFont="1" applyFill="1" applyBorder="1" applyAlignment="1" applyProtection="1"/>
    <xf numFmtId="0" fontId="3" fillId="0" borderId="13" xfId="9" applyNumberFormat="1" applyFont="1" applyFill="1" applyBorder="1" applyAlignment="1" applyProtection="1">
      <alignment horizontal="center"/>
    </xf>
    <xf numFmtId="0" fontId="3" fillId="0" borderId="13" xfId="9" applyNumberFormat="1" applyFont="1" applyFill="1" applyBorder="1" applyAlignment="1" applyProtection="1"/>
    <xf numFmtId="0" fontId="3" fillId="0" borderId="0" xfId="9" applyFont="1" applyBorder="1" applyAlignment="1">
      <alignment horizontal="center"/>
    </xf>
    <xf numFmtId="1" fontId="6" fillId="0" borderId="0" xfId="9" applyNumberFormat="1" applyFont="1" applyFill="1" applyBorder="1" applyAlignment="1" applyProtection="1"/>
    <xf numFmtId="0" fontId="6" fillId="0" borderId="0" xfId="9" applyNumberFormat="1" applyFont="1" applyFill="1" applyBorder="1" applyAlignment="1" applyProtection="1">
      <alignment horizontal="center"/>
    </xf>
    <xf numFmtId="1" fontId="6" fillId="0" borderId="0" xfId="9" applyNumberFormat="1" applyFont="1" applyFill="1" applyBorder="1" applyAlignment="1" applyProtection="1">
      <alignment horizontal="center"/>
    </xf>
    <xf numFmtId="171" fontId="6" fillId="0" borderId="0" xfId="9" applyNumberFormat="1" applyFont="1" applyFill="1" applyBorder="1" applyAlignment="1" applyProtection="1">
      <alignment horizontal="center"/>
    </xf>
    <xf numFmtId="0" fontId="6" fillId="0" borderId="0" xfId="9" applyNumberFormat="1" applyFont="1" applyFill="1" applyBorder="1" applyAlignment="1" applyProtection="1"/>
    <xf numFmtId="49" fontId="3" fillId="0" borderId="0" xfId="9" applyNumberFormat="1" applyFont="1" applyFill="1" applyBorder="1" applyAlignment="1" applyProtection="1"/>
    <xf numFmtId="0" fontId="2" fillId="0" borderId="0" xfId="9"/>
    <xf numFmtId="0" fontId="26" fillId="0" borderId="2" xfId="0" applyNumberFormat="1" applyFont="1" applyFill="1" applyBorder="1" applyAlignment="1" applyProtection="1">
      <alignment horizontal="center" vertical="center"/>
    </xf>
    <xf numFmtId="0" fontId="27" fillId="0" borderId="0" xfId="0" applyNumberFormat="1" applyFont="1" applyFill="1" applyBorder="1" applyAlignment="1" applyProtection="1">
      <alignment horizontal="center" vertical="center"/>
    </xf>
    <xf numFmtId="14" fontId="5" fillId="0" borderId="0" xfId="0" applyNumberFormat="1" applyFont="1" applyFill="1" applyBorder="1" applyAlignment="1" applyProtection="1">
      <alignment horizontal="center" vertical="center"/>
    </xf>
    <xf numFmtId="14" fontId="6" fillId="0" borderId="0" xfId="0" applyNumberFormat="1" applyFont="1" applyFill="1" applyBorder="1" applyAlignment="1" applyProtection="1">
      <alignment horizontal="center" vertical="center"/>
    </xf>
    <xf numFmtId="3" fontId="5" fillId="0" borderId="0" xfId="0" applyNumberFormat="1" applyFont="1" applyFill="1" applyBorder="1" applyAlignment="1" applyProtection="1">
      <alignment horizontal="center" vertical="center"/>
    </xf>
    <xf numFmtId="170" fontId="5" fillId="0" borderId="0" xfId="0" applyNumberFormat="1" applyFont="1" applyFill="1" applyBorder="1" applyAlignment="1" applyProtection="1">
      <alignment horizontal="center" vertical="center"/>
    </xf>
    <xf numFmtId="0" fontId="24" fillId="0" borderId="1" xfId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6" fillId="0" borderId="0" xfId="9" applyNumberFormat="1" applyFont="1" applyFill="1" applyBorder="1" applyAlignment="1" applyProtection="1">
      <alignment horizontal="center" vertical="center"/>
    </xf>
    <xf numFmtId="49" fontId="5" fillId="0" borderId="0" xfId="9" applyNumberFormat="1" applyFont="1" applyFill="1" applyBorder="1" applyAlignment="1" applyProtection="1">
      <alignment horizontal="center" vertical="center"/>
    </xf>
    <xf numFmtId="0" fontId="29" fillId="0" borderId="0" xfId="9" applyNumberFormat="1" applyFont="1" applyFill="1" applyBorder="1" applyAlignment="1" applyProtection="1">
      <alignment vertical="center"/>
    </xf>
    <xf numFmtId="0" fontId="9" fillId="0" borderId="0" xfId="9" applyNumberFormat="1" applyFont="1" applyFill="1" applyBorder="1" applyAlignment="1" applyProtection="1">
      <alignment vertical="center"/>
    </xf>
    <xf numFmtId="0" fontId="9" fillId="0" borderId="0" xfId="9" applyNumberFormat="1" applyFont="1" applyFill="1" applyBorder="1" applyAlignment="1" applyProtection="1">
      <alignment horizontal="center" vertical="center"/>
    </xf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40" xfId="0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45" xfId="0" applyBorder="1"/>
    <xf numFmtId="2" fontId="0" fillId="0" borderId="27" xfId="0" applyNumberFormat="1" applyBorder="1" applyAlignment="1">
      <alignment horizontal="center"/>
    </xf>
    <xf numFmtId="2" fontId="0" fillId="0" borderId="28" xfId="0" applyNumberFormat="1" applyBorder="1" applyAlignment="1">
      <alignment horizontal="center"/>
    </xf>
    <xf numFmtId="0" fontId="30" fillId="0" borderId="0" xfId="9" applyNumberFormat="1" applyFont="1" applyFill="1" applyBorder="1" applyAlignment="1" applyProtection="1">
      <alignment vertical="center"/>
    </xf>
    <xf numFmtId="0" fontId="30" fillId="0" borderId="0" xfId="9" applyNumberFormat="1" applyFont="1" applyFill="1" applyBorder="1" applyAlignment="1" applyProtection="1">
      <alignment horizontal="center" vertical="center"/>
    </xf>
    <xf numFmtId="0" fontId="31" fillId="0" borderId="10" xfId="9" applyNumberFormat="1" applyFont="1" applyFill="1" applyBorder="1" applyAlignment="1" applyProtection="1">
      <alignment horizontal="center" vertical="center"/>
    </xf>
    <xf numFmtId="0" fontId="32" fillId="0" borderId="1" xfId="9" applyNumberFormat="1" applyFont="1" applyFill="1" applyBorder="1" applyAlignment="1" applyProtection="1">
      <alignment horizontal="center" vertical="center"/>
    </xf>
    <xf numFmtId="2" fontId="32" fillId="0" borderId="1" xfId="9" applyNumberFormat="1" applyFont="1" applyFill="1" applyBorder="1" applyAlignment="1" applyProtection="1">
      <alignment horizontal="center" vertical="center"/>
    </xf>
    <xf numFmtId="3" fontId="31" fillId="0" borderId="10" xfId="9" applyNumberFormat="1" applyFont="1" applyFill="1" applyBorder="1" applyAlignment="1" applyProtection="1">
      <alignment horizontal="center" vertical="center"/>
    </xf>
    <xf numFmtId="3" fontId="32" fillId="0" borderId="1" xfId="9" applyNumberFormat="1" applyFont="1" applyFill="1" applyBorder="1" applyAlignment="1" applyProtection="1">
      <alignment horizontal="center" vertical="center"/>
    </xf>
    <xf numFmtId="4" fontId="32" fillId="0" borderId="1" xfId="9" applyNumberFormat="1" applyFont="1" applyFill="1" applyBorder="1" applyAlignment="1" applyProtection="1">
      <alignment horizontal="center" vertical="center"/>
    </xf>
    <xf numFmtId="3" fontId="31" fillId="0" borderId="9" xfId="9" applyNumberFormat="1" applyFont="1" applyFill="1" applyBorder="1" applyAlignment="1" applyProtection="1">
      <alignment vertical="center"/>
    </xf>
    <xf numFmtId="3" fontId="32" fillId="0" borderId="2" xfId="9" applyNumberFormat="1" applyFont="1" applyFill="1" applyBorder="1" applyAlignment="1" applyProtection="1">
      <alignment horizontal="center" vertical="center"/>
    </xf>
    <xf numFmtId="0" fontId="32" fillId="0" borderId="0" xfId="9" applyNumberFormat="1" applyFont="1" applyFill="1" applyBorder="1" applyAlignment="1" applyProtection="1">
      <alignment horizontal="center" vertical="center"/>
    </xf>
    <xf numFmtId="0" fontId="31" fillId="0" borderId="0" xfId="9" applyNumberFormat="1" applyFont="1" applyFill="1" applyBorder="1" applyAlignment="1" applyProtection="1">
      <alignment horizontal="center" vertical="center"/>
    </xf>
    <xf numFmtId="0" fontId="9" fillId="0" borderId="10" xfId="9" applyNumberFormat="1" applyFont="1" applyFill="1" applyBorder="1" applyAlignment="1" applyProtection="1">
      <alignment horizontal="center" vertical="center"/>
    </xf>
    <xf numFmtId="0" fontId="11" fillId="0" borderId="10" xfId="9" applyNumberFormat="1" applyFont="1" applyFill="1" applyBorder="1" applyAlignment="1" applyProtection="1">
      <alignment horizontal="center" vertical="center"/>
    </xf>
    <xf numFmtId="0" fontId="9" fillId="0" borderId="9" xfId="9" applyNumberFormat="1" applyFont="1" applyFill="1" applyBorder="1" applyAlignment="1" applyProtection="1">
      <alignment horizontal="center" vertical="center"/>
    </xf>
    <xf numFmtId="0" fontId="33" fillId="0" borderId="0" xfId="0" applyFont="1" applyAlignment="1">
      <alignment horizontal="center"/>
    </xf>
    <xf numFmtId="0" fontId="31" fillId="0" borderId="10" xfId="9" applyNumberFormat="1" applyFont="1" applyFill="1" applyBorder="1" applyAlignment="1" applyProtection="1">
      <alignment vertical="center"/>
    </xf>
    <xf numFmtId="0" fontId="30" fillId="0" borderId="10" xfId="9" applyNumberFormat="1" applyFont="1" applyFill="1" applyBorder="1" applyAlignment="1" applyProtection="1">
      <alignment horizontal="center" vertical="center"/>
    </xf>
    <xf numFmtId="0" fontId="30" fillId="0" borderId="10" xfId="9" applyNumberFormat="1" applyFont="1" applyFill="1" applyBorder="1" applyAlignment="1" applyProtection="1">
      <alignment horizontal="center"/>
    </xf>
    <xf numFmtId="0" fontId="30" fillId="0" borderId="7" xfId="9" applyNumberFormat="1" applyFont="1" applyFill="1" applyBorder="1" applyAlignment="1" applyProtection="1">
      <alignment horizontal="center" vertical="center"/>
    </xf>
    <xf numFmtId="0" fontId="30" fillId="0" borderId="0" xfId="9" applyFont="1" applyAlignment="1">
      <alignment vertical="center"/>
    </xf>
    <xf numFmtId="0" fontId="2" fillId="0" borderId="0" xfId="9" applyFont="1" applyAlignment="1">
      <alignment vertical="center"/>
    </xf>
    <xf numFmtId="0" fontId="31" fillId="12" borderId="7" xfId="9" applyNumberFormat="1" applyFont="1" applyFill="1" applyBorder="1" applyAlignment="1" applyProtection="1">
      <alignment horizontal="center" vertical="center"/>
    </xf>
    <xf numFmtId="0" fontId="30" fillId="0" borderId="4" xfId="9" applyNumberFormat="1" applyFont="1" applyFill="1" applyBorder="1" applyAlignment="1" applyProtection="1">
      <alignment vertical="center"/>
    </xf>
    <xf numFmtId="0" fontId="30" fillId="0" borderId="7" xfId="9" applyNumberFormat="1" applyFont="1" applyFill="1" applyBorder="1" applyAlignment="1" applyProtection="1">
      <alignment vertical="center"/>
    </xf>
    <xf numFmtId="0" fontId="30" fillId="0" borderId="0" xfId="9" applyNumberFormat="1" applyFont="1" applyFill="1" applyBorder="1" applyAlignment="1" applyProtection="1">
      <alignment horizontal="right" vertical="center"/>
    </xf>
    <xf numFmtId="0" fontId="30" fillId="0" borderId="16" xfId="9" applyNumberFormat="1" applyFont="1" applyFill="1" applyBorder="1" applyAlignment="1" applyProtection="1">
      <alignment vertical="center"/>
    </xf>
    <xf numFmtId="0" fontId="30" fillId="0" borderId="24" xfId="9" applyNumberFormat="1" applyFont="1" applyFill="1" applyBorder="1" applyAlignment="1" applyProtection="1">
      <alignment vertical="center"/>
    </xf>
    <xf numFmtId="0" fontId="32" fillId="0" borderId="0" xfId="9" applyNumberFormat="1" applyFont="1" applyFill="1" applyBorder="1" applyAlignment="1" applyProtection="1">
      <alignment horizontal="right" vertical="center"/>
    </xf>
    <xf numFmtId="0" fontId="32" fillId="0" borderId="0" xfId="9" applyNumberFormat="1" applyFont="1" applyFill="1" applyBorder="1" applyAlignment="1" applyProtection="1">
      <alignment vertical="center"/>
    </xf>
    <xf numFmtId="0" fontId="32" fillId="0" borderId="7" xfId="9" applyNumberFormat="1" applyFont="1" applyFill="1" applyBorder="1" applyAlignment="1" applyProtection="1">
      <alignment vertical="center"/>
    </xf>
    <xf numFmtId="0" fontId="30" fillId="0" borderId="7" xfId="9" applyNumberFormat="1" applyFont="1" applyFill="1" applyBorder="1" applyAlignment="1" applyProtection="1">
      <alignment horizontal="left" vertical="center"/>
    </xf>
    <xf numFmtId="0" fontId="9" fillId="0" borderId="7" xfId="9" applyNumberFormat="1" applyFont="1" applyFill="1" applyBorder="1" applyAlignment="1" applyProtection="1">
      <alignment vertical="center"/>
    </xf>
    <xf numFmtId="0" fontId="10" fillId="12" borderId="7" xfId="9" applyNumberFormat="1" applyFont="1" applyFill="1" applyBorder="1" applyAlignment="1" applyProtection="1">
      <alignment horizontal="center" vertical="center"/>
    </xf>
    <xf numFmtId="0" fontId="9" fillId="0" borderId="7" xfId="9" applyNumberFormat="1" applyFont="1" applyFill="1" applyBorder="1" applyAlignment="1" applyProtection="1">
      <alignment horizontal="left" vertical="center"/>
    </xf>
    <xf numFmtId="0" fontId="9" fillId="0" borderId="5" xfId="9" applyNumberFormat="1" applyFont="1" applyFill="1" applyBorder="1" applyAlignment="1" applyProtection="1">
      <alignment vertical="center"/>
    </xf>
    <xf numFmtId="0" fontId="9" fillId="0" borderId="8" xfId="9" applyNumberFormat="1" applyFont="1" applyFill="1" applyBorder="1" applyAlignment="1" applyProtection="1">
      <alignment vertical="center"/>
    </xf>
    <xf numFmtId="0" fontId="9" fillId="0" borderId="47" xfId="9" applyNumberFormat="1" applyFont="1" applyFill="1" applyBorder="1" applyAlignment="1" applyProtection="1">
      <alignment vertical="center"/>
    </xf>
    <xf numFmtId="0" fontId="37" fillId="0" borderId="0" xfId="9" applyNumberFormat="1" applyFont="1" applyFill="1" applyBorder="1" applyAlignment="1" applyProtection="1">
      <alignment vertical="center"/>
    </xf>
    <xf numFmtId="166" fontId="30" fillId="0" borderId="10" xfId="9" applyNumberFormat="1" applyFont="1" applyFill="1" applyBorder="1" applyAlignment="1" applyProtection="1">
      <alignment horizontal="center" vertical="center"/>
    </xf>
    <xf numFmtId="3" fontId="30" fillId="0" borderId="10" xfId="9" applyNumberFormat="1" applyFont="1" applyFill="1" applyBorder="1" applyAlignment="1" applyProtection="1">
      <alignment horizontal="center" vertical="center"/>
    </xf>
    <xf numFmtId="2" fontId="30" fillId="0" borderId="10" xfId="9" applyNumberFormat="1" applyFont="1" applyFill="1" applyBorder="1" applyAlignment="1" applyProtection="1">
      <alignment horizontal="center" vertical="center"/>
    </xf>
    <xf numFmtId="3" fontId="30" fillId="0" borderId="10" xfId="9" applyNumberFormat="1" applyFont="1" applyFill="1" applyBorder="1" applyAlignment="1" applyProtection="1">
      <alignment vertical="center"/>
    </xf>
    <xf numFmtId="0" fontId="3" fillId="0" borderId="0" xfId="9" applyNumberFormat="1" applyFont="1" applyFill="1" applyBorder="1" applyAlignment="1" applyProtection="1">
      <alignment horizontal="center" vertical="center"/>
    </xf>
    <xf numFmtId="0" fontId="39" fillId="13" borderId="0" xfId="6" applyFont="1" applyFill="1" applyAlignment="1">
      <alignment horizontal="right" vertical="center"/>
    </xf>
    <xf numFmtId="0" fontId="39" fillId="13" borderId="0" xfId="6" applyFont="1" applyFill="1" applyAlignment="1">
      <alignment horizontal="left" vertical="center"/>
    </xf>
    <xf numFmtId="0" fontId="38" fillId="0" borderId="0" xfId="9" applyNumberFormat="1" applyFont="1" applyFill="1" applyBorder="1" applyAlignment="1" applyProtection="1">
      <alignment vertical="center"/>
    </xf>
    <xf numFmtId="0" fontId="40" fillId="12" borderId="7" xfId="9" applyNumberFormat="1" applyFont="1" applyFill="1" applyBorder="1" applyAlignment="1" applyProtection="1">
      <alignment horizontal="center" vertical="center"/>
    </xf>
    <xf numFmtId="0" fontId="38" fillId="0" borderId="4" xfId="9" applyNumberFormat="1" applyFont="1" applyFill="1" applyBorder="1" applyAlignment="1" applyProtection="1">
      <alignment vertical="center"/>
    </xf>
    <xf numFmtId="0" fontId="38" fillId="0" borderId="7" xfId="9" applyNumberFormat="1" applyFont="1" applyFill="1" applyBorder="1" applyAlignment="1" applyProtection="1">
      <alignment vertical="center"/>
    </xf>
    <xf numFmtId="0" fontId="42" fillId="0" borderId="7" xfId="9" applyNumberFormat="1" applyFont="1" applyFill="1" applyBorder="1" applyAlignment="1" applyProtection="1">
      <alignment vertical="center"/>
    </xf>
    <xf numFmtId="0" fontId="41" fillId="0" borderId="7" xfId="9" applyNumberFormat="1" applyFont="1" applyFill="1" applyBorder="1" applyAlignment="1" applyProtection="1">
      <alignment horizontal="left" vertical="center"/>
    </xf>
    <xf numFmtId="0" fontId="35" fillId="0" borderId="7" xfId="9" applyNumberFormat="1" applyFont="1" applyFill="1" applyBorder="1" applyAlignment="1" applyProtection="1">
      <alignment vertical="center"/>
    </xf>
    <xf numFmtId="0" fontId="38" fillId="0" borderId="7" xfId="9" applyNumberFormat="1" applyFont="1" applyFill="1" applyBorder="1" applyAlignment="1" applyProtection="1">
      <alignment horizontal="left" vertical="center"/>
    </xf>
    <xf numFmtId="0" fontId="38" fillId="0" borderId="5" xfId="9" applyNumberFormat="1" applyFont="1" applyFill="1" applyBorder="1" applyAlignment="1" applyProtection="1">
      <alignment vertical="center"/>
    </xf>
    <xf numFmtId="0" fontId="38" fillId="0" borderId="8" xfId="9" applyNumberFormat="1" applyFont="1" applyFill="1" applyBorder="1" applyAlignment="1" applyProtection="1">
      <alignment vertical="center"/>
    </xf>
    <xf numFmtId="0" fontId="43" fillId="0" borderId="0" xfId="9" applyNumberFormat="1" applyFont="1" applyFill="1" applyBorder="1" applyAlignment="1" applyProtection="1">
      <alignment vertical="center"/>
    </xf>
    <xf numFmtId="0" fontId="44" fillId="0" borderId="0" xfId="9" applyNumberFormat="1" applyFont="1" applyFill="1" applyBorder="1" applyAlignment="1" applyProtection="1">
      <alignment vertical="center"/>
    </xf>
    <xf numFmtId="0" fontId="44" fillId="0" borderId="4" xfId="9" applyNumberFormat="1" applyFont="1" applyFill="1" applyBorder="1" applyAlignment="1" applyProtection="1">
      <alignment vertical="center"/>
    </xf>
    <xf numFmtId="0" fontId="2" fillId="0" borderId="0" xfId="9" applyBorder="1" applyAlignment="1">
      <alignment vertical="center"/>
    </xf>
    <xf numFmtId="0" fontId="45" fillId="0" borderId="0" xfId="9" applyNumberFormat="1" applyFont="1" applyFill="1" applyBorder="1" applyAlignment="1" applyProtection="1">
      <alignment vertical="center"/>
    </xf>
    <xf numFmtId="0" fontId="43" fillId="0" borderId="4" xfId="9" applyNumberFormat="1" applyFont="1" applyFill="1" applyBorder="1" applyAlignment="1" applyProtection="1">
      <alignment vertical="center"/>
    </xf>
    <xf numFmtId="0" fontId="43" fillId="0" borderId="0" xfId="9" applyNumberFormat="1" applyFont="1" applyFill="1" applyBorder="1" applyAlignment="1" applyProtection="1">
      <alignment horizontal="center" vertical="center"/>
    </xf>
    <xf numFmtId="0" fontId="43" fillId="0" borderId="0" xfId="9" applyFont="1" applyAlignment="1">
      <alignment vertical="center"/>
    </xf>
    <xf numFmtId="0" fontId="43" fillId="0" borderId="10" xfId="9" applyNumberFormat="1" applyFont="1" applyFill="1" applyBorder="1" applyAlignment="1" applyProtection="1">
      <alignment horizontal="center" vertical="center"/>
    </xf>
    <xf numFmtId="0" fontId="34" fillId="0" borderId="10" xfId="9" applyNumberFormat="1" applyFont="1" applyFill="1" applyBorder="1" applyAlignment="1" applyProtection="1">
      <alignment vertical="center"/>
    </xf>
    <xf numFmtId="0" fontId="35" fillId="0" borderId="1" xfId="9" applyNumberFormat="1" applyFont="1" applyFill="1" applyBorder="1" applyAlignment="1" applyProtection="1">
      <alignment horizontal="center" vertical="center"/>
    </xf>
    <xf numFmtId="0" fontId="45" fillId="0" borderId="0" xfId="9" applyNumberFormat="1" applyFont="1" applyFill="1" applyBorder="1" applyAlignment="1" applyProtection="1">
      <alignment horizontal="right" vertical="center"/>
    </xf>
    <xf numFmtId="14" fontId="30" fillId="0" borderId="0" xfId="9" applyNumberFormat="1" applyFont="1" applyFill="1" applyBorder="1" applyAlignment="1" applyProtection="1">
      <alignment horizontal="center" vertical="center"/>
    </xf>
    <xf numFmtId="14" fontId="44" fillId="0" borderId="10" xfId="9" applyNumberFormat="1" applyFont="1" applyFill="1" applyBorder="1" applyAlignment="1" applyProtection="1">
      <alignment horizontal="center" vertical="center"/>
    </xf>
    <xf numFmtId="0" fontId="44" fillId="0" borderId="10" xfId="9" applyNumberFormat="1" applyFont="1" applyFill="1" applyBorder="1" applyAlignment="1" applyProtection="1">
      <alignment horizontal="center" vertical="center"/>
    </xf>
    <xf numFmtId="0" fontId="48" fillId="0" borderId="10" xfId="9" applyNumberFormat="1" applyFont="1" applyFill="1" applyBorder="1" applyAlignment="1" applyProtection="1">
      <alignment horizontal="center" vertical="center"/>
    </xf>
    <xf numFmtId="0" fontId="44" fillId="0" borderId="13" xfId="9" applyFont="1" applyBorder="1"/>
    <xf numFmtId="0" fontId="49" fillId="0" borderId="10" xfId="9" applyNumberFormat="1" applyFont="1" applyFill="1" applyBorder="1" applyAlignment="1" applyProtection="1">
      <alignment horizontal="center" vertical="center"/>
    </xf>
    <xf numFmtId="0" fontId="44" fillId="0" borderId="34" xfId="9" applyNumberFormat="1" applyFont="1" applyFill="1" applyBorder="1" applyAlignment="1" applyProtection="1">
      <alignment horizontal="center" vertical="center"/>
    </xf>
    <xf numFmtId="0" fontId="44" fillId="0" borderId="9" xfId="9" applyNumberFormat="1" applyFont="1" applyFill="1" applyBorder="1" applyAlignment="1" applyProtection="1">
      <alignment horizontal="center" vertical="center"/>
    </xf>
    <xf numFmtId="0" fontId="44" fillId="0" borderId="0" xfId="9" applyFont="1"/>
    <xf numFmtId="0" fontId="44" fillId="0" borderId="0" xfId="9" applyFont="1" applyAlignment="1">
      <alignment vertical="center"/>
    </xf>
    <xf numFmtId="0" fontId="44" fillId="0" borderId="4" xfId="9" applyNumberFormat="1" applyFont="1" applyFill="1" applyBorder="1" applyAlignment="1" applyProtection="1">
      <alignment horizontal="right" vertical="center"/>
    </xf>
    <xf numFmtId="3" fontId="48" fillId="0" borderId="1" xfId="9" applyNumberFormat="1" applyFont="1" applyFill="1" applyBorder="1" applyAlignment="1" applyProtection="1">
      <alignment horizontal="center" vertical="center"/>
    </xf>
    <xf numFmtId="0" fontId="44" fillId="0" borderId="15" xfId="9" applyNumberFormat="1" applyFont="1" applyFill="1" applyBorder="1" applyAlignment="1" applyProtection="1">
      <alignment horizontal="center" vertical="center"/>
    </xf>
    <xf numFmtId="3" fontId="48" fillId="0" borderId="15" xfId="9" applyNumberFormat="1" applyFont="1" applyFill="1" applyBorder="1" applyAlignment="1" applyProtection="1">
      <alignment horizontal="center" vertical="center"/>
    </xf>
    <xf numFmtId="9" fontId="50" fillId="0" borderId="15" xfId="9" applyNumberFormat="1" applyFont="1" applyFill="1" applyBorder="1" applyAlignment="1" applyProtection="1">
      <alignment horizontal="center" vertical="center"/>
    </xf>
    <xf numFmtId="3" fontId="44" fillId="0" borderId="15" xfId="9" applyNumberFormat="1" applyFont="1" applyFill="1" applyBorder="1" applyAlignment="1" applyProtection="1">
      <alignment horizontal="center" vertical="center"/>
    </xf>
    <xf numFmtId="1" fontId="44" fillId="0" borderId="30" xfId="9" applyNumberFormat="1" applyFont="1" applyFill="1" applyBorder="1" applyAlignment="1" applyProtection="1">
      <alignment horizontal="center" vertical="center"/>
    </xf>
    <xf numFmtId="0" fontId="47" fillId="0" borderId="0" xfId="9" applyNumberFormat="1" applyFont="1" applyFill="1" applyBorder="1" applyAlignment="1" applyProtection="1">
      <alignment horizontal="center" vertical="center"/>
    </xf>
    <xf numFmtId="0" fontId="44" fillId="0" borderId="32" xfId="9" applyNumberFormat="1" applyFont="1" applyFill="1" applyBorder="1" applyAlignment="1" applyProtection="1">
      <alignment vertical="center"/>
    </xf>
    <xf numFmtId="0" fontId="44" fillId="0" borderId="33" xfId="9" applyNumberFormat="1" applyFont="1" applyFill="1" applyBorder="1" applyAlignment="1" applyProtection="1">
      <alignment horizontal="center" vertical="center"/>
    </xf>
    <xf numFmtId="3" fontId="44" fillId="0" borderId="35" xfId="9" applyNumberFormat="1" applyFont="1" applyFill="1" applyBorder="1" applyAlignment="1" applyProtection="1">
      <alignment horizontal="center" vertical="center"/>
    </xf>
    <xf numFmtId="0" fontId="44" fillId="0" borderId="0" xfId="9" applyNumberFormat="1" applyFont="1" applyFill="1" applyBorder="1" applyAlignment="1" applyProtection="1">
      <alignment horizontal="center" vertical="center"/>
    </xf>
    <xf numFmtId="2" fontId="44" fillId="0" borderId="15" xfId="9" applyNumberFormat="1" applyFont="1" applyFill="1" applyBorder="1" applyAlignment="1" applyProtection="1">
      <alignment horizontal="center" vertical="center"/>
    </xf>
    <xf numFmtId="0" fontId="48" fillId="0" borderId="4" xfId="9" applyNumberFormat="1" applyFont="1" applyFill="1" applyBorder="1" applyAlignment="1" applyProtection="1">
      <alignment horizontal="center" vertical="center"/>
    </xf>
    <xf numFmtId="0" fontId="48" fillId="0" borderId="0" xfId="9" applyNumberFormat="1" applyFont="1" applyFill="1" applyBorder="1" applyAlignment="1" applyProtection="1">
      <alignment horizontal="center" vertical="center"/>
    </xf>
    <xf numFmtId="4" fontId="48" fillId="0" borderId="15" xfId="9" applyNumberFormat="1" applyFont="1" applyFill="1" applyBorder="1" applyAlignment="1" applyProtection="1">
      <alignment horizontal="center" vertical="center"/>
    </xf>
    <xf numFmtId="4" fontId="44" fillId="0" borderId="15" xfId="9" applyNumberFormat="1" applyFont="1" applyFill="1" applyBorder="1" applyAlignment="1" applyProtection="1">
      <alignment horizontal="center" vertical="center"/>
    </xf>
    <xf numFmtId="3" fontId="48" fillId="0" borderId="15" xfId="12" applyNumberFormat="1" applyFont="1" applyFill="1" applyBorder="1" applyAlignment="1" applyProtection="1">
      <alignment horizontal="center" vertical="center"/>
    </xf>
    <xf numFmtId="0" fontId="44" fillId="0" borderId="5" xfId="9" applyNumberFormat="1" applyFont="1" applyFill="1" applyBorder="1" applyAlignment="1" applyProtection="1">
      <alignment horizontal="center" vertical="center"/>
    </xf>
    <xf numFmtId="0" fontId="44" fillId="0" borderId="8" xfId="9" applyNumberFormat="1" applyFont="1" applyFill="1" applyBorder="1" applyAlignment="1" applyProtection="1">
      <alignment horizontal="center" vertical="center"/>
    </xf>
    <xf numFmtId="4" fontId="44" fillId="0" borderId="30" xfId="9" applyNumberFormat="1" applyFont="1" applyFill="1" applyBorder="1" applyAlignment="1" applyProtection="1">
      <alignment horizontal="center" vertical="center"/>
    </xf>
    <xf numFmtId="0" fontId="44" fillId="0" borderId="13" xfId="9" applyFont="1" applyBorder="1" applyAlignment="1">
      <alignment horizontal="center"/>
    </xf>
    <xf numFmtId="0" fontId="44" fillId="0" borderId="0" xfId="9" applyFont="1" applyAlignment="1">
      <alignment horizontal="center"/>
    </xf>
    <xf numFmtId="0" fontId="44" fillId="0" borderId="7" xfId="9" applyNumberFormat="1" applyFont="1" applyFill="1" applyBorder="1" applyAlignment="1" applyProtection="1">
      <alignment vertical="center"/>
    </xf>
    <xf numFmtId="0" fontId="44" fillId="0" borderId="47" xfId="9" applyNumberFormat="1" applyFont="1" applyFill="1" applyBorder="1" applyAlignment="1" applyProtection="1">
      <alignment vertical="center"/>
    </xf>
    <xf numFmtId="0" fontId="44" fillId="0" borderId="5" xfId="9" applyNumberFormat="1" applyFont="1" applyFill="1" applyBorder="1" applyAlignment="1" applyProtection="1">
      <alignment horizontal="right" vertical="center"/>
    </xf>
    <xf numFmtId="0" fontId="51" fillId="0" borderId="4" xfId="9" applyNumberFormat="1" applyFont="1" applyFill="1" applyBorder="1" applyAlignment="1" applyProtection="1">
      <alignment horizontal="right" vertical="center"/>
    </xf>
    <xf numFmtId="0" fontId="34" fillId="0" borderId="10" xfId="9" applyNumberFormat="1" applyFont="1" applyFill="1" applyBorder="1" applyAlignment="1" applyProtection="1">
      <alignment horizontal="center" vertical="center"/>
    </xf>
    <xf numFmtId="0" fontId="43" fillId="0" borderId="9" xfId="9" applyNumberFormat="1" applyFont="1" applyFill="1" applyBorder="1" applyAlignment="1" applyProtection="1">
      <alignment horizontal="center" vertical="center"/>
    </xf>
    <xf numFmtId="0" fontId="48" fillId="0" borderId="7" xfId="9" applyNumberFormat="1" applyFont="1" applyFill="1" applyBorder="1" applyAlignment="1" applyProtection="1">
      <alignment vertical="center"/>
    </xf>
    <xf numFmtId="0" fontId="50" fillId="0" borderId="7" xfId="9" applyNumberFormat="1" applyFont="1" applyFill="1" applyBorder="1" applyAlignment="1" applyProtection="1">
      <alignment vertical="center"/>
    </xf>
    <xf numFmtId="0" fontId="48" fillId="0" borderId="4" xfId="9" applyNumberFormat="1" applyFont="1" applyFill="1" applyBorder="1" applyAlignment="1" applyProtection="1">
      <alignment horizontal="right" vertical="center"/>
    </xf>
    <xf numFmtId="0" fontId="52" fillId="0" borderId="0" xfId="9" applyFont="1" applyAlignment="1">
      <alignment horizontal="center"/>
    </xf>
    <xf numFmtId="0" fontId="43" fillId="0" borderId="49" xfId="0" applyFont="1" applyBorder="1" applyAlignment="1">
      <alignment wrapText="1"/>
    </xf>
    <xf numFmtId="0" fontId="43" fillId="0" borderId="51" xfId="0" applyFont="1" applyBorder="1" applyAlignment="1">
      <alignment wrapText="1"/>
    </xf>
    <xf numFmtId="0" fontId="53" fillId="0" borderId="53" xfId="9" applyFont="1" applyBorder="1"/>
    <xf numFmtId="4" fontId="48" fillId="0" borderId="1" xfId="9" applyNumberFormat="1" applyFont="1" applyFill="1" applyBorder="1" applyAlignment="1" applyProtection="1">
      <alignment horizontal="center" vertical="center"/>
    </xf>
    <xf numFmtId="0" fontId="54" fillId="0" borderId="4" xfId="9" applyNumberFormat="1" applyFont="1" applyFill="1" applyBorder="1" applyAlignment="1" applyProtection="1">
      <alignment horizontal="right" vertical="center"/>
    </xf>
    <xf numFmtId="0" fontId="55" fillId="0" borderId="4" xfId="9" applyNumberFormat="1" applyFont="1" applyFill="1" applyBorder="1" applyAlignment="1" applyProtection="1">
      <alignment vertical="center"/>
    </xf>
    <xf numFmtId="0" fontId="44" fillId="0" borderId="55" xfId="9" applyNumberFormat="1" applyFont="1" applyFill="1" applyBorder="1" applyAlignment="1" applyProtection="1">
      <alignment vertical="center"/>
    </xf>
    <xf numFmtId="0" fontId="44" fillId="0" borderId="55" xfId="9" applyNumberFormat="1" applyFont="1" applyFill="1" applyBorder="1" applyAlignment="1" applyProtection="1">
      <alignment horizontal="center" vertical="center"/>
    </xf>
    <xf numFmtId="3" fontId="44" fillId="0" borderId="55" xfId="9" applyNumberFormat="1" applyFont="1" applyFill="1" applyBorder="1" applyAlignment="1" applyProtection="1">
      <alignment horizontal="center" vertical="center"/>
    </xf>
    <xf numFmtId="0" fontId="38" fillId="0" borderId="0" xfId="14" applyFont="1" applyAlignment="1">
      <alignment vertical="center"/>
    </xf>
    <xf numFmtId="0" fontId="38" fillId="0" borderId="4" xfId="14" applyNumberFormat="1" applyFont="1" applyFill="1" applyBorder="1" applyAlignment="1" applyProtection="1">
      <alignment vertical="center" textRotation="255"/>
    </xf>
    <xf numFmtId="0" fontId="38" fillId="0" borderId="4" xfId="14" applyNumberFormat="1" applyFont="1" applyFill="1" applyBorder="1" applyAlignment="1" applyProtection="1">
      <alignment vertical="center"/>
    </xf>
    <xf numFmtId="0" fontId="40" fillId="0" borderId="3" xfId="14" applyNumberFormat="1" applyFont="1" applyFill="1" applyBorder="1" applyAlignment="1" applyProtection="1">
      <alignment vertical="center"/>
    </xf>
    <xf numFmtId="0" fontId="42" fillId="0" borderId="3" xfId="14" applyNumberFormat="1" applyFont="1" applyFill="1" applyBorder="1" applyAlignment="1" applyProtection="1">
      <alignment vertical="center"/>
    </xf>
    <xf numFmtId="0" fontId="38" fillId="0" borderId="4" xfId="14" applyNumberFormat="1" applyFont="1" applyFill="1" applyBorder="1" applyAlignment="1" applyProtection="1">
      <alignment horizontal="center" vertical="center"/>
    </xf>
    <xf numFmtId="0" fontId="42" fillId="0" borderId="0" xfId="14" applyFont="1" applyAlignment="1">
      <alignment horizontal="center" vertical="center"/>
    </xf>
    <xf numFmtId="0" fontId="40" fillId="0" borderId="4" xfId="14" applyNumberFormat="1" applyFont="1" applyFill="1" applyBorder="1" applyAlignment="1" applyProtection="1">
      <alignment horizontal="left" vertical="center"/>
    </xf>
    <xf numFmtId="0" fontId="57" fillId="0" borderId="4" xfId="14" applyNumberFormat="1" applyFont="1" applyFill="1" applyBorder="1" applyAlignment="1" applyProtection="1">
      <alignment horizontal="center" vertical="center"/>
    </xf>
    <xf numFmtId="0" fontId="42" fillId="0" borderId="0" xfId="14" applyNumberFormat="1" applyFont="1" applyFill="1" applyBorder="1" applyAlignment="1" applyProtection="1">
      <alignment horizontal="center" vertical="center"/>
    </xf>
    <xf numFmtId="0" fontId="58" fillId="0" borderId="4" xfId="14" applyNumberFormat="1" applyFont="1" applyFill="1" applyBorder="1" applyAlignment="1" applyProtection="1">
      <alignment horizontal="center" vertical="center"/>
    </xf>
    <xf numFmtId="0" fontId="38" fillId="0" borderId="0" xfId="14" applyNumberFormat="1" applyFont="1" applyFill="1" applyBorder="1" applyAlignment="1" applyProtection="1">
      <alignment vertical="center"/>
    </xf>
    <xf numFmtId="0" fontId="60" fillId="0" borderId="1" xfId="14" applyNumberFormat="1" applyFont="1" applyFill="1" applyBorder="1" applyAlignment="1" applyProtection="1">
      <alignment horizontal="center" vertical="center"/>
    </xf>
    <xf numFmtId="0" fontId="42" fillId="0" borderId="4" xfId="14" applyNumberFormat="1" applyFont="1" applyFill="1" applyBorder="1" applyAlignment="1" applyProtection="1">
      <alignment horizontal="center" vertical="center"/>
    </xf>
    <xf numFmtId="0" fontId="57" fillId="0" borderId="1" xfId="14" applyNumberFormat="1" applyFont="1" applyFill="1" applyBorder="1" applyAlignment="1" applyProtection="1">
      <alignment horizontal="center" vertical="center"/>
    </xf>
    <xf numFmtId="0" fontId="42" fillId="0" borderId="4" xfId="14" applyNumberFormat="1" applyFont="1" applyFill="1" applyBorder="1" applyAlignment="1" applyProtection="1">
      <alignment horizontal="right" vertical="center"/>
    </xf>
    <xf numFmtId="0" fontId="38" fillId="0" borderId="29" xfId="14" applyNumberFormat="1" applyFont="1" applyFill="1" applyBorder="1" applyAlignment="1" applyProtection="1">
      <alignment horizontal="left" vertical="center"/>
    </xf>
    <xf numFmtId="0" fontId="40" fillId="0" borderId="31" xfId="14" applyNumberFormat="1" applyFont="1" applyFill="1" applyBorder="1" applyAlignment="1" applyProtection="1">
      <alignment horizontal="center" vertical="center"/>
    </xf>
    <xf numFmtId="0" fontId="42" fillId="0" borderId="31" xfId="14" applyNumberFormat="1" applyFont="1" applyFill="1" applyBorder="1" applyAlignment="1" applyProtection="1">
      <alignment horizontal="center" vertical="center"/>
    </xf>
    <xf numFmtId="0" fontId="40" fillId="0" borderId="9" xfId="14" applyNumberFormat="1" applyFont="1" applyFill="1" applyBorder="1" applyAlignment="1" applyProtection="1">
      <alignment horizontal="center" vertical="center"/>
    </xf>
    <xf numFmtId="0" fontId="57" fillId="0" borderId="2" xfId="14" applyNumberFormat="1" applyFont="1" applyFill="1" applyBorder="1" applyAlignment="1" applyProtection="1">
      <alignment horizontal="center" vertical="center"/>
    </xf>
    <xf numFmtId="0" fontId="38" fillId="0" borderId="13" xfId="14" applyNumberFormat="1" applyFont="1" applyFill="1" applyBorder="1" applyAlignment="1" applyProtection="1">
      <alignment horizontal="left" vertical="center"/>
    </xf>
    <xf numFmtId="0" fontId="38" fillId="0" borderId="0" xfId="14" applyFont="1" applyBorder="1" applyAlignment="1">
      <alignment horizontal="center" vertical="center"/>
    </xf>
    <xf numFmtId="0" fontId="30" fillId="0" borderId="0" xfId="14" applyFont="1" applyAlignment="1">
      <alignment horizontal="center" vertical="center"/>
    </xf>
    <xf numFmtId="0" fontId="38" fillId="0" borderId="10" xfId="14" applyFont="1" applyBorder="1" applyAlignment="1">
      <alignment horizontal="center" vertical="center"/>
    </xf>
    <xf numFmtId="0" fontId="44" fillId="0" borderId="0" xfId="14" applyNumberFormat="1" applyFont="1" applyFill="1" applyBorder="1" applyAlignment="1" applyProtection="1">
      <alignment horizontal="center" vertical="center" wrapText="1"/>
    </xf>
    <xf numFmtId="0" fontId="44" fillId="0" borderId="0" xfId="14" applyNumberFormat="1" applyFont="1" applyBorder="1" applyAlignment="1" applyProtection="1">
      <alignment horizontal="center" vertical="center" wrapText="1"/>
      <protection locked="0"/>
    </xf>
    <xf numFmtId="166" fontId="38" fillId="0" borderId="0" xfId="14" applyNumberFormat="1" applyFont="1" applyBorder="1" applyAlignment="1">
      <alignment horizontal="center" vertical="center"/>
    </xf>
    <xf numFmtId="0" fontId="63" fillId="0" borderId="0" xfId="15" applyFont="1" applyBorder="1" applyAlignment="1">
      <alignment horizontal="center" vertical="center"/>
    </xf>
    <xf numFmtId="0" fontId="38" fillId="0" borderId="5" xfId="14" applyNumberFormat="1" applyFont="1" applyFill="1" applyBorder="1" applyAlignment="1" applyProtection="1">
      <alignment horizontal="left" vertical="center"/>
    </xf>
    <xf numFmtId="0" fontId="42" fillId="0" borderId="2" xfId="14" applyNumberFormat="1" applyFont="1" applyFill="1" applyBorder="1" applyAlignment="1" applyProtection="1">
      <alignment horizontal="center" vertical="center"/>
    </xf>
    <xf numFmtId="167" fontId="48" fillId="0" borderId="3" xfId="13" applyNumberFormat="1" applyFont="1" applyFill="1" applyBorder="1" applyAlignment="1" applyProtection="1">
      <alignment horizontal="center" vertical="center"/>
    </xf>
    <xf numFmtId="167" fontId="45" fillId="0" borderId="3" xfId="13" applyNumberFormat="1" applyFont="1" applyFill="1" applyBorder="1" applyAlignment="1" applyProtection="1">
      <alignment horizontal="center" vertical="center"/>
    </xf>
    <xf numFmtId="0" fontId="48" fillId="0" borderId="3" xfId="14" applyNumberFormat="1" applyFont="1" applyFill="1" applyBorder="1" applyAlignment="1" applyProtection="1">
      <alignment horizontal="center" vertical="center"/>
    </xf>
    <xf numFmtId="167" fontId="54" fillId="0" borderId="3" xfId="13" applyNumberFormat="1" applyFont="1" applyFill="1" applyBorder="1" applyAlignment="1" applyProtection="1">
      <alignment horizontal="center" vertical="center"/>
    </xf>
    <xf numFmtId="0" fontId="48" fillId="0" borderId="10" xfId="14" applyNumberFormat="1" applyFont="1" applyFill="1" applyBorder="1" applyAlignment="1" applyProtection="1">
      <alignment horizontal="center" vertical="center"/>
    </xf>
    <xf numFmtId="0" fontId="45" fillId="0" borderId="3" xfId="14" applyNumberFormat="1" applyFont="1" applyFill="1" applyBorder="1" applyAlignment="1" applyProtection="1">
      <alignment horizontal="center" vertical="center"/>
    </xf>
    <xf numFmtId="2" fontId="48" fillId="0" borderId="3" xfId="14" applyNumberFormat="1" applyFont="1" applyFill="1" applyBorder="1" applyAlignment="1" applyProtection="1">
      <alignment horizontal="center" vertical="center"/>
    </xf>
    <xf numFmtId="167" fontId="55" fillId="0" borderId="3" xfId="13" applyNumberFormat="1" applyFont="1" applyFill="1" applyBorder="1" applyAlignment="1" applyProtection="1">
      <alignment horizontal="center" vertical="center"/>
    </xf>
    <xf numFmtId="0" fontId="38" fillId="0" borderId="0" xfId="14" applyNumberFormat="1" applyFont="1" applyFill="1" applyBorder="1" applyAlignment="1" applyProtection="1">
      <alignment vertical="center" textRotation="255"/>
    </xf>
    <xf numFmtId="0" fontId="38" fillId="0" borderId="0" xfId="14" applyNumberFormat="1" applyFont="1" applyFill="1" applyBorder="1" applyAlignment="1" applyProtection="1">
      <alignment horizontal="center" vertical="center"/>
    </xf>
    <xf numFmtId="0" fontId="57" fillId="0" borderId="0" xfId="14" applyNumberFormat="1" applyFont="1" applyFill="1" applyBorder="1" applyAlignment="1" applyProtection="1">
      <alignment horizontal="center" vertical="center"/>
    </xf>
    <xf numFmtId="0" fontId="58" fillId="0" borderId="0" xfId="14" applyNumberFormat="1" applyFont="1" applyFill="1" applyBorder="1" applyAlignment="1" applyProtection="1">
      <alignment horizontal="center" vertical="center"/>
    </xf>
    <xf numFmtId="168" fontId="30" fillId="14" borderId="10" xfId="9" applyNumberFormat="1" applyFont="1" applyFill="1" applyBorder="1" applyAlignment="1" applyProtection="1">
      <alignment horizontal="center" vertical="center"/>
    </xf>
    <xf numFmtId="0" fontId="31" fillId="15" borderId="10" xfId="9" applyNumberFormat="1" applyFont="1" applyFill="1" applyBorder="1" applyAlignment="1" applyProtection="1">
      <alignment horizontal="center" vertical="center"/>
    </xf>
    <xf numFmtId="1" fontId="31" fillId="14" borderId="10" xfId="9" applyNumberFormat="1" applyFont="1" applyFill="1" applyBorder="1" applyAlignment="1" applyProtection="1">
      <alignment horizontal="center" vertical="center"/>
    </xf>
    <xf numFmtId="0" fontId="31" fillId="14" borderId="10" xfId="9" applyNumberFormat="1" applyFont="1" applyFill="1" applyBorder="1" applyAlignment="1" applyProtection="1">
      <alignment horizontal="center" vertical="center"/>
    </xf>
    <xf numFmtId="0" fontId="30" fillId="14" borderId="27" xfId="9" applyNumberFormat="1" applyFont="1" applyFill="1" applyBorder="1" applyAlignment="1" applyProtection="1">
      <alignment vertical="center"/>
    </xf>
    <xf numFmtId="0" fontId="30" fillId="14" borderId="18" xfId="9" applyNumberFormat="1" applyFont="1" applyFill="1" applyBorder="1" applyAlignment="1" applyProtection="1">
      <alignment vertical="center"/>
    </xf>
    <xf numFmtId="0" fontId="30" fillId="14" borderId="10" xfId="9" applyNumberFormat="1" applyFont="1" applyFill="1" applyBorder="1" applyAlignment="1" applyProtection="1">
      <alignment horizontal="center" vertical="center"/>
    </xf>
    <xf numFmtId="1" fontId="30" fillId="14" borderId="10" xfId="9" applyNumberFormat="1" applyFont="1" applyFill="1" applyBorder="1" applyAlignment="1" applyProtection="1">
      <alignment horizontal="center" vertical="center"/>
    </xf>
    <xf numFmtId="2" fontId="30" fillId="14" borderId="10" xfId="9" applyNumberFormat="1" applyFont="1" applyFill="1" applyBorder="1" applyAlignment="1" applyProtection="1">
      <alignment horizontal="center" vertical="center"/>
    </xf>
    <xf numFmtId="0" fontId="32" fillId="14" borderId="1" xfId="9" applyNumberFormat="1" applyFont="1" applyFill="1" applyBorder="1" applyAlignment="1" applyProtection="1">
      <alignment horizontal="center" vertical="center"/>
    </xf>
    <xf numFmtId="0" fontId="30" fillId="15" borderId="10" xfId="9" applyNumberFormat="1" applyFont="1" applyFill="1" applyBorder="1" applyAlignment="1" applyProtection="1">
      <alignment horizontal="center" vertical="center"/>
    </xf>
    <xf numFmtId="3" fontId="30" fillId="14" borderId="10" xfId="9" applyNumberFormat="1" applyFont="1" applyFill="1" applyBorder="1" applyAlignment="1" applyProtection="1">
      <alignment horizontal="center" vertical="center"/>
    </xf>
    <xf numFmtId="0" fontId="30" fillId="14" borderId="46" xfId="9" applyNumberFormat="1" applyFont="1" applyFill="1" applyBorder="1" applyAlignment="1" applyProtection="1">
      <alignment vertical="center"/>
    </xf>
    <xf numFmtId="0" fontId="30" fillId="14" borderId="46" xfId="9" applyNumberFormat="1" applyFont="1" applyFill="1" applyBorder="1" applyAlignment="1" applyProtection="1">
      <alignment horizontal="center" vertical="center"/>
    </xf>
    <xf numFmtId="2" fontId="30" fillId="15" borderId="10" xfId="9" applyNumberFormat="1" applyFont="1" applyFill="1" applyBorder="1" applyAlignment="1" applyProtection="1">
      <alignment horizontal="center" vertical="center"/>
    </xf>
    <xf numFmtId="0" fontId="38" fillId="0" borderId="9" xfId="14" applyFont="1" applyBorder="1" applyAlignment="1">
      <alignment horizontal="center" vertical="center"/>
    </xf>
    <xf numFmtId="0" fontId="38" fillId="0" borderId="3" xfId="14" applyFont="1" applyBorder="1" applyAlignment="1">
      <alignment horizontal="center" vertical="center"/>
    </xf>
    <xf numFmtId="0" fontId="47" fillId="0" borderId="4" xfId="9" applyNumberFormat="1" applyFont="1" applyFill="1" applyBorder="1" applyAlignment="1" applyProtection="1">
      <alignment horizontal="center" vertical="center"/>
    </xf>
    <xf numFmtId="0" fontId="47" fillId="0" borderId="10" xfId="9" applyNumberFormat="1" applyFont="1" applyFill="1" applyBorder="1" applyAlignment="1" applyProtection="1">
      <alignment horizontal="center" vertical="center"/>
    </xf>
    <xf numFmtId="0" fontId="47" fillId="0" borderId="15" xfId="9" applyNumberFormat="1" applyFont="1" applyFill="1" applyBorder="1" applyAlignment="1" applyProtection="1">
      <alignment horizontal="center" vertical="center"/>
    </xf>
    <xf numFmtId="0" fontId="47" fillId="0" borderId="1" xfId="9" applyNumberFormat="1" applyFont="1" applyFill="1" applyBorder="1" applyAlignment="1" applyProtection="1">
      <alignment horizontal="center" vertical="center"/>
    </xf>
    <xf numFmtId="0" fontId="46" fillId="3" borderId="67" xfId="9" applyNumberFormat="1" applyFont="1" applyFill="1" applyBorder="1" applyAlignment="1" applyProtection="1">
      <alignment vertical="center"/>
    </xf>
    <xf numFmtId="0" fontId="30" fillId="4" borderId="68" xfId="9" applyNumberFormat="1" applyFont="1" applyFill="1" applyBorder="1" applyAlignment="1" applyProtection="1">
      <alignment horizontal="center" vertical="center"/>
    </xf>
    <xf numFmtId="168" fontId="34" fillId="3" borderId="68" xfId="9" applyNumberFormat="1" applyFont="1" applyFill="1" applyBorder="1" applyAlignment="1" applyProtection="1">
      <alignment horizontal="center" vertical="center"/>
    </xf>
    <xf numFmtId="168" fontId="35" fillId="3" borderId="69" xfId="9" applyNumberFormat="1" applyFont="1" applyFill="1" applyBorder="1" applyAlignment="1" applyProtection="1">
      <alignment horizontal="center" vertical="center"/>
    </xf>
    <xf numFmtId="165" fontId="31" fillId="3" borderId="45" xfId="14" applyNumberFormat="1" applyFont="1" applyFill="1" applyBorder="1" applyAlignment="1" applyProtection="1">
      <alignment horizontal="center" vertical="center"/>
    </xf>
    <xf numFmtId="165" fontId="32" fillId="3" borderId="42" xfId="14" applyNumberFormat="1" applyFont="1" applyFill="1" applyBorder="1" applyAlignment="1" applyProtection="1">
      <alignment horizontal="center" vertical="center"/>
    </xf>
    <xf numFmtId="165" fontId="32" fillId="3" borderId="73" xfId="14" applyNumberFormat="1" applyFont="1" applyFill="1" applyBorder="1" applyAlignment="1" applyProtection="1">
      <alignment horizontal="center" vertical="center"/>
    </xf>
    <xf numFmtId="165" fontId="30" fillId="3" borderId="45" xfId="14" applyNumberFormat="1" applyFont="1" applyFill="1" applyBorder="1" applyAlignment="1" applyProtection="1">
      <alignment horizontal="center" vertical="center"/>
    </xf>
    <xf numFmtId="165" fontId="30" fillId="3" borderId="45" xfId="14" applyNumberFormat="1" applyFont="1" applyFill="1" applyBorder="1" applyAlignment="1" applyProtection="1">
      <alignment horizontal="center" vertical="center" wrapText="1"/>
    </xf>
    <xf numFmtId="165" fontId="30" fillId="3" borderId="42" xfId="14" applyNumberFormat="1" applyFont="1" applyFill="1" applyBorder="1" applyAlignment="1" applyProtection="1">
      <alignment horizontal="center" vertical="center"/>
    </xf>
    <xf numFmtId="0" fontId="59" fillId="0" borderId="3" xfId="14" applyNumberFormat="1" applyFont="1" applyFill="1" applyBorder="1" applyAlignment="1" applyProtection="1">
      <alignment horizontal="center" vertical="center"/>
    </xf>
    <xf numFmtId="0" fontId="64" fillId="0" borderId="3" xfId="14" applyNumberFormat="1" applyFont="1" applyFill="1" applyBorder="1" applyAlignment="1" applyProtection="1">
      <alignment horizontal="center" vertical="center"/>
    </xf>
    <xf numFmtId="0" fontId="53" fillId="0" borderId="3" xfId="14" applyNumberFormat="1" applyFont="1" applyFill="1" applyBorder="1" applyAlignment="1" applyProtection="1">
      <alignment horizontal="center" vertical="center"/>
    </xf>
    <xf numFmtId="0" fontId="57" fillId="0" borderId="31" xfId="14" applyNumberFormat="1" applyFont="1" applyFill="1" applyBorder="1" applyAlignment="1" applyProtection="1">
      <alignment horizontal="center" vertical="center"/>
    </xf>
    <xf numFmtId="0" fontId="59" fillId="0" borderId="74" xfId="14" applyNumberFormat="1" applyFont="1" applyFill="1" applyBorder="1" applyAlignment="1" applyProtection="1">
      <alignment horizontal="center" vertical="center"/>
    </xf>
    <xf numFmtId="0" fontId="40" fillId="0" borderId="75" xfId="14" applyFont="1" applyFill="1" applyBorder="1" applyAlignment="1">
      <alignment horizontal="center" vertical="center" wrapText="1"/>
    </xf>
    <xf numFmtId="0" fontId="32" fillId="0" borderId="76" xfId="14" applyFont="1" applyFill="1" applyBorder="1" applyAlignment="1">
      <alignment horizontal="center" vertical="center"/>
    </xf>
    <xf numFmtId="0" fontId="30" fillId="0" borderId="76" xfId="14" applyFont="1" applyFill="1" applyBorder="1" applyAlignment="1">
      <alignment horizontal="center" vertical="center"/>
    </xf>
    <xf numFmtId="0" fontId="30" fillId="0" borderId="77" xfId="14" applyFont="1" applyFill="1" applyBorder="1" applyAlignment="1">
      <alignment horizontal="center" vertical="center"/>
    </xf>
    <xf numFmtId="0" fontId="44" fillId="0" borderId="9" xfId="14" applyNumberFormat="1" applyFont="1" applyBorder="1" applyAlignment="1" applyProtection="1">
      <alignment horizontal="center" vertical="center" wrapText="1"/>
      <protection locked="0"/>
    </xf>
    <xf numFmtId="0" fontId="38" fillId="0" borderId="31" xfId="14" applyFont="1" applyBorder="1" applyAlignment="1">
      <alignment horizontal="center" vertical="center"/>
    </xf>
    <xf numFmtId="0" fontId="38" fillId="0" borderId="78" xfId="14" applyFont="1" applyFill="1" applyBorder="1" applyAlignment="1">
      <alignment horizontal="center" vertical="center" textRotation="255" wrapText="1"/>
    </xf>
    <xf numFmtId="0" fontId="21" fillId="0" borderId="30" xfId="15" applyFont="1" applyBorder="1" applyAlignment="1">
      <alignment horizontal="center" vertical="center"/>
    </xf>
    <xf numFmtId="0" fontId="44" fillId="0" borderId="31" xfId="14" applyNumberFormat="1" applyFont="1" applyBorder="1" applyAlignment="1" applyProtection="1">
      <alignment horizontal="center" vertical="center" wrapText="1"/>
      <protection locked="0"/>
    </xf>
    <xf numFmtId="0" fontId="44" fillId="0" borderId="5" xfId="14" applyNumberFormat="1" applyFont="1" applyFill="1" applyBorder="1" applyAlignment="1" applyProtection="1">
      <alignment horizontal="center" vertical="center" wrapText="1"/>
    </xf>
    <xf numFmtId="0" fontId="30" fillId="0" borderId="79" xfId="14" applyFont="1" applyFill="1" applyBorder="1" applyAlignment="1">
      <alignment horizontal="center" vertical="center"/>
    </xf>
    <xf numFmtId="0" fontId="38" fillId="0" borderId="81" xfId="14" applyFont="1" applyBorder="1" applyAlignment="1">
      <alignment horizontal="center" vertical="center"/>
    </xf>
    <xf numFmtId="0" fontId="40" fillId="0" borderId="82" xfId="14" applyFont="1" applyFill="1" applyBorder="1" applyAlignment="1">
      <alignment horizontal="center" vertical="center" wrapText="1"/>
    </xf>
    <xf numFmtId="0" fontId="44" fillId="0" borderId="8" xfId="14" applyNumberFormat="1" applyFont="1" applyFill="1" applyBorder="1" applyAlignment="1" applyProtection="1">
      <alignment horizontal="center" vertical="center" wrapText="1"/>
    </xf>
    <xf numFmtId="0" fontId="44" fillId="0" borderId="4" xfId="14" applyNumberFormat="1" applyFont="1" applyFill="1" applyBorder="1" applyAlignment="1" applyProtection="1">
      <alignment horizontal="left" vertical="center" wrapText="1"/>
    </xf>
    <xf numFmtId="0" fontId="45" fillId="0" borderId="0" xfId="14" applyNumberFormat="1" applyFont="1" applyFill="1" applyBorder="1" applyAlignment="1" applyProtection="1">
      <alignment horizontal="center" vertical="center" wrapText="1"/>
    </xf>
    <xf numFmtId="0" fontId="44" fillId="0" borderId="10" xfId="14" applyNumberFormat="1" applyFont="1" applyBorder="1" applyAlignment="1" applyProtection="1">
      <alignment horizontal="center" vertical="center" wrapText="1"/>
      <protection locked="0"/>
    </xf>
    <xf numFmtId="0" fontId="44" fillId="0" borderId="3" xfId="14" applyNumberFormat="1" applyFont="1" applyBorder="1" applyAlignment="1" applyProtection="1">
      <alignment horizontal="center" vertical="center" wrapText="1"/>
      <protection locked="0"/>
    </xf>
    <xf numFmtId="0" fontId="38" fillId="0" borderId="84" xfId="14" applyFont="1" applyBorder="1" applyAlignment="1">
      <alignment horizontal="center" vertical="center"/>
    </xf>
    <xf numFmtId="0" fontId="21" fillId="0" borderId="15" xfId="15" applyFont="1" applyBorder="1" applyAlignment="1">
      <alignment horizontal="center" vertical="center"/>
    </xf>
    <xf numFmtId="0" fontId="21" fillId="0" borderId="1" xfId="15" applyFont="1" applyBorder="1" applyAlignment="1">
      <alignment horizontal="center" vertical="center"/>
    </xf>
    <xf numFmtId="14" fontId="31" fillId="8" borderId="27" xfId="14" applyNumberFormat="1" applyFont="1" applyFill="1" applyBorder="1" applyAlignment="1">
      <alignment horizontal="center" vertical="center"/>
    </xf>
    <xf numFmtId="14" fontId="30" fillId="8" borderId="17" xfId="14" applyNumberFormat="1" applyFont="1" applyFill="1" applyBorder="1" applyAlignment="1">
      <alignment horizontal="center" vertical="center"/>
    </xf>
    <xf numFmtId="14" fontId="30" fillId="8" borderId="25" xfId="14" applyNumberFormat="1" applyFont="1" applyFill="1" applyBorder="1" applyAlignment="1">
      <alignment horizontal="center" vertical="center"/>
    </xf>
    <xf numFmtId="14" fontId="30" fillId="8" borderId="80" xfId="14" applyNumberFormat="1" applyFont="1" applyFill="1" applyBorder="1" applyAlignment="1">
      <alignment horizontal="center" vertical="center"/>
    </xf>
    <xf numFmtId="14" fontId="32" fillId="8" borderId="10" xfId="14" applyNumberFormat="1" applyFont="1" applyFill="1" applyBorder="1" applyAlignment="1">
      <alignment horizontal="center" vertical="center"/>
    </xf>
    <xf numFmtId="14" fontId="32" fillId="8" borderId="17" xfId="14" applyNumberFormat="1" applyFont="1" applyFill="1" applyBorder="1" applyAlignment="1">
      <alignment horizontal="center" vertical="center"/>
    </xf>
    <xf numFmtId="14" fontId="30" fillId="8" borderId="10" xfId="14" applyNumberFormat="1" applyFont="1" applyFill="1" applyBorder="1" applyAlignment="1">
      <alignment horizontal="center" vertical="center"/>
    </xf>
    <xf numFmtId="14" fontId="30" fillId="8" borderId="3" xfId="14" applyNumberFormat="1" applyFont="1" applyFill="1" applyBorder="1" applyAlignment="1">
      <alignment horizontal="center" vertical="center"/>
    </xf>
    <xf numFmtId="14" fontId="30" fillId="8" borderId="84" xfId="14" applyNumberFormat="1" applyFont="1" applyFill="1" applyBorder="1" applyAlignment="1">
      <alignment horizontal="center" vertical="center"/>
    </xf>
    <xf numFmtId="0" fontId="62" fillId="8" borderId="62" xfId="14" applyFont="1" applyFill="1" applyBorder="1" applyAlignment="1">
      <alignment horizontal="center" vertical="center"/>
    </xf>
    <xf numFmtId="0" fontId="32" fillId="8" borderId="62" xfId="14" applyFont="1" applyFill="1" applyBorder="1" applyAlignment="1">
      <alignment horizontal="center" vertical="center"/>
    </xf>
    <xf numFmtId="0" fontId="32" fillId="8" borderId="61" xfId="14" applyFont="1" applyFill="1" applyBorder="1" applyAlignment="1">
      <alignment horizontal="center" vertical="center"/>
    </xf>
    <xf numFmtId="0" fontId="32" fillId="8" borderId="85" xfId="14" applyFont="1" applyFill="1" applyBorder="1" applyAlignment="1">
      <alignment horizontal="center" vertical="center"/>
    </xf>
    <xf numFmtId="0" fontId="28" fillId="0" borderId="36" xfId="0" applyFont="1" applyBorder="1" applyAlignment="1">
      <alignment horizontal="center"/>
    </xf>
    <xf numFmtId="0" fontId="28" fillId="0" borderId="37" xfId="0" applyFont="1" applyBorder="1" applyAlignment="1">
      <alignment horizontal="center"/>
    </xf>
    <xf numFmtId="0" fontId="28" fillId="0" borderId="44" xfId="0" applyFont="1" applyBorder="1" applyAlignment="1">
      <alignment horizontal="center"/>
    </xf>
    <xf numFmtId="0" fontId="28" fillId="0" borderId="38" xfId="0" applyFont="1" applyBorder="1" applyAlignment="1">
      <alignment horizontal="center"/>
    </xf>
    <xf numFmtId="0" fontId="30" fillId="0" borderId="0" xfId="0" applyFont="1"/>
    <xf numFmtId="0" fontId="65" fillId="0" borderId="4" xfId="0" applyNumberFormat="1" applyFont="1" applyFill="1" applyBorder="1" applyAlignment="1" applyProtection="1">
      <alignment horizontal="center" vertical="center"/>
    </xf>
    <xf numFmtId="0" fontId="65" fillId="0" borderId="10" xfId="0" applyNumberFormat="1" applyFont="1" applyFill="1" applyBorder="1" applyAlignment="1" applyProtection="1">
      <alignment horizontal="center" vertical="center"/>
    </xf>
    <xf numFmtId="0" fontId="65" fillId="0" borderId="10" xfId="0" applyNumberFormat="1" applyFont="1" applyFill="1" applyBorder="1" applyAlignment="1" applyProtection="1">
      <alignment horizontal="center" vertical="center" textRotation="90"/>
    </xf>
    <xf numFmtId="169" fontId="66" fillId="0" borderId="10" xfId="0" applyNumberFormat="1" applyFont="1" applyFill="1" applyBorder="1" applyAlignment="1" applyProtection="1">
      <alignment horizontal="center" vertical="center"/>
    </xf>
    <xf numFmtId="169" fontId="66" fillId="0" borderId="3" xfId="0" applyNumberFormat="1" applyFont="1" applyFill="1" applyBorder="1" applyAlignment="1" applyProtection="1">
      <alignment horizontal="center" vertical="center"/>
    </xf>
    <xf numFmtId="169" fontId="67" fillId="0" borderId="10" xfId="0" applyNumberFormat="1" applyFont="1" applyFill="1" applyBorder="1" applyAlignment="1" applyProtection="1">
      <alignment horizontal="center" vertical="center"/>
    </xf>
    <xf numFmtId="0" fontId="65" fillId="0" borderId="3" xfId="0" applyNumberFormat="1" applyFont="1" applyFill="1" applyBorder="1" applyAlignment="1" applyProtection="1">
      <alignment horizontal="center" vertical="center" textRotation="90"/>
    </xf>
    <xf numFmtId="0" fontId="30" fillId="0" borderId="4" xfId="0" applyNumberFormat="1" applyFont="1" applyFill="1" applyBorder="1" applyAlignment="1" applyProtection="1">
      <alignment horizontal="center" vertical="center"/>
    </xf>
    <xf numFmtId="0" fontId="61" fillId="0" borderId="10" xfId="0" applyFont="1" applyBorder="1" applyAlignment="1">
      <alignment horizontal="center" vertical="center"/>
    </xf>
    <xf numFmtId="3" fontId="40" fillId="0" borderId="10" xfId="0" applyNumberFormat="1" applyFont="1" applyFill="1" applyBorder="1" applyAlignment="1" applyProtection="1">
      <alignment horizontal="center" vertical="center"/>
    </xf>
    <xf numFmtId="3" fontId="42" fillId="0" borderId="10" xfId="0" applyNumberFormat="1" applyFont="1" applyFill="1" applyBorder="1" applyAlignment="1" applyProtection="1">
      <alignment horizontal="center" vertical="center"/>
    </xf>
    <xf numFmtId="0" fontId="61" fillId="0" borderId="10" xfId="0" applyNumberFormat="1" applyFont="1" applyFill="1" applyBorder="1" applyAlignment="1" applyProtection="1">
      <alignment horizontal="center" vertical="center"/>
    </xf>
    <xf numFmtId="3" fontId="40" fillId="0" borderId="3" xfId="0" applyNumberFormat="1" applyFont="1" applyFill="1" applyBorder="1" applyAlignment="1" applyProtection="1">
      <alignment horizontal="center" vertical="center"/>
    </xf>
    <xf numFmtId="0" fontId="40" fillId="0" borderId="0" xfId="0" applyFont="1" applyBorder="1" applyAlignment="1">
      <alignment horizontal="center" vertical="center"/>
    </xf>
    <xf numFmtId="1" fontId="40" fillId="0" borderId="3" xfId="0" applyNumberFormat="1" applyFont="1" applyBorder="1" applyAlignment="1">
      <alignment horizontal="center" vertical="center"/>
    </xf>
    <xf numFmtId="1" fontId="40" fillId="0" borderId="10" xfId="0" applyNumberFormat="1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30" fillId="0" borderId="20" xfId="0" applyNumberFormat="1" applyFont="1" applyFill="1" applyBorder="1" applyAlignment="1" applyProtection="1">
      <alignment horizontal="center" vertical="center"/>
    </xf>
    <xf numFmtId="0" fontId="30" fillId="0" borderId="20" xfId="0" applyFont="1" applyBorder="1" applyAlignment="1">
      <alignment horizontal="center" vertical="center"/>
    </xf>
    <xf numFmtId="170" fontId="31" fillId="0" borderId="10" xfId="0" applyNumberFormat="1" applyFont="1" applyBorder="1" applyAlignment="1">
      <alignment horizontal="center" vertical="center"/>
    </xf>
    <xf numFmtId="0" fontId="30" fillId="0" borderId="29" xfId="0" applyFont="1" applyBorder="1"/>
    <xf numFmtId="0" fontId="38" fillId="0" borderId="9" xfId="0" applyNumberFormat="1" applyFont="1" applyFill="1" applyBorder="1" applyAlignment="1" applyProtection="1">
      <alignment horizontal="center" vertical="center"/>
    </xf>
    <xf numFmtId="0" fontId="61" fillId="0" borderId="9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170" fontId="31" fillId="0" borderId="9" xfId="0" applyNumberFormat="1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3" fontId="46" fillId="0" borderId="10" xfId="0" applyNumberFormat="1" applyFont="1" applyFill="1" applyBorder="1" applyAlignment="1" applyProtection="1">
      <alignment horizontal="center" vertical="center"/>
    </xf>
    <xf numFmtId="170" fontId="46" fillId="0" borderId="10" xfId="0" applyNumberFormat="1" applyFont="1" applyFill="1" applyBorder="1" applyAlignment="1" applyProtection="1">
      <alignment horizontal="center" vertical="center"/>
    </xf>
    <xf numFmtId="3" fontId="46" fillId="0" borderId="0" xfId="0" applyNumberFormat="1" applyFont="1" applyFill="1" applyBorder="1" applyAlignment="1" applyProtection="1">
      <alignment horizontal="center" vertical="center"/>
    </xf>
    <xf numFmtId="0" fontId="46" fillId="0" borderId="0" xfId="0" applyFont="1" applyBorder="1" applyAlignment="1">
      <alignment horizontal="center" vertical="center"/>
    </xf>
    <xf numFmtId="1" fontId="46" fillId="0" borderId="10" xfId="0" applyNumberFormat="1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3" fillId="0" borderId="10" xfId="0" applyNumberFormat="1" applyFont="1" applyFill="1" applyBorder="1" applyAlignment="1" applyProtection="1">
      <alignment vertical="center"/>
    </xf>
    <xf numFmtId="0" fontId="43" fillId="0" borderId="10" xfId="0" applyNumberFormat="1" applyFont="1" applyFill="1" applyBorder="1" applyAlignment="1" applyProtection="1">
      <alignment horizontal="left" vertical="center"/>
    </xf>
    <xf numFmtId="0" fontId="0" fillId="0" borderId="41" xfId="0" applyNumberFormat="1" applyBorder="1"/>
    <xf numFmtId="3" fontId="0" fillId="0" borderId="40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1" fontId="0" fillId="0" borderId="28" xfId="0" applyNumberFormat="1" applyBorder="1" applyAlignment="1">
      <alignment horizontal="center"/>
    </xf>
    <xf numFmtId="167" fontId="34" fillId="14" borderId="10" xfId="10" applyNumberFormat="1" applyFont="1" applyFill="1" applyBorder="1" applyAlignment="1" applyProtection="1">
      <alignment horizontal="center" vertical="center"/>
    </xf>
    <xf numFmtId="1" fontId="32" fillId="14" borderId="1" xfId="9" applyNumberFormat="1" applyFont="1" applyFill="1" applyBorder="1" applyAlignment="1" applyProtection="1">
      <alignment horizontal="center" vertical="center"/>
    </xf>
    <xf numFmtId="167" fontId="31" fillId="14" borderId="10" xfId="10" applyNumberFormat="1" applyFont="1" applyFill="1" applyBorder="1" applyAlignment="1" applyProtection="1">
      <alignment horizontal="center" vertical="center"/>
    </xf>
    <xf numFmtId="167" fontId="32" fillId="14" borderId="1" xfId="10" applyNumberFormat="1" applyFont="1" applyFill="1" applyBorder="1" applyAlignment="1" applyProtection="1">
      <alignment horizontal="center" vertical="center"/>
    </xf>
    <xf numFmtId="2" fontId="31" fillId="14" borderId="10" xfId="9" applyNumberFormat="1" applyFont="1" applyFill="1" applyBorder="1" applyAlignment="1" applyProtection="1">
      <alignment horizontal="center" vertical="center"/>
    </xf>
    <xf numFmtId="2" fontId="32" fillId="14" borderId="1" xfId="9" applyNumberFormat="1" applyFont="1" applyFill="1" applyBorder="1" applyAlignment="1" applyProtection="1">
      <alignment horizontal="center" vertical="center"/>
    </xf>
    <xf numFmtId="166" fontId="31" fillId="14" borderId="10" xfId="9" applyNumberFormat="1" applyFont="1" applyFill="1" applyBorder="1" applyAlignment="1" applyProtection="1">
      <alignment horizontal="center" vertical="center"/>
    </xf>
    <xf numFmtId="3" fontId="31" fillId="14" borderId="10" xfId="9" applyNumberFormat="1" applyFont="1" applyFill="1" applyBorder="1" applyAlignment="1" applyProtection="1">
      <alignment horizontal="center" vertical="center"/>
    </xf>
    <xf numFmtId="3" fontId="32" fillId="14" borderId="1" xfId="9" applyNumberFormat="1" applyFont="1" applyFill="1" applyBorder="1" applyAlignment="1" applyProtection="1">
      <alignment horizontal="center" vertical="center"/>
    </xf>
    <xf numFmtId="2" fontId="32" fillId="15" borderId="1" xfId="9" applyNumberFormat="1" applyFont="1" applyFill="1" applyBorder="1" applyAlignment="1" applyProtection="1">
      <alignment horizontal="center" vertical="center"/>
    </xf>
    <xf numFmtId="166" fontId="31" fillId="15" borderId="10" xfId="9" applyNumberFormat="1" applyFont="1" applyFill="1" applyBorder="1" applyAlignment="1" applyProtection="1">
      <alignment horizontal="center" vertical="center"/>
    </xf>
    <xf numFmtId="166" fontId="32" fillId="15" borderId="1" xfId="9" applyNumberFormat="1" applyFont="1" applyFill="1" applyBorder="1" applyAlignment="1" applyProtection="1">
      <alignment horizontal="center" vertical="center"/>
    </xf>
    <xf numFmtId="4" fontId="31" fillId="15" borderId="10" xfId="9" applyNumberFormat="1" applyFont="1" applyFill="1" applyBorder="1" applyAlignment="1" applyProtection="1">
      <alignment horizontal="center" vertical="center"/>
    </xf>
    <xf numFmtId="4" fontId="32" fillId="15" borderId="1" xfId="9" applyNumberFormat="1" applyFont="1" applyFill="1" applyBorder="1" applyAlignment="1" applyProtection="1">
      <alignment horizontal="center" vertical="center"/>
    </xf>
    <xf numFmtId="0" fontId="28" fillId="0" borderId="87" xfId="0" applyFont="1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88" xfId="0" applyNumberFormat="1" applyBorder="1"/>
    <xf numFmtId="0" fontId="38" fillId="0" borderId="10" xfId="9" applyNumberFormat="1" applyFont="1" applyFill="1" applyBorder="1" applyAlignment="1" applyProtection="1">
      <alignment vertical="center"/>
    </xf>
    <xf numFmtId="0" fontId="38" fillId="0" borderId="10" xfId="9" applyNumberFormat="1" applyFont="1" applyFill="1" applyBorder="1" applyAlignment="1" applyProtection="1">
      <alignment horizontal="left" vertical="center"/>
    </xf>
    <xf numFmtId="0" fontId="30" fillId="0" borderId="29" xfId="0" applyFont="1" applyBorder="1" applyAlignment="1">
      <alignment horizontal="center" vertical="center"/>
    </xf>
    <xf numFmtId="0" fontId="38" fillId="0" borderId="9" xfId="9" applyNumberFormat="1" applyFont="1" applyFill="1" applyBorder="1" applyAlignment="1" applyProtection="1">
      <alignment vertical="center"/>
    </xf>
    <xf numFmtId="0" fontId="30" fillId="0" borderId="9" xfId="0" applyFont="1" applyBorder="1"/>
    <xf numFmtId="0" fontId="40" fillId="0" borderId="9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5" fillId="0" borderId="7" xfId="14" applyNumberFormat="1" applyFont="1" applyFill="1" applyBorder="1" applyAlignment="1" applyProtection="1">
      <alignment horizontal="center" vertical="center" wrapText="1"/>
    </xf>
    <xf numFmtId="0" fontId="0" fillId="0" borderId="89" xfId="0" applyNumberFormat="1" applyBorder="1" applyAlignment="1">
      <alignment horizontal="center"/>
    </xf>
    <xf numFmtId="0" fontId="71" fillId="0" borderId="27" xfId="0" applyNumberFormat="1" applyFont="1" applyBorder="1" applyAlignment="1">
      <alignment horizontal="center"/>
    </xf>
    <xf numFmtId="0" fontId="30" fillId="0" borderId="15" xfId="0" applyFont="1" applyBorder="1"/>
    <xf numFmtId="167" fontId="35" fillId="14" borderId="10" xfId="10" applyNumberFormat="1" applyFont="1" applyFill="1" applyBorder="1" applyAlignment="1" applyProtection="1">
      <alignment horizontal="center" vertical="center"/>
    </xf>
    <xf numFmtId="167" fontId="32" fillId="14" borderId="10" xfId="10" applyNumberFormat="1" applyFont="1" applyFill="1" applyBorder="1" applyAlignment="1" applyProtection="1">
      <alignment horizontal="center" vertical="center"/>
    </xf>
    <xf numFmtId="1" fontId="32" fillId="14" borderId="10" xfId="9" applyNumberFormat="1" applyFont="1" applyFill="1" applyBorder="1" applyAlignment="1" applyProtection="1">
      <alignment horizontal="center" vertical="center"/>
    </xf>
    <xf numFmtId="0" fontId="35" fillId="0" borderId="10" xfId="9" applyNumberFormat="1" applyFont="1" applyFill="1" applyBorder="1" applyAlignment="1" applyProtection="1">
      <alignment vertical="center"/>
    </xf>
    <xf numFmtId="0" fontId="32" fillId="0" borderId="10" xfId="9" applyNumberFormat="1" applyFont="1" applyFill="1" applyBorder="1" applyAlignment="1" applyProtection="1">
      <alignment horizontal="center" vertical="center"/>
    </xf>
    <xf numFmtId="0" fontId="32" fillId="14" borderId="10" xfId="9" applyNumberFormat="1" applyFont="1" applyFill="1" applyBorder="1" applyAlignment="1" applyProtection="1">
      <alignment horizontal="center" vertical="center"/>
    </xf>
    <xf numFmtId="2" fontId="32" fillId="14" borderId="10" xfId="9" applyNumberFormat="1" applyFont="1" applyFill="1" applyBorder="1" applyAlignment="1" applyProtection="1">
      <alignment horizontal="center" vertical="center"/>
    </xf>
    <xf numFmtId="0" fontId="32" fillId="15" borderId="10" xfId="9" applyNumberFormat="1" applyFont="1" applyFill="1" applyBorder="1" applyAlignment="1" applyProtection="1">
      <alignment horizontal="center" vertical="center"/>
    </xf>
    <xf numFmtId="166" fontId="32" fillId="15" borderId="10" xfId="9" applyNumberFormat="1" applyFont="1" applyFill="1" applyBorder="1" applyAlignment="1" applyProtection="1">
      <alignment horizontal="center" vertical="center"/>
    </xf>
    <xf numFmtId="4" fontId="32" fillId="15" borderId="10" xfId="9" applyNumberFormat="1" applyFont="1" applyFill="1" applyBorder="1" applyAlignment="1" applyProtection="1">
      <alignment horizontal="center" vertical="center"/>
    </xf>
    <xf numFmtId="3" fontId="32" fillId="0" borderId="10" xfId="9" applyNumberFormat="1" applyFont="1" applyFill="1" applyBorder="1" applyAlignment="1" applyProtection="1">
      <alignment horizontal="center" vertical="center"/>
    </xf>
    <xf numFmtId="3" fontId="32" fillId="14" borderId="10" xfId="9" applyNumberFormat="1" applyFont="1" applyFill="1" applyBorder="1" applyAlignment="1" applyProtection="1">
      <alignment horizontal="center" vertical="center"/>
    </xf>
    <xf numFmtId="3" fontId="32" fillId="0" borderId="9" xfId="9" applyNumberFormat="1" applyFont="1" applyFill="1" applyBorder="1" applyAlignment="1" applyProtection="1">
      <alignment vertical="center"/>
    </xf>
    <xf numFmtId="0" fontId="32" fillId="14" borderId="46" xfId="9" applyNumberFormat="1" applyFont="1" applyFill="1" applyBorder="1" applyAlignment="1" applyProtection="1">
      <alignment horizontal="center" vertical="center"/>
    </xf>
    <xf numFmtId="0" fontId="34" fillId="0" borderId="77" xfId="9" applyNumberFormat="1" applyFont="1" applyFill="1" applyBorder="1" applyAlignment="1" applyProtection="1">
      <alignment vertical="center"/>
    </xf>
    <xf numFmtId="0" fontId="35" fillId="0" borderId="77" xfId="9" applyNumberFormat="1" applyFont="1" applyFill="1" applyBorder="1" applyAlignment="1" applyProtection="1">
      <alignment horizontal="center" vertical="center"/>
    </xf>
    <xf numFmtId="0" fontId="35" fillId="0" borderId="10" xfId="9" applyNumberFormat="1" applyFont="1" applyFill="1" applyBorder="1" applyAlignment="1" applyProtection="1">
      <alignment horizontal="center" vertical="center"/>
    </xf>
    <xf numFmtId="2" fontId="32" fillId="0" borderId="10" xfId="9" applyNumberFormat="1" applyFont="1" applyFill="1" applyBorder="1" applyAlignment="1" applyProtection="1">
      <alignment horizontal="center" vertical="center"/>
    </xf>
    <xf numFmtId="2" fontId="32" fillId="15" borderId="10" xfId="9" applyNumberFormat="1" applyFont="1" applyFill="1" applyBorder="1" applyAlignment="1" applyProtection="1">
      <alignment horizontal="center" vertical="center"/>
    </xf>
    <xf numFmtId="3" fontId="32" fillId="0" borderId="9" xfId="9" applyNumberFormat="1" applyFont="1" applyFill="1" applyBorder="1" applyAlignment="1" applyProtection="1">
      <alignment horizontal="center" vertical="center"/>
    </xf>
    <xf numFmtId="0" fontId="35" fillId="3" borderId="68" xfId="9" applyNumberFormat="1" applyFont="1" applyFill="1" applyBorder="1" applyAlignment="1" applyProtection="1">
      <alignment horizontal="center" vertical="center"/>
    </xf>
    <xf numFmtId="0" fontId="0" fillId="0" borderId="39" xfId="0" applyNumberFormat="1" applyBorder="1" applyAlignment="1">
      <alignment horizontal="center"/>
    </xf>
    <xf numFmtId="172" fontId="48" fillId="0" borderId="54" xfId="9" applyNumberFormat="1" applyFont="1" applyBorder="1" applyAlignment="1">
      <alignment horizontal="center" vertical="center"/>
    </xf>
    <xf numFmtId="173" fontId="44" fillId="0" borderId="15" xfId="9" applyNumberFormat="1" applyFont="1" applyFill="1" applyBorder="1" applyAlignment="1" applyProtection="1">
      <alignment horizontal="center" vertical="center"/>
    </xf>
    <xf numFmtId="0" fontId="33" fillId="0" borderId="50" xfId="9" applyFont="1" applyBorder="1" applyAlignment="1">
      <alignment horizontal="center"/>
    </xf>
    <xf numFmtId="0" fontId="33" fillId="0" borderId="52" xfId="9" applyFont="1" applyBorder="1" applyAlignment="1">
      <alignment horizontal="center"/>
    </xf>
    <xf numFmtId="172" fontId="33" fillId="0" borderId="52" xfId="9" applyNumberFormat="1" applyFont="1" applyBorder="1" applyAlignment="1">
      <alignment horizontal="center"/>
    </xf>
    <xf numFmtId="0" fontId="34" fillId="0" borderId="10" xfId="0" applyNumberFormat="1" applyFont="1" applyFill="1" applyBorder="1" applyAlignment="1" applyProtection="1">
      <alignment vertical="center"/>
    </xf>
    <xf numFmtId="0" fontId="2" fillId="0" borderId="0" xfId="0" applyFont="1"/>
    <xf numFmtId="0" fontId="38" fillId="0" borderId="0" xfId="0" applyFont="1" applyAlignment="1">
      <alignment horizontal="center" vertical="center"/>
    </xf>
    <xf numFmtId="14" fontId="38" fillId="0" borderId="0" xfId="0" applyNumberFormat="1" applyFont="1" applyAlignment="1">
      <alignment horizontal="center" vertical="center"/>
    </xf>
    <xf numFmtId="21" fontId="38" fillId="0" borderId="0" xfId="0" applyNumberFormat="1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74" fillId="0" borderId="0" xfId="1" applyFont="1"/>
    <xf numFmtId="0" fontId="75" fillId="0" borderId="0" xfId="1" applyFont="1"/>
    <xf numFmtId="0" fontId="30" fillId="0" borderId="13" xfId="9" applyNumberFormat="1" applyFont="1" applyFill="1" applyBorder="1" applyAlignment="1" applyProtection="1">
      <alignment vertical="center"/>
    </xf>
    <xf numFmtId="0" fontId="32" fillId="0" borderId="13" xfId="9" applyNumberFormat="1" applyFont="1" applyFill="1" applyBorder="1" applyAlignment="1" applyProtection="1">
      <alignment horizontal="right" vertical="center"/>
    </xf>
    <xf numFmtId="0" fontId="31" fillId="0" borderId="13" xfId="9" applyNumberFormat="1" applyFont="1" applyFill="1" applyBorder="1" applyAlignment="1" applyProtection="1">
      <alignment vertical="center"/>
    </xf>
    <xf numFmtId="0" fontId="32" fillId="0" borderId="13" xfId="9" applyNumberFormat="1" applyFont="1" applyFill="1" applyBorder="1" applyAlignment="1" applyProtection="1">
      <alignment horizontal="center" vertical="center"/>
    </xf>
    <xf numFmtId="0" fontId="30" fillId="0" borderId="13" xfId="9" applyNumberFormat="1" applyFont="1" applyFill="1" applyBorder="1" applyAlignment="1" applyProtection="1">
      <alignment horizontal="center" vertical="center"/>
    </xf>
    <xf numFmtId="0" fontId="31" fillId="0" borderId="0" xfId="9" applyNumberFormat="1" applyFont="1" applyFill="1" applyBorder="1" applyAlignment="1" applyProtection="1">
      <alignment vertical="center"/>
    </xf>
    <xf numFmtId="3" fontId="77" fillId="0" borderId="3" xfId="0" applyNumberFormat="1" applyFont="1" applyFill="1" applyBorder="1" applyAlignment="1" applyProtection="1">
      <alignment horizontal="center" vertical="center"/>
    </xf>
    <xf numFmtId="0" fontId="61" fillId="0" borderId="10" xfId="0" applyNumberFormat="1" applyFont="1" applyFill="1" applyBorder="1" applyAlignment="1" applyProtection="1">
      <alignment vertical="center"/>
    </xf>
    <xf numFmtId="3" fontId="40" fillId="0" borderId="10" xfId="0" applyNumberFormat="1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37" fillId="15" borderId="0" xfId="0" applyFont="1" applyFill="1" applyAlignment="1">
      <alignment horizontal="center" vertical="center"/>
    </xf>
    <xf numFmtId="0" fontId="73" fillId="14" borderId="27" xfId="9" applyNumberFormat="1" applyFont="1" applyFill="1" applyBorder="1" applyAlignment="1" applyProtection="1">
      <alignment horizontal="center" vertical="center"/>
    </xf>
    <xf numFmtId="0" fontId="31" fillId="0" borderId="4" xfId="9" applyNumberFormat="1" applyFont="1" applyFill="1" applyBorder="1" applyAlignment="1" applyProtection="1">
      <alignment vertical="center"/>
    </xf>
    <xf numFmtId="0" fontId="78" fillId="0" borderId="0" xfId="9" applyNumberFormat="1" applyFont="1" applyFill="1" applyBorder="1" applyAlignment="1" applyProtection="1">
      <alignment vertical="center"/>
    </xf>
    <xf numFmtId="0" fontId="79" fillId="0" borderId="4" xfId="9" applyNumberFormat="1" applyFont="1" applyFill="1" applyBorder="1" applyAlignment="1" applyProtection="1">
      <alignment vertical="center"/>
    </xf>
    <xf numFmtId="0" fontId="35" fillId="0" borderId="76" xfId="9" applyNumberFormat="1" applyFont="1" applyFill="1" applyBorder="1" applyAlignment="1" applyProtection="1">
      <alignment horizontal="center" vertical="center"/>
    </xf>
    <xf numFmtId="0" fontId="32" fillId="0" borderId="3" xfId="9" applyNumberFormat="1" applyFont="1" applyFill="1" applyBorder="1" applyAlignment="1" applyProtection="1">
      <alignment horizontal="center" vertical="center"/>
    </xf>
    <xf numFmtId="0" fontId="35" fillId="0" borderId="3" xfId="9" applyNumberFormat="1" applyFont="1" applyFill="1" applyBorder="1" applyAlignment="1" applyProtection="1">
      <alignment horizontal="center" vertical="center"/>
    </xf>
    <xf numFmtId="167" fontId="32" fillId="0" borderId="3" xfId="10" applyNumberFormat="1" applyFont="1" applyFill="1" applyBorder="1" applyAlignment="1" applyProtection="1">
      <alignment horizontal="center" vertical="center"/>
    </xf>
    <xf numFmtId="2" fontId="32" fillId="0" borderId="3" xfId="9" applyNumberFormat="1" applyFont="1" applyFill="1" applyBorder="1" applyAlignment="1" applyProtection="1">
      <alignment horizontal="center" vertical="center"/>
    </xf>
    <xf numFmtId="2" fontId="32" fillId="15" borderId="3" xfId="9" applyNumberFormat="1" applyFont="1" applyFill="1" applyBorder="1" applyAlignment="1" applyProtection="1">
      <alignment horizontal="center" vertical="center"/>
    </xf>
    <xf numFmtId="4" fontId="32" fillId="15" borderId="3" xfId="9" applyNumberFormat="1" applyFont="1" applyFill="1" applyBorder="1" applyAlignment="1" applyProtection="1">
      <alignment horizontal="center" vertical="center"/>
    </xf>
    <xf numFmtId="3" fontId="32" fillId="0" borderId="3" xfId="9" applyNumberFormat="1" applyFont="1" applyFill="1" applyBorder="1" applyAlignment="1" applyProtection="1">
      <alignment horizontal="center" vertical="center"/>
    </xf>
    <xf numFmtId="3" fontId="32" fillId="0" borderId="31" xfId="9" applyNumberFormat="1" applyFont="1" applyFill="1" applyBorder="1" applyAlignment="1" applyProtection="1">
      <alignment horizontal="center" vertical="center"/>
    </xf>
    <xf numFmtId="0" fontId="34" fillId="0" borderId="74" xfId="9" applyNumberFormat="1" applyFont="1" applyFill="1" applyBorder="1" applyAlignment="1" applyProtection="1">
      <alignment vertical="center"/>
    </xf>
    <xf numFmtId="0" fontId="31" fillId="0" borderId="1" xfId="9" applyNumberFormat="1" applyFont="1" applyFill="1" applyBorder="1" applyAlignment="1" applyProtection="1">
      <alignment horizontal="center" vertical="center"/>
    </xf>
    <xf numFmtId="0" fontId="34" fillId="0" borderId="1" xfId="9" applyNumberFormat="1" applyFont="1" applyFill="1" applyBorder="1" applyAlignment="1" applyProtection="1">
      <alignment vertical="center"/>
    </xf>
    <xf numFmtId="167" fontId="34" fillId="0" borderId="1" xfId="10" applyNumberFormat="1" applyFont="1" applyFill="1" applyBorder="1" applyAlignment="1" applyProtection="1">
      <alignment horizontal="center" vertical="center"/>
    </xf>
    <xf numFmtId="167" fontId="31" fillId="0" borderId="1" xfId="10" applyNumberFormat="1" applyFont="1" applyFill="1" applyBorder="1" applyAlignment="1" applyProtection="1">
      <alignment horizontal="center" vertical="center"/>
    </xf>
    <xf numFmtId="1" fontId="31" fillId="0" borderId="1" xfId="9" applyNumberFormat="1" applyFont="1" applyFill="1" applyBorder="1" applyAlignment="1" applyProtection="1">
      <alignment horizontal="center" vertical="center"/>
    </xf>
    <xf numFmtId="2" fontId="31" fillId="0" borderId="1" xfId="9" applyNumberFormat="1" applyFont="1" applyFill="1" applyBorder="1" applyAlignment="1" applyProtection="1">
      <alignment horizontal="center" vertical="center"/>
    </xf>
    <xf numFmtId="0" fontId="31" fillId="15" borderId="1" xfId="9" applyNumberFormat="1" applyFont="1" applyFill="1" applyBorder="1" applyAlignment="1" applyProtection="1">
      <alignment horizontal="center" vertical="center"/>
    </xf>
    <xf numFmtId="166" fontId="31" fillId="15" borderId="1" xfId="9" applyNumberFormat="1" applyFont="1" applyFill="1" applyBorder="1" applyAlignment="1" applyProtection="1">
      <alignment horizontal="center" vertical="center"/>
    </xf>
    <xf numFmtId="166" fontId="31" fillId="0" borderId="1" xfId="9" applyNumberFormat="1" applyFont="1" applyFill="1" applyBorder="1" applyAlignment="1" applyProtection="1">
      <alignment horizontal="center" vertical="center"/>
    </xf>
    <xf numFmtId="4" fontId="31" fillId="15" borderId="1" xfId="9" applyNumberFormat="1" applyFont="1" applyFill="1" applyBorder="1" applyAlignment="1" applyProtection="1">
      <alignment horizontal="center" vertical="center"/>
    </xf>
    <xf numFmtId="3" fontId="31" fillId="0" borderId="1" xfId="9" applyNumberFormat="1" applyFont="1" applyFill="1" applyBorder="1" applyAlignment="1" applyProtection="1">
      <alignment horizontal="center" vertical="center"/>
    </xf>
    <xf numFmtId="3" fontId="31" fillId="0" borderId="2" xfId="9" applyNumberFormat="1" applyFont="1" applyFill="1" applyBorder="1" applyAlignment="1" applyProtection="1">
      <alignment vertical="center"/>
    </xf>
    <xf numFmtId="166" fontId="32" fillId="0" borderId="10" xfId="9" applyNumberFormat="1" applyFont="1" applyFill="1" applyBorder="1" applyAlignment="1" applyProtection="1">
      <alignment horizontal="center" vertical="center"/>
    </xf>
    <xf numFmtId="49" fontId="0" fillId="0" borderId="39" xfId="0" applyNumberFormat="1" applyBorder="1" applyAlignment="1">
      <alignment horizontal="center"/>
    </xf>
    <xf numFmtId="3" fontId="40" fillId="0" borderId="10" xfId="14" applyNumberFormat="1" applyFont="1" applyFill="1" applyBorder="1" applyAlignment="1" applyProtection="1">
      <alignment horizontal="center" vertical="center"/>
    </xf>
    <xf numFmtId="3" fontId="42" fillId="0" borderId="10" xfId="14" applyNumberFormat="1" applyFont="1" applyFill="1" applyBorder="1" applyAlignment="1" applyProtection="1">
      <alignment horizontal="center" vertical="center"/>
    </xf>
    <xf numFmtId="3" fontId="40" fillId="0" borderId="3" xfId="14" applyNumberFormat="1" applyFont="1" applyFill="1" applyBorder="1" applyAlignment="1" applyProtection="1">
      <alignment horizontal="center" vertical="center"/>
    </xf>
    <xf numFmtId="0" fontId="33" fillId="0" borderId="0" xfId="0" applyFont="1" applyAlignment="1">
      <alignment horizontal="center" vertical="center"/>
    </xf>
    <xf numFmtId="3" fontId="46" fillId="0" borderId="10" xfId="14" applyNumberFormat="1" applyFont="1" applyFill="1" applyBorder="1" applyAlignment="1" applyProtection="1">
      <alignment horizontal="center" vertical="center"/>
    </xf>
    <xf numFmtId="3" fontId="46" fillId="0" borderId="0" xfId="14" applyNumberFormat="1" applyFont="1" applyFill="1" applyBorder="1" applyAlignment="1" applyProtection="1">
      <alignment horizontal="center" vertical="center"/>
    </xf>
    <xf numFmtId="0" fontId="37" fillId="0" borderId="10" xfId="0" applyFont="1" applyFill="1" applyBorder="1" applyAlignment="1">
      <alignment horizontal="center" vertical="center"/>
    </xf>
    <xf numFmtId="0" fontId="30" fillId="0" borderId="10" xfId="9" applyNumberFormat="1" applyFont="1" applyFill="1" applyBorder="1" applyAlignment="1" applyProtection="1">
      <alignment vertical="center"/>
    </xf>
    <xf numFmtId="0" fontId="0" fillId="0" borderId="27" xfId="0" applyNumberFormat="1" applyBorder="1" applyAlignment="1">
      <alignment horizontal="center"/>
    </xf>
    <xf numFmtId="0" fontId="35" fillId="3" borderId="67" xfId="9" applyNumberFormat="1" applyFont="1" applyFill="1" applyBorder="1" applyAlignment="1" applyProtection="1">
      <alignment horizontal="center" vertical="center"/>
    </xf>
    <xf numFmtId="0" fontId="10" fillId="2" borderId="19" xfId="6" applyFont="1" applyFill="1" applyBorder="1" applyAlignment="1">
      <alignment horizontal="center" vertical="center"/>
    </xf>
    <xf numFmtId="0" fontId="10" fillId="2" borderId="11" xfId="6" applyFont="1" applyFill="1" applyBorder="1" applyAlignment="1">
      <alignment horizontal="center" vertical="center"/>
    </xf>
    <xf numFmtId="0" fontId="10" fillId="2" borderId="20" xfId="6" applyFont="1" applyFill="1" applyBorder="1" applyAlignment="1">
      <alignment horizontal="center" vertical="center"/>
    </xf>
    <xf numFmtId="0" fontId="10" fillId="2" borderId="1" xfId="6" applyFont="1" applyFill="1" applyBorder="1" applyAlignment="1">
      <alignment horizontal="center" vertical="center"/>
    </xf>
    <xf numFmtId="0" fontId="10" fillId="2" borderId="4" xfId="6" applyFont="1" applyFill="1" applyBorder="1" applyAlignment="1">
      <alignment horizontal="center" vertical="center"/>
    </xf>
    <xf numFmtId="0" fontId="10" fillId="2" borderId="15" xfId="6" applyFont="1" applyFill="1" applyBorder="1" applyAlignment="1">
      <alignment horizontal="center" vertical="center"/>
    </xf>
    <xf numFmtId="0" fontId="48" fillId="11" borderId="11" xfId="9" applyNumberFormat="1" applyFont="1" applyFill="1" applyBorder="1" applyAlignment="1" applyProtection="1">
      <alignment horizontal="center" vertical="center" wrapText="1"/>
    </xf>
    <xf numFmtId="0" fontId="48" fillId="11" borderId="63" xfId="9" applyNumberFormat="1" applyFont="1" applyFill="1" applyBorder="1" applyAlignment="1" applyProtection="1">
      <alignment horizontal="center" vertical="center" wrapText="1"/>
    </xf>
    <xf numFmtId="0" fontId="48" fillId="9" borderId="12" xfId="9" applyNumberFormat="1" applyFont="1" applyFill="1" applyBorder="1" applyAlignment="1" applyProtection="1">
      <alignment horizontal="center" vertical="center"/>
    </xf>
    <xf numFmtId="0" fontId="48" fillId="9" borderId="22" xfId="9" applyNumberFormat="1" applyFont="1" applyFill="1" applyBorder="1" applyAlignment="1" applyProtection="1">
      <alignment horizontal="center" vertical="center"/>
    </xf>
    <xf numFmtId="0" fontId="48" fillId="9" borderId="59" xfId="9" applyNumberFormat="1" applyFont="1" applyFill="1" applyBorder="1" applyAlignment="1" applyProtection="1">
      <alignment horizontal="center" vertical="center"/>
    </xf>
    <xf numFmtId="0" fontId="48" fillId="9" borderId="64" xfId="9" applyNumberFormat="1" applyFont="1" applyFill="1" applyBorder="1" applyAlignment="1" applyProtection="1">
      <alignment horizontal="center" vertical="center"/>
    </xf>
    <xf numFmtId="0" fontId="48" fillId="10" borderId="26" xfId="9" applyNumberFormat="1" applyFont="1" applyFill="1" applyBorder="1" applyAlignment="1" applyProtection="1">
      <alignment horizontal="center" vertical="center"/>
    </xf>
    <xf numFmtId="0" fontId="48" fillId="10" borderId="62" xfId="9" applyNumberFormat="1" applyFont="1" applyFill="1" applyBorder="1" applyAlignment="1" applyProtection="1">
      <alignment horizontal="center" vertical="center"/>
    </xf>
    <xf numFmtId="0" fontId="48" fillId="9" borderId="13" xfId="9" applyNumberFormat="1" applyFont="1" applyFill="1" applyBorder="1" applyAlignment="1" applyProtection="1">
      <alignment horizontal="center" vertical="center"/>
    </xf>
    <xf numFmtId="0" fontId="48" fillId="9" borderId="60" xfId="9" applyNumberFormat="1" applyFont="1" applyFill="1" applyBorder="1" applyAlignment="1" applyProtection="1">
      <alignment horizontal="center" vertical="center"/>
    </xf>
    <xf numFmtId="0" fontId="73" fillId="17" borderId="14" xfId="14" applyFont="1" applyFill="1" applyBorder="1" applyAlignment="1">
      <alignment horizontal="center" vertical="center" textRotation="255" wrapText="1"/>
    </xf>
    <xf numFmtId="0" fontId="73" fillId="17" borderId="15" xfId="14" applyFont="1" applyFill="1" applyBorder="1" applyAlignment="1">
      <alignment horizontal="center" vertical="center" textRotation="255" wrapText="1"/>
    </xf>
    <xf numFmtId="0" fontId="73" fillId="17" borderId="71" xfId="14" applyFont="1" applyFill="1" applyBorder="1" applyAlignment="1">
      <alignment horizontal="center" vertical="center" textRotation="255" wrapText="1"/>
    </xf>
    <xf numFmtId="0" fontId="40" fillId="12" borderId="12" xfId="14" applyFont="1" applyFill="1" applyBorder="1" applyAlignment="1">
      <alignment horizontal="center" vertical="center" wrapText="1"/>
    </xf>
    <xf numFmtId="0" fontId="40" fillId="12" borderId="22" xfId="14" applyFont="1" applyFill="1" applyBorder="1" applyAlignment="1">
      <alignment horizontal="center" vertical="center" wrapText="1"/>
    </xf>
    <xf numFmtId="0" fontId="40" fillId="12" borderId="4" xfId="14" applyFont="1" applyFill="1" applyBorder="1" applyAlignment="1">
      <alignment horizontal="center" vertical="center" wrapText="1"/>
    </xf>
    <xf numFmtId="0" fontId="40" fillId="12" borderId="7" xfId="14" applyFont="1" applyFill="1" applyBorder="1" applyAlignment="1">
      <alignment horizontal="center" vertical="center" wrapText="1"/>
    </xf>
    <xf numFmtId="0" fontId="40" fillId="12" borderId="59" xfId="14" applyFont="1" applyFill="1" applyBorder="1" applyAlignment="1">
      <alignment horizontal="center" vertical="center" wrapText="1"/>
    </xf>
    <xf numFmtId="0" fontId="40" fillId="12" borderId="64" xfId="14" applyFont="1" applyFill="1" applyBorder="1" applyAlignment="1">
      <alignment horizontal="center" vertical="center" wrapText="1"/>
    </xf>
    <xf numFmtId="0" fontId="44" fillId="7" borderId="58" xfId="14" applyFont="1" applyFill="1" applyBorder="1" applyAlignment="1">
      <alignment horizontal="center" vertical="center"/>
    </xf>
    <xf numFmtId="0" fontId="44" fillId="7" borderId="56" xfId="14" applyFont="1" applyFill="1" applyBorder="1" applyAlignment="1">
      <alignment horizontal="center" vertical="center"/>
    </xf>
    <xf numFmtId="0" fontId="44" fillId="7" borderId="83" xfId="14" applyFont="1" applyFill="1" applyBorder="1" applyAlignment="1">
      <alignment horizontal="center" vertical="center"/>
    </xf>
    <xf numFmtId="0" fontId="38" fillId="6" borderId="19" xfId="14" applyNumberFormat="1" applyFont="1" applyFill="1" applyBorder="1" applyAlignment="1" applyProtection="1">
      <alignment horizontal="center" vertical="center" wrapText="1"/>
    </xf>
    <xf numFmtId="0" fontId="38" fillId="6" borderId="20" xfId="14" applyNumberFormat="1" applyFont="1" applyFill="1" applyBorder="1" applyAlignment="1" applyProtection="1">
      <alignment horizontal="center" vertical="center" wrapText="1"/>
    </xf>
    <xf numFmtId="0" fontId="38" fillId="6" borderId="70" xfId="14" applyNumberFormat="1" applyFont="1" applyFill="1" applyBorder="1" applyAlignment="1" applyProtection="1">
      <alignment horizontal="center" vertical="center" wrapText="1"/>
    </xf>
    <xf numFmtId="0" fontId="40" fillId="4" borderId="56" xfId="14" applyNumberFormat="1" applyFont="1" applyFill="1" applyBorder="1" applyAlignment="1" applyProtection="1">
      <alignment horizontal="center" vertical="center"/>
    </xf>
    <xf numFmtId="0" fontId="40" fillId="4" borderId="48" xfId="14" applyNumberFormat="1" applyFont="1" applyFill="1" applyBorder="1" applyAlignment="1" applyProtection="1">
      <alignment horizontal="center" vertical="center"/>
    </xf>
    <xf numFmtId="0" fontId="40" fillId="4" borderId="72" xfId="14" applyNumberFormat="1" applyFont="1" applyFill="1" applyBorder="1" applyAlignment="1" applyProtection="1">
      <alignment horizontal="center" vertical="center"/>
    </xf>
    <xf numFmtId="0" fontId="44" fillId="4" borderId="28" xfId="14" applyNumberFormat="1" applyFont="1" applyFill="1" applyBorder="1" applyAlignment="1" applyProtection="1">
      <alignment horizontal="center" vertical="center" wrapText="1"/>
    </xf>
    <xf numFmtId="0" fontId="44" fillId="4" borderId="57" xfId="14" applyNumberFormat="1" applyFont="1" applyFill="1" applyBorder="1" applyAlignment="1" applyProtection="1">
      <alignment horizontal="center" vertical="center" wrapText="1"/>
    </xf>
    <xf numFmtId="0" fontId="44" fillId="4" borderId="86" xfId="14" applyNumberFormat="1" applyFont="1" applyFill="1" applyBorder="1" applyAlignment="1" applyProtection="1">
      <alignment horizontal="center" vertical="center" wrapText="1"/>
    </xf>
    <xf numFmtId="0" fontId="42" fillId="4" borderId="3" xfId="14" applyNumberFormat="1" applyFont="1" applyFill="1" applyBorder="1" applyAlignment="1" applyProtection="1">
      <alignment horizontal="center" vertical="center"/>
    </xf>
    <xf numFmtId="0" fontId="42" fillId="4" borderId="7" xfId="14" applyNumberFormat="1" applyFont="1" applyFill="1" applyBorder="1" applyAlignment="1" applyProtection="1">
      <alignment horizontal="center" vertical="center"/>
    </xf>
    <xf numFmtId="0" fontId="42" fillId="4" borderId="15" xfId="14" applyNumberFormat="1" applyFont="1" applyFill="1" applyBorder="1" applyAlignment="1" applyProtection="1">
      <alignment horizontal="center" vertical="center"/>
    </xf>
    <xf numFmtId="0" fontId="73" fillId="17" borderId="11" xfId="14" applyNumberFormat="1" applyFont="1" applyFill="1" applyBorder="1" applyAlignment="1" applyProtection="1">
      <alignment horizontal="center" vertical="center" textRotation="255"/>
    </xf>
    <xf numFmtId="0" fontId="73" fillId="17" borderId="1" xfId="14" applyNumberFormat="1" applyFont="1" applyFill="1" applyBorder="1" applyAlignment="1" applyProtection="1">
      <alignment horizontal="center" vertical="center" textRotation="255"/>
    </xf>
    <xf numFmtId="0" fontId="73" fillId="17" borderId="63" xfId="14" applyNumberFormat="1" applyFont="1" applyFill="1" applyBorder="1" applyAlignment="1" applyProtection="1">
      <alignment horizontal="center" vertical="center" textRotation="255"/>
    </xf>
    <xf numFmtId="0" fontId="40" fillId="4" borderId="21" xfId="14" applyNumberFormat="1" applyFont="1" applyFill="1" applyBorder="1" applyAlignment="1" applyProtection="1">
      <alignment horizontal="center" vertical="center"/>
    </xf>
    <xf numFmtId="0" fontId="40" fillId="4" borderId="13" xfId="14" applyNumberFormat="1" applyFont="1" applyFill="1" applyBorder="1" applyAlignment="1" applyProtection="1">
      <alignment horizontal="center" vertical="center"/>
    </xf>
    <xf numFmtId="0" fontId="40" fillId="4" borderId="22" xfId="14" applyNumberFormat="1" applyFont="1" applyFill="1" applyBorder="1" applyAlignment="1" applyProtection="1">
      <alignment horizontal="center" vertical="center"/>
    </xf>
    <xf numFmtId="0" fontId="38" fillId="4" borderId="21" xfId="14" applyNumberFormat="1" applyFont="1" applyFill="1" applyBorder="1" applyAlignment="1" applyProtection="1">
      <alignment horizontal="center" vertical="center" wrapText="1"/>
    </xf>
    <xf numFmtId="0" fontId="38" fillId="4" borderId="22" xfId="14" applyNumberFormat="1" applyFont="1" applyFill="1" applyBorder="1" applyAlignment="1" applyProtection="1">
      <alignment horizontal="center" vertical="center" wrapText="1"/>
    </xf>
    <xf numFmtId="0" fontId="38" fillId="4" borderId="3" xfId="14" applyNumberFormat="1" applyFont="1" applyFill="1" applyBorder="1" applyAlignment="1" applyProtection="1">
      <alignment horizontal="center" vertical="center" wrapText="1"/>
    </xf>
    <xf numFmtId="0" fontId="38" fillId="4" borderId="7" xfId="14" applyNumberFormat="1" applyFont="1" applyFill="1" applyBorder="1" applyAlignment="1" applyProtection="1">
      <alignment horizontal="center" vertical="center" wrapText="1"/>
    </xf>
    <xf numFmtId="0" fontId="38" fillId="4" borderId="23" xfId="14" applyNumberFormat="1" applyFont="1" applyFill="1" applyBorder="1" applyAlignment="1" applyProtection="1">
      <alignment horizontal="center" vertical="center" wrapText="1"/>
    </xf>
    <xf numFmtId="0" fontId="38" fillId="4" borderId="24" xfId="14" applyNumberFormat="1" applyFont="1" applyFill="1" applyBorder="1" applyAlignment="1" applyProtection="1">
      <alignment horizontal="center" vertical="center" wrapText="1"/>
    </xf>
    <xf numFmtId="0" fontId="38" fillId="12" borderId="21" xfId="14" applyNumberFormat="1" applyFont="1" applyFill="1" applyBorder="1" applyAlignment="1" applyProtection="1">
      <alignment horizontal="center" vertical="center" textRotation="255"/>
    </xf>
    <xf numFmtId="0" fontId="38" fillId="12" borderId="3" xfId="14" applyNumberFormat="1" applyFont="1" applyFill="1" applyBorder="1" applyAlignment="1" applyProtection="1">
      <alignment horizontal="center" vertical="center" textRotation="255"/>
    </xf>
    <xf numFmtId="0" fontId="38" fillId="12" borderId="61" xfId="14" applyNumberFormat="1" applyFont="1" applyFill="1" applyBorder="1" applyAlignment="1" applyProtection="1">
      <alignment horizontal="center" vertical="center" textRotation="255"/>
    </xf>
    <xf numFmtId="0" fontId="38" fillId="4" borderId="25" xfId="14" applyNumberFormat="1" applyFont="1" applyFill="1" applyBorder="1" applyAlignment="1" applyProtection="1">
      <alignment horizontal="center" vertical="center"/>
    </xf>
    <xf numFmtId="0" fontId="38" fillId="4" borderId="16" xfId="14" applyNumberFormat="1" applyFont="1" applyFill="1" applyBorder="1" applyAlignment="1" applyProtection="1">
      <alignment horizontal="center" vertical="center"/>
    </xf>
    <xf numFmtId="0" fontId="42" fillId="4" borderId="23" xfId="14" applyNumberFormat="1" applyFont="1" applyFill="1" applyBorder="1" applyAlignment="1" applyProtection="1">
      <alignment horizontal="center" vertical="center"/>
    </xf>
    <xf numFmtId="0" fontId="42" fillId="4" borderId="24" xfId="14" applyNumberFormat="1" applyFont="1" applyFill="1" applyBorder="1" applyAlignment="1" applyProtection="1">
      <alignment horizontal="center" vertical="center"/>
    </xf>
    <xf numFmtId="0" fontId="30" fillId="0" borderId="4" xfId="9" applyNumberFormat="1" applyFont="1" applyFill="1" applyBorder="1" applyAlignment="1" applyProtection="1">
      <alignment horizontal="left" vertical="center"/>
    </xf>
    <xf numFmtId="0" fontId="30" fillId="0" borderId="0" xfId="9" applyNumberFormat="1" applyFont="1" applyFill="1" applyBorder="1" applyAlignment="1" applyProtection="1">
      <alignment horizontal="left" vertical="center"/>
    </xf>
    <xf numFmtId="0" fontId="31" fillId="12" borderId="4" xfId="9" applyNumberFormat="1" applyFont="1" applyFill="1" applyBorder="1" applyAlignment="1" applyProtection="1">
      <alignment horizontal="center" vertical="center"/>
    </xf>
    <xf numFmtId="0" fontId="31" fillId="12" borderId="0" xfId="9" applyNumberFormat="1" applyFont="1" applyFill="1" applyBorder="1" applyAlignment="1" applyProtection="1">
      <alignment horizontal="center" vertical="center"/>
    </xf>
    <xf numFmtId="0" fontId="30" fillId="14" borderId="3" xfId="9" applyNumberFormat="1" applyFont="1" applyFill="1" applyBorder="1" applyAlignment="1" applyProtection="1">
      <alignment horizontal="center" vertical="center"/>
    </xf>
    <xf numFmtId="0" fontId="30" fillId="14" borderId="15" xfId="9" applyNumberFormat="1" applyFont="1" applyFill="1" applyBorder="1" applyAlignment="1" applyProtection="1">
      <alignment horizontal="center" vertical="center"/>
    </xf>
    <xf numFmtId="0" fontId="31" fillId="3" borderId="12" xfId="9" applyNumberFormat="1" applyFont="1" applyFill="1" applyBorder="1" applyAlignment="1" applyProtection="1">
      <alignment horizontal="center" vertical="center"/>
    </xf>
    <xf numFmtId="0" fontId="31" fillId="3" borderId="13" xfId="9" applyNumberFormat="1" applyFont="1" applyFill="1" applyBorder="1" applyAlignment="1" applyProtection="1">
      <alignment horizontal="center" vertical="center"/>
    </xf>
    <xf numFmtId="0" fontId="31" fillId="3" borderId="22" xfId="9" applyNumberFormat="1" applyFont="1" applyFill="1" applyBorder="1" applyAlignment="1" applyProtection="1">
      <alignment horizontal="center" vertical="center"/>
    </xf>
    <xf numFmtId="0" fontId="31" fillId="3" borderId="4" xfId="9" applyNumberFormat="1" applyFont="1" applyFill="1" applyBorder="1" applyAlignment="1" applyProtection="1">
      <alignment horizontal="center" vertical="center"/>
    </xf>
    <xf numFmtId="0" fontId="31" fillId="3" borderId="0" xfId="9" applyNumberFormat="1" applyFont="1" applyFill="1" applyBorder="1" applyAlignment="1" applyProtection="1">
      <alignment horizontal="center" vertical="center"/>
    </xf>
    <xf numFmtId="0" fontId="31" fillId="3" borderId="7" xfId="9" applyNumberFormat="1" applyFont="1" applyFill="1" applyBorder="1" applyAlignment="1" applyProtection="1">
      <alignment horizontal="center" vertical="center"/>
    </xf>
    <xf numFmtId="0" fontId="31" fillId="3" borderId="59" xfId="9" applyNumberFormat="1" applyFont="1" applyFill="1" applyBorder="1" applyAlignment="1" applyProtection="1">
      <alignment horizontal="center" vertical="center"/>
    </xf>
    <xf numFmtId="0" fontId="31" fillId="3" borderId="60" xfId="9" applyNumberFormat="1" applyFont="1" applyFill="1" applyBorder="1" applyAlignment="1" applyProtection="1">
      <alignment horizontal="center" vertical="center"/>
    </xf>
    <xf numFmtId="0" fontId="31" fillId="3" borderId="64" xfId="9" applyNumberFormat="1" applyFont="1" applyFill="1" applyBorder="1" applyAlignment="1" applyProtection="1">
      <alignment horizontal="center" vertical="center"/>
    </xf>
    <xf numFmtId="0" fontId="30" fillId="4" borderId="26" xfId="9" applyNumberFormat="1" applyFont="1" applyFill="1" applyBorder="1" applyAlignment="1" applyProtection="1">
      <alignment horizontal="center" vertical="center"/>
    </xf>
    <xf numFmtId="0" fontId="30" fillId="4" borderId="10" xfId="9" applyNumberFormat="1" applyFont="1" applyFill="1" applyBorder="1" applyAlignment="1" applyProtection="1">
      <alignment horizontal="center" vertical="center"/>
    </xf>
    <xf numFmtId="0" fontId="30" fillId="4" borderId="62" xfId="9" applyNumberFormat="1" applyFont="1" applyFill="1" applyBorder="1" applyAlignment="1" applyProtection="1">
      <alignment horizontal="center" vertical="center"/>
    </xf>
    <xf numFmtId="0" fontId="69" fillId="3" borderId="26" xfId="9" applyNumberFormat="1" applyFont="1" applyFill="1" applyBorder="1" applyAlignment="1" applyProtection="1">
      <alignment horizontal="center" vertical="center"/>
    </xf>
    <xf numFmtId="0" fontId="69" fillId="3" borderId="10" xfId="9" applyNumberFormat="1" applyFont="1" applyFill="1" applyBorder="1" applyAlignment="1" applyProtection="1">
      <alignment horizontal="center" vertical="center"/>
    </xf>
    <xf numFmtId="0" fontId="69" fillId="3" borderId="62" xfId="9" applyNumberFormat="1" applyFont="1" applyFill="1" applyBorder="1" applyAlignment="1" applyProtection="1">
      <alignment horizontal="center" vertical="center"/>
    </xf>
    <xf numFmtId="0" fontId="70" fillId="3" borderId="14" xfId="9" applyNumberFormat="1" applyFont="1" applyFill="1" applyBorder="1" applyAlignment="1" applyProtection="1">
      <alignment horizontal="center" vertical="center"/>
    </xf>
    <xf numFmtId="0" fontId="70" fillId="3" borderId="15" xfId="9" applyNumberFormat="1" applyFont="1" applyFill="1" applyBorder="1" applyAlignment="1" applyProtection="1">
      <alignment horizontal="center" vertical="center"/>
    </xf>
    <xf numFmtId="0" fontId="70" fillId="3" borderId="71" xfId="9" applyNumberFormat="1" applyFont="1" applyFill="1" applyBorder="1" applyAlignment="1" applyProtection="1">
      <alignment horizontal="center" vertical="center"/>
    </xf>
    <xf numFmtId="0" fontId="46" fillId="3" borderId="65" xfId="9" applyNumberFormat="1" applyFont="1" applyFill="1" applyBorder="1" applyAlignment="1" applyProtection="1">
      <alignment horizontal="right" vertical="center"/>
    </xf>
    <xf numFmtId="0" fontId="46" fillId="3" borderId="66" xfId="9" applyNumberFormat="1" applyFont="1" applyFill="1" applyBorder="1" applyAlignment="1" applyProtection="1">
      <alignment horizontal="right" vertical="center"/>
    </xf>
    <xf numFmtId="0" fontId="40" fillId="12" borderId="4" xfId="9" applyNumberFormat="1" applyFont="1" applyFill="1" applyBorder="1" applyAlignment="1" applyProtection="1">
      <alignment horizontal="center" vertical="center"/>
    </xf>
    <xf numFmtId="0" fontId="40" fillId="12" borderId="0" xfId="9" applyNumberFormat="1" applyFont="1" applyFill="1" applyBorder="1" applyAlignment="1" applyProtection="1">
      <alignment horizontal="center" vertical="center"/>
    </xf>
    <xf numFmtId="0" fontId="44" fillId="0" borderId="4" xfId="9" applyNumberFormat="1" applyFont="1" applyFill="1" applyBorder="1" applyAlignment="1" applyProtection="1">
      <alignment horizontal="left" vertical="center"/>
    </xf>
    <xf numFmtId="0" fontId="44" fillId="0" borderId="0" xfId="9" applyNumberFormat="1" applyFont="1" applyFill="1" applyBorder="1" applyAlignment="1" applyProtection="1">
      <alignment horizontal="left" vertical="center"/>
    </xf>
    <xf numFmtId="0" fontId="41" fillId="4" borderId="26" xfId="0" applyNumberFormat="1" applyFont="1" applyFill="1" applyBorder="1" applyAlignment="1" applyProtection="1">
      <alignment horizontal="center" vertical="center" textRotation="90"/>
    </xf>
    <xf numFmtId="0" fontId="41" fillId="4" borderId="10" xfId="0" applyNumberFormat="1" applyFont="1" applyFill="1" applyBorder="1" applyAlignment="1" applyProtection="1">
      <alignment horizontal="center" vertical="center" textRotation="90"/>
    </xf>
    <xf numFmtId="0" fontId="41" fillId="4" borderId="62" xfId="0" applyNumberFormat="1" applyFont="1" applyFill="1" applyBorder="1" applyAlignment="1" applyProtection="1">
      <alignment horizontal="center" vertical="center" textRotation="90"/>
    </xf>
    <xf numFmtId="0" fontId="72" fillId="16" borderId="11" xfId="0" applyNumberFormat="1" applyFont="1" applyFill="1" applyBorder="1" applyAlignment="1" applyProtection="1">
      <alignment horizontal="center" vertical="center" textRotation="255"/>
    </xf>
    <xf numFmtId="0" fontId="72" fillId="16" borderId="1" xfId="0" applyNumberFormat="1" applyFont="1" applyFill="1" applyBorder="1" applyAlignment="1" applyProtection="1">
      <alignment horizontal="center" vertical="center" textRotation="255"/>
    </xf>
    <xf numFmtId="0" fontId="72" fillId="16" borderId="63" xfId="0" applyNumberFormat="1" applyFont="1" applyFill="1" applyBorder="1" applyAlignment="1" applyProtection="1">
      <alignment horizontal="center" vertical="center" textRotation="255"/>
    </xf>
    <xf numFmtId="0" fontId="40" fillId="4" borderId="25" xfId="0" applyNumberFormat="1" applyFont="1" applyFill="1" applyBorder="1" applyAlignment="1" applyProtection="1">
      <alignment horizontal="center" vertical="center"/>
    </xf>
    <xf numFmtId="0" fontId="40" fillId="4" borderId="16" xfId="0" applyNumberFormat="1" applyFont="1" applyFill="1" applyBorder="1" applyAlignment="1" applyProtection="1">
      <alignment horizontal="center" vertical="center"/>
    </xf>
    <xf numFmtId="0" fontId="40" fillId="4" borderId="23" xfId="0" applyNumberFormat="1" applyFont="1" applyFill="1" applyBorder="1" applyAlignment="1" applyProtection="1">
      <alignment horizontal="center" vertical="center"/>
    </xf>
    <xf numFmtId="0" fontId="40" fillId="4" borderId="24" xfId="0" applyNumberFormat="1" applyFont="1" applyFill="1" applyBorder="1" applyAlignment="1" applyProtection="1">
      <alignment horizontal="center" vertical="center"/>
    </xf>
    <xf numFmtId="169" fontId="40" fillId="3" borderId="17" xfId="0" applyNumberFormat="1" applyFont="1" applyFill="1" applyBorder="1" applyAlignment="1" applyProtection="1">
      <alignment horizontal="center" vertical="center"/>
    </xf>
    <xf numFmtId="169" fontId="40" fillId="3" borderId="62" xfId="0" applyNumberFormat="1" applyFont="1" applyFill="1" applyBorder="1" applyAlignment="1" applyProtection="1">
      <alignment horizontal="center" vertical="center"/>
    </xf>
    <xf numFmtId="169" fontId="42" fillId="3" borderId="17" xfId="0" applyNumberFormat="1" applyFont="1" applyFill="1" applyBorder="1" applyAlignment="1" applyProtection="1">
      <alignment horizontal="center" vertical="center"/>
    </xf>
    <xf numFmtId="169" fontId="42" fillId="3" borderId="62" xfId="0" applyNumberFormat="1" applyFont="1" applyFill="1" applyBorder="1" applyAlignment="1" applyProtection="1">
      <alignment horizontal="center" vertical="center"/>
    </xf>
    <xf numFmtId="0" fontId="41" fillId="5" borderId="26" xfId="0" applyNumberFormat="1" applyFont="1" applyFill="1" applyBorder="1" applyAlignment="1" applyProtection="1">
      <alignment horizontal="center" vertical="center" wrapText="1"/>
    </xf>
    <xf numFmtId="0" fontId="41" fillId="5" borderId="10" xfId="0" applyNumberFormat="1" applyFont="1" applyFill="1" applyBorder="1" applyAlignment="1" applyProtection="1">
      <alignment horizontal="center" vertical="center" wrapText="1"/>
    </xf>
    <xf numFmtId="0" fontId="41" fillId="5" borderId="62" xfId="0" applyNumberFormat="1" applyFont="1" applyFill="1" applyBorder="1" applyAlignment="1" applyProtection="1">
      <alignment horizontal="center" vertical="center" wrapText="1"/>
    </xf>
    <xf numFmtId="0" fontId="38" fillId="5" borderId="19" xfId="0" applyNumberFormat="1" applyFont="1" applyFill="1" applyBorder="1" applyAlignment="1" applyProtection="1">
      <alignment horizontal="center" vertical="center" wrapText="1"/>
    </xf>
    <xf numFmtId="0" fontId="38" fillId="5" borderId="20" xfId="0" applyNumberFormat="1" applyFont="1" applyFill="1" applyBorder="1" applyAlignment="1" applyProtection="1">
      <alignment horizontal="center" vertical="center" wrapText="1"/>
    </xf>
    <xf numFmtId="0" fontId="38" fillId="5" borderId="70" xfId="0" applyNumberFormat="1" applyFont="1" applyFill="1" applyBorder="1" applyAlignment="1" applyProtection="1">
      <alignment horizontal="center" vertical="center" wrapText="1"/>
    </xf>
    <xf numFmtId="0" fontId="41" fillId="5" borderId="26" xfId="0" applyNumberFormat="1" applyFont="1" applyFill="1" applyBorder="1" applyAlignment="1" applyProtection="1">
      <alignment horizontal="center" vertical="center"/>
    </xf>
    <xf numFmtId="0" fontId="41" fillId="5" borderId="10" xfId="0" applyNumberFormat="1" applyFont="1" applyFill="1" applyBorder="1" applyAlignment="1" applyProtection="1">
      <alignment horizontal="center" vertical="center"/>
    </xf>
    <xf numFmtId="0" fontId="41" fillId="5" borderId="62" xfId="0" applyNumberFormat="1" applyFont="1" applyFill="1" applyBorder="1" applyAlignment="1" applyProtection="1">
      <alignment horizontal="center" vertical="center"/>
    </xf>
    <xf numFmtId="0" fontId="41" fillId="5" borderId="26" xfId="0" applyNumberFormat="1" applyFont="1" applyFill="1" applyBorder="1" applyAlignment="1" applyProtection="1">
      <alignment horizontal="center" vertical="center" textRotation="90"/>
    </xf>
    <xf numFmtId="0" fontId="41" fillId="5" borderId="10" xfId="0" applyNumberFormat="1" applyFont="1" applyFill="1" applyBorder="1" applyAlignment="1" applyProtection="1">
      <alignment horizontal="center" vertical="center" textRotation="90"/>
    </xf>
    <xf numFmtId="0" fontId="41" fillId="5" borderId="62" xfId="0" applyNumberFormat="1" applyFont="1" applyFill="1" applyBorder="1" applyAlignment="1" applyProtection="1">
      <alignment horizontal="center" vertical="center" textRotation="90"/>
    </xf>
    <xf numFmtId="0" fontId="38" fillId="4" borderId="21" xfId="0" applyNumberFormat="1" applyFont="1" applyFill="1" applyBorder="1" applyAlignment="1" applyProtection="1">
      <alignment horizontal="center" vertical="center"/>
    </xf>
    <xf numFmtId="0" fontId="38" fillId="4" borderId="13" xfId="0" applyNumberFormat="1" applyFont="1" applyFill="1" applyBorder="1" applyAlignment="1" applyProtection="1">
      <alignment horizontal="center" vertical="center"/>
    </xf>
    <xf numFmtId="0" fontId="38" fillId="4" borderId="22" xfId="0" applyNumberFormat="1" applyFont="1" applyFill="1" applyBorder="1" applyAlignment="1" applyProtection="1">
      <alignment horizontal="center" vertical="center"/>
    </xf>
    <xf numFmtId="0" fontId="38" fillId="4" borderId="23" xfId="0" applyNumberFormat="1" applyFont="1" applyFill="1" applyBorder="1" applyAlignment="1" applyProtection="1">
      <alignment horizontal="center" vertical="center"/>
    </xf>
    <xf numFmtId="0" fontId="38" fillId="4" borderId="6" xfId="0" applyNumberFormat="1" applyFont="1" applyFill="1" applyBorder="1" applyAlignment="1" applyProtection="1">
      <alignment horizontal="center" vertical="center"/>
    </xf>
    <xf numFmtId="0" fontId="38" fillId="4" borderId="24" xfId="0" applyNumberFormat="1" applyFont="1" applyFill="1" applyBorder="1" applyAlignment="1" applyProtection="1">
      <alignment horizontal="center" vertical="center"/>
    </xf>
    <xf numFmtId="169" fontId="31" fillId="3" borderId="17" xfId="0" applyNumberFormat="1" applyFont="1" applyFill="1" applyBorder="1" applyAlignment="1" applyProtection="1">
      <alignment horizontal="center" vertical="center"/>
    </xf>
    <xf numFmtId="169" fontId="31" fillId="3" borderId="62" xfId="0" applyNumberFormat="1" applyFont="1" applyFill="1" applyBorder="1" applyAlignment="1" applyProtection="1">
      <alignment horizontal="center" vertical="center"/>
    </xf>
    <xf numFmtId="169" fontId="32" fillId="3" borderId="17" xfId="0" applyNumberFormat="1" applyFont="1" applyFill="1" applyBorder="1" applyAlignment="1" applyProtection="1">
      <alignment horizontal="center" vertical="center"/>
    </xf>
    <xf numFmtId="169" fontId="32" fillId="3" borderId="62" xfId="0" applyNumberFormat="1" applyFont="1" applyFill="1" applyBorder="1" applyAlignment="1" applyProtection="1">
      <alignment horizontal="center" vertical="center"/>
    </xf>
    <xf numFmtId="9" fontId="10" fillId="0" borderId="13" xfId="9" applyNumberFormat="1" applyFont="1" applyFill="1" applyBorder="1" applyAlignment="1" applyProtection="1">
      <alignment horizontal="center"/>
    </xf>
    <xf numFmtId="0" fontId="10" fillId="0" borderId="13" xfId="9" applyNumberFormat="1" applyFont="1" applyFill="1" applyBorder="1" applyAlignment="1" applyProtection="1">
      <alignment horizontal="center"/>
    </xf>
  </cellXfs>
  <cellStyles count="24">
    <cellStyle name="Milliers" xfId="13" builtinId="3"/>
    <cellStyle name="Milliers 2" xfId="3"/>
    <cellStyle name="Milliers 2 2" xfId="10"/>
    <cellStyle name="Milliers 2 2 2" xfId="23"/>
    <cellStyle name="Milliers 2 3" xfId="16"/>
    <cellStyle name="Milliers 3" xfId="5"/>
    <cellStyle name="Milliers 4" xfId="12"/>
    <cellStyle name="Milliers 4 2" xfId="17"/>
    <cellStyle name="Normal" xfId="0" builtinId="0"/>
    <cellStyle name="Normal 2" xfId="1"/>
    <cellStyle name="Normal 2 2" xfId="6"/>
    <cellStyle name="Normal 2 2 2" xfId="15"/>
    <cellStyle name="Normal 2 3" xfId="18"/>
    <cellStyle name="Normal 3" xfId="4"/>
    <cellStyle name="Normal 3 2" xfId="14"/>
    <cellStyle name="Normal 3 3" xfId="19"/>
    <cellStyle name="Normal 4" xfId="2"/>
    <cellStyle name="Normal 4 2" xfId="7"/>
    <cellStyle name="Normal 4 2 2" xfId="9"/>
    <cellStyle name="Normal 5" xfId="8"/>
    <cellStyle name="Normal 6" xfId="20"/>
    <cellStyle name="Normal 7" xfId="21"/>
    <cellStyle name="Normal 8" xfId="22"/>
    <cellStyle name="Pourcentage 2" xfId="11"/>
  </cellStyles>
  <dxfs count="156"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ndense val="0"/>
        <extend val="0"/>
        <color indexed="53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53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53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53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53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53"/>
      </font>
    </dxf>
    <dxf>
      <font>
        <condense val="0"/>
        <extend val="0"/>
        <color indexed="11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ndense val="0"/>
        <extend val="0"/>
        <color indexed="53"/>
      </font>
    </dxf>
    <dxf>
      <font>
        <condense val="0"/>
        <extend val="0"/>
        <color indexed="11"/>
      </font>
    </dxf>
    <dxf>
      <font>
        <b/>
        <i/>
        <condense val="0"/>
        <extend val="0"/>
      </font>
    </dxf>
    <dxf>
      <font>
        <b/>
        <i val="0"/>
        <condense val="0"/>
        <extend val="0"/>
      </font>
    </dxf>
    <dxf>
      <font>
        <b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ndense val="0"/>
        <extend val="0"/>
        <color indexed="53"/>
      </font>
    </dxf>
    <dxf>
      <font>
        <condense val="0"/>
        <extend val="0"/>
        <color indexed="11"/>
      </font>
    </dxf>
    <dxf>
      <font>
        <b/>
        <i/>
        <condense val="0"/>
        <extend val="0"/>
      </font>
    </dxf>
    <dxf>
      <font>
        <b/>
        <i val="0"/>
        <condense val="0"/>
        <extend val="0"/>
      </font>
    </dxf>
    <dxf>
      <font>
        <b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ndense val="0"/>
        <extend val="0"/>
        <color indexed="53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53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53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53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53"/>
      </font>
    </dxf>
    <dxf>
      <font>
        <condense val="0"/>
        <extend val="0"/>
        <color indexed="11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ndense val="0"/>
        <extend val="0"/>
        <color indexed="53"/>
      </font>
    </dxf>
    <dxf>
      <font>
        <condense val="0"/>
        <extend val="0"/>
        <color indexed="11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ndense val="0"/>
        <extend val="0"/>
        <color indexed="53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53"/>
      </font>
    </dxf>
    <dxf>
      <font>
        <condense val="0"/>
        <extend val="0"/>
        <color indexed="11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9" defaultPivotStyle="PivotStyleLight16"/>
  <colors>
    <mruColors>
      <color rgb="FF0000FF"/>
      <color rgb="FFFF00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9.jpe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5" Type="http://schemas.openxmlformats.org/officeDocument/2006/relationships/image" Target="../media/image5.jpeg"/><Relationship Id="rId4" Type="http://schemas.openxmlformats.org/officeDocument/2006/relationships/image" Target="../media/image9.jpe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style val="30"/>
  <c:chart>
    <c:title>
      <c:tx>
        <c:rich>
          <a:bodyPr/>
          <a:lstStyle/>
          <a:p>
            <a:pPr>
              <a:defRPr/>
            </a:pPr>
            <a:r>
              <a:rPr lang="en-US"/>
              <a:t>Sol</a:t>
            </a:r>
          </a:p>
        </c:rich>
      </c:tx>
    </c:title>
    <c:plotArea>
      <c:layout/>
      <c:doughnutChart>
        <c:varyColors val="1"/>
        <c:ser>
          <c:idx val="0"/>
          <c:order val="0"/>
          <c:tx>
            <c:v>Météo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dPt>
            <c:idx val="0"/>
            <c:bubble3D val="1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1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1"/>
            <c:spPr>
              <a:blipFill dpi="0" rotWithShape="1">
                <a:blip xmlns:r="http://schemas.openxmlformats.org/officeDocument/2006/relationships" r:embed="rId3">
                  <a:alphaModFix amt="62000"/>
                </a:blip>
                <a:srcRect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1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bubble3D val="1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bubble3D val="1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Ref>
              <c:f>Statistiques!$A$27:$A$31</c:f>
              <c:strCache>
                <c:ptCount val="5"/>
                <c:pt idx="0">
                  <c:v>Aride</c:v>
                </c:pt>
                <c:pt idx="1">
                  <c:v>Sec</c:v>
                </c:pt>
                <c:pt idx="2">
                  <c:v>Humide</c:v>
                </c:pt>
                <c:pt idx="3">
                  <c:v>Détrempé</c:v>
                </c:pt>
                <c:pt idx="4">
                  <c:v>Enneigé - gelé</c:v>
                </c:pt>
              </c:strCache>
            </c:strRef>
          </c:cat>
          <c:val>
            <c:numRef>
              <c:f>Statistiques!$B$27:$B$31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firstSliceAng val="0"/>
        <c:holeSize val="50"/>
      </c:doughnutChart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fr-FR"/>
        </a:p>
      </c:txPr>
    </c:legend>
    <c:plotVisOnly val="1"/>
    <c:dispBlanksAs val="zero"/>
  </c:chart>
  <c:spPr>
    <a:solidFill>
      <a:sysClr val="window" lastClr="FFFFFF"/>
    </a:solidFill>
    <a:ln>
      <a:solidFill>
        <a:sysClr val="windowText" lastClr="000000"/>
      </a:solidFill>
    </a:ln>
  </c:sp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b="0"/>
            </a:pPr>
            <a:r>
              <a:rPr lang="en-US" b="0">
                <a:latin typeface="+mj-lt"/>
              </a:rPr>
              <a:t>Profil potentiels année N</a:t>
            </a:r>
          </a:p>
        </c:rich>
      </c:tx>
    </c:title>
    <c:plotArea>
      <c:layout>
        <c:manualLayout>
          <c:layoutTarget val="inner"/>
          <c:xMode val="edge"/>
          <c:yMode val="edge"/>
          <c:x val="4.5710668395327808E-2"/>
          <c:y val="0.10808448286162593"/>
          <c:w val="0.90651893789263283"/>
          <c:h val="0.80847399005886778"/>
        </c:manualLayout>
      </c:layout>
      <c:lineChart>
        <c:grouping val="standard"/>
        <c:ser>
          <c:idx val="0"/>
          <c:order val="0"/>
          <c:tx>
            <c:v>Eon</c:v>
          </c:tx>
          <c:spPr>
            <a:ln>
              <a:solidFill>
                <a:schemeClr val="tx1"/>
              </a:solidFill>
            </a:ln>
          </c:spPr>
          <c:cat>
            <c:strRef>
              <c:f>'Profil potentiel R1+R2'!$B$5:$B$22</c:f>
              <c:strCache>
                <c:ptCount val="18"/>
                <c:pt idx="0">
                  <c:v>Soutirage 2</c:v>
                </c:pt>
                <c:pt idx="1">
                  <c:v>Sassenay, rue de Gergy - vers P.I. n° 8</c:v>
                </c:pt>
                <c:pt idx="2">
                  <c:v>Sassenay, rue des Cadolles</c:v>
                </c:pt>
                <c:pt idx="3">
                  <c:v>Virey, # foyer village</c:v>
                </c:pt>
                <c:pt idx="4">
                  <c:v>Virey, n° 191 route de Sassenay</c:v>
                </c:pt>
                <c:pt idx="5">
                  <c:v>Virey, stop Lessard</c:v>
                </c:pt>
                <c:pt idx="6">
                  <c:v>Lessard, chemin du Verdot</c:v>
                </c:pt>
                <c:pt idx="7">
                  <c:v>Lessard lot "Champ Cordot" vers P.P. n° 35</c:v>
                </c:pt>
                <c:pt idx="8">
                  <c:v>Fragnes, place monument cabine PTT</c:v>
                </c:pt>
                <c:pt idx="9">
                  <c:v>La Loyère, ventouse entrée Château</c:v>
                </c:pt>
                <c:pt idx="10">
                  <c:v>La Loyère, sur conduite tablier pont écluse</c:v>
                </c:pt>
                <c:pt idx="11">
                  <c:v>Soutirage 3</c:v>
                </c:pt>
                <c:pt idx="12">
                  <c:v>Crissey CD 5, en face du 25 bis</c:v>
                </c:pt>
                <c:pt idx="13">
                  <c:v>Crissey, proche branchement RCB</c:v>
                </c:pt>
                <c:pt idx="14">
                  <c:v>By-pass Ø 350-400 KODAK</c:v>
                </c:pt>
                <c:pt idx="15">
                  <c:v>p.p. chemin du Colombier / rue des peupliers</c:v>
                </c:pt>
                <c:pt idx="16">
                  <c:v>câblette au passage SNCF</c:v>
                </c:pt>
                <c:pt idx="17">
                  <c:v>Maladière</c:v>
                </c:pt>
              </c:strCache>
            </c:strRef>
          </c:cat>
          <c:val>
            <c:numRef>
              <c:f>'Profil potentiel R1+R2'!$C$5:$C$22</c:f>
              <c:numCache>
                <c:formatCode>0</c:formatCode>
                <c:ptCount val="18"/>
                <c:pt idx="0">
                  <c:v>0</c:v>
                </c:pt>
                <c:pt idx="1">
                  <c:v>-1214</c:v>
                </c:pt>
                <c:pt idx="2">
                  <c:v>-1000</c:v>
                </c:pt>
                <c:pt idx="3">
                  <c:v>-1012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-415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-2963</c:v>
                </c:pt>
                <c:pt idx="12">
                  <c:v>-1956</c:v>
                </c:pt>
                <c:pt idx="13">
                  <c:v>-1412</c:v>
                </c:pt>
                <c:pt idx="14">
                  <c:v>#N/A</c:v>
                </c:pt>
                <c:pt idx="15">
                  <c:v>-1311</c:v>
                </c:pt>
                <c:pt idx="16">
                  <c:v>#N/A</c:v>
                </c:pt>
                <c:pt idx="17">
                  <c:v>-1944</c:v>
                </c:pt>
              </c:numCache>
            </c:numRef>
          </c:val>
          <c:smooth val="1"/>
        </c:ser>
        <c:marker val="1"/>
        <c:axId val="113809664"/>
        <c:axId val="113815552"/>
      </c:lineChart>
      <c:lineChart>
        <c:grouping val="standard"/>
        <c:ser>
          <c:idx val="1"/>
          <c:order val="1"/>
          <c:tx>
            <c:v>Eoff</c:v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FF99FF"/>
              </a:solidFill>
            </c:spPr>
          </c:marker>
          <c:cat>
            <c:strRef>
              <c:f>'Profil potentiel R1+R2'!$A$5:$A$22</c:f>
              <c:strCache>
                <c:ptCount val="18"/>
                <c:pt idx="0">
                  <c:v>?</c:v>
                </c:pt>
                <c:pt idx="1">
                  <c:v>4</c:v>
                </c:pt>
                <c:pt idx="2">
                  <c:v>3</c:v>
                </c:pt>
                <c:pt idx="3">
                  <c:v>38</c:v>
                </c:pt>
                <c:pt idx="4">
                  <c:v>5</c:v>
                </c:pt>
                <c:pt idx="5">
                  <c:v>50</c:v>
                </c:pt>
                <c:pt idx="6">
                  <c:v>35</c:v>
                </c:pt>
                <c:pt idx="7">
                  <c:v>6</c:v>
                </c:pt>
                <c:pt idx="8">
                  <c:v>25</c:v>
                </c:pt>
                <c:pt idx="9">
                  <c:v>7</c:v>
                </c:pt>
                <c:pt idx="10">
                  <c:v>32</c:v>
                </c:pt>
                <c:pt idx="11">
                  <c:v>?</c:v>
                </c:pt>
                <c:pt idx="12">
                  <c:v>51</c:v>
                </c:pt>
                <c:pt idx="13">
                  <c:v>1</c:v>
                </c:pt>
                <c:pt idx="14">
                  <c:v>?</c:v>
                </c:pt>
                <c:pt idx="15">
                  <c:v>?</c:v>
                </c:pt>
                <c:pt idx="16">
                  <c:v>?</c:v>
                </c:pt>
                <c:pt idx="17">
                  <c:v>37</c:v>
                </c:pt>
              </c:strCache>
            </c:strRef>
          </c:cat>
          <c:val>
            <c:numRef>
              <c:f>'Profil potentiel R1+R2'!$D$5:$D$22</c:f>
              <c:numCache>
                <c:formatCode>0</c:formatCode>
                <c:ptCount val="18"/>
                <c:pt idx="0">
                  <c:v>0</c:v>
                </c:pt>
                <c:pt idx="1">
                  <c:v>-1032</c:v>
                </c:pt>
                <c:pt idx="2">
                  <c:v>#N/A</c:v>
                </c:pt>
                <c:pt idx="3">
                  <c:v>-831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-395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-1267</c:v>
                </c:pt>
                <c:pt idx="12">
                  <c:v>-1058</c:v>
                </c:pt>
                <c:pt idx="13">
                  <c:v>-879</c:v>
                </c:pt>
                <c:pt idx="14">
                  <c:v>#N/A</c:v>
                </c:pt>
                <c:pt idx="15">
                  <c:v>-1069</c:v>
                </c:pt>
                <c:pt idx="16">
                  <c:v>#N/A</c:v>
                </c:pt>
                <c:pt idx="17">
                  <c:v>-1115</c:v>
                </c:pt>
              </c:numCache>
            </c:numRef>
          </c:val>
          <c:smooth val="1"/>
        </c:ser>
        <c:ser>
          <c:idx val="2"/>
          <c:order val="2"/>
          <c:tx>
            <c:v>Seuil</c:v>
          </c:tx>
          <c:spPr>
            <a:ln>
              <a:solidFill>
                <a:srgbClr val="FF0000"/>
              </a:solidFill>
              <a:prstDash val="sysDash"/>
            </a:ln>
          </c:spPr>
          <c:cat>
            <c:strRef>
              <c:f>'Profil potentiel R1+R2'!$A$5:$A$22</c:f>
              <c:strCache>
                <c:ptCount val="18"/>
                <c:pt idx="0">
                  <c:v>?</c:v>
                </c:pt>
                <c:pt idx="1">
                  <c:v>4</c:v>
                </c:pt>
                <c:pt idx="2">
                  <c:v>3</c:v>
                </c:pt>
                <c:pt idx="3">
                  <c:v>38</c:v>
                </c:pt>
                <c:pt idx="4">
                  <c:v>5</c:v>
                </c:pt>
                <c:pt idx="5">
                  <c:v>50</c:v>
                </c:pt>
                <c:pt idx="6">
                  <c:v>35</c:v>
                </c:pt>
                <c:pt idx="7">
                  <c:v>6</c:v>
                </c:pt>
                <c:pt idx="8">
                  <c:v>25</c:v>
                </c:pt>
                <c:pt idx="9">
                  <c:v>7</c:v>
                </c:pt>
                <c:pt idx="10">
                  <c:v>32</c:v>
                </c:pt>
                <c:pt idx="11">
                  <c:v>?</c:v>
                </c:pt>
                <c:pt idx="12">
                  <c:v>51</c:v>
                </c:pt>
                <c:pt idx="13">
                  <c:v>1</c:v>
                </c:pt>
                <c:pt idx="14">
                  <c:v>?</c:v>
                </c:pt>
                <c:pt idx="15">
                  <c:v>?</c:v>
                </c:pt>
                <c:pt idx="16">
                  <c:v>?</c:v>
                </c:pt>
                <c:pt idx="17">
                  <c:v>37</c:v>
                </c:pt>
              </c:strCache>
            </c:strRef>
          </c:cat>
          <c:val>
            <c:numRef>
              <c:f>'Profil potentiel R1+R2'!$E$5:$E$22</c:f>
              <c:numCache>
                <c:formatCode>#,##0</c:formatCode>
                <c:ptCount val="18"/>
                <c:pt idx="0">
                  <c:v>0</c:v>
                </c:pt>
                <c:pt idx="1">
                  <c:v>-900</c:v>
                </c:pt>
                <c:pt idx="2">
                  <c:v>-900</c:v>
                </c:pt>
                <c:pt idx="3">
                  <c:v>-800</c:v>
                </c:pt>
                <c:pt idx="4">
                  <c:v>-900</c:v>
                </c:pt>
                <c:pt idx="5">
                  <c:v>-900</c:v>
                </c:pt>
                <c:pt idx="6">
                  <c:v>#N/A</c:v>
                </c:pt>
                <c:pt idx="7">
                  <c:v>-800</c:v>
                </c:pt>
                <c:pt idx="8">
                  <c:v>-900</c:v>
                </c:pt>
                <c:pt idx="9">
                  <c:v>-900</c:v>
                </c:pt>
                <c:pt idx="10">
                  <c:v>#N/A</c:v>
                </c:pt>
                <c:pt idx="11">
                  <c:v>-900</c:v>
                </c:pt>
                <c:pt idx="12">
                  <c:v>-800</c:v>
                </c:pt>
                <c:pt idx="13">
                  <c:v>-700</c:v>
                </c:pt>
                <c:pt idx="14">
                  <c:v>#N/A</c:v>
                </c:pt>
                <c:pt idx="15">
                  <c:v>-900</c:v>
                </c:pt>
                <c:pt idx="16">
                  <c:v>#N/A</c:v>
                </c:pt>
                <c:pt idx="17">
                  <c:v>-900</c:v>
                </c:pt>
              </c:numCache>
            </c:numRef>
          </c:val>
          <c:smooth val="1"/>
        </c:ser>
        <c:marker val="1"/>
        <c:axId val="113831936"/>
        <c:axId val="113817472"/>
      </c:lineChart>
      <c:catAx>
        <c:axId val="113809664"/>
        <c:scaling>
          <c:orientation val="minMax"/>
        </c:scaling>
        <c:axPos val="b"/>
        <c:tickLblPos val="nextTo"/>
        <c:txPr>
          <a:bodyPr rot="-3000000" anchor="ctr" anchorCtr="1"/>
          <a:lstStyle/>
          <a:p>
            <a:pPr>
              <a:defRPr sz="700">
                <a:latin typeface="+mj-lt"/>
              </a:defRPr>
            </a:pPr>
            <a:endParaRPr lang="fr-FR"/>
          </a:p>
        </c:txPr>
        <c:crossAx val="113815552"/>
        <c:crossesAt val="-4000"/>
        <c:auto val="1"/>
        <c:lblAlgn val="ctr"/>
        <c:lblOffset val="100"/>
        <c:tickMarkSkip val="1"/>
      </c:catAx>
      <c:valAx>
        <c:axId val="113815552"/>
        <c:scaling>
          <c:orientation val="minMax"/>
          <c:max val="1000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sz="1200" b="0">
                    <a:solidFill>
                      <a:sysClr val="windowText" lastClr="000000"/>
                    </a:solidFill>
                  </a:defRPr>
                </a:pPr>
                <a:r>
                  <a:rPr lang="en-US" sz="1200" b="0">
                    <a:solidFill>
                      <a:sysClr val="windowText" lastClr="000000"/>
                    </a:solidFill>
                    <a:latin typeface="+mj-lt"/>
                  </a:rPr>
                  <a:t>Eon</a:t>
                </a:r>
              </a:p>
            </c:rich>
          </c:tx>
          <c:layout>
            <c:manualLayout>
              <c:xMode val="edge"/>
              <c:yMode val="edge"/>
              <c:x val="7.6293621131818708E-3"/>
              <c:y val="3.4523973453719818E-2"/>
            </c:manualLayout>
          </c:layout>
        </c:title>
        <c:numFmt formatCode="0" sourceLinked="1"/>
        <c:tickLblPos val="nextTo"/>
        <c:txPr>
          <a:bodyPr/>
          <a:lstStyle/>
          <a:p>
            <a:pPr>
              <a:defRPr sz="800">
                <a:solidFill>
                  <a:sysClr val="windowText" lastClr="000000"/>
                </a:solidFill>
                <a:latin typeface="+mj-lt"/>
              </a:defRPr>
            </a:pPr>
            <a:endParaRPr lang="fr-FR"/>
          </a:p>
        </c:txPr>
        <c:crossAx val="113809664"/>
        <c:crosses val="autoZero"/>
        <c:crossBetween val="midCat"/>
      </c:valAx>
      <c:valAx>
        <c:axId val="113817472"/>
        <c:scaling>
          <c:orientation val="minMax"/>
          <c:max val="0"/>
          <c:min val="-2000"/>
        </c:scaling>
        <c:axPos val="r"/>
        <c:title>
          <c:tx>
            <c:rich>
              <a:bodyPr rot="0" vert="horz"/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r>
                  <a:rPr lang="en-US" sz="1200" b="0">
                    <a:solidFill>
                      <a:srgbClr val="0000FF"/>
                    </a:solidFill>
                    <a:latin typeface="+mj-lt"/>
                  </a:rPr>
                  <a:t>Eoff</a:t>
                </a:r>
                <a:r>
                  <a:rPr lang="en-US" sz="1200" b="0" baseline="0">
                    <a:solidFill>
                      <a:srgbClr val="C00000"/>
                    </a:solidFill>
                    <a:latin typeface="+mj-lt"/>
                  </a:rPr>
                  <a:t> </a:t>
                </a:r>
                <a:r>
                  <a:rPr lang="en-US" sz="1200" b="0" baseline="0">
                    <a:solidFill>
                      <a:sysClr val="windowText" lastClr="000000"/>
                    </a:solidFill>
                    <a:latin typeface="+mj-lt"/>
                  </a:rPr>
                  <a:t>+</a:t>
                </a:r>
                <a:r>
                  <a:rPr lang="en-US" sz="1200" b="0" baseline="0">
                    <a:solidFill>
                      <a:srgbClr val="C00000"/>
                    </a:solidFill>
                    <a:latin typeface="+mj-lt"/>
                  </a:rPr>
                  <a:t> </a:t>
                </a:r>
                <a:r>
                  <a:rPr lang="en-US" sz="1200" b="0" baseline="0">
                    <a:solidFill>
                      <a:srgbClr val="FF0000"/>
                    </a:solidFill>
                    <a:latin typeface="+mj-lt"/>
                  </a:rPr>
                  <a:t>seuil</a:t>
                </a:r>
                <a:endParaRPr lang="en-US" sz="1200" b="0">
                  <a:solidFill>
                    <a:srgbClr val="FF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0.95267070846132584"/>
              <c:y val="2.6420086732204074E-2"/>
            </c:manualLayout>
          </c:layout>
          <c:spPr>
            <a:noFill/>
          </c:spPr>
        </c:title>
        <c:numFmt formatCode="0" sourceLinked="1"/>
        <c:tickLblPos val="nextTo"/>
        <c:txPr>
          <a:bodyPr/>
          <a:lstStyle/>
          <a:p>
            <a:pPr>
              <a:defRPr sz="800">
                <a:solidFill>
                  <a:srgbClr val="0000FF"/>
                </a:solidFill>
                <a:latin typeface="+mj-lt"/>
              </a:defRPr>
            </a:pPr>
            <a:endParaRPr lang="fr-FR"/>
          </a:p>
        </c:txPr>
        <c:crossAx val="113831936"/>
        <c:crosses val="max"/>
        <c:crossBetween val="between"/>
      </c:valAx>
      <c:catAx>
        <c:axId val="113831936"/>
        <c:scaling>
          <c:orientation val="minMax"/>
        </c:scaling>
        <c:delete val="1"/>
        <c:axPos val="b"/>
        <c:tickLblPos val="none"/>
        <c:crossAx val="113817472"/>
        <c:crosses val="autoZero"/>
        <c:auto val="1"/>
        <c:lblAlgn val="ctr"/>
        <c:lblOffset val="100"/>
      </c:catAx>
      <c:spPr>
        <a:blipFill dpi="0" rotWithShape="1">
          <a:blip xmlns:r="http://schemas.openxmlformats.org/officeDocument/2006/relationships" r:embed="rId1">
            <a:alphaModFix amt="5000"/>
          </a:blip>
          <a:srcRect/>
          <a:stretch>
            <a:fillRect l="5000" r="5000"/>
          </a:stretch>
        </a:blipFill>
      </c:spPr>
    </c:plotArea>
    <c:legend>
      <c:legendPos val="r"/>
      <c:layout>
        <c:manualLayout>
          <c:xMode val="edge"/>
          <c:yMode val="edge"/>
          <c:x val="8.9405864056632048E-2"/>
          <c:y val="0.688135533412222"/>
          <c:w val="9.7551875049455672E-2"/>
          <c:h val="0.14203247013462444"/>
        </c:manualLayout>
      </c:layout>
      <c:txPr>
        <a:bodyPr/>
        <a:lstStyle/>
        <a:p>
          <a:pPr>
            <a:defRPr>
              <a:latin typeface="+mj-lt"/>
            </a:defRPr>
          </a:pPr>
          <a:endParaRPr lang="fr-FR"/>
        </a:p>
      </c:txPr>
    </c:legend>
    <c:plotVisOnly val="1"/>
    <c:dispBlanksAs val="gap"/>
  </c:chart>
  <c:spPr>
    <a:solidFill>
      <a:schemeClr val="bg1"/>
    </a:solidFill>
    <a:ln w="22225">
      <a:solidFill>
        <a:srgbClr val="0000FF"/>
      </a:solidFill>
    </a:ln>
    <a:effectLst>
      <a:outerShdw blurRad="63500" sx="102000" sy="102000" algn="ctr" rotWithShape="0">
        <a:schemeClr val="tx1">
          <a:alpha val="40000"/>
        </a:schemeClr>
      </a:outerShdw>
    </a:effectLst>
    <a:scene3d>
      <a:camera prst="orthographicFront"/>
      <a:lightRig rig="threePt" dir="t"/>
    </a:scene3d>
    <a:sp3d prstMaterial="dkEdge"/>
  </c:spPr>
  <c:printSettings>
    <c:headerFooter/>
    <c:pageMargins b="0.74803149606299335" l="0.70866141732283605" r="0.70866141732283605" t="0.74803149606299335" header="0.314960629921261" footer="0.314960629921261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style val="30"/>
  <c:chart>
    <c:title>
      <c:tx>
        <c:rich>
          <a:bodyPr/>
          <a:lstStyle/>
          <a:p>
            <a:pPr>
              <a:defRPr/>
            </a:pPr>
            <a:r>
              <a:rPr lang="en-US"/>
              <a:t>Météo</a:t>
            </a:r>
          </a:p>
        </c:rich>
      </c:tx>
    </c:title>
    <c:plotArea>
      <c:layout/>
      <c:doughnutChart>
        <c:varyColors val="1"/>
        <c:ser>
          <c:idx val="0"/>
          <c:order val="0"/>
          <c:tx>
            <c:v>Météo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dPt>
            <c:idx val="0"/>
            <c:bubble3D val="1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1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1"/>
            <c:spPr>
              <a:blipFill dpi="0" rotWithShape="1">
                <a:blip xmlns:r="http://schemas.openxmlformats.org/officeDocument/2006/relationships" r:embed="rId3">
                  <a:alphaModFix amt="62000"/>
                </a:blip>
                <a:srcRect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1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bubble3D val="1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bubble3D val="1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Ref>
              <c:f>Statistiques!$A$33:$A$36</c:f>
              <c:strCache>
                <c:ptCount val="4"/>
                <c:pt idx="0">
                  <c:v>Ensoleillé</c:v>
                </c:pt>
                <c:pt idx="1">
                  <c:v>Nuageux</c:v>
                </c:pt>
                <c:pt idx="2">
                  <c:v>Couvert</c:v>
                </c:pt>
                <c:pt idx="3">
                  <c:v>Pluvieux</c:v>
                </c:pt>
              </c:strCache>
            </c:strRef>
          </c:cat>
          <c:val>
            <c:numRef>
              <c:f>Statistiques!$B$33:$B$36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</c:v>
                </c:pt>
              </c:numCache>
            </c:numRef>
          </c:val>
        </c:ser>
        <c:dLbls>
          <c:showPercent val="1"/>
        </c:dLbls>
        <c:firstSliceAng val="0"/>
        <c:holeSize val="50"/>
      </c:doughnutChart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</c:legend>
    <c:plotVisOnly val="1"/>
    <c:dispBlanksAs val="zero"/>
  </c:chart>
  <c:spPr>
    <a:solidFill>
      <a:sysClr val="window" lastClr="FFFFFF"/>
    </a:solidFill>
    <a:ln>
      <a:solidFill>
        <a:sysClr val="windowText" lastClr="000000"/>
      </a:solidFill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style val="30"/>
  <c:chart>
    <c:title>
      <c:tx>
        <c:rich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n-US" sz="1800">
                <a:latin typeface="Times New Roman" panose="02020603050405020304" pitchFamily="18" charset="0"/>
                <a:cs typeface="Times New Roman" panose="02020603050405020304" pitchFamily="18" charset="0"/>
              </a:rPr>
              <a:t>Environnement</a:t>
            </a:r>
          </a:p>
        </c:rich>
      </c:tx>
    </c:title>
    <c:plotArea>
      <c:layout/>
      <c:doughnutChart>
        <c:varyColors val="1"/>
        <c:ser>
          <c:idx val="0"/>
          <c:order val="0"/>
          <c:tx>
            <c:v>Environnement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dPt>
            <c:idx val="0"/>
            <c:bubble3D val="1"/>
            <c:explosion val="23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1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1"/>
            <c:spPr>
              <a:blipFill dpi="0" rotWithShape="1">
                <a:blip xmlns:r="http://schemas.openxmlformats.org/officeDocument/2006/relationships" r:embed="rId3">
                  <a:alphaModFix amt="62000"/>
                </a:blip>
                <a:srcRect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1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bubble3D val="1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bubble3D val="1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Ref>
              <c:f>Statistiques!$A$24:$A$25</c:f>
              <c:strCache>
                <c:ptCount val="2"/>
                <c:pt idx="0">
                  <c:v>Rural</c:v>
                </c:pt>
                <c:pt idx="1">
                  <c:v>Urbain</c:v>
                </c:pt>
              </c:strCache>
            </c:strRef>
          </c:cat>
          <c:val>
            <c:numRef>
              <c:f>Statistiques!$B$24:$B$25</c:f>
              <c:numCache>
                <c:formatCode>General</c:formatCode>
                <c:ptCount val="2"/>
                <c:pt idx="0">
                  <c:v>0</c:v>
                </c:pt>
                <c:pt idx="1">
                  <c:v>7</c:v>
                </c:pt>
              </c:numCache>
            </c:numRef>
          </c:val>
        </c:ser>
        <c:firstSliceAng val="0"/>
        <c:holeSize val="50"/>
      </c:doughnutChart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9584214193844549"/>
          <c:y val="0.38679008587125108"/>
          <c:w val="0.18277304851685691"/>
          <c:h val="0.38039678545038552"/>
        </c:manualLayout>
      </c:layout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fr-FR"/>
        </a:p>
      </c:txPr>
    </c:legend>
    <c:plotVisOnly val="1"/>
    <c:dispBlanksAs val="zero"/>
  </c:chart>
  <c:spPr>
    <a:solidFill>
      <a:sysClr val="window" lastClr="FFFFFF"/>
    </a:solidFill>
    <a:ln>
      <a:solidFill>
        <a:sysClr val="windowText" lastClr="000000"/>
      </a:solidFill>
    </a:ln>
  </c:sp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style val="30"/>
  <c:chart>
    <c:title>
      <c:tx>
        <c:rich>
          <a:bodyPr/>
          <a:lstStyle/>
          <a:p>
            <a:pPr>
              <a:defRPr/>
            </a:pPr>
            <a:r>
              <a:rPr lang="en-US"/>
              <a:t>Statistiques</a:t>
            </a:r>
          </a:p>
        </c:rich>
      </c:tx>
    </c:title>
    <c:view3D>
      <c:perspective val="30"/>
    </c:view3D>
    <c:plotArea>
      <c:layout/>
      <c:bar3DChart>
        <c:barDir val="col"/>
        <c:grouping val="stacked"/>
        <c:ser>
          <c:idx val="0"/>
          <c:order val="0"/>
          <c:tx>
            <c:v>Statistiques</c:v>
          </c:tx>
          <c:spPr>
            <a:solidFill>
              <a:srgbClr val="FFC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dPt>
            <c:idx val="0"/>
            <c:bubble3D val="1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1"/>
          </c:dPt>
          <c:dPt>
            <c:idx val="2"/>
            <c:bubble3D val="1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1"/>
          </c:dPt>
          <c:dPt>
            <c:idx val="4"/>
            <c:bubble3D val="1"/>
          </c:dPt>
          <c:dPt>
            <c:idx val="5"/>
            <c:bubble3D val="1"/>
          </c:dPt>
          <c:dLbls>
            <c:numFmt formatCode="#,##0" sourceLinked="0"/>
            <c:txPr>
              <a:bodyPr/>
              <a:lstStyle/>
              <a:p>
                <a:pPr>
                  <a:defRPr baseline="0"/>
                </a:pPr>
                <a:endParaRPr lang="fr-FR"/>
              </a:p>
            </c:txPr>
            <c:showVal val="1"/>
          </c:dLbls>
          <c:cat>
            <c:strRef>
              <c:f>Statistiques!$A$38:$A$40</c:f>
              <c:strCache>
                <c:ptCount val="3"/>
                <c:pt idx="0">
                  <c:v>J</c:v>
                </c:pt>
                <c:pt idx="1">
                  <c:v>K</c:v>
                </c:pt>
                <c:pt idx="2">
                  <c:v>L</c:v>
                </c:pt>
              </c:strCache>
            </c:strRef>
          </c:cat>
          <c:val>
            <c:numRef>
              <c:f>Statistiques!$B$38:$B$40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</c:ser>
        <c:gapWidth val="100"/>
        <c:shape val="cylinder"/>
        <c:axId val="112816128"/>
        <c:axId val="112817664"/>
        <c:axId val="0"/>
      </c:bar3DChart>
      <c:catAx>
        <c:axId val="112816128"/>
        <c:scaling>
          <c:orientation val="minMax"/>
        </c:scaling>
        <c:delete val="1"/>
        <c:axPos val="b"/>
        <c:tickLblPos val="none"/>
        <c:crossAx val="112817664"/>
        <c:crosses val="autoZero"/>
        <c:auto val="1"/>
        <c:lblAlgn val="ctr"/>
        <c:lblOffset val="100"/>
      </c:catAx>
      <c:valAx>
        <c:axId val="112817664"/>
        <c:scaling>
          <c:orientation val="minMax"/>
        </c:scaling>
        <c:axPos val="l"/>
        <c:numFmt formatCode="General" sourceLinked="1"/>
        <c:tickLblPos val="nextTo"/>
        <c:crossAx val="112816128"/>
        <c:crosses val="autoZero"/>
        <c:crossBetween val="between"/>
      </c:valAx>
    </c:plotArea>
    <c:legend>
      <c:legendPos val="r"/>
      <c:txPr>
        <a:bodyPr/>
        <a:lstStyle/>
        <a:p>
          <a:pPr>
            <a:defRPr sz="2000">
              <a:latin typeface="Wingdings" pitchFamily="2" charset="2"/>
            </a:defRPr>
          </a:pPr>
          <a:endParaRPr lang="fr-FR"/>
        </a:p>
      </c:txPr>
    </c:legend>
    <c:plotVisOnly val="1"/>
    <c:dispBlanksAs val="zero"/>
  </c:chart>
  <c:spPr>
    <a:solidFill>
      <a:sysClr val="window" lastClr="FFFFFF"/>
    </a:solidFill>
    <a:ln>
      <a:solidFill>
        <a:sysClr val="windowText" lastClr="000000"/>
      </a:solidFill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Historique redresseur Isle</a:t>
            </a:r>
            <a:r>
              <a:rPr lang="en-US" b="0" baseline="0">
                <a:latin typeface="+mj-lt"/>
              </a:rPr>
              <a:t> Adam</a:t>
            </a:r>
            <a:endParaRPr lang="en-US" b="0">
              <a:latin typeface="+mj-lt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4.2616341568739148E-2"/>
          <c:y val="9.3433571537238955E-2"/>
          <c:w val="0.91060030565024153"/>
          <c:h val="0.85080315822904173"/>
        </c:manualLayout>
      </c:layout>
      <c:lineChart>
        <c:grouping val="standard"/>
        <c:ser>
          <c:idx val="1"/>
          <c:order val="1"/>
          <c:tx>
            <c:v>Résistance</c:v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numRef>
              <c:f>'Historique redresseur R1'!$A$4:$A$17</c:f>
              <c:numCache>
                <c:formatCode>General</c:formatCode>
                <c:ptCount val="14"/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'Historique redresseur R1'!$D$4:$D$17</c:f>
              <c:numCache>
                <c:formatCode>0.00</c:formatCode>
                <c:ptCount val="14"/>
                <c:pt idx="1">
                  <c:v>3.9447004608294933</c:v>
                </c:pt>
                <c:pt idx="2">
                  <c:v>#N/A</c:v>
                </c:pt>
                <c:pt idx="3">
                  <c:v>#N/A</c:v>
                </c:pt>
                <c:pt idx="4">
                  <c:v>4.3333333333333339</c:v>
                </c:pt>
                <c:pt idx="5">
                  <c:v>#N/A</c:v>
                </c:pt>
                <c:pt idx="6">
                  <c:v>4.3151515151515154</c:v>
                </c:pt>
                <c:pt idx="7">
                  <c:v>4.4037267080745339</c:v>
                </c:pt>
                <c:pt idx="8">
                  <c:v>#N/A</c:v>
                </c:pt>
                <c:pt idx="9">
                  <c:v>5.195876288659794</c:v>
                </c:pt>
                <c:pt idx="10">
                  <c:v>#N/A</c:v>
                </c:pt>
                <c:pt idx="11">
                  <c:v>#N/A</c:v>
                </c:pt>
                <c:pt idx="12">
                  <c:v>5.941747572815534</c:v>
                </c:pt>
              </c:numCache>
            </c:numRef>
          </c:val>
        </c:ser>
        <c:ser>
          <c:idx val="2"/>
          <c:order val="2"/>
          <c:tx>
            <c:v>Résistance prise de terre</c:v>
          </c:tx>
          <c:spPr>
            <a:ln>
              <a:solidFill>
                <a:srgbClr val="00B050"/>
              </a:solidFill>
            </a:ln>
          </c:spPr>
          <c:cat>
            <c:numRef>
              <c:f>'Historique redresseur R1'!$A$4:$A$17</c:f>
              <c:numCache>
                <c:formatCode>General</c:formatCode>
                <c:ptCount val="14"/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'Historique redresseur R1'!$E$4:$E$17</c:f>
              <c:numCache>
                <c:formatCode>0.00</c:formatCode>
                <c:ptCount val="14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76</c:v>
                </c:pt>
              </c:numCache>
            </c:numRef>
          </c:val>
        </c:ser>
        <c:ser>
          <c:idx val="3"/>
          <c:order val="3"/>
          <c:tx>
            <c:v>Seuil prise de terre</c:v>
          </c:tx>
          <c:spPr>
            <a:ln>
              <a:solidFill>
                <a:srgbClr val="00B050"/>
              </a:solidFill>
              <a:prstDash val="sysDash"/>
              <a:round/>
            </a:ln>
          </c:spPr>
          <c:cat>
            <c:numRef>
              <c:f>'Historique redresseur R1'!$A$4:$A$17</c:f>
              <c:numCache>
                <c:formatCode>General</c:formatCode>
                <c:ptCount val="14"/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'Historique redresseur R1'!$F$4:$F$17</c:f>
              <c:numCache>
                <c:formatCode>General</c:formatCode>
                <c:ptCount val="14"/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</c:numCache>
            </c:numRef>
          </c:val>
        </c:ser>
        <c:marker val="1"/>
        <c:axId val="113088384"/>
        <c:axId val="113106944"/>
      </c:lineChart>
      <c:lineChart>
        <c:grouping val="standard"/>
        <c:ser>
          <c:idx val="0"/>
          <c:order val="0"/>
          <c:tx>
            <c:v>Intensité</c:v>
          </c:tx>
          <c:spPr>
            <a:ln>
              <a:solidFill>
                <a:srgbClr val="C00000"/>
              </a:solidFill>
            </a:ln>
          </c:spPr>
          <c:marker>
            <c:symbol val="diamond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'Historique redresseur R1'!$A$4:$A$17</c:f>
              <c:numCache>
                <c:formatCode>General</c:formatCode>
                <c:ptCount val="14"/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'Historique redresseur R1'!$C$4:$C$17</c:f>
              <c:numCache>
                <c:formatCode>0.00</c:formatCode>
                <c:ptCount val="14"/>
                <c:pt idx="1">
                  <c:v>2.17</c:v>
                </c:pt>
                <c:pt idx="2">
                  <c:v>#N/A</c:v>
                </c:pt>
                <c:pt idx="3">
                  <c:v>#N/A</c:v>
                </c:pt>
                <c:pt idx="4">
                  <c:v>1.71</c:v>
                </c:pt>
                <c:pt idx="5">
                  <c:v>#N/A</c:v>
                </c:pt>
                <c:pt idx="6">
                  <c:v>1.65</c:v>
                </c:pt>
                <c:pt idx="7">
                  <c:v>1.61</c:v>
                </c:pt>
                <c:pt idx="8">
                  <c:v>#N/A</c:v>
                </c:pt>
                <c:pt idx="9">
                  <c:v>0.97</c:v>
                </c:pt>
                <c:pt idx="10">
                  <c:v>#N/A</c:v>
                </c:pt>
                <c:pt idx="11">
                  <c:v>#N/A</c:v>
                </c:pt>
                <c:pt idx="12">
                  <c:v>1.03</c:v>
                </c:pt>
              </c:numCache>
            </c:numRef>
          </c:val>
        </c:ser>
        <c:marker val="1"/>
        <c:axId val="113111424"/>
        <c:axId val="113109248"/>
      </c:lineChart>
      <c:catAx>
        <c:axId val="113088384"/>
        <c:scaling>
          <c:orientation val="minMax"/>
          <c:max val="10"/>
          <c:min val="1"/>
        </c:scaling>
        <c:axPos val="b"/>
        <c:numFmt formatCode="dd/mm/yy;@" sourceLinked="0"/>
        <c:tickLblPos val="nextTo"/>
        <c:crossAx val="113106944"/>
        <c:crosses val="autoZero"/>
        <c:auto val="1"/>
        <c:lblAlgn val="ctr"/>
        <c:lblOffset val="100"/>
        <c:tickMarkSkip val="1"/>
      </c:catAx>
      <c:valAx>
        <c:axId val="113106944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sz="1000" b="0">
                    <a:solidFill>
                      <a:srgbClr val="0000FF"/>
                    </a:solidFill>
                    <a:latin typeface="+mj-lt"/>
                  </a:defRPr>
                </a:pPr>
                <a:r>
                  <a:rPr lang="en-US" sz="1000" b="0">
                    <a:solidFill>
                      <a:srgbClr val="0000FF"/>
                    </a:solidFill>
                    <a:latin typeface="+mj-lt"/>
                  </a:rPr>
                  <a:t>Résistance en Ohm</a:t>
                </a:r>
              </a:p>
            </c:rich>
          </c:tx>
          <c:layout>
            <c:manualLayout>
              <c:xMode val="edge"/>
              <c:yMode val="edge"/>
              <c:x val="3.1116297160637884E-3"/>
              <c:y val="3.446671233039978E-2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>
                <a:solidFill>
                  <a:srgbClr val="0000FF"/>
                </a:solidFill>
                <a:latin typeface="+mj-lt"/>
              </a:defRPr>
            </a:pPr>
            <a:endParaRPr lang="fr-FR"/>
          </a:p>
        </c:txPr>
        <c:crossAx val="113088384"/>
        <c:crosses val="autoZero"/>
        <c:crossBetween val="midCat"/>
        <c:majorUnit val="20"/>
        <c:minorUnit val="4"/>
        <c:dispUnits>
          <c:builtInUnit val="hundreds"/>
          <c:dispUnitsLbl>
            <c:layout/>
          </c:dispUnitsLbl>
        </c:dispUnits>
      </c:valAx>
      <c:valAx>
        <c:axId val="113109248"/>
        <c:scaling>
          <c:orientation val="minMax"/>
        </c:scaling>
        <c:axPos val="r"/>
        <c:title>
          <c:tx>
            <c:rich>
              <a:bodyPr rot="0" vert="horz"/>
              <a:lstStyle/>
              <a:p>
                <a:pPr>
                  <a:defRPr sz="1000" b="0">
                    <a:solidFill>
                      <a:srgbClr val="C00000"/>
                    </a:solidFill>
                    <a:latin typeface="+mj-lt"/>
                  </a:defRPr>
                </a:pPr>
                <a:r>
                  <a:rPr lang="en-US" sz="1000" b="0">
                    <a:solidFill>
                      <a:srgbClr val="C00000"/>
                    </a:solidFill>
                    <a:latin typeface="+mj-lt"/>
                  </a:rPr>
                  <a:t>Intensité en A</a:t>
                </a:r>
              </a:p>
            </c:rich>
          </c:tx>
          <c:layout>
            <c:manualLayout>
              <c:xMode val="edge"/>
              <c:yMode val="edge"/>
              <c:x val="0.89405684849487277"/>
              <c:y val="3.0014848892537624E-2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>
                <a:solidFill>
                  <a:srgbClr val="C00000"/>
                </a:solidFill>
                <a:latin typeface="+mj-lt"/>
              </a:defRPr>
            </a:pPr>
            <a:endParaRPr lang="fr-FR"/>
          </a:p>
        </c:txPr>
        <c:crossAx val="113111424"/>
        <c:crosses val="max"/>
        <c:crossBetween val="between"/>
      </c:valAx>
      <c:catAx>
        <c:axId val="113111424"/>
        <c:scaling>
          <c:orientation val="minMax"/>
        </c:scaling>
        <c:delete val="1"/>
        <c:axPos val="b"/>
        <c:numFmt formatCode="General" sourceLinked="1"/>
        <c:tickLblPos val="none"/>
        <c:crossAx val="113109248"/>
        <c:crosses val="autoZero"/>
        <c:auto val="1"/>
        <c:lblAlgn val="ctr"/>
        <c:lblOffset val="100"/>
      </c:catAx>
    </c:plotArea>
    <c:legend>
      <c:legendPos val="l"/>
      <c:layout>
        <c:manualLayout>
          <c:xMode val="edge"/>
          <c:yMode val="edge"/>
          <c:x val="0.67453588298357814"/>
          <c:y val="0.65155202793060807"/>
          <c:w val="0.2507320848169759"/>
          <c:h val="0.22419962629459936"/>
        </c:manualLayout>
      </c:layout>
      <c:overlay val="1"/>
      <c:spPr>
        <a:noFill/>
        <a:ln>
          <a:solidFill>
            <a:srgbClr val="0000FF"/>
          </a:solidFill>
        </a:ln>
      </c:spPr>
    </c:legend>
    <c:plotVisOnly val="1"/>
  </c:chart>
  <c:spPr>
    <a:ln w="22225">
      <a:solidFill>
        <a:srgbClr val="0000FF"/>
      </a:solidFill>
    </a:ln>
    <a:effectLst>
      <a:outerShdw blurRad="63500" sx="102000" sy="102000" algn="ctr" rotWithShape="0">
        <a:schemeClr val="tx1">
          <a:alpha val="40000"/>
        </a:schemeClr>
      </a:outerShdw>
    </a:effectLst>
    <a:scene3d>
      <a:camera prst="orthographicFront"/>
      <a:lightRig rig="threePt" dir="t"/>
    </a:scene3d>
    <a:sp3d prstMaterial="dkEdge"/>
  </c:spPr>
  <c:printSettings>
    <c:headerFooter/>
    <c:pageMargins b="0.75000000000000167" l="0.70000000000000062" r="0.70000000000000062" t="0.75000000000000167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Historique redresseur Isle</a:t>
            </a:r>
            <a:r>
              <a:rPr lang="en-US" b="0" baseline="0">
                <a:latin typeface="+mj-lt"/>
              </a:rPr>
              <a:t> Adam</a:t>
            </a:r>
            <a:endParaRPr lang="en-US" b="0">
              <a:latin typeface="+mj-lt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4.2616341568739148E-2"/>
          <c:y val="9.3433571537238955E-2"/>
          <c:w val="0.69079740343578533"/>
          <c:h val="0.85080315822904173"/>
        </c:manualLayout>
      </c:layout>
      <c:lineChart>
        <c:grouping val="standard"/>
        <c:ser>
          <c:idx val="1"/>
          <c:order val="1"/>
          <c:tx>
            <c:v>Résistance</c:v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numRef>
              <c:f>'Historique redresseur R1 (2)'!$A$4:$A$17</c:f>
              <c:numCache>
                <c:formatCode>General</c:formatCode>
                <c:ptCount val="14"/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'Historique redresseur R1 (2)'!$D$4:$D$17</c:f>
              <c:numCache>
                <c:formatCode>0.00</c:formatCode>
                <c:ptCount val="14"/>
                <c:pt idx="1">
                  <c:v>3.9447004608294933</c:v>
                </c:pt>
                <c:pt idx="2">
                  <c:v>#N/A</c:v>
                </c:pt>
                <c:pt idx="3">
                  <c:v>#N/A</c:v>
                </c:pt>
                <c:pt idx="4">
                  <c:v>4.3333333333333339</c:v>
                </c:pt>
                <c:pt idx="5">
                  <c:v>#N/A</c:v>
                </c:pt>
                <c:pt idx="6">
                  <c:v>4.3151515151515154</c:v>
                </c:pt>
                <c:pt idx="7">
                  <c:v>4.4037267080745339</c:v>
                </c:pt>
                <c:pt idx="8">
                  <c:v>#N/A</c:v>
                </c:pt>
                <c:pt idx="9">
                  <c:v>5.195876288659794</c:v>
                </c:pt>
                <c:pt idx="10">
                  <c:v>#N/A</c:v>
                </c:pt>
                <c:pt idx="11">
                  <c:v>#N/A</c:v>
                </c:pt>
                <c:pt idx="12">
                  <c:v>5.941747572815534</c:v>
                </c:pt>
              </c:numCache>
            </c:numRef>
          </c:val>
        </c:ser>
        <c:ser>
          <c:idx val="2"/>
          <c:order val="2"/>
          <c:tx>
            <c:v>Résistance prise de terre</c:v>
          </c:tx>
          <c:spPr>
            <a:ln>
              <a:solidFill>
                <a:srgbClr val="00B050"/>
              </a:solidFill>
            </a:ln>
          </c:spPr>
          <c:cat>
            <c:numRef>
              <c:f>'Historique redresseur R1 (2)'!$A$4:$A$17</c:f>
              <c:numCache>
                <c:formatCode>General</c:formatCode>
                <c:ptCount val="14"/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'Historique redresseur R1 (2)'!$E$4:$E$17</c:f>
              <c:numCache>
                <c:formatCode>0.00</c:formatCode>
                <c:ptCount val="14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76</c:v>
                </c:pt>
              </c:numCache>
            </c:numRef>
          </c:val>
        </c:ser>
        <c:ser>
          <c:idx val="3"/>
          <c:order val="3"/>
          <c:tx>
            <c:v>Seuil prise de terre</c:v>
          </c:tx>
          <c:spPr>
            <a:ln>
              <a:solidFill>
                <a:srgbClr val="00B050"/>
              </a:solidFill>
              <a:prstDash val="sysDash"/>
              <a:round/>
            </a:ln>
          </c:spPr>
          <c:cat>
            <c:numRef>
              <c:f>'Historique redresseur R1 (2)'!$A$4:$A$17</c:f>
              <c:numCache>
                <c:formatCode>General</c:formatCode>
                <c:ptCount val="14"/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'Historique redresseur R1 (2)'!$F$4:$F$17</c:f>
              <c:numCache>
                <c:formatCode>General</c:formatCode>
                <c:ptCount val="14"/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</c:numCache>
            </c:numRef>
          </c:val>
        </c:ser>
        <c:marker val="1"/>
        <c:axId val="113393664"/>
        <c:axId val="113395584"/>
      </c:lineChart>
      <c:lineChart>
        <c:grouping val="standard"/>
        <c:ser>
          <c:idx val="0"/>
          <c:order val="0"/>
          <c:tx>
            <c:v>Intensité</c:v>
          </c:tx>
          <c:spPr>
            <a:ln>
              <a:solidFill>
                <a:srgbClr val="C00000"/>
              </a:solidFill>
            </a:ln>
          </c:spPr>
          <c:marker>
            <c:symbol val="diamond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'Historique redresseur R1 (2)'!$A$4:$A$17</c:f>
              <c:numCache>
                <c:formatCode>General</c:formatCode>
                <c:ptCount val="14"/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'Historique redresseur R1 (2)'!$C$4:$C$17</c:f>
              <c:numCache>
                <c:formatCode>0.00</c:formatCode>
                <c:ptCount val="14"/>
                <c:pt idx="1">
                  <c:v>2.17</c:v>
                </c:pt>
                <c:pt idx="2">
                  <c:v>#N/A</c:v>
                </c:pt>
                <c:pt idx="3">
                  <c:v>#N/A</c:v>
                </c:pt>
                <c:pt idx="4">
                  <c:v>1.71</c:v>
                </c:pt>
                <c:pt idx="5">
                  <c:v>#N/A</c:v>
                </c:pt>
                <c:pt idx="6">
                  <c:v>1.65</c:v>
                </c:pt>
                <c:pt idx="7">
                  <c:v>1.61</c:v>
                </c:pt>
                <c:pt idx="8">
                  <c:v>#N/A</c:v>
                </c:pt>
                <c:pt idx="9">
                  <c:v>0.97</c:v>
                </c:pt>
                <c:pt idx="10">
                  <c:v>#N/A</c:v>
                </c:pt>
                <c:pt idx="11">
                  <c:v>#N/A</c:v>
                </c:pt>
                <c:pt idx="12">
                  <c:v>1.03</c:v>
                </c:pt>
              </c:numCache>
            </c:numRef>
          </c:val>
        </c:ser>
        <c:marker val="1"/>
        <c:axId val="113416448"/>
        <c:axId val="113414528"/>
      </c:lineChart>
      <c:catAx>
        <c:axId val="113393664"/>
        <c:scaling>
          <c:orientation val="minMax"/>
          <c:max val="10"/>
          <c:min val="1"/>
        </c:scaling>
        <c:axPos val="b"/>
        <c:numFmt formatCode="General" sourceLinked="0"/>
        <c:tickLblPos val="nextTo"/>
        <c:crossAx val="113395584"/>
        <c:crosses val="autoZero"/>
        <c:auto val="1"/>
        <c:lblAlgn val="ctr"/>
        <c:lblOffset val="100"/>
        <c:tickMarkSkip val="1"/>
      </c:catAx>
      <c:valAx>
        <c:axId val="113395584"/>
        <c:scaling>
          <c:orientation val="minMax"/>
          <c:max val="120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sz="1000" b="0">
                    <a:solidFill>
                      <a:srgbClr val="0000FF"/>
                    </a:solidFill>
                    <a:latin typeface="+mj-lt"/>
                  </a:defRPr>
                </a:pPr>
                <a:r>
                  <a:rPr lang="en-US" sz="1000" b="0">
                    <a:solidFill>
                      <a:srgbClr val="0000FF"/>
                    </a:solidFill>
                    <a:latin typeface="+mj-lt"/>
                  </a:rPr>
                  <a:t>Résistance en Ohm</a:t>
                </a:r>
              </a:p>
            </c:rich>
          </c:tx>
          <c:layout>
            <c:manualLayout>
              <c:xMode val="edge"/>
              <c:yMode val="edge"/>
              <c:x val="3.1116297160637884E-3"/>
              <c:y val="3.446671233039978E-2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>
                <a:solidFill>
                  <a:srgbClr val="0000FF"/>
                </a:solidFill>
                <a:latin typeface="+mj-lt"/>
              </a:defRPr>
            </a:pPr>
            <a:endParaRPr lang="fr-FR"/>
          </a:p>
        </c:txPr>
        <c:crossAx val="113393664"/>
        <c:crosses val="autoZero"/>
        <c:crossBetween val="midCat"/>
        <c:dispUnits>
          <c:builtInUnit val="hundreds"/>
          <c:dispUnitsLbl>
            <c:layout/>
          </c:dispUnitsLbl>
        </c:dispUnits>
      </c:valAx>
      <c:valAx>
        <c:axId val="113414528"/>
        <c:scaling>
          <c:orientation val="minMax"/>
        </c:scaling>
        <c:axPos val="r"/>
        <c:title>
          <c:tx>
            <c:rich>
              <a:bodyPr rot="0" vert="horz"/>
              <a:lstStyle/>
              <a:p>
                <a:pPr>
                  <a:defRPr sz="1000" b="0">
                    <a:solidFill>
                      <a:srgbClr val="C00000"/>
                    </a:solidFill>
                    <a:latin typeface="+mj-lt"/>
                  </a:defRPr>
                </a:pPr>
                <a:r>
                  <a:rPr lang="en-US" sz="1000" b="0">
                    <a:solidFill>
                      <a:srgbClr val="C00000"/>
                    </a:solidFill>
                    <a:latin typeface="+mj-lt"/>
                  </a:rPr>
                  <a:t>Intensité en A</a:t>
                </a:r>
              </a:p>
            </c:rich>
          </c:tx>
          <c:layout>
            <c:manualLayout>
              <c:xMode val="edge"/>
              <c:yMode val="edge"/>
              <c:x val="0.89405684849487299"/>
              <c:y val="3.0014848892537624E-2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>
                <a:solidFill>
                  <a:srgbClr val="C00000"/>
                </a:solidFill>
                <a:latin typeface="+mj-lt"/>
              </a:defRPr>
            </a:pPr>
            <a:endParaRPr lang="fr-FR"/>
          </a:p>
        </c:txPr>
        <c:crossAx val="113416448"/>
        <c:crosses val="max"/>
        <c:crossBetween val="between"/>
      </c:valAx>
      <c:catAx>
        <c:axId val="113416448"/>
        <c:scaling>
          <c:orientation val="minMax"/>
        </c:scaling>
        <c:delete val="1"/>
        <c:axPos val="b"/>
        <c:numFmt formatCode="@" sourceLinked="1"/>
        <c:tickLblPos val="none"/>
        <c:crossAx val="113414528"/>
        <c:crosses val="autoZero"/>
        <c:auto val="1"/>
        <c:lblAlgn val="ctr"/>
        <c:lblOffset val="100"/>
      </c:catAx>
    </c:plotArea>
    <c:legend>
      <c:legendPos val="l"/>
      <c:layout>
        <c:manualLayout>
          <c:xMode val="edge"/>
          <c:yMode val="edge"/>
          <c:x val="9.0617365419789875E-2"/>
          <c:y val="0.55257766582703616"/>
          <c:w val="0.25073208481697579"/>
          <c:h val="0.2241996262945993"/>
        </c:manualLayout>
      </c:layout>
      <c:overlay val="1"/>
      <c:spPr>
        <a:noFill/>
        <a:ln>
          <a:solidFill>
            <a:srgbClr val="0000FF"/>
          </a:solidFill>
        </a:ln>
      </c:spPr>
    </c:legend>
    <c:plotVisOnly val="1"/>
  </c:chart>
  <c:spPr>
    <a:ln w="22225">
      <a:solidFill>
        <a:srgbClr val="0000FF"/>
      </a:solidFill>
    </a:ln>
    <a:effectLst>
      <a:outerShdw blurRad="63500" sx="102000" sy="102000" algn="ctr" rotWithShape="0">
        <a:schemeClr val="tx1">
          <a:alpha val="40000"/>
        </a:schemeClr>
      </a:outerShdw>
    </a:effectLst>
    <a:scene3d>
      <a:camera prst="orthographicFront"/>
      <a:lightRig rig="threePt" dir="t"/>
    </a:scene3d>
    <a:sp3d prstMaterial="dkEdge"/>
  </c:spPr>
  <c:printSettings>
    <c:headerFooter/>
    <c:pageMargins b="0.75000000000000189" l="0.70000000000000062" r="0.70000000000000062" t="0.75000000000000189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Historique redresseur Isle</a:t>
            </a:r>
            <a:r>
              <a:rPr lang="en-US" b="0" baseline="0">
                <a:latin typeface="+mj-lt"/>
              </a:rPr>
              <a:t> Adam</a:t>
            </a:r>
            <a:endParaRPr lang="en-US" b="0">
              <a:latin typeface="+mj-lt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4.2616341568739148E-2"/>
          <c:y val="9.3433571537238955E-2"/>
          <c:w val="0.91060030565024153"/>
          <c:h val="0.85080315822904173"/>
        </c:manualLayout>
      </c:layout>
      <c:lineChart>
        <c:grouping val="standard"/>
        <c:ser>
          <c:idx val="1"/>
          <c:order val="1"/>
          <c:tx>
            <c:v>Résistance</c:v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numRef>
              <c:f>'Historique redresseur R1 (2)'!$A$4:$A$17</c:f>
              <c:numCache>
                <c:formatCode>General</c:formatCode>
                <c:ptCount val="14"/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'Historique redresseur R1 (2)'!$D$4:$D$17</c:f>
              <c:numCache>
                <c:formatCode>0.00</c:formatCode>
                <c:ptCount val="14"/>
                <c:pt idx="1">
                  <c:v>3.9447004608294933</c:v>
                </c:pt>
                <c:pt idx="2">
                  <c:v>#N/A</c:v>
                </c:pt>
                <c:pt idx="3">
                  <c:v>#N/A</c:v>
                </c:pt>
                <c:pt idx="4">
                  <c:v>4.3333333333333339</c:v>
                </c:pt>
                <c:pt idx="5">
                  <c:v>#N/A</c:v>
                </c:pt>
                <c:pt idx="6">
                  <c:v>4.3151515151515154</c:v>
                </c:pt>
                <c:pt idx="7">
                  <c:v>4.4037267080745339</c:v>
                </c:pt>
                <c:pt idx="8">
                  <c:v>#N/A</c:v>
                </c:pt>
                <c:pt idx="9">
                  <c:v>5.195876288659794</c:v>
                </c:pt>
                <c:pt idx="10">
                  <c:v>#N/A</c:v>
                </c:pt>
                <c:pt idx="11">
                  <c:v>#N/A</c:v>
                </c:pt>
                <c:pt idx="12">
                  <c:v>5.941747572815534</c:v>
                </c:pt>
              </c:numCache>
            </c:numRef>
          </c:val>
        </c:ser>
        <c:ser>
          <c:idx val="2"/>
          <c:order val="2"/>
          <c:tx>
            <c:v>Résistance prise de terre</c:v>
          </c:tx>
          <c:spPr>
            <a:ln>
              <a:solidFill>
                <a:srgbClr val="00B050"/>
              </a:solidFill>
            </a:ln>
          </c:spPr>
          <c:cat>
            <c:numRef>
              <c:f>'Historique redresseur R1 (2)'!$A$4:$A$17</c:f>
              <c:numCache>
                <c:formatCode>General</c:formatCode>
                <c:ptCount val="14"/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'Historique redresseur R1 (2)'!$E$4:$E$17</c:f>
              <c:numCache>
                <c:formatCode>0.00</c:formatCode>
                <c:ptCount val="14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76</c:v>
                </c:pt>
              </c:numCache>
            </c:numRef>
          </c:val>
        </c:ser>
        <c:ser>
          <c:idx val="3"/>
          <c:order val="3"/>
          <c:tx>
            <c:v>Seuil prise de terre</c:v>
          </c:tx>
          <c:spPr>
            <a:ln>
              <a:solidFill>
                <a:srgbClr val="00B050"/>
              </a:solidFill>
              <a:prstDash val="sysDash"/>
              <a:round/>
            </a:ln>
          </c:spPr>
          <c:cat>
            <c:numRef>
              <c:f>'Historique redresseur R1 (2)'!$A$4:$A$17</c:f>
              <c:numCache>
                <c:formatCode>General</c:formatCode>
                <c:ptCount val="14"/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'Historique redresseur R1 (2)'!$F$4:$F$17</c:f>
              <c:numCache>
                <c:formatCode>General</c:formatCode>
                <c:ptCount val="14"/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</c:numCache>
            </c:numRef>
          </c:val>
        </c:ser>
        <c:marker val="1"/>
        <c:axId val="113324800"/>
        <c:axId val="113326720"/>
      </c:lineChart>
      <c:lineChart>
        <c:grouping val="standard"/>
        <c:ser>
          <c:idx val="0"/>
          <c:order val="0"/>
          <c:tx>
            <c:v>Intensité</c:v>
          </c:tx>
          <c:spPr>
            <a:ln>
              <a:solidFill>
                <a:srgbClr val="C00000"/>
              </a:solidFill>
            </a:ln>
          </c:spPr>
          <c:marker>
            <c:symbol val="diamond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'Historique redresseur R1 (2)'!$A$4:$A$17</c:f>
              <c:numCache>
                <c:formatCode>General</c:formatCode>
                <c:ptCount val="14"/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'Historique redresseur R1 (2)'!$C$4:$C$17</c:f>
              <c:numCache>
                <c:formatCode>0.00</c:formatCode>
                <c:ptCount val="14"/>
                <c:pt idx="1">
                  <c:v>2.17</c:v>
                </c:pt>
                <c:pt idx="2">
                  <c:v>#N/A</c:v>
                </c:pt>
                <c:pt idx="3">
                  <c:v>#N/A</c:v>
                </c:pt>
                <c:pt idx="4">
                  <c:v>1.71</c:v>
                </c:pt>
                <c:pt idx="5">
                  <c:v>#N/A</c:v>
                </c:pt>
                <c:pt idx="6">
                  <c:v>1.65</c:v>
                </c:pt>
                <c:pt idx="7">
                  <c:v>1.61</c:v>
                </c:pt>
                <c:pt idx="8">
                  <c:v>#N/A</c:v>
                </c:pt>
                <c:pt idx="9">
                  <c:v>0.97</c:v>
                </c:pt>
                <c:pt idx="10">
                  <c:v>#N/A</c:v>
                </c:pt>
                <c:pt idx="11">
                  <c:v>#N/A</c:v>
                </c:pt>
                <c:pt idx="12">
                  <c:v>1.03</c:v>
                </c:pt>
              </c:numCache>
            </c:numRef>
          </c:val>
        </c:ser>
        <c:marker val="1"/>
        <c:axId val="113351680"/>
        <c:axId val="113349760"/>
      </c:lineChart>
      <c:catAx>
        <c:axId val="113324800"/>
        <c:scaling>
          <c:orientation val="minMax"/>
          <c:max val="10"/>
          <c:min val="1"/>
        </c:scaling>
        <c:axPos val="b"/>
        <c:numFmt formatCode="General" sourceLinked="0"/>
        <c:tickLblPos val="nextTo"/>
        <c:crossAx val="113326720"/>
        <c:crosses val="autoZero"/>
        <c:auto val="1"/>
        <c:lblAlgn val="ctr"/>
        <c:lblOffset val="100"/>
        <c:tickMarkSkip val="1"/>
      </c:catAx>
      <c:valAx>
        <c:axId val="113326720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sz="1000" b="0">
                    <a:solidFill>
                      <a:srgbClr val="0000FF"/>
                    </a:solidFill>
                    <a:latin typeface="+mj-lt"/>
                  </a:defRPr>
                </a:pPr>
                <a:r>
                  <a:rPr lang="en-US" sz="1000" b="0">
                    <a:solidFill>
                      <a:srgbClr val="0000FF"/>
                    </a:solidFill>
                    <a:latin typeface="+mj-lt"/>
                  </a:rPr>
                  <a:t>Résistance en Ohm</a:t>
                </a:r>
              </a:p>
            </c:rich>
          </c:tx>
          <c:layout>
            <c:manualLayout>
              <c:xMode val="edge"/>
              <c:yMode val="edge"/>
              <c:x val="3.1116297160637884E-3"/>
              <c:y val="3.446671233039978E-2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>
                <a:solidFill>
                  <a:srgbClr val="0000FF"/>
                </a:solidFill>
                <a:latin typeface="+mj-lt"/>
              </a:defRPr>
            </a:pPr>
            <a:endParaRPr lang="fr-FR"/>
          </a:p>
        </c:txPr>
        <c:crossAx val="113324800"/>
        <c:crosses val="autoZero"/>
        <c:crossBetween val="midCat"/>
        <c:majorUnit val="20"/>
        <c:minorUnit val="4"/>
        <c:dispUnits>
          <c:builtInUnit val="hundreds"/>
          <c:dispUnitsLbl>
            <c:layout/>
          </c:dispUnitsLbl>
        </c:dispUnits>
      </c:valAx>
      <c:valAx>
        <c:axId val="113349760"/>
        <c:scaling>
          <c:orientation val="minMax"/>
        </c:scaling>
        <c:axPos val="r"/>
        <c:title>
          <c:tx>
            <c:rich>
              <a:bodyPr rot="0" vert="horz"/>
              <a:lstStyle/>
              <a:p>
                <a:pPr>
                  <a:defRPr sz="1000" b="0">
                    <a:solidFill>
                      <a:srgbClr val="C00000"/>
                    </a:solidFill>
                    <a:latin typeface="+mj-lt"/>
                  </a:defRPr>
                </a:pPr>
                <a:r>
                  <a:rPr lang="en-US" sz="1000" b="0">
                    <a:solidFill>
                      <a:srgbClr val="C00000"/>
                    </a:solidFill>
                    <a:latin typeface="+mj-lt"/>
                  </a:rPr>
                  <a:t>Intensité en A</a:t>
                </a:r>
              </a:p>
            </c:rich>
          </c:tx>
          <c:layout>
            <c:manualLayout>
              <c:xMode val="edge"/>
              <c:yMode val="edge"/>
              <c:x val="0.89405684849487321"/>
              <c:y val="3.0014848892537624E-2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>
                <a:solidFill>
                  <a:srgbClr val="C00000"/>
                </a:solidFill>
                <a:latin typeface="+mj-lt"/>
              </a:defRPr>
            </a:pPr>
            <a:endParaRPr lang="fr-FR"/>
          </a:p>
        </c:txPr>
        <c:crossAx val="113351680"/>
        <c:crosses val="max"/>
        <c:crossBetween val="between"/>
      </c:valAx>
      <c:catAx>
        <c:axId val="113351680"/>
        <c:scaling>
          <c:orientation val="minMax"/>
        </c:scaling>
        <c:delete val="1"/>
        <c:axPos val="b"/>
        <c:numFmt formatCode="@" sourceLinked="1"/>
        <c:tickLblPos val="none"/>
        <c:crossAx val="113349760"/>
        <c:crosses val="autoZero"/>
        <c:auto val="1"/>
        <c:lblAlgn val="ctr"/>
        <c:lblOffset val="100"/>
      </c:catAx>
    </c:plotArea>
    <c:legend>
      <c:legendPos val="l"/>
      <c:layout>
        <c:manualLayout>
          <c:xMode val="edge"/>
          <c:yMode val="edge"/>
          <c:x val="0.67453588298357914"/>
          <c:y val="0.65155202793060807"/>
          <c:w val="0.25073208481697579"/>
          <c:h val="0.22419962629459925"/>
        </c:manualLayout>
      </c:layout>
      <c:overlay val="1"/>
      <c:spPr>
        <a:noFill/>
        <a:ln>
          <a:solidFill>
            <a:srgbClr val="0000FF"/>
          </a:solidFill>
        </a:ln>
      </c:spPr>
    </c:legend>
    <c:plotVisOnly val="1"/>
  </c:chart>
  <c:spPr>
    <a:ln w="22225">
      <a:solidFill>
        <a:srgbClr val="0000FF"/>
      </a:solidFill>
    </a:ln>
    <a:effectLst>
      <a:outerShdw blurRad="63500" sx="102000" sy="102000" algn="ctr" rotWithShape="0">
        <a:schemeClr val="tx1">
          <a:alpha val="40000"/>
        </a:schemeClr>
      </a:outerShdw>
    </a:effectLst>
    <a:scene3d>
      <a:camera prst="orthographicFront"/>
      <a:lightRig rig="threePt" dir="t"/>
    </a:scene3d>
    <a:sp3d prstMaterial="dkEdge"/>
  </c:spPr>
  <c:printSettings>
    <c:headerFooter/>
    <c:pageMargins b="0.75000000000000211" l="0.70000000000000062" r="0.70000000000000062" t="0.75000000000000211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lineChart>
        <c:grouping val="standard"/>
        <c:ser>
          <c:idx val="2"/>
          <c:order val="0"/>
          <c:tx>
            <c:strRef>
              <c:f>'Historique redresseur R1 (2)'!$C$3</c:f>
              <c:strCache>
                <c:ptCount val="1"/>
                <c:pt idx="0">
                  <c:v>I</c:v>
                </c:pt>
              </c:strCache>
            </c:strRef>
          </c:tx>
          <c:marker>
            <c:symbol val="none"/>
          </c:marker>
          <c:cat>
            <c:numRef>
              <c:f>'Historique redresseur R1 (2)'!$A$4:$A$17</c:f>
              <c:numCache>
                <c:formatCode>General</c:formatCode>
                <c:ptCount val="14"/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'Historique redresseur R1 (2)'!$C$4:$C$17</c:f>
              <c:numCache>
                <c:formatCode>0.00</c:formatCode>
                <c:ptCount val="14"/>
                <c:pt idx="1">
                  <c:v>2.17</c:v>
                </c:pt>
                <c:pt idx="2">
                  <c:v>#N/A</c:v>
                </c:pt>
                <c:pt idx="3">
                  <c:v>#N/A</c:v>
                </c:pt>
                <c:pt idx="4">
                  <c:v>1.71</c:v>
                </c:pt>
                <c:pt idx="5">
                  <c:v>#N/A</c:v>
                </c:pt>
                <c:pt idx="6">
                  <c:v>1.65</c:v>
                </c:pt>
                <c:pt idx="7">
                  <c:v>1.61</c:v>
                </c:pt>
                <c:pt idx="8">
                  <c:v>#N/A</c:v>
                </c:pt>
                <c:pt idx="9">
                  <c:v>0.97</c:v>
                </c:pt>
                <c:pt idx="10">
                  <c:v>#N/A</c:v>
                </c:pt>
                <c:pt idx="11">
                  <c:v>#N/A</c:v>
                </c:pt>
                <c:pt idx="12">
                  <c:v>1.03</c:v>
                </c:pt>
              </c:numCache>
            </c:numRef>
          </c:val>
        </c:ser>
        <c:ser>
          <c:idx val="4"/>
          <c:order val="2"/>
          <c:tx>
            <c:strRef>
              <c:f>'Historique redresseur R1 (2)'!$E$3</c:f>
              <c:strCache>
                <c:ptCount val="1"/>
                <c:pt idx="0">
                  <c:v>R malt</c:v>
                </c:pt>
              </c:strCache>
            </c:strRef>
          </c:tx>
          <c:marker>
            <c:symbol val="none"/>
          </c:marker>
          <c:cat>
            <c:numRef>
              <c:f>'Historique redresseur R1 (2)'!$A$4:$A$17</c:f>
              <c:numCache>
                <c:formatCode>General</c:formatCode>
                <c:ptCount val="14"/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'Historique redresseur R1 (2)'!$E$4:$E$17</c:f>
              <c:numCache>
                <c:formatCode>0.00</c:formatCode>
                <c:ptCount val="14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76</c:v>
                </c:pt>
              </c:numCache>
            </c:numRef>
          </c:val>
        </c:ser>
        <c:ser>
          <c:idx val="5"/>
          <c:order val="3"/>
          <c:tx>
            <c:strRef>
              <c:f>'Historique redresseur R1 (2)'!$F$3</c:f>
              <c:strCache>
                <c:ptCount val="1"/>
                <c:pt idx="0">
                  <c:v>Seuil Malt</c:v>
                </c:pt>
              </c:strCache>
            </c:strRef>
          </c:tx>
          <c:marker>
            <c:symbol val="none"/>
          </c:marker>
          <c:cat>
            <c:numRef>
              <c:f>'Historique redresseur R1 (2)'!$A$4:$A$17</c:f>
              <c:numCache>
                <c:formatCode>General</c:formatCode>
                <c:ptCount val="14"/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'Historique redresseur R1 (2)'!$F$4:$F$17</c:f>
              <c:numCache>
                <c:formatCode>General</c:formatCode>
                <c:ptCount val="14"/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</c:numCache>
            </c:numRef>
          </c:val>
        </c:ser>
        <c:marker val="1"/>
        <c:axId val="137650560"/>
        <c:axId val="137652864"/>
      </c:lineChart>
      <c:lineChart>
        <c:grouping val="standard"/>
        <c:ser>
          <c:idx val="3"/>
          <c:order val="1"/>
          <c:tx>
            <c:strRef>
              <c:f>'Historique redresseur R1 (2)'!$D$3</c:f>
              <c:strCache>
                <c:ptCount val="1"/>
                <c:pt idx="0">
                  <c:v>R</c:v>
                </c:pt>
              </c:strCache>
            </c:strRef>
          </c:tx>
          <c:marker>
            <c:symbol val="none"/>
          </c:marker>
          <c:cat>
            <c:numRef>
              <c:f>'Historique redresseur R1 (2)'!$A$4:$A$17</c:f>
              <c:numCache>
                <c:formatCode>General</c:formatCode>
                <c:ptCount val="14"/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'Historique redresseur R1 (2)'!$D$4:$D$17</c:f>
              <c:numCache>
                <c:formatCode>0.00</c:formatCode>
                <c:ptCount val="14"/>
                <c:pt idx="1">
                  <c:v>3.9447004608294933</c:v>
                </c:pt>
                <c:pt idx="2">
                  <c:v>#N/A</c:v>
                </c:pt>
                <c:pt idx="3">
                  <c:v>#N/A</c:v>
                </c:pt>
                <c:pt idx="4">
                  <c:v>4.3333333333333339</c:v>
                </c:pt>
                <c:pt idx="5">
                  <c:v>#N/A</c:v>
                </c:pt>
                <c:pt idx="6">
                  <c:v>4.3151515151515154</c:v>
                </c:pt>
                <c:pt idx="7">
                  <c:v>4.4037267080745339</c:v>
                </c:pt>
                <c:pt idx="8">
                  <c:v>#N/A</c:v>
                </c:pt>
                <c:pt idx="9">
                  <c:v>5.195876288659794</c:v>
                </c:pt>
                <c:pt idx="10">
                  <c:v>#N/A</c:v>
                </c:pt>
                <c:pt idx="11">
                  <c:v>#N/A</c:v>
                </c:pt>
                <c:pt idx="12">
                  <c:v>5.941747572815534</c:v>
                </c:pt>
              </c:numCache>
            </c:numRef>
          </c:val>
        </c:ser>
        <c:marker val="1"/>
        <c:axId val="138149888"/>
        <c:axId val="117192192"/>
      </c:lineChart>
      <c:catAx>
        <c:axId val="137650560"/>
        <c:scaling>
          <c:orientation val="minMax"/>
        </c:scaling>
        <c:axPos val="b"/>
        <c:numFmt formatCode="@" sourceLinked="1"/>
        <c:tickLblPos val="nextTo"/>
        <c:crossAx val="137652864"/>
        <c:crosses val="autoZero"/>
        <c:auto val="1"/>
        <c:lblAlgn val="ctr"/>
        <c:lblOffset val="100"/>
      </c:catAx>
      <c:valAx>
        <c:axId val="137652864"/>
        <c:scaling>
          <c:orientation val="minMax"/>
        </c:scaling>
        <c:axPos val="l"/>
        <c:majorGridlines/>
        <c:numFmt formatCode="General" sourceLinked="1"/>
        <c:tickLblPos val="nextTo"/>
        <c:crossAx val="137650560"/>
        <c:crosses val="autoZero"/>
        <c:crossBetween val="between"/>
      </c:valAx>
      <c:valAx>
        <c:axId val="117192192"/>
        <c:scaling>
          <c:orientation val="minMax"/>
        </c:scaling>
        <c:axPos val="r"/>
        <c:numFmt formatCode="General" sourceLinked="1"/>
        <c:tickLblPos val="nextTo"/>
        <c:crossAx val="138149888"/>
        <c:crosses val="max"/>
        <c:crossBetween val="between"/>
      </c:valAx>
      <c:catAx>
        <c:axId val="138149888"/>
        <c:scaling>
          <c:orientation val="minMax"/>
        </c:scaling>
        <c:delete val="1"/>
        <c:axPos val="b"/>
        <c:numFmt formatCode="@" sourceLinked="1"/>
        <c:tickLblPos val="none"/>
        <c:crossAx val="117192192"/>
        <c:auto val="1"/>
        <c:lblAlgn val="ctr"/>
        <c:lblOffset val="100"/>
      </c:cat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b="0"/>
            </a:pPr>
            <a:r>
              <a:rPr lang="en-US" b="0">
                <a:latin typeface="+mj-lt"/>
              </a:rPr>
              <a:t>Profil potentiels année 2015</a:t>
            </a:r>
          </a:p>
        </c:rich>
      </c:tx>
    </c:title>
    <c:plotArea>
      <c:layout>
        <c:manualLayout>
          <c:layoutTarget val="inner"/>
          <c:xMode val="edge"/>
          <c:yMode val="edge"/>
          <c:x val="4.5710668395327822E-2"/>
          <c:y val="0.10808448286162597"/>
          <c:w val="0.90651893789263238"/>
          <c:h val="0.80847399005886778"/>
        </c:manualLayout>
      </c:layout>
      <c:lineChart>
        <c:grouping val="standard"/>
        <c:ser>
          <c:idx val="0"/>
          <c:order val="0"/>
          <c:tx>
            <c:v>Eon</c:v>
          </c:tx>
          <c:spPr>
            <a:ln>
              <a:solidFill>
                <a:schemeClr val="tx1"/>
              </a:solidFill>
            </a:ln>
          </c:spPr>
          <c:cat>
            <c:strRef>
              <c:f>'Profil potentiel R1'!$B$4:$B$7</c:f>
              <c:strCache>
                <c:ptCount val="3"/>
                <c:pt idx="1">
                  <c:v>Rive gauche</c:v>
                </c:pt>
                <c:pt idx="2">
                  <c:v>Rive droite</c:v>
                </c:pt>
              </c:strCache>
            </c:strRef>
          </c:cat>
          <c:val>
            <c:numRef>
              <c:f>'Profil potentiel R1'!$C$4:$C$7</c:f>
              <c:numCache>
                <c:formatCode>0</c:formatCode>
                <c:ptCount val="4"/>
                <c:pt idx="1">
                  <c:v>-1912</c:v>
                </c:pt>
                <c:pt idx="2">
                  <c:v>-1824</c:v>
                </c:pt>
              </c:numCache>
            </c:numRef>
          </c:val>
          <c:smooth val="1"/>
        </c:ser>
        <c:marker val="1"/>
        <c:axId val="113497984"/>
        <c:axId val="113499520"/>
      </c:lineChart>
      <c:lineChart>
        <c:grouping val="standard"/>
        <c:ser>
          <c:idx val="1"/>
          <c:order val="1"/>
          <c:tx>
            <c:v>Eoff</c:v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5"/>
            <c:spPr>
              <a:solidFill>
                <a:srgbClr val="FF99FF"/>
              </a:solidFill>
            </c:spPr>
          </c:marker>
          <c:cat>
            <c:strRef>
              <c:f>'Profil potentiel R1'!$B$4:$B$7</c:f>
              <c:strCache>
                <c:ptCount val="3"/>
                <c:pt idx="1">
                  <c:v>Rive gauche</c:v>
                </c:pt>
                <c:pt idx="2">
                  <c:v>Rive droite</c:v>
                </c:pt>
              </c:strCache>
            </c:strRef>
          </c:cat>
          <c:val>
            <c:numRef>
              <c:f>'Profil potentiel R1'!$D$4:$D$7</c:f>
              <c:numCache>
                <c:formatCode>0</c:formatCode>
                <c:ptCount val="4"/>
                <c:pt idx="1">
                  <c:v>-977</c:v>
                </c:pt>
                <c:pt idx="2">
                  <c:v>-902</c:v>
                </c:pt>
              </c:numCache>
            </c:numRef>
          </c:val>
          <c:smooth val="1"/>
        </c:ser>
        <c:ser>
          <c:idx val="2"/>
          <c:order val="2"/>
          <c:tx>
            <c:v>Seuil</c:v>
          </c:tx>
          <c:spPr>
            <a:ln>
              <a:solidFill>
                <a:srgbClr val="FF0000"/>
              </a:solidFill>
              <a:prstDash val="sysDash"/>
            </a:ln>
          </c:spPr>
          <c:cat>
            <c:strRef>
              <c:f>'Profil potentiel R1'!$B$4:$B$7</c:f>
              <c:strCache>
                <c:ptCount val="3"/>
                <c:pt idx="1">
                  <c:v>Rive gauche</c:v>
                </c:pt>
                <c:pt idx="2">
                  <c:v>Rive droite</c:v>
                </c:pt>
              </c:strCache>
            </c:strRef>
          </c:cat>
          <c:val>
            <c:numRef>
              <c:f>'Profil potentiel R1'!$E$4:$E$7</c:f>
              <c:numCache>
                <c:formatCode>#,##0</c:formatCode>
                <c:ptCount val="4"/>
                <c:pt idx="1">
                  <c:v>-900</c:v>
                </c:pt>
                <c:pt idx="2">
                  <c:v>-900</c:v>
                </c:pt>
              </c:numCache>
            </c:numRef>
          </c:val>
          <c:smooth val="1"/>
        </c:ser>
        <c:marker val="1"/>
        <c:axId val="113503616"/>
        <c:axId val="113501696"/>
      </c:lineChart>
      <c:catAx>
        <c:axId val="113497984"/>
        <c:scaling>
          <c:orientation val="minMax"/>
        </c:scaling>
        <c:axPos val="b"/>
        <c:tickLblPos val="nextTo"/>
        <c:txPr>
          <a:bodyPr rot="0" anchor="ctr" anchorCtr="1"/>
          <a:lstStyle/>
          <a:p>
            <a:pPr>
              <a:defRPr sz="1100">
                <a:latin typeface="+mj-lt"/>
              </a:defRPr>
            </a:pPr>
            <a:endParaRPr lang="fr-FR"/>
          </a:p>
        </c:txPr>
        <c:crossAx val="113499520"/>
        <c:crossesAt val="-4000"/>
        <c:auto val="1"/>
        <c:lblAlgn val="ctr"/>
        <c:lblOffset val="100"/>
        <c:tickMarkSkip val="1"/>
      </c:catAx>
      <c:valAx>
        <c:axId val="113499520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sz="1200" b="0">
                    <a:solidFill>
                      <a:sysClr val="windowText" lastClr="000000"/>
                    </a:solidFill>
                  </a:defRPr>
                </a:pPr>
                <a:r>
                  <a:rPr lang="en-US" sz="1200" b="0">
                    <a:solidFill>
                      <a:sysClr val="windowText" lastClr="000000"/>
                    </a:solidFill>
                    <a:latin typeface="+mj-lt"/>
                  </a:rPr>
                  <a:t>Eon</a:t>
                </a:r>
              </a:p>
            </c:rich>
          </c:tx>
          <c:layout>
            <c:manualLayout>
              <c:xMode val="edge"/>
              <c:yMode val="edge"/>
              <c:x val="7.6293621131818751E-3"/>
              <c:y val="3.4523973453719832E-2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800">
                <a:solidFill>
                  <a:sysClr val="windowText" lastClr="000000"/>
                </a:solidFill>
                <a:latin typeface="+mj-lt"/>
              </a:defRPr>
            </a:pPr>
            <a:endParaRPr lang="fr-FR"/>
          </a:p>
        </c:txPr>
        <c:crossAx val="113497984"/>
        <c:crosses val="autoZero"/>
        <c:crossBetween val="midCat"/>
      </c:valAx>
      <c:valAx>
        <c:axId val="113501696"/>
        <c:scaling>
          <c:orientation val="minMax"/>
        </c:scaling>
        <c:axPos val="r"/>
        <c:title>
          <c:tx>
            <c:rich>
              <a:bodyPr rot="0" vert="horz"/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r>
                  <a:rPr lang="en-US" sz="1200" b="0">
                    <a:solidFill>
                      <a:srgbClr val="0000FF"/>
                    </a:solidFill>
                    <a:latin typeface="+mj-lt"/>
                  </a:rPr>
                  <a:t>Eoff</a:t>
                </a:r>
                <a:r>
                  <a:rPr lang="en-US" sz="1200" b="0" baseline="0">
                    <a:solidFill>
                      <a:srgbClr val="C00000"/>
                    </a:solidFill>
                    <a:latin typeface="+mj-lt"/>
                  </a:rPr>
                  <a:t> </a:t>
                </a:r>
                <a:r>
                  <a:rPr lang="en-US" sz="1200" b="0" baseline="0">
                    <a:solidFill>
                      <a:sysClr val="windowText" lastClr="000000"/>
                    </a:solidFill>
                    <a:latin typeface="+mj-lt"/>
                  </a:rPr>
                  <a:t>+</a:t>
                </a:r>
                <a:r>
                  <a:rPr lang="en-US" sz="1200" b="0" baseline="0">
                    <a:solidFill>
                      <a:srgbClr val="C00000"/>
                    </a:solidFill>
                    <a:latin typeface="+mj-lt"/>
                  </a:rPr>
                  <a:t> </a:t>
                </a:r>
                <a:r>
                  <a:rPr lang="en-US" sz="1200" b="0" baseline="0">
                    <a:solidFill>
                      <a:srgbClr val="FF0000"/>
                    </a:solidFill>
                    <a:latin typeface="+mj-lt"/>
                  </a:rPr>
                  <a:t>seuil</a:t>
                </a:r>
                <a:endParaRPr lang="en-US" sz="1200" b="0">
                  <a:solidFill>
                    <a:srgbClr val="FF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0.95267070846132584"/>
              <c:y val="2.6420086732204074E-2"/>
            </c:manualLayout>
          </c:layout>
          <c:spPr>
            <a:noFill/>
          </c:spPr>
        </c:title>
        <c:numFmt formatCode="General" sourceLinked="1"/>
        <c:tickLblPos val="nextTo"/>
        <c:txPr>
          <a:bodyPr/>
          <a:lstStyle/>
          <a:p>
            <a:pPr>
              <a:defRPr sz="800">
                <a:solidFill>
                  <a:srgbClr val="0000FF"/>
                </a:solidFill>
                <a:latin typeface="+mj-lt"/>
              </a:defRPr>
            </a:pPr>
            <a:endParaRPr lang="fr-FR"/>
          </a:p>
        </c:txPr>
        <c:crossAx val="113503616"/>
        <c:crosses val="max"/>
        <c:crossBetween val="between"/>
      </c:valAx>
      <c:catAx>
        <c:axId val="113503616"/>
        <c:scaling>
          <c:orientation val="minMax"/>
        </c:scaling>
        <c:delete val="1"/>
        <c:axPos val="b"/>
        <c:numFmt formatCode="General" sourceLinked="1"/>
        <c:tickLblPos val="none"/>
        <c:crossAx val="113501696"/>
        <c:crosses val="autoZero"/>
        <c:auto val="1"/>
        <c:lblAlgn val="ctr"/>
        <c:lblOffset val="100"/>
      </c:catAx>
      <c:spPr>
        <a:blipFill dpi="0" rotWithShape="1">
          <a:blip xmlns:r="http://schemas.openxmlformats.org/officeDocument/2006/relationships" r:embed="rId1">
            <a:alphaModFix amt="5000"/>
          </a:blip>
          <a:srcRect/>
          <a:stretch>
            <a:fillRect l="5000" r="5000"/>
          </a:stretch>
        </a:blipFill>
      </c:spPr>
    </c:plotArea>
    <c:legend>
      <c:legendPos val="r"/>
      <c:layout>
        <c:manualLayout>
          <c:xMode val="edge"/>
          <c:yMode val="edge"/>
          <c:x val="9.4044032162835078E-2"/>
          <c:y val="0.6504205330018008"/>
          <c:w val="9.7551875049455727E-2"/>
          <c:h val="0.14203247013462444"/>
        </c:manualLayout>
      </c:layout>
      <c:txPr>
        <a:bodyPr/>
        <a:lstStyle/>
        <a:p>
          <a:pPr>
            <a:defRPr>
              <a:latin typeface="+mj-lt"/>
            </a:defRPr>
          </a:pPr>
          <a:endParaRPr lang="fr-FR"/>
        </a:p>
      </c:txPr>
    </c:legend>
    <c:plotVisOnly val="1"/>
    <c:dispBlanksAs val="gap"/>
  </c:chart>
  <c:spPr>
    <a:solidFill>
      <a:schemeClr val="bg1"/>
    </a:solidFill>
    <a:ln w="22225">
      <a:solidFill>
        <a:srgbClr val="0000FF"/>
      </a:solidFill>
    </a:ln>
    <a:effectLst>
      <a:outerShdw blurRad="63500" sx="102000" sy="102000" algn="ctr" rotWithShape="0">
        <a:schemeClr val="tx1">
          <a:alpha val="40000"/>
        </a:schemeClr>
      </a:outerShdw>
    </a:effectLst>
    <a:scene3d>
      <a:camera prst="orthographicFront"/>
      <a:lightRig rig="threePt" dir="t"/>
    </a:scene3d>
    <a:sp3d prstMaterial="dkEdge"/>
  </c:spPr>
  <c:printSettings>
    <c:headerFooter/>
    <c:pageMargins b="0.74803149606299368" l="0.70866141732283638" r="0.70866141732283638" t="0.74803149606299368" header="0.31496062992126123" footer="0.3149606299212612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3.png"/><Relationship Id="rId5" Type="http://schemas.openxmlformats.org/officeDocument/2006/relationships/image" Target="../media/image12.jpe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76201</xdr:rowOff>
    </xdr:from>
    <xdr:to>
      <xdr:col>4</xdr:col>
      <xdr:colOff>692675</xdr:colOff>
      <xdr:row>21</xdr:row>
      <xdr:rowOff>180975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0</xdr:row>
      <xdr:rowOff>0</xdr:rowOff>
    </xdr:from>
    <xdr:to>
      <xdr:col>11</xdr:col>
      <xdr:colOff>695325</xdr:colOff>
      <xdr:row>10</xdr:row>
      <xdr:rowOff>106699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4</xdr:col>
      <xdr:colOff>705777</xdr:colOff>
      <xdr:row>10</xdr:row>
      <xdr:rowOff>114299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702468</xdr:colOff>
      <xdr:row>11</xdr:row>
      <xdr:rowOff>88106</xdr:rowOff>
    </xdr:from>
    <xdr:to>
      <xdr:col>11</xdr:col>
      <xdr:colOff>683418</xdr:colOff>
      <xdr:row>21</xdr:row>
      <xdr:rowOff>194805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66675</xdr:colOff>
      <xdr:row>40</xdr:row>
      <xdr:rowOff>95251</xdr:rowOff>
    </xdr:from>
    <xdr:to>
      <xdr:col>0</xdr:col>
      <xdr:colOff>495300</xdr:colOff>
      <xdr:row>42</xdr:row>
      <xdr:rowOff>179207</xdr:rowOff>
    </xdr:to>
    <xdr:pic>
      <xdr:nvPicPr>
        <xdr:cNvPr id="9" name="Image 8" descr="C:\Users\Fabrice\Desktop\to tidy up\images pour rapports\situation inattendue importante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675" y="10001251"/>
          <a:ext cx="428625" cy="484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533400</xdr:colOff>
      <xdr:row>8</xdr:row>
      <xdr:rowOff>114300</xdr:rowOff>
    </xdr:from>
    <xdr:to>
      <xdr:col>6</xdr:col>
      <xdr:colOff>180975</xdr:colOff>
      <xdr:row>13</xdr:row>
      <xdr:rowOff>219075</xdr:rowOff>
    </xdr:to>
    <xdr:pic>
      <xdr:nvPicPr>
        <xdr:cNvPr id="10" name="Image 9" descr="C:\Users\Fabrice\Pictures\Thermometre.pn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05275" y="2095500"/>
          <a:ext cx="3619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66674</xdr:rowOff>
    </xdr:from>
    <xdr:to>
      <xdr:col>10</xdr:col>
      <xdr:colOff>438151</xdr:colOff>
      <xdr:row>64</xdr:row>
      <xdr:rowOff>31543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29</xdr:row>
      <xdr:rowOff>59054</xdr:rowOff>
    </xdr:from>
    <xdr:to>
      <xdr:col>17</xdr:col>
      <xdr:colOff>594101</xdr:colOff>
      <xdr:row>64</xdr:row>
      <xdr:rowOff>23923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70</xdr:row>
      <xdr:rowOff>0</xdr:rowOff>
    </xdr:from>
    <xdr:to>
      <xdr:col>10</xdr:col>
      <xdr:colOff>438151</xdr:colOff>
      <xdr:row>104</xdr:row>
      <xdr:rowOff>126794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38746</xdr:colOff>
      <xdr:row>2</xdr:row>
      <xdr:rowOff>154984</xdr:rowOff>
    </xdr:from>
    <xdr:to>
      <xdr:col>19</xdr:col>
      <xdr:colOff>271220</xdr:colOff>
      <xdr:row>22</xdr:row>
      <xdr:rowOff>38746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17319</xdr:colOff>
      <xdr:row>10</xdr:row>
      <xdr:rowOff>94385</xdr:rowOff>
    </xdr:from>
    <xdr:to>
      <xdr:col>10</xdr:col>
      <xdr:colOff>611769</xdr:colOff>
      <xdr:row>45</xdr:row>
      <xdr:rowOff>60611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17319</xdr:colOff>
      <xdr:row>26</xdr:row>
      <xdr:rowOff>94385</xdr:rowOff>
    </xdr:from>
    <xdr:to>
      <xdr:col>10</xdr:col>
      <xdr:colOff>611769</xdr:colOff>
      <xdr:row>61</xdr:row>
      <xdr:rowOff>60611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16</xdr:row>
      <xdr:rowOff>42333</xdr:rowOff>
    </xdr:from>
    <xdr:to>
      <xdr:col>4</xdr:col>
      <xdr:colOff>416152</xdr:colOff>
      <xdr:row>19</xdr:row>
      <xdr:rowOff>169333</xdr:rowOff>
    </xdr:to>
    <xdr:grpSp>
      <xdr:nvGrpSpPr>
        <xdr:cNvPr id="27" name="Groupe 26"/>
        <xdr:cNvGrpSpPr/>
      </xdr:nvGrpSpPr>
      <xdr:grpSpPr>
        <a:xfrm>
          <a:off x="361951" y="2756958"/>
          <a:ext cx="3988026" cy="727075"/>
          <a:chOff x="44450" y="323850"/>
          <a:chExt cx="4309842" cy="977900"/>
        </a:xfrm>
      </xdr:grpSpPr>
      <xdr:grpSp>
        <xdr:nvGrpSpPr>
          <xdr:cNvPr id="28" name="Groupe 22"/>
          <xdr:cNvGrpSpPr/>
        </xdr:nvGrpSpPr>
        <xdr:grpSpPr>
          <a:xfrm>
            <a:off x="760644" y="323850"/>
            <a:ext cx="3593648" cy="977900"/>
            <a:chOff x="760644" y="323850"/>
            <a:chExt cx="4174673" cy="977900"/>
          </a:xfrm>
        </xdr:grpSpPr>
        <xdr:cxnSp macro="">
          <xdr:nvCxnSpPr>
            <xdr:cNvPr id="31" name="Connecteur droit 2"/>
            <xdr:cNvCxnSpPr/>
          </xdr:nvCxnSpPr>
          <xdr:spPr>
            <a:xfrm>
              <a:off x="1521204" y="647740"/>
              <a:ext cx="0" cy="336348"/>
            </a:xfrm>
            <a:prstGeom prst="line">
              <a:avLst/>
            </a:prstGeom>
            <a:ln>
              <a:solidFill>
                <a:srgbClr val="0000FF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2" name="Connecteur droit 31"/>
            <xdr:cNvCxnSpPr/>
          </xdr:nvCxnSpPr>
          <xdr:spPr>
            <a:xfrm>
              <a:off x="2465567" y="647740"/>
              <a:ext cx="0" cy="336348"/>
            </a:xfrm>
            <a:prstGeom prst="line">
              <a:avLst/>
            </a:prstGeom>
            <a:ln>
              <a:solidFill>
                <a:srgbClr val="0000FF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3" name="Connecteur droit 32"/>
            <xdr:cNvCxnSpPr/>
          </xdr:nvCxnSpPr>
          <xdr:spPr>
            <a:xfrm>
              <a:off x="2650757" y="330079"/>
              <a:ext cx="0" cy="971671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4" name="Connecteur droit 33"/>
            <xdr:cNvCxnSpPr/>
          </xdr:nvCxnSpPr>
          <xdr:spPr>
            <a:xfrm>
              <a:off x="1705007" y="323850"/>
              <a:ext cx="0" cy="971671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5" name="Connecteur droit 34"/>
            <xdr:cNvCxnSpPr/>
          </xdr:nvCxnSpPr>
          <xdr:spPr>
            <a:xfrm>
              <a:off x="1705007" y="809686"/>
              <a:ext cx="760560" cy="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6" name="Connecteur droit 35"/>
            <xdr:cNvCxnSpPr/>
          </xdr:nvCxnSpPr>
          <xdr:spPr>
            <a:xfrm>
              <a:off x="2650757" y="809686"/>
              <a:ext cx="760560" cy="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7" name="Connecteur droit 36"/>
            <xdr:cNvCxnSpPr/>
          </xdr:nvCxnSpPr>
          <xdr:spPr>
            <a:xfrm>
              <a:off x="760644" y="809686"/>
              <a:ext cx="760560" cy="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29" name="ZoneTexte 28"/>
          <xdr:cNvSpPr txBox="1"/>
        </xdr:nvSpPr>
        <xdr:spPr>
          <a:xfrm>
            <a:off x="44450" y="666426"/>
            <a:ext cx="716194" cy="280290"/>
          </a:xfrm>
          <a:prstGeom prst="rect">
            <a:avLst/>
          </a:prstGeom>
          <a:ln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wrap="square" rtlCol="0" anchor="ctr"/>
          <a:lstStyle/>
          <a:p>
            <a:pPr algn="ctr"/>
            <a:r>
              <a:rPr lang="fr-FR" sz="900">
                <a:latin typeface="+mj-lt"/>
              </a:rPr>
              <a:t>Conduite</a:t>
            </a:r>
          </a:p>
        </xdr:txBody>
      </xdr:sp>
      <xdr:sp macro="" textlink="">
        <xdr:nvSpPr>
          <xdr:cNvPr id="30" name="ZoneTexte 29"/>
          <xdr:cNvSpPr txBox="1"/>
        </xdr:nvSpPr>
        <xdr:spPr>
          <a:xfrm>
            <a:off x="3055706" y="672655"/>
            <a:ext cx="716194" cy="280290"/>
          </a:xfrm>
          <a:prstGeom prst="rect">
            <a:avLst/>
          </a:prstGeom>
          <a:ln/>
        </xdr:spPr>
        <xdr:style>
          <a:lnRef idx="0">
            <a:schemeClr val="accent2"/>
          </a:lnRef>
          <a:fillRef idx="3">
            <a:schemeClr val="accent2"/>
          </a:fillRef>
          <a:effectRef idx="3">
            <a:schemeClr val="accent2"/>
          </a:effectRef>
          <a:fontRef idx="minor">
            <a:schemeClr val="lt1"/>
          </a:fontRef>
        </xdr:style>
        <xdr:txBody>
          <a:bodyPr vertOverflow="clip" wrap="square" rtlCol="0" anchor="ctr"/>
          <a:lstStyle/>
          <a:p>
            <a:pPr algn="ctr"/>
            <a:r>
              <a:rPr lang="fr-FR" sz="900">
                <a:latin typeface="+mj-lt"/>
              </a:rPr>
              <a:t>Anode(s)</a:t>
            </a:r>
          </a:p>
        </xdr:txBody>
      </xdr:sp>
    </xdr:grpSp>
    <xdr:clientData/>
  </xdr:twoCellAnchor>
  <xdr:twoCellAnchor>
    <xdr:from>
      <xdr:col>2</xdr:col>
      <xdr:colOff>137583</xdr:colOff>
      <xdr:row>23</xdr:row>
      <xdr:rowOff>0</xdr:rowOff>
    </xdr:from>
    <xdr:to>
      <xdr:col>2</xdr:col>
      <xdr:colOff>3264839</xdr:colOff>
      <xdr:row>30</xdr:row>
      <xdr:rowOff>0</xdr:rowOff>
    </xdr:to>
    <xdr:grpSp>
      <xdr:nvGrpSpPr>
        <xdr:cNvPr id="38" name="Groupe 37"/>
        <xdr:cNvGrpSpPr/>
      </xdr:nvGrpSpPr>
      <xdr:grpSpPr>
        <a:xfrm>
          <a:off x="499533" y="4114800"/>
          <a:ext cx="3127256" cy="1400175"/>
          <a:chOff x="54349" y="2112309"/>
          <a:chExt cx="3131856" cy="2119779"/>
        </a:xfrm>
      </xdr:grpSpPr>
      <xdr:sp macro="" textlink="">
        <xdr:nvSpPr>
          <xdr:cNvPr id="39" name="ZoneTexte 38"/>
          <xdr:cNvSpPr txBox="1"/>
        </xdr:nvSpPr>
        <xdr:spPr>
          <a:xfrm>
            <a:off x="54349" y="3040392"/>
            <a:ext cx="716194" cy="281411"/>
          </a:xfrm>
          <a:prstGeom prst="rect">
            <a:avLst/>
          </a:prstGeom>
          <a:ln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wrap="square" rtlCol="0" anchor="ctr"/>
          <a:lstStyle/>
          <a:p>
            <a:r>
              <a:rPr lang="fr-FR" sz="900">
                <a:latin typeface="+mj-lt"/>
              </a:rPr>
              <a:t>Conduite</a:t>
            </a:r>
          </a:p>
        </xdr:txBody>
      </xdr:sp>
      <xdr:sp macro="" textlink="">
        <xdr:nvSpPr>
          <xdr:cNvPr id="40" name="ZoneTexte 39"/>
          <xdr:cNvSpPr txBox="1"/>
        </xdr:nvSpPr>
        <xdr:spPr>
          <a:xfrm>
            <a:off x="2470011" y="3039337"/>
            <a:ext cx="716194" cy="280851"/>
          </a:xfrm>
          <a:prstGeom prst="rect">
            <a:avLst/>
          </a:prstGeom>
          <a:ln/>
        </xdr:spPr>
        <xdr:style>
          <a:lnRef idx="0">
            <a:schemeClr val="accent2"/>
          </a:lnRef>
          <a:fillRef idx="3">
            <a:schemeClr val="accent2"/>
          </a:fillRef>
          <a:effectRef idx="3">
            <a:schemeClr val="accent2"/>
          </a:effectRef>
          <a:fontRef idx="minor">
            <a:schemeClr val="lt1"/>
          </a:fontRef>
        </xdr:style>
        <xdr:txBody>
          <a:bodyPr vertOverflow="clip" wrap="square" rtlCol="0" anchor="ctr"/>
          <a:lstStyle/>
          <a:p>
            <a:r>
              <a:rPr lang="fr-FR" sz="900">
                <a:latin typeface="+mj-lt"/>
              </a:rPr>
              <a:t>Anode(s)</a:t>
            </a:r>
          </a:p>
        </xdr:txBody>
      </xdr:sp>
      <xdr:grpSp>
        <xdr:nvGrpSpPr>
          <xdr:cNvPr id="41" name="Groupe 47"/>
          <xdr:cNvGrpSpPr/>
        </xdr:nvGrpSpPr>
        <xdr:grpSpPr>
          <a:xfrm>
            <a:off x="767136" y="2112309"/>
            <a:ext cx="1709364" cy="2119779"/>
            <a:chOff x="767136" y="2112309"/>
            <a:chExt cx="1709364" cy="2119779"/>
          </a:xfrm>
        </xdr:grpSpPr>
        <xdr:cxnSp macro="">
          <xdr:nvCxnSpPr>
            <xdr:cNvPr id="42" name="Connecteur droit 2"/>
            <xdr:cNvCxnSpPr/>
          </xdr:nvCxnSpPr>
          <xdr:spPr>
            <a:xfrm>
              <a:off x="1524981" y="2446844"/>
              <a:ext cx="0" cy="337469"/>
            </a:xfrm>
            <a:prstGeom prst="line">
              <a:avLst/>
            </a:prstGeom>
            <a:ln>
              <a:solidFill>
                <a:srgbClr val="0000FF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3" name="Connecteur droit 42"/>
            <xdr:cNvCxnSpPr/>
          </xdr:nvCxnSpPr>
          <xdr:spPr>
            <a:xfrm>
              <a:off x="1521560" y="3574716"/>
              <a:ext cx="0" cy="337469"/>
            </a:xfrm>
            <a:prstGeom prst="line">
              <a:avLst/>
            </a:prstGeom>
            <a:ln>
              <a:solidFill>
                <a:srgbClr val="0000FF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4" name="Connecteur droit 43"/>
            <xdr:cNvCxnSpPr/>
          </xdr:nvCxnSpPr>
          <xdr:spPr>
            <a:xfrm>
              <a:off x="1703388" y="3257056"/>
              <a:ext cx="0" cy="975032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5" name="Connecteur droit 44"/>
            <xdr:cNvCxnSpPr/>
          </xdr:nvCxnSpPr>
          <xdr:spPr>
            <a:xfrm>
              <a:off x="1702253" y="2112309"/>
              <a:ext cx="0" cy="975033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grpSp>
          <xdr:nvGrpSpPr>
            <xdr:cNvPr id="46" name="Groupe 41"/>
            <xdr:cNvGrpSpPr/>
          </xdr:nvGrpSpPr>
          <xdr:grpSpPr>
            <a:xfrm>
              <a:off x="767136" y="2605369"/>
              <a:ext cx="753923" cy="1142999"/>
              <a:chOff x="767136" y="2605369"/>
              <a:chExt cx="753923" cy="1142999"/>
            </a:xfrm>
          </xdr:grpSpPr>
          <xdr:cxnSp macro="">
            <xdr:nvCxnSpPr>
              <xdr:cNvPr id="52" name="Connecteur droit 51"/>
              <xdr:cNvCxnSpPr/>
            </xdr:nvCxnSpPr>
            <xdr:spPr>
              <a:xfrm>
                <a:off x="1165412" y="3746748"/>
                <a:ext cx="353907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" name="Connecteur droit 52"/>
              <xdr:cNvCxnSpPr/>
            </xdr:nvCxnSpPr>
            <xdr:spPr>
              <a:xfrm>
                <a:off x="767136" y="3182532"/>
                <a:ext cx="398276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" name="Connecteur droit 53"/>
              <xdr:cNvCxnSpPr/>
            </xdr:nvCxnSpPr>
            <xdr:spPr>
              <a:xfrm>
                <a:off x="1165412" y="2609351"/>
                <a:ext cx="355647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" name="Connecteur droit 54"/>
              <xdr:cNvCxnSpPr/>
            </xdr:nvCxnSpPr>
            <xdr:spPr>
              <a:xfrm flipV="1">
                <a:off x="1165412" y="2605369"/>
                <a:ext cx="0" cy="11429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47" name="Groupe 42"/>
            <xdr:cNvGrpSpPr/>
          </xdr:nvGrpSpPr>
          <xdr:grpSpPr>
            <a:xfrm flipH="1">
              <a:off x="1706423" y="2605368"/>
              <a:ext cx="770077" cy="1142999"/>
              <a:chOff x="767136" y="2605369"/>
              <a:chExt cx="753923" cy="1142999"/>
            </a:xfrm>
          </xdr:grpSpPr>
          <xdr:cxnSp macro="">
            <xdr:nvCxnSpPr>
              <xdr:cNvPr id="48" name="Connecteur droit 47"/>
              <xdr:cNvCxnSpPr/>
            </xdr:nvCxnSpPr>
            <xdr:spPr>
              <a:xfrm>
                <a:off x="1165412" y="3746748"/>
                <a:ext cx="353907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" name="Connecteur droit 48"/>
              <xdr:cNvCxnSpPr/>
            </xdr:nvCxnSpPr>
            <xdr:spPr>
              <a:xfrm>
                <a:off x="767136" y="3182532"/>
                <a:ext cx="398276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" name="Connecteur droit 49"/>
              <xdr:cNvCxnSpPr/>
            </xdr:nvCxnSpPr>
            <xdr:spPr>
              <a:xfrm>
                <a:off x="1165412" y="2609351"/>
                <a:ext cx="355647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" name="Connecteur droit 50"/>
              <xdr:cNvCxnSpPr/>
            </xdr:nvCxnSpPr>
            <xdr:spPr>
              <a:xfrm flipV="1">
                <a:off x="1165412" y="2605369"/>
                <a:ext cx="0" cy="11429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</xdr:grpSp>
    <xdr:clientData/>
  </xdr:twoCellAnchor>
  <xdr:twoCellAnchor>
    <xdr:from>
      <xdr:col>2</xdr:col>
      <xdr:colOff>95250</xdr:colOff>
      <xdr:row>32</xdr:row>
      <xdr:rowOff>142875</xdr:rowOff>
    </xdr:from>
    <xdr:to>
      <xdr:col>2</xdr:col>
      <xdr:colOff>3258700</xdr:colOff>
      <xdr:row>41</xdr:row>
      <xdr:rowOff>200025</xdr:rowOff>
    </xdr:to>
    <xdr:grpSp>
      <xdr:nvGrpSpPr>
        <xdr:cNvPr id="60" name="Groupe 59"/>
        <xdr:cNvGrpSpPr/>
      </xdr:nvGrpSpPr>
      <xdr:grpSpPr>
        <a:xfrm>
          <a:off x="457200" y="6057900"/>
          <a:ext cx="3163450" cy="1857375"/>
          <a:chOff x="214312" y="4683815"/>
          <a:chExt cx="3428313" cy="2105788"/>
        </a:xfrm>
      </xdr:grpSpPr>
      <xdr:sp macro="" textlink="">
        <xdr:nvSpPr>
          <xdr:cNvPr id="61" name="ZoneTexte 60"/>
          <xdr:cNvSpPr txBox="1"/>
        </xdr:nvSpPr>
        <xdr:spPr>
          <a:xfrm>
            <a:off x="214312" y="5619347"/>
            <a:ext cx="682939" cy="279034"/>
          </a:xfrm>
          <a:prstGeom prst="rect">
            <a:avLst/>
          </a:prstGeom>
          <a:ln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wrap="square" rtlCol="0" anchor="ctr"/>
          <a:lstStyle/>
          <a:p>
            <a:r>
              <a:rPr lang="fr-FR" sz="900">
                <a:latin typeface="+mj-lt"/>
              </a:rPr>
              <a:t>Conduite</a:t>
            </a:r>
          </a:p>
        </xdr:txBody>
      </xdr:sp>
      <xdr:grpSp>
        <xdr:nvGrpSpPr>
          <xdr:cNvPr id="62" name="Groupe 96"/>
          <xdr:cNvGrpSpPr/>
        </xdr:nvGrpSpPr>
        <xdr:grpSpPr>
          <a:xfrm>
            <a:off x="1370281" y="4689767"/>
            <a:ext cx="183943" cy="2099836"/>
            <a:chOff x="1368728" y="4667249"/>
            <a:chExt cx="180320" cy="2089741"/>
          </a:xfrm>
        </xdr:grpSpPr>
        <xdr:cxnSp macro="">
          <xdr:nvCxnSpPr>
            <xdr:cNvPr id="81" name="Connecteur droit 2"/>
            <xdr:cNvCxnSpPr/>
          </xdr:nvCxnSpPr>
          <xdr:spPr>
            <a:xfrm>
              <a:off x="1368728" y="4991086"/>
              <a:ext cx="0" cy="330768"/>
            </a:xfrm>
            <a:prstGeom prst="line">
              <a:avLst/>
            </a:prstGeom>
            <a:ln>
              <a:solidFill>
                <a:srgbClr val="0000FF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2" name="Connecteur droit 81"/>
            <xdr:cNvCxnSpPr/>
          </xdr:nvCxnSpPr>
          <xdr:spPr>
            <a:xfrm>
              <a:off x="1370765" y="6117156"/>
              <a:ext cx="0" cy="330768"/>
            </a:xfrm>
            <a:prstGeom prst="line">
              <a:avLst/>
            </a:prstGeom>
            <a:ln>
              <a:solidFill>
                <a:srgbClr val="0000FF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3" name="Connecteur droit 82"/>
            <xdr:cNvCxnSpPr/>
          </xdr:nvCxnSpPr>
          <xdr:spPr>
            <a:xfrm>
              <a:off x="1549048" y="5792496"/>
              <a:ext cx="0" cy="964494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4" name="Connecteur droit 83"/>
            <xdr:cNvCxnSpPr/>
          </xdr:nvCxnSpPr>
          <xdr:spPr>
            <a:xfrm>
              <a:off x="1547968" y="4667249"/>
              <a:ext cx="0" cy="964496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3" name="Groupe 108"/>
          <xdr:cNvGrpSpPr/>
        </xdr:nvGrpSpPr>
        <xdr:grpSpPr>
          <a:xfrm>
            <a:off x="897251" y="5163376"/>
            <a:ext cx="477662" cy="1138698"/>
            <a:chOff x="897251" y="5163376"/>
            <a:chExt cx="477662" cy="1138698"/>
          </a:xfrm>
        </xdr:grpSpPr>
        <xdr:cxnSp macro="">
          <xdr:nvCxnSpPr>
            <xdr:cNvPr id="77" name="Connecteur droit 76"/>
            <xdr:cNvCxnSpPr/>
          </xdr:nvCxnSpPr>
          <xdr:spPr>
            <a:xfrm>
              <a:off x="1061554" y="6302074"/>
              <a:ext cx="313359" cy="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8" name="Connecteur droit 77"/>
            <xdr:cNvCxnSpPr>
              <a:stCxn id="61" idx="3"/>
            </xdr:cNvCxnSpPr>
          </xdr:nvCxnSpPr>
          <xdr:spPr>
            <a:xfrm>
              <a:off x="897251" y="5758865"/>
              <a:ext cx="167817" cy="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9" name="Connecteur droit 78"/>
            <xdr:cNvCxnSpPr/>
          </xdr:nvCxnSpPr>
          <xdr:spPr>
            <a:xfrm>
              <a:off x="1061554" y="5171537"/>
              <a:ext cx="294555" cy="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0" name="Connecteur droit 79"/>
            <xdr:cNvCxnSpPr/>
          </xdr:nvCxnSpPr>
          <xdr:spPr>
            <a:xfrm flipV="1">
              <a:off x="1061554" y="5163376"/>
              <a:ext cx="0" cy="1136192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4" name="Groupe 95"/>
          <xdr:cNvGrpSpPr/>
        </xdr:nvGrpSpPr>
        <xdr:grpSpPr>
          <a:xfrm>
            <a:off x="2500670" y="5161305"/>
            <a:ext cx="1141955" cy="1136193"/>
            <a:chOff x="1557229" y="5155092"/>
            <a:chExt cx="1141955" cy="1130757"/>
          </a:xfrm>
        </xdr:grpSpPr>
        <xdr:sp macro="" textlink="">
          <xdr:nvSpPr>
            <xdr:cNvPr id="72" name="ZoneTexte 71"/>
            <xdr:cNvSpPr txBox="1"/>
          </xdr:nvSpPr>
          <xdr:spPr>
            <a:xfrm>
              <a:off x="2017798" y="5586589"/>
              <a:ext cx="681386" cy="276917"/>
            </a:xfrm>
            <a:prstGeom prst="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wrap="square" rtlCol="0" anchor="ctr"/>
            <a:lstStyle/>
            <a:p>
              <a:r>
                <a:rPr lang="fr-FR" sz="900">
                  <a:latin typeface="+mj-lt"/>
                </a:rPr>
                <a:t>Anode(s)</a:t>
              </a:r>
            </a:p>
          </xdr:txBody>
        </xdr:sp>
        <xdr:cxnSp macro="">
          <xdr:nvCxnSpPr>
            <xdr:cNvPr id="73" name="Connecteur droit 72"/>
            <xdr:cNvCxnSpPr/>
          </xdr:nvCxnSpPr>
          <xdr:spPr>
            <a:xfrm flipH="1">
              <a:off x="1558923" y="6284217"/>
              <a:ext cx="286436" cy="1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4" name="Connecteur droit 73"/>
            <xdr:cNvCxnSpPr>
              <a:stCxn id="72" idx="1"/>
            </xdr:cNvCxnSpPr>
          </xdr:nvCxnSpPr>
          <xdr:spPr>
            <a:xfrm flipH="1">
              <a:off x="1850651" y="5725048"/>
              <a:ext cx="167147" cy="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5" name="Connecteur droit 74"/>
            <xdr:cNvCxnSpPr/>
          </xdr:nvCxnSpPr>
          <xdr:spPr>
            <a:xfrm flipH="1">
              <a:off x="1557229" y="5159112"/>
              <a:ext cx="293422" cy="1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6" name="Connecteur droit 75"/>
            <xdr:cNvCxnSpPr/>
          </xdr:nvCxnSpPr>
          <xdr:spPr>
            <a:xfrm flipH="1" flipV="1">
              <a:off x="1848601" y="5155092"/>
              <a:ext cx="0" cy="1130757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5" name="Groupe 97"/>
          <xdr:cNvGrpSpPr/>
        </xdr:nvGrpSpPr>
        <xdr:grpSpPr>
          <a:xfrm>
            <a:off x="2314989" y="4683815"/>
            <a:ext cx="183945" cy="2099836"/>
            <a:chOff x="1368728" y="4667249"/>
            <a:chExt cx="180320" cy="2089741"/>
          </a:xfrm>
        </xdr:grpSpPr>
        <xdr:cxnSp macro="">
          <xdr:nvCxnSpPr>
            <xdr:cNvPr id="68" name="Connecteur droit 2"/>
            <xdr:cNvCxnSpPr/>
          </xdr:nvCxnSpPr>
          <xdr:spPr>
            <a:xfrm>
              <a:off x="1368728" y="4991086"/>
              <a:ext cx="0" cy="330768"/>
            </a:xfrm>
            <a:prstGeom prst="line">
              <a:avLst/>
            </a:prstGeom>
            <a:ln>
              <a:solidFill>
                <a:srgbClr val="0000FF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9" name="Connecteur droit 68"/>
            <xdr:cNvCxnSpPr/>
          </xdr:nvCxnSpPr>
          <xdr:spPr>
            <a:xfrm>
              <a:off x="1370765" y="6117156"/>
              <a:ext cx="0" cy="330768"/>
            </a:xfrm>
            <a:prstGeom prst="line">
              <a:avLst/>
            </a:prstGeom>
            <a:ln>
              <a:solidFill>
                <a:srgbClr val="0000FF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0" name="Connecteur droit 69"/>
            <xdr:cNvCxnSpPr/>
          </xdr:nvCxnSpPr>
          <xdr:spPr>
            <a:xfrm>
              <a:off x="1549048" y="5792496"/>
              <a:ext cx="0" cy="964494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1" name="Connecteur droit 70"/>
            <xdr:cNvCxnSpPr/>
          </xdr:nvCxnSpPr>
          <xdr:spPr>
            <a:xfrm>
              <a:off x="1547968" y="4667249"/>
              <a:ext cx="0" cy="964496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66" name="Connecteur droit 65"/>
          <xdr:cNvCxnSpPr/>
        </xdr:nvCxnSpPr>
        <xdr:spPr>
          <a:xfrm>
            <a:off x="1552989" y="5164207"/>
            <a:ext cx="762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7" name="Connecteur droit 66"/>
          <xdr:cNvCxnSpPr/>
        </xdr:nvCxnSpPr>
        <xdr:spPr>
          <a:xfrm>
            <a:off x="1557130" y="6298924"/>
            <a:ext cx="762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3</xdr:col>
      <xdr:colOff>466726</xdr:colOff>
      <xdr:row>10</xdr:row>
      <xdr:rowOff>33766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1"/>
          <a:ext cx="5010150" cy="2034015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0</xdr:row>
      <xdr:rowOff>123826</xdr:rowOff>
    </xdr:from>
    <xdr:to>
      <xdr:col>6</xdr:col>
      <xdr:colOff>866775</xdr:colOff>
      <xdr:row>9</xdr:row>
      <xdr:rowOff>138497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33975" y="123826"/>
          <a:ext cx="3019425" cy="18148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%20demo/Bureau/TIGF%20PC/TIGF%202007/LANGON%202007/0401%20Auros-Roquefort%20OK/0401%20Auros-Roquefort%2007%20OK%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tilisateur/Bureau/LUSSAGNET%2009%20d&#233;finifif/0212%20Heugas%20St%20Girons%200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eur/Bureau/LANGON%202006/LANGON%20tableaux%20finalis&#233;s%2006/1405%20final%20Auros-Casteljalou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eur/Bureau/T.I.G.F/TIGF%20technique/LANGON/LANGON%202006/LANGON%20Tableaux/1405%20Auros-Casteljalou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tilisateur/Local%20Settings/Temporary%20Internet%20Files/Content.Outlook/WN0LJLHX/Proteca/Clients/Alberville/2012/Proteca/Clients/ADP%20Orly/2011/hiver/TIGF%20Langon/Langon%20tableaux%20vierges/feuil%20de%20mes%20TIGF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écap"/>
      <sheetName val="schéma"/>
      <sheetName val="Pol"/>
      <sheetName val="PPS"/>
      <sheetName val="horo"/>
      <sheetName val="Joints"/>
      <sheetName val="L&lt;1A"/>
      <sheetName val="sout"/>
      <sheetName val="Graf-PP"/>
      <sheetName val="données"/>
      <sheetName val="obs"/>
      <sheetName val="Com"/>
    </sheetNames>
    <sheetDataSet>
      <sheetData sheetId="0" refreshError="1"/>
      <sheetData sheetId="1" refreshError="1"/>
      <sheetData sheetId="2">
        <row r="16">
          <cell r="AU16" t="str">
            <v>B</v>
          </cell>
        </row>
        <row r="17">
          <cell r="AU17" t="str">
            <v>B</v>
          </cell>
        </row>
        <row r="18">
          <cell r="AU18" t="str">
            <v>B</v>
          </cell>
        </row>
        <row r="19">
          <cell r="AU19" t="str">
            <v>B</v>
          </cell>
        </row>
        <row r="20">
          <cell r="AU20" t="str">
            <v>D</v>
          </cell>
        </row>
        <row r="21">
          <cell r="AU21" t="str">
            <v>B</v>
          </cell>
        </row>
        <row r="22">
          <cell r="AU22" t="str">
            <v>B</v>
          </cell>
        </row>
        <row r="23">
          <cell r="AU23" t="str">
            <v>B</v>
          </cell>
        </row>
        <row r="24">
          <cell r="AU24" t="str">
            <v>B</v>
          </cell>
        </row>
        <row r="25">
          <cell r="AU25" t="str">
            <v>B</v>
          </cell>
        </row>
        <row r="26">
          <cell r="AU26" t="str">
            <v>B</v>
          </cell>
        </row>
        <row r="27">
          <cell r="AU27" t="str">
            <v>B</v>
          </cell>
        </row>
        <row r="28">
          <cell r="AU28" t="str">
            <v>B</v>
          </cell>
        </row>
        <row r="29">
          <cell r="AU29" t="str">
            <v>B</v>
          </cell>
        </row>
        <row r="30">
          <cell r="AU30" t="str">
            <v>B</v>
          </cell>
        </row>
        <row r="31">
          <cell r="AU31" t="str">
            <v>B</v>
          </cell>
        </row>
        <row r="32">
          <cell r="AU32" t="str">
            <v>B</v>
          </cell>
        </row>
        <row r="33">
          <cell r="AU33" t="str">
            <v>B</v>
          </cell>
        </row>
        <row r="34">
          <cell r="AU34" t="str">
            <v>B</v>
          </cell>
        </row>
        <row r="35">
          <cell r="AU35" t="str">
            <v>B</v>
          </cell>
        </row>
        <row r="36">
          <cell r="AU36" t="str">
            <v>B</v>
          </cell>
        </row>
        <row r="37">
          <cell r="AU37" t="str">
            <v>B</v>
          </cell>
        </row>
        <row r="38">
          <cell r="AU38" t="str">
            <v>B</v>
          </cell>
        </row>
        <row r="39">
          <cell r="AU39" t="str">
            <v>D</v>
          </cell>
        </row>
        <row r="40">
          <cell r="AU40" t="str">
            <v>B</v>
          </cell>
        </row>
        <row r="41">
          <cell r="AU41" t="str">
            <v>D</v>
          </cell>
        </row>
        <row r="42">
          <cell r="AU42" t="str">
            <v>B</v>
          </cell>
        </row>
        <row r="43">
          <cell r="AU43" t="str">
            <v>D</v>
          </cell>
        </row>
      </sheetData>
      <sheetData sheetId="3" refreshError="1"/>
      <sheetData sheetId="4">
        <row r="12">
          <cell r="P12" t="str">
            <v>B</v>
          </cell>
        </row>
        <row r="13">
          <cell r="P13" t="str">
            <v>B</v>
          </cell>
        </row>
      </sheetData>
      <sheetData sheetId="5" refreshError="1"/>
      <sheetData sheetId="6">
        <row r="13">
          <cell r="S13" t="str">
            <v>B</v>
          </cell>
        </row>
        <row r="16">
          <cell r="S16" t="str">
            <v>B</v>
          </cell>
        </row>
      </sheetData>
      <sheetData sheetId="7">
        <row r="13">
          <cell r="L13" t="str">
            <v>B</v>
          </cell>
        </row>
      </sheetData>
      <sheetData sheetId="8" refreshError="1"/>
      <sheetData sheetId="9" refreshError="1"/>
      <sheetData sheetId="10">
        <row r="6">
          <cell r="G6" t="str">
            <v>A remplacer</v>
          </cell>
        </row>
        <row r="18">
          <cell r="G18" t="str">
            <v>A créer à l'extérieur du poste</v>
          </cell>
        </row>
        <row r="24">
          <cell r="G24" t="str">
            <v>A créer</v>
          </cell>
        </row>
        <row r="76">
          <cell r="G76" t="str">
            <v>TPS à remplacer</v>
          </cell>
        </row>
        <row r="85">
          <cell r="G85" t="str">
            <v>TPS à remplacer</v>
          </cell>
        </row>
      </sheetData>
      <sheetData sheetId="1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écap"/>
      <sheetName val="schéma"/>
      <sheetName val="Pol"/>
      <sheetName val="PPO"/>
      <sheetName val="PPS"/>
      <sheetName val="Gaines"/>
      <sheetName val="horo"/>
      <sheetName val="Joints"/>
      <sheetName val="L&lt;1A"/>
      <sheetName val="sout"/>
      <sheetName val="Graf-PP"/>
      <sheetName val="obs"/>
      <sheetName val="com"/>
    </sheetNames>
    <sheetDataSet>
      <sheetData sheetId="0">
        <row r="1">
          <cell r="G1" t="str">
            <v>0212</v>
          </cell>
        </row>
      </sheetData>
      <sheetData sheetId="1"/>
      <sheetData sheetId="2">
        <row r="16">
          <cell r="C16" t="str">
            <v>sectionnement Heugas</v>
          </cell>
          <cell r="AU16" t="str">
            <v>B</v>
          </cell>
        </row>
        <row r="17">
          <cell r="AU17" t="str">
            <v>D</v>
          </cell>
        </row>
        <row r="18">
          <cell r="AU18" t="str">
            <v>B</v>
          </cell>
        </row>
        <row r="19">
          <cell r="AU19" t="str">
            <v>D</v>
          </cell>
        </row>
        <row r="20">
          <cell r="AU20" t="str">
            <v>D</v>
          </cell>
        </row>
        <row r="21">
          <cell r="AU21" t="str">
            <v>B</v>
          </cell>
        </row>
        <row r="22">
          <cell r="AU22" t="str">
            <v>B</v>
          </cell>
        </row>
        <row r="23">
          <cell r="AU23" t="str">
            <v>A</v>
          </cell>
        </row>
        <row r="24">
          <cell r="AU24" t="str">
            <v>D</v>
          </cell>
        </row>
        <row r="25">
          <cell r="AU25" t="str">
            <v>D</v>
          </cell>
        </row>
        <row r="26">
          <cell r="AU26" t="str">
            <v>B</v>
          </cell>
        </row>
        <row r="27">
          <cell r="AU27" t="str">
            <v>B</v>
          </cell>
        </row>
        <row r="28">
          <cell r="AU28" t="str">
            <v>B</v>
          </cell>
        </row>
        <row r="29">
          <cell r="AU29" t="str">
            <v>B</v>
          </cell>
        </row>
        <row r="30">
          <cell r="AU30" t="str">
            <v>B</v>
          </cell>
        </row>
        <row r="31">
          <cell r="AU31" t="str">
            <v>B</v>
          </cell>
        </row>
        <row r="32">
          <cell r="AU32" t="str">
            <v>B</v>
          </cell>
        </row>
        <row r="33">
          <cell r="AU33" t="str">
            <v>B</v>
          </cell>
        </row>
        <row r="36">
          <cell r="AU36" t="str">
            <v>B</v>
          </cell>
        </row>
        <row r="37">
          <cell r="AU37" t="str">
            <v>B</v>
          </cell>
        </row>
      </sheetData>
      <sheetData sheetId="3"/>
      <sheetData sheetId="4"/>
      <sheetData sheetId="5">
        <row r="12">
          <cell r="M12" t="str">
            <v>B</v>
          </cell>
        </row>
      </sheetData>
      <sheetData sheetId="6">
        <row r="12">
          <cell r="Q12" t="str">
            <v>B</v>
          </cell>
        </row>
      </sheetData>
      <sheetData sheetId="7"/>
      <sheetData sheetId="8">
        <row r="12">
          <cell r="S12" t="str">
            <v>B</v>
          </cell>
        </row>
      </sheetData>
      <sheetData sheetId="9">
        <row r="13">
          <cell r="L13" t="str">
            <v>A</v>
          </cell>
        </row>
      </sheetData>
      <sheetData sheetId="10"/>
      <sheetData sheetId="11">
        <row r="73">
          <cell r="E73" t="str">
            <v>A REFAIRE PB CONNEXION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écap"/>
      <sheetName val="Schéma"/>
      <sheetName val="Polarisation"/>
      <sheetName val="PPS"/>
      <sheetName val="Graf-PP"/>
      <sheetName val="L&lt;1A"/>
      <sheetName val="Joints"/>
      <sheetName val="soutirage"/>
      <sheetName val="horo"/>
      <sheetName val="observ"/>
      <sheetName val="Commentaires"/>
    </sheetNames>
    <sheetDataSet>
      <sheetData sheetId="0">
        <row r="4">
          <cell r="G4" t="str">
            <v>1405</v>
          </cell>
        </row>
        <row r="5">
          <cell r="A5" t="str">
            <v>R: BORDEAUX</v>
          </cell>
          <cell r="G5" t="str">
            <v>AUROS - CASTELJALOUX</v>
          </cell>
        </row>
        <row r="6">
          <cell r="A6" t="str">
            <v>S: LANGON</v>
          </cell>
          <cell r="G6" t="str">
            <v xml:space="preserve"> 2006</v>
          </cell>
        </row>
        <row r="7">
          <cell r="G7" t="str">
            <v>Brai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écap"/>
      <sheetName val="Schéma"/>
      <sheetName val="Polarisation"/>
      <sheetName val="PPS"/>
      <sheetName val="Graf-PP"/>
      <sheetName val="liai &lt;1A"/>
      <sheetName val="Joints"/>
      <sheetName val="soutirage"/>
      <sheetName val="horo"/>
      <sheetName val="données pps"/>
      <sheetName val="données ppo"/>
      <sheetName val="observ"/>
      <sheetName val="Commentaires"/>
    </sheetNames>
    <sheetDataSet>
      <sheetData sheetId="0">
        <row r="4">
          <cell r="G4" t="str">
            <v>1405</v>
          </cell>
        </row>
        <row r="5">
          <cell r="A5" t="str">
            <v>R: BORDEAUX</v>
          </cell>
          <cell r="G5" t="str">
            <v>AUROS - CASTELJALOUX</v>
          </cell>
        </row>
        <row r="6">
          <cell r="A6" t="str">
            <v>S: LANGON</v>
          </cell>
          <cell r="G6" t="str">
            <v xml:space="preserve"> 2006</v>
          </cell>
        </row>
        <row r="7">
          <cell r="G7" t="str">
            <v>Brai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Recap"/>
      <sheetName val="Polarisation"/>
      <sheetName val="Graf-PP"/>
      <sheetName val="Liaisons"/>
      <sheetName val="Joints"/>
      <sheetName val="Gaines"/>
      <sheetName val="Grilles"/>
      <sheetName val="Anodes"/>
    </sheetNames>
    <sheetDataSet>
      <sheetData sheetId="0" refreshError="1">
        <row r="4">
          <cell r="G4" t="str">
            <v>0000</v>
          </cell>
          <cell r="K4" t="str">
            <v>Brai/PE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2">
    <tabColor rgb="FFFF0000"/>
  </sheetPr>
  <dimension ref="A1:Y353"/>
  <sheetViews>
    <sheetView zoomScaleNormal="100" workbookViewId="0">
      <selection activeCell="N3" sqref="N3"/>
    </sheetView>
  </sheetViews>
  <sheetFormatPr baseColWidth="10" defaultColWidth="11.44140625" defaultRowHeight="13.2"/>
  <cols>
    <col min="1" max="13" width="10.6640625" style="20" customWidth="1"/>
    <col min="14" max="14" width="15.6640625" style="20" customWidth="1"/>
    <col min="15" max="16384" width="11.44140625" style="20"/>
  </cols>
  <sheetData>
    <row r="1" spans="1:18" s="12" customFormat="1" ht="20.100000000000001" customHeight="1">
      <c r="A1" s="11"/>
      <c r="B1" s="11"/>
      <c r="C1" s="11"/>
      <c r="D1" s="11"/>
      <c r="H1" s="11"/>
      <c r="I1" s="11"/>
      <c r="J1" s="11"/>
      <c r="K1" s="13"/>
      <c r="L1" s="11"/>
      <c r="M1" s="11"/>
      <c r="N1" s="11"/>
    </row>
    <row r="2" spans="1:18" s="12" customFormat="1" ht="20.100000000000001" customHeight="1">
      <c r="A2" s="11"/>
      <c r="B2" s="11"/>
      <c r="C2" s="11"/>
      <c r="D2" s="14"/>
      <c r="H2" s="11"/>
      <c r="I2" s="11"/>
      <c r="J2" s="11"/>
      <c r="K2" s="13"/>
      <c r="L2" s="11"/>
      <c r="M2" s="11"/>
      <c r="N2" s="11"/>
    </row>
    <row r="3" spans="1:18" s="12" customFormat="1" ht="20.100000000000001" customHeight="1">
      <c r="A3" s="11"/>
      <c r="B3" s="11"/>
      <c r="C3" s="11"/>
      <c r="D3" s="14"/>
      <c r="H3" s="11"/>
      <c r="I3" s="11"/>
      <c r="J3" s="11"/>
      <c r="K3" s="13"/>
      <c r="L3" s="11"/>
      <c r="M3" s="11"/>
      <c r="N3" s="11"/>
    </row>
    <row r="4" spans="1:18" s="12" customFormat="1" ht="20.100000000000001" customHeight="1">
      <c r="A4" s="11"/>
      <c r="B4" s="11"/>
      <c r="C4" s="11"/>
      <c r="D4" s="14"/>
      <c r="H4" s="11"/>
      <c r="I4" s="11"/>
      <c r="J4" s="11"/>
      <c r="K4" s="13"/>
      <c r="L4" s="11"/>
      <c r="M4" s="11"/>
      <c r="N4" s="11"/>
    </row>
    <row r="5" spans="1:18" s="12" customFormat="1" ht="20.100000000000001" customHeight="1">
      <c r="A5" s="11"/>
      <c r="B5" s="11"/>
      <c r="C5" s="11"/>
      <c r="D5" s="14"/>
      <c r="H5" s="11"/>
      <c r="I5" s="11"/>
      <c r="J5" s="11"/>
      <c r="K5" s="13"/>
      <c r="L5" s="11"/>
      <c r="M5" s="11"/>
      <c r="N5" s="11"/>
    </row>
    <row r="6" spans="1:18" s="12" customFormat="1" ht="20.100000000000001" customHeight="1">
      <c r="A6" s="11"/>
      <c r="B6" s="11"/>
      <c r="C6" s="11"/>
      <c r="D6" s="14"/>
      <c r="H6" s="11"/>
      <c r="I6" s="11"/>
      <c r="J6" s="11"/>
      <c r="K6" s="13"/>
      <c r="L6" s="11"/>
      <c r="M6" s="11"/>
      <c r="N6" s="11"/>
    </row>
    <row r="7" spans="1:18" s="12" customFormat="1" ht="20.100000000000001" customHeight="1">
      <c r="A7" s="11"/>
      <c r="B7" s="11"/>
      <c r="C7" s="11"/>
      <c r="D7" s="14"/>
      <c r="H7" s="11"/>
      <c r="I7" s="11"/>
      <c r="J7" s="11"/>
      <c r="K7" s="13"/>
      <c r="L7" s="11"/>
      <c r="M7" s="11"/>
      <c r="N7" s="11"/>
      <c r="Q7" s="15"/>
      <c r="R7" s="15"/>
    </row>
    <row r="8" spans="1:18" s="12" customFormat="1" ht="20.100000000000001" customHeight="1">
      <c r="A8" s="11"/>
      <c r="B8" s="11"/>
      <c r="C8" s="11"/>
      <c r="D8" s="14"/>
      <c r="H8" s="11"/>
      <c r="I8" s="11"/>
      <c r="J8" s="11"/>
      <c r="K8" s="13"/>
      <c r="L8" s="11"/>
      <c r="M8" s="11"/>
      <c r="N8" s="11"/>
      <c r="Q8" s="15"/>
      <c r="R8" s="15"/>
    </row>
    <row r="9" spans="1:18" s="12" customFormat="1" ht="20.100000000000001" customHeight="1">
      <c r="A9" s="11"/>
      <c r="B9" s="11"/>
      <c r="C9" s="11"/>
      <c r="D9" s="14"/>
      <c r="H9" s="11"/>
      <c r="I9" s="11"/>
      <c r="J9" s="11"/>
      <c r="K9" s="13"/>
      <c r="L9" s="11"/>
      <c r="M9" s="11"/>
      <c r="N9" s="11"/>
      <c r="Q9" s="15"/>
      <c r="R9" s="15"/>
    </row>
    <row r="10" spans="1:18" s="12" customFormat="1" ht="20.100000000000001" customHeight="1">
      <c r="A10" s="11"/>
      <c r="B10" s="11"/>
      <c r="C10" s="11"/>
      <c r="D10" s="14"/>
      <c r="H10" s="11"/>
      <c r="I10" s="11"/>
      <c r="J10" s="11"/>
      <c r="K10" s="13"/>
      <c r="L10" s="11"/>
      <c r="M10" s="11"/>
      <c r="N10" s="11"/>
      <c r="Q10" s="15"/>
      <c r="R10" s="15"/>
    </row>
    <row r="11" spans="1:18" s="12" customFormat="1" ht="20.100000000000001" customHeight="1">
      <c r="A11" s="11"/>
      <c r="B11" s="11"/>
      <c r="C11" s="11"/>
      <c r="D11" s="14"/>
      <c r="H11" s="11"/>
      <c r="I11" s="11"/>
      <c r="J11" s="11"/>
      <c r="K11" s="13"/>
      <c r="L11" s="11"/>
      <c r="M11" s="11"/>
      <c r="N11" s="11"/>
      <c r="Q11" s="15"/>
      <c r="R11" s="15"/>
    </row>
    <row r="12" spans="1:18" s="12" customFormat="1" ht="20.100000000000001" customHeight="1">
      <c r="A12" s="11"/>
      <c r="B12" s="11"/>
      <c r="C12" s="11"/>
      <c r="D12" s="14"/>
      <c r="H12" s="11"/>
      <c r="I12" s="11"/>
      <c r="J12" s="11"/>
      <c r="K12" s="13"/>
      <c r="L12" s="11"/>
      <c r="M12" s="11"/>
      <c r="N12" s="11"/>
      <c r="Q12" s="15"/>
      <c r="R12" s="15"/>
    </row>
    <row r="13" spans="1:18" s="12" customFormat="1" ht="20.100000000000001" customHeight="1">
      <c r="A13" s="11"/>
      <c r="B13" s="11"/>
      <c r="C13" s="11"/>
      <c r="D13" s="14"/>
      <c r="H13" s="11"/>
      <c r="I13" s="11"/>
      <c r="J13" s="11"/>
      <c r="K13" s="13"/>
      <c r="L13" s="11"/>
      <c r="M13" s="11"/>
      <c r="N13" s="11"/>
      <c r="Q13" s="15"/>
      <c r="R13" s="15"/>
    </row>
    <row r="14" spans="1:18" s="12" customFormat="1" ht="20.100000000000001" customHeight="1">
      <c r="A14" s="11"/>
      <c r="B14" s="11"/>
      <c r="C14" s="11"/>
      <c r="D14" s="14"/>
      <c r="H14" s="11"/>
      <c r="I14" s="11"/>
      <c r="J14" s="11"/>
      <c r="K14" s="13"/>
      <c r="L14" s="11"/>
      <c r="M14" s="11"/>
      <c r="N14" s="11"/>
      <c r="Q14" s="15"/>
      <c r="R14" s="15"/>
    </row>
    <row r="15" spans="1:18" s="12" customFormat="1" ht="20.100000000000001" customHeight="1">
      <c r="A15" s="11"/>
      <c r="B15" s="11"/>
      <c r="C15" s="11"/>
      <c r="D15" s="14"/>
      <c r="H15" s="11"/>
      <c r="I15" s="11"/>
      <c r="J15" s="11"/>
      <c r="K15" s="13"/>
      <c r="L15" s="11"/>
      <c r="M15" s="11"/>
      <c r="N15" s="11"/>
      <c r="Q15" s="15"/>
      <c r="R15" s="15"/>
    </row>
    <row r="16" spans="1:18" s="12" customFormat="1" ht="20.100000000000001" customHeight="1">
      <c r="A16" s="11"/>
      <c r="B16" s="11"/>
      <c r="C16" s="11"/>
      <c r="D16" s="14"/>
      <c r="F16" s="136">
        <f>'Redresseur R1'!Q55</f>
        <v>0</v>
      </c>
      <c r="G16" s="137" t="s">
        <v>170</v>
      </c>
      <c r="H16" s="11"/>
      <c r="I16" s="11"/>
      <c r="J16" s="11"/>
      <c r="K16" s="13"/>
      <c r="L16" s="11"/>
      <c r="M16" s="11"/>
      <c r="N16" s="11"/>
      <c r="Q16" s="16"/>
    </row>
    <row r="17" spans="1:25" s="12" customFormat="1" ht="20.100000000000001" customHeight="1">
      <c r="A17" s="11"/>
      <c r="B17" s="11"/>
      <c r="C17" s="11"/>
      <c r="D17" s="14"/>
      <c r="H17" s="11"/>
      <c r="I17" s="11"/>
      <c r="J17" s="11"/>
      <c r="K17" s="13"/>
      <c r="L17" s="11"/>
      <c r="M17" s="11"/>
      <c r="N17" s="11"/>
      <c r="Q17" s="17"/>
    </row>
    <row r="18" spans="1:25" s="12" customFormat="1" ht="20.100000000000001" customHeight="1">
      <c r="A18" s="11"/>
      <c r="B18" s="11"/>
      <c r="C18" s="11"/>
      <c r="D18" s="14"/>
      <c r="H18" s="11"/>
      <c r="I18" s="11"/>
      <c r="J18" s="11"/>
      <c r="K18" s="13"/>
      <c r="L18" s="11"/>
      <c r="M18" s="11"/>
      <c r="N18" s="11"/>
      <c r="Q18" s="17"/>
    </row>
    <row r="19" spans="1:25" s="12" customFormat="1" ht="20.100000000000001" customHeight="1">
      <c r="A19" s="11"/>
      <c r="B19" s="11"/>
      <c r="C19" s="11"/>
      <c r="D19" s="14"/>
      <c r="H19" s="11"/>
      <c r="I19" s="11"/>
      <c r="J19" s="11"/>
      <c r="K19" s="13"/>
      <c r="L19" s="11"/>
      <c r="M19" s="11"/>
      <c r="N19" s="11"/>
      <c r="Q19" s="17"/>
    </row>
    <row r="20" spans="1:25" s="12" customFormat="1" ht="20.100000000000001" customHeight="1">
      <c r="A20" s="11"/>
      <c r="B20" s="11"/>
      <c r="C20" s="11"/>
      <c r="D20" s="14"/>
      <c r="H20" s="11"/>
      <c r="I20" s="11"/>
      <c r="J20" s="11"/>
      <c r="K20" s="13"/>
      <c r="L20" s="11"/>
      <c r="M20" s="11"/>
      <c r="N20" s="11"/>
      <c r="Q20" s="17"/>
    </row>
    <row r="21" spans="1:25" s="12" customFormat="1" ht="20.100000000000001" customHeight="1">
      <c r="A21" s="11"/>
      <c r="B21" s="11"/>
      <c r="C21" s="11"/>
      <c r="D21" s="14"/>
      <c r="H21" s="11"/>
      <c r="I21" s="11"/>
      <c r="J21" s="11"/>
      <c r="K21" s="13"/>
      <c r="L21" s="11"/>
      <c r="M21" s="11"/>
      <c r="N21" s="11"/>
      <c r="Q21" s="17"/>
    </row>
    <row r="22" spans="1:25" s="12" customFormat="1" ht="20.100000000000001" customHeight="1" thickBot="1">
      <c r="A22" s="11"/>
      <c r="B22" s="11"/>
      <c r="C22" s="11"/>
      <c r="D22" s="14"/>
      <c r="H22" s="11"/>
      <c r="I22" s="11"/>
      <c r="J22" s="11"/>
      <c r="K22" s="13"/>
      <c r="L22" s="11"/>
      <c r="M22" s="11"/>
      <c r="N22" s="11"/>
      <c r="Q22" s="17"/>
    </row>
    <row r="23" spans="1:25" ht="20.100000000000001" customHeight="1">
      <c r="A23" s="480" t="s">
        <v>43</v>
      </c>
      <c r="B23" s="481"/>
      <c r="C23" s="18"/>
      <c r="D23" s="18"/>
      <c r="E23" s="18"/>
      <c r="F23" s="18"/>
      <c r="G23" s="18"/>
      <c r="H23" s="18"/>
      <c r="I23" s="18"/>
      <c r="J23" s="18"/>
      <c r="K23" s="19"/>
      <c r="L23" s="18"/>
      <c r="M23" s="18"/>
      <c r="N23" s="19"/>
      <c r="Q23" s="17"/>
      <c r="Y23" s="17"/>
    </row>
    <row r="24" spans="1:25" ht="20.100000000000001" customHeight="1">
      <c r="A24" s="21" t="s">
        <v>44</v>
      </c>
      <c r="B24" s="22">
        <f>COUNTIF('Potentiel secteur R2+R3'!E10:E27,"R")</f>
        <v>0</v>
      </c>
      <c r="C24" s="18"/>
      <c r="D24" s="18"/>
      <c r="E24" s="18"/>
      <c r="F24" s="18"/>
      <c r="G24" s="18"/>
      <c r="H24" s="18"/>
      <c r="I24" s="18"/>
      <c r="J24" s="18"/>
      <c r="K24" s="19"/>
      <c r="L24" s="18"/>
      <c r="M24" s="18"/>
      <c r="N24" s="19"/>
      <c r="Q24" s="17"/>
      <c r="Y24" s="17"/>
    </row>
    <row r="25" spans="1:25" ht="20.100000000000001" customHeight="1">
      <c r="A25" s="21" t="s">
        <v>45</v>
      </c>
      <c r="B25" s="22">
        <f>COUNTIF('Potentiel secteur R2+R3'!E10:E27,"U")</f>
        <v>7</v>
      </c>
      <c r="C25" s="18"/>
      <c r="D25" s="18"/>
      <c r="E25" s="18"/>
      <c r="F25" s="18"/>
      <c r="G25" s="18"/>
      <c r="H25" s="18"/>
      <c r="I25" s="18"/>
      <c r="J25" s="18"/>
      <c r="K25" s="19"/>
      <c r="L25" s="18"/>
      <c r="M25" s="18"/>
      <c r="N25" s="19"/>
      <c r="Q25" s="17"/>
      <c r="Y25" s="17"/>
    </row>
    <row r="26" spans="1:25" ht="20.100000000000001" customHeight="1">
      <c r="A26" s="482" t="s">
        <v>46</v>
      </c>
      <c r="B26" s="483"/>
      <c r="C26" s="18"/>
      <c r="D26" s="5" t="s">
        <v>13</v>
      </c>
      <c r="E26" s="3"/>
      <c r="F26" s="4" t="s">
        <v>12</v>
      </c>
      <c r="G26" s="429" t="s">
        <v>75</v>
      </c>
      <c r="H26" s="18"/>
      <c r="I26" s="18"/>
      <c r="J26" s="18"/>
      <c r="K26" s="19"/>
      <c r="L26" s="18"/>
      <c r="M26" s="18"/>
      <c r="N26" s="19"/>
      <c r="Q26" s="17"/>
      <c r="Y26" s="17"/>
    </row>
    <row r="27" spans="1:25" ht="20.100000000000001" customHeight="1">
      <c r="A27" s="21" t="s">
        <v>47</v>
      </c>
      <c r="B27" s="22">
        <v>0</v>
      </c>
      <c r="C27" s="18"/>
      <c r="D27" s="4"/>
      <c r="E27" s="3"/>
      <c r="F27" s="3"/>
      <c r="G27" s="430"/>
      <c r="H27" s="18"/>
      <c r="I27" s="18"/>
      <c r="J27" s="18"/>
      <c r="K27" s="19"/>
      <c r="L27" s="18"/>
      <c r="M27" s="18"/>
      <c r="N27" s="19"/>
      <c r="Q27" s="17"/>
      <c r="Y27" s="16"/>
    </row>
    <row r="28" spans="1:25" ht="20.100000000000001" customHeight="1">
      <c r="A28" s="21" t="s">
        <v>48</v>
      </c>
      <c r="B28" s="22">
        <v>0</v>
      </c>
      <c r="C28" s="18"/>
      <c r="D28" s="5" t="s">
        <v>11</v>
      </c>
      <c r="E28" s="4"/>
      <c r="F28" s="4" t="s">
        <v>10</v>
      </c>
      <c r="G28" s="429" t="s">
        <v>68</v>
      </c>
      <c r="H28" s="18"/>
      <c r="I28" s="18"/>
      <c r="J28" s="18"/>
      <c r="K28" s="19"/>
      <c r="L28" s="18"/>
      <c r="M28" s="18"/>
      <c r="N28" s="19"/>
      <c r="Q28" s="17"/>
      <c r="Y28" s="17"/>
    </row>
    <row r="29" spans="1:25" ht="20.100000000000001" customHeight="1">
      <c r="A29" s="21" t="s">
        <v>49</v>
      </c>
      <c r="B29" s="22">
        <v>14</v>
      </c>
      <c r="C29" s="18"/>
      <c r="D29" s="18"/>
      <c r="E29" s="18"/>
      <c r="F29" s="18"/>
      <c r="G29" s="18"/>
      <c r="H29" s="18"/>
      <c r="I29" s="18"/>
      <c r="J29" s="18"/>
      <c r="K29" s="19"/>
      <c r="L29" s="18"/>
      <c r="M29" s="18"/>
      <c r="N29" s="19"/>
      <c r="Q29" s="17"/>
      <c r="Y29" s="17"/>
    </row>
    <row r="30" spans="1:25" ht="20.100000000000001" customHeight="1">
      <c r="A30" s="21" t="s">
        <v>50</v>
      </c>
      <c r="B30" s="22">
        <v>0</v>
      </c>
      <c r="C30" s="18"/>
      <c r="D30" s="18"/>
      <c r="E30" s="18"/>
      <c r="F30" s="18"/>
      <c r="G30" s="18"/>
      <c r="H30" s="18"/>
      <c r="I30" s="18"/>
      <c r="J30" s="18"/>
      <c r="K30" s="19"/>
      <c r="L30" s="18"/>
      <c r="M30" s="18"/>
      <c r="N30" s="19"/>
      <c r="Y30" s="17"/>
    </row>
    <row r="31" spans="1:25" ht="20.100000000000001" customHeight="1">
      <c r="A31" s="23" t="s">
        <v>51</v>
      </c>
      <c r="B31" s="22">
        <v>0</v>
      </c>
      <c r="C31" s="18"/>
      <c r="D31" s="18"/>
      <c r="E31" s="18"/>
      <c r="F31" s="18"/>
      <c r="G31" s="18"/>
      <c r="H31" s="18"/>
      <c r="I31" s="18"/>
      <c r="J31" s="18"/>
      <c r="K31" s="19"/>
      <c r="L31" s="18"/>
      <c r="M31" s="18"/>
      <c r="N31" s="19"/>
      <c r="Y31" s="17"/>
    </row>
    <row r="32" spans="1:25" ht="20.100000000000001" customHeight="1">
      <c r="A32" s="482" t="s">
        <v>52</v>
      </c>
      <c r="B32" s="483"/>
      <c r="C32" s="18"/>
      <c r="D32" s="18"/>
      <c r="E32" s="18"/>
      <c r="F32" s="18"/>
      <c r="G32" s="18"/>
      <c r="H32" s="18"/>
      <c r="I32" s="18"/>
      <c r="J32" s="18"/>
      <c r="K32" s="19"/>
      <c r="L32" s="18"/>
      <c r="M32" s="18"/>
      <c r="N32" s="19"/>
      <c r="Y32" s="17"/>
    </row>
    <row r="33" spans="1:25" ht="20.100000000000001" customHeight="1">
      <c r="A33" s="21" t="s">
        <v>53</v>
      </c>
      <c r="B33" s="22">
        <v>0</v>
      </c>
      <c r="C33" s="18"/>
      <c r="D33" s="18"/>
      <c r="E33" s="18"/>
      <c r="F33" s="18"/>
      <c r="G33" s="18"/>
      <c r="H33" s="18"/>
      <c r="I33" s="18"/>
      <c r="J33" s="18"/>
      <c r="K33" s="19"/>
      <c r="L33" s="18"/>
      <c r="M33" s="18"/>
      <c r="N33" s="19"/>
      <c r="Y33" s="17"/>
    </row>
    <row r="34" spans="1:25" ht="20.100000000000001" customHeight="1">
      <c r="A34" s="21" t="s">
        <v>54</v>
      </c>
      <c r="B34" s="22">
        <v>0</v>
      </c>
      <c r="C34" s="18"/>
      <c r="D34" s="18"/>
      <c r="E34" s="18"/>
      <c r="F34" s="18"/>
      <c r="G34" s="18"/>
      <c r="H34" s="18"/>
      <c r="I34" s="18"/>
      <c r="J34" s="18"/>
      <c r="K34" s="19"/>
      <c r="L34" s="18"/>
      <c r="M34" s="18"/>
      <c r="N34" s="19"/>
      <c r="Y34" s="17"/>
    </row>
    <row r="35" spans="1:25" ht="20.100000000000001" customHeight="1">
      <c r="A35" s="21" t="s">
        <v>55</v>
      </c>
      <c r="B35" s="22">
        <v>0</v>
      </c>
      <c r="C35" s="18"/>
      <c r="D35" s="18"/>
      <c r="E35" s="18"/>
      <c r="F35" s="18"/>
      <c r="G35" s="18"/>
      <c r="H35" s="18"/>
      <c r="I35" s="18"/>
      <c r="J35" s="18"/>
      <c r="K35" s="19"/>
      <c r="L35" s="18"/>
      <c r="M35" s="18"/>
      <c r="N35" s="19"/>
      <c r="Y35" s="17"/>
    </row>
    <row r="36" spans="1:25" ht="20.100000000000001" customHeight="1">
      <c r="A36" s="21" t="s">
        <v>56</v>
      </c>
      <c r="B36" s="22">
        <v>14</v>
      </c>
      <c r="C36" s="18"/>
      <c r="D36" s="18"/>
      <c r="E36" s="18"/>
      <c r="F36" s="18"/>
      <c r="G36" s="18"/>
      <c r="H36" s="18"/>
      <c r="I36" s="18"/>
      <c r="J36" s="18"/>
      <c r="K36" s="19"/>
      <c r="L36" s="18"/>
      <c r="M36" s="18"/>
      <c r="N36" s="19"/>
      <c r="Y36" s="17"/>
    </row>
    <row r="37" spans="1:25" ht="20.100000000000001" customHeight="1">
      <c r="A37" s="484" t="s">
        <v>57</v>
      </c>
      <c r="B37" s="485"/>
      <c r="C37" s="18"/>
      <c r="D37" s="18"/>
      <c r="E37" s="18"/>
      <c r="F37" s="18"/>
      <c r="G37" s="18"/>
      <c r="H37" s="18"/>
      <c r="I37" s="18"/>
      <c r="J37" s="18"/>
      <c r="K37" s="19"/>
      <c r="L37" s="18"/>
      <c r="M37" s="18"/>
      <c r="N37" s="19"/>
      <c r="Y37" s="17"/>
    </row>
    <row r="38" spans="1:25" ht="20.100000000000001" customHeight="1">
      <c r="A38" s="24" t="s">
        <v>8</v>
      </c>
      <c r="B38" s="25">
        <v>9</v>
      </c>
      <c r="C38" s="18"/>
      <c r="D38" s="18"/>
      <c r="E38" s="18"/>
      <c r="F38" s="18"/>
      <c r="G38" s="18"/>
      <c r="H38" s="18"/>
      <c r="I38" s="18"/>
      <c r="J38" s="18"/>
      <c r="K38" s="19"/>
      <c r="L38" s="18"/>
      <c r="M38" s="18"/>
      <c r="N38" s="19"/>
      <c r="Y38" s="17"/>
    </row>
    <row r="39" spans="1:25" ht="20.100000000000001" customHeight="1">
      <c r="A39" s="26" t="s">
        <v>7</v>
      </c>
      <c r="B39" s="25">
        <v>2</v>
      </c>
      <c r="C39" s="18"/>
      <c r="D39" s="18"/>
      <c r="E39" s="18"/>
      <c r="F39" s="18"/>
      <c r="G39" s="18"/>
      <c r="H39" s="18"/>
      <c r="I39" s="18"/>
      <c r="J39" s="18"/>
      <c r="K39" s="19"/>
      <c r="L39" s="18"/>
      <c r="M39" s="18"/>
      <c r="N39" s="19"/>
      <c r="Y39" s="17"/>
    </row>
    <row r="40" spans="1:25" ht="20.100000000000001" customHeight="1" thickBot="1">
      <c r="A40" s="27" t="s">
        <v>6</v>
      </c>
      <c r="B40" s="28">
        <v>3</v>
      </c>
      <c r="C40" s="18"/>
      <c r="D40" s="18"/>
      <c r="E40" s="18"/>
      <c r="F40" s="18"/>
      <c r="G40" s="18"/>
      <c r="H40" s="18"/>
      <c r="I40" s="18"/>
      <c r="J40" s="18"/>
      <c r="K40" s="19"/>
      <c r="L40" s="18"/>
      <c r="M40" s="18"/>
      <c r="N40" s="19"/>
      <c r="Y40" s="17"/>
    </row>
    <row r="41" spans="1:25" ht="15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9"/>
      <c r="L41" s="18"/>
      <c r="M41" s="18"/>
      <c r="N41" s="19"/>
      <c r="Y41" s="17"/>
    </row>
    <row r="42" spans="1:25" ht="15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9"/>
      <c r="L42" s="18"/>
      <c r="M42" s="18"/>
      <c r="N42" s="19"/>
      <c r="Y42" s="17"/>
    </row>
    <row r="43" spans="1:25" ht="15.75" customHeight="1">
      <c r="A43" s="18"/>
      <c r="B43" s="18" t="s">
        <v>163</v>
      </c>
      <c r="C43" s="18"/>
      <c r="D43" s="18"/>
      <c r="E43" s="18"/>
      <c r="F43" s="18"/>
      <c r="G43" s="18"/>
      <c r="H43" s="18"/>
      <c r="I43" s="18"/>
      <c r="J43" s="18"/>
      <c r="K43" s="19"/>
      <c r="L43" s="18"/>
      <c r="M43" s="18"/>
      <c r="N43" s="19"/>
      <c r="Y43" s="17"/>
    </row>
    <row r="44" spans="1:25" ht="15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9"/>
      <c r="L44" s="18"/>
      <c r="M44" s="18"/>
      <c r="N44" s="19"/>
      <c r="Y44" s="17"/>
    </row>
    <row r="45" spans="1:25" ht="15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9"/>
      <c r="L45" s="18"/>
      <c r="M45" s="18"/>
      <c r="N45" s="19"/>
      <c r="Y45" s="17"/>
    </row>
    <row r="46" spans="1:25" ht="15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9"/>
      <c r="L46" s="18"/>
      <c r="M46" s="18"/>
      <c r="N46" s="19"/>
      <c r="Y46" s="17"/>
    </row>
    <row r="47" spans="1:25" ht="15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9"/>
      <c r="L47" s="18"/>
      <c r="M47" s="18"/>
      <c r="N47" s="19"/>
      <c r="Y47" s="17"/>
    </row>
    <row r="48" spans="1:25" ht="15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9"/>
      <c r="L48" s="18"/>
      <c r="M48" s="18"/>
      <c r="N48" s="19"/>
      <c r="Y48" s="17"/>
    </row>
    <row r="49" spans="1:25" ht="15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9"/>
      <c r="L49" s="18"/>
      <c r="M49" s="18"/>
      <c r="N49" s="19"/>
      <c r="Y49" s="17"/>
    </row>
    <row r="50" spans="1:25" ht="15.75" customHeight="1">
      <c r="E50" s="6"/>
      <c r="F50" s="7"/>
      <c r="G50" s="7"/>
      <c r="H50" s="7"/>
      <c r="I50" s="8"/>
      <c r="J50" s="7"/>
      <c r="K50" s="7"/>
      <c r="L50" s="9"/>
      <c r="M50" s="7"/>
      <c r="N50" s="7"/>
      <c r="Y50" s="17"/>
    </row>
    <row r="51" spans="1:25" ht="15.75" customHeight="1">
      <c r="E51" s="6"/>
      <c r="F51" s="7"/>
      <c r="G51" s="7"/>
      <c r="H51" s="7"/>
      <c r="I51" s="8"/>
      <c r="J51" s="7"/>
      <c r="K51" s="7"/>
      <c r="L51" s="9"/>
      <c r="M51" s="7"/>
      <c r="N51" s="7"/>
      <c r="Y51" s="17"/>
    </row>
    <row r="52" spans="1:25" ht="15.75" customHeight="1">
      <c r="E52" s="36"/>
      <c r="F52" s="37"/>
      <c r="G52" s="37"/>
      <c r="H52" s="37"/>
      <c r="I52" s="38"/>
      <c r="J52" s="37"/>
      <c r="K52" s="37"/>
      <c r="L52" s="39"/>
      <c r="M52" s="37"/>
      <c r="N52" s="37"/>
      <c r="Y52" s="17"/>
    </row>
    <row r="53" spans="1:25" ht="15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9"/>
      <c r="L53" s="18"/>
      <c r="M53" s="18"/>
      <c r="N53" s="19"/>
      <c r="Y53" s="17"/>
    </row>
    <row r="54" spans="1:25" ht="15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9"/>
      <c r="L54" s="18"/>
      <c r="M54" s="18"/>
      <c r="N54" s="19"/>
      <c r="Y54" s="17"/>
    </row>
    <row r="55" spans="1:25" ht="15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9"/>
      <c r="L55" s="18"/>
      <c r="M55" s="18"/>
      <c r="N55" s="19"/>
      <c r="Y55" s="16"/>
    </row>
    <row r="56" spans="1:25" ht="15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9"/>
      <c r="L56" s="18"/>
      <c r="M56" s="18"/>
      <c r="N56" s="19"/>
      <c r="Y56" s="17"/>
    </row>
    <row r="57" spans="1:25" ht="15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9"/>
      <c r="L57" s="18"/>
      <c r="M57" s="18"/>
      <c r="N57" s="19"/>
      <c r="Y57" s="17"/>
    </row>
    <row r="58" spans="1:25" ht="15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9"/>
      <c r="L58" s="18"/>
      <c r="M58" s="18"/>
      <c r="N58" s="19"/>
      <c r="Y58" s="17"/>
    </row>
    <row r="59" spans="1:25" ht="15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9"/>
      <c r="L59" s="18"/>
      <c r="M59" s="18"/>
      <c r="N59" s="19"/>
      <c r="Y59" s="17"/>
    </row>
    <row r="60" spans="1:25" ht="15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9"/>
      <c r="L60" s="18"/>
      <c r="M60" s="18"/>
      <c r="N60" s="19"/>
      <c r="Y60" s="17"/>
    </row>
    <row r="61" spans="1:25" ht="15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9"/>
      <c r="L61" s="18"/>
      <c r="M61" s="18"/>
      <c r="N61" s="19"/>
      <c r="Y61" s="17"/>
    </row>
    <row r="62" spans="1:25" ht="15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9"/>
      <c r="L62" s="18"/>
      <c r="M62" s="18"/>
      <c r="N62" s="19"/>
      <c r="Y62" s="17"/>
    </row>
    <row r="63" spans="1:25" ht="15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9"/>
      <c r="L63" s="18"/>
      <c r="M63" s="18"/>
      <c r="N63" s="19"/>
      <c r="Y63" s="17"/>
    </row>
    <row r="64" spans="1:25" ht="15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9"/>
      <c r="L64" s="18"/>
      <c r="M64" s="18"/>
      <c r="N64" s="19"/>
    </row>
    <row r="65" spans="1:25" ht="15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9"/>
      <c r="L65" s="18"/>
      <c r="M65" s="18"/>
      <c r="N65" s="19"/>
    </row>
    <row r="66" spans="1:25" ht="15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9"/>
      <c r="L66" s="18"/>
      <c r="M66" s="18"/>
      <c r="N66" s="19"/>
      <c r="Y66" s="16"/>
    </row>
    <row r="67" spans="1:25" ht="15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9"/>
      <c r="L67" s="18"/>
      <c r="M67" s="18"/>
      <c r="N67" s="19"/>
      <c r="Y67" s="17"/>
    </row>
    <row r="68" spans="1:25" ht="15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9"/>
      <c r="L68" s="18"/>
      <c r="M68" s="18"/>
      <c r="N68" s="19"/>
      <c r="Y68" s="17"/>
    </row>
    <row r="69" spans="1:25" ht="15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9"/>
      <c r="L69" s="18"/>
      <c r="M69" s="18"/>
      <c r="N69" s="19"/>
      <c r="Y69" s="17"/>
    </row>
    <row r="70" spans="1:25" ht="15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9"/>
      <c r="L70" s="18"/>
      <c r="M70" s="18"/>
      <c r="N70" s="19"/>
      <c r="Y70" s="17"/>
    </row>
    <row r="71" spans="1:25" ht="15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9"/>
      <c r="L71" s="18"/>
      <c r="M71" s="18"/>
      <c r="N71" s="19"/>
      <c r="Y71" s="17"/>
    </row>
    <row r="72" spans="1:25" ht="15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9"/>
      <c r="L72" s="18"/>
      <c r="M72" s="18"/>
      <c r="N72" s="19"/>
      <c r="Y72" s="17"/>
    </row>
    <row r="73" spans="1:25" ht="15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9"/>
      <c r="L73" s="18"/>
      <c r="M73" s="18"/>
      <c r="N73" s="19"/>
      <c r="Y73" s="17"/>
    </row>
    <row r="74" spans="1:25" ht="15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9"/>
      <c r="L74" s="18"/>
      <c r="M74" s="18"/>
      <c r="N74" s="19"/>
      <c r="Y74" s="17"/>
    </row>
    <row r="75" spans="1:25" ht="15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9"/>
      <c r="L75" s="18"/>
      <c r="M75" s="18"/>
      <c r="N75" s="19"/>
      <c r="Y75" s="17"/>
    </row>
    <row r="76" spans="1:25" ht="15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9"/>
      <c r="L76" s="18"/>
      <c r="M76" s="18"/>
      <c r="N76" s="19"/>
      <c r="Y76" s="17"/>
    </row>
    <row r="77" spans="1:25" ht="15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9"/>
      <c r="L77" s="18"/>
      <c r="M77" s="18"/>
      <c r="N77" s="19"/>
      <c r="Y77" s="17"/>
    </row>
    <row r="78" spans="1:25" ht="15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9"/>
      <c r="L78" s="18"/>
      <c r="M78" s="18"/>
      <c r="N78" s="19"/>
      <c r="Y78" s="17"/>
    </row>
    <row r="79" spans="1:25" ht="15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9"/>
      <c r="L79" s="18"/>
      <c r="M79" s="18"/>
      <c r="N79" s="19"/>
      <c r="Y79" s="17"/>
    </row>
    <row r="80" spans="1:25" ht="15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9"/>
      <c r="L80" s="18"/>
      <c r="M80" s="18"/>
      <c r="N80" s="19"/>
      <c r="Y80" s="17"/>
    </row>
    <row r="81" spans="1:25" ht="15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9"/>
      <c r="L81" s="18"/>
      <c r="M81" s="18"/>
      <c r="N81" s="19"/>
      <c r="Y81" s="17"/>
    </row>
    <row r="82" spans="1:25" ht="15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9"/>
      <c r="L82" s="18"/>
      <c r="M82" s="18"/>
      <c r="N82" s="19"/>
      <c r="Y82" s="17"/>
    </row>
    <row r="83" spans="1:25" ht="15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9"/>
      <c r="L83" s="18"/>
      <c r="M83" s="18"/>
      <c r="N83" s="19"/>
      <c r="Y83" s="17"/>
    </row>
    <row r="84" spans="1:25" ht="15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9"/>
      <c r="L84" s="18"/>
      <c r="M84" s="18"/>
      <c r="N84" s="19"/>
    </row>
    <row r="85" spans="1:25" ht="15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9"/>
      <c r="L85" s="18"/>
      <c r="M85" s="18"/>
      <c r="N85" s="19"/>
    </row>
    <row r="86" spans="1:25" ht="15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9"/>
      <c r="L86" s="18"/>
      <c r="M86" s="18"/>
      <c r="N86" s="19"/>
    </row>
    <row r="87" spans="1:25" ht="15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9"/>
      <c r="L87" s="18"/>
      <c r="M87" s="18"/>
      <c r="N87" s="19"/>
    </row>
    <row r="88" spans="1:25" ht="15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9"/>
      <c r="L88" s="18"/>
      <c r="M88" s="18"/>
      <c r="N88" s="19"/>
    </row>
    <row r="89" spans="1:25" ht="15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9"/>
      <c r="L89" s="18"/>
      <c r="M89" s="18"/>
      <c r="N89" s="19"/>
    </row>
    <row r="90" spans="1:25" ht="15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9"/>
      <c r="L90" s="18"/>
      <c r="M90" s="18"/>
      <c r="N90" s="19"/>
    </row>
    <row r="91" spans="1:25" ht="15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9"/>
      <c r="L91" s="18"/>
      <c r="M91" s="18"/>
      <c r="N91" s="19"/>
    </row>
    <row r="92" spans="1:25" ht="15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9"/>
      <c r="L92" s="18"/>
      <c r="M92" s="18"/>
      <c r="N92" s="19"/>
    </row>
    <row r="93" spans="1:25" ht="15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9"/>
      <c r="L93" s="18"/>
      <c r="M93" s="18"/>
      <c r="N93" s="19"/>
    </row>
    <row r="94" spans="1:25" ht="15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9"/>
      <c r="L94" s="18"/>
      <c r="M94" s="18"/>
      <c r="N94" s="19"/>
    </row>
    <row r="95" spans="1:25" ht="15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9"/>
      <c r="L95" s="18"/>
      <c r="M95" s="18"/>
      <c r="N95" s="19"/>
    </row>
    <row r="96" spans="1:25" ht="15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9"/>
      <c r="L96" s="18"/>
      <c r="M96" s="18"/>
      <c r="N96" s="19"/>
    </row>
    <row r="97" spans="1:14" ht="15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9"/>
      <c r="L97" s="18"/>
      <c r="M97" s="18"/>
      <c r="N97" s="19"/>
    </row>
    <row r="98" spans="1:14" ht="15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9"/>
      <c r="L98" s="18"/>
      <c r="M98" s="18"/>
      <c r="N98" s="19"/>
    </row>
    <row r="99" spans="1:14" ht="15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9"/>
      <c r="L99" s="18"/>
      <c r="M99" s="18"/>
      <c r="N99" s="19"/>
    </row>
    <row r="100" spans="1:14" ht="15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9"/>
      <c r="L100" s="18"/>
      <c r="M100" s="18"/>
      <c r="N100" s="19"/>
    </row>
    <row r="101" spans="1:14" ht="15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9"/>
      <c r="L101" s="18"/>
      <c r="M101" s="18"/>
      <c r="N101" s="19"/>
    </row>
    <row r="102" spans="1:14" ht="15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9"/>
      <c r="L102" s="18"/>
      <c r="M102" s="18"/>
      <c r="N102" s="19"/>
    </row>
    <row r="103" spans="1:14" ht="15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9"/>
      <c r="L103" s="18"/>
      <c r="M103" s="18"/>
      <c r="N103" s="19"/>
    </row>
    <row r="104" spans="1:14" ht="15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9"/>
      <c r="L104" s="18"/>
      <c r="M104" s="18"/>
      <c r="N104" s="19"/>
    </row>
    <row r="105" spans="1:14" ht="15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9"/>
      <c r="L105" s="18"/>
      <c r="M105" s="18"/>
      <c r="N105" s="19"/>
    </row>
    <row r="106" spans="1:14" ht="15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9"/>
      <c r="L106" s="18"/>
      <c r="M106" s="18"/>
      <c r="N106" s="19"/>
    </row>
    <row r="107" spans="1:14" ht="15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9"/>
      <c r="L107" s="18"/>
      <c r="M107" s="18"/>
      <c r="N107" s="19"/>
    </row>
    <row r="108" spans="1:14" ht="15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9"/>
      <c r="L108" s="18"/>
      <c r="M108" s="18"/>
      <c r="N108" s="19"/>
    </row>
    <row r="109" spans="1:14" ht="15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9"/>
      <c r="L109" s="18"/>
      <c r="M109" s="18"/>
      <c r="N109" s="19"/>
    </row>
    <row r="110" spans="1:14" ht="15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9"/>
      <c r="L110" s="18"/>
      <c r="M110" s="18"/>
      <c r="N110" s="19"/>
    </row>
    <row r="111" spans="1:14" ht="15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9"/>
      <c r="L111" s="18"/>
      <c r="M111" s="18"/>
      <c r="N111" s="19"/>
    </row>
    <row r="112" spans="1:14" ht="15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9"/>
      <c r="L112" s="18"/>
      <c r="M112" s="18"/>
      <c r="N112" s="19"/>
    </row>
    <row r="113" spans="1:14" ht="15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9"/>
      <c r="L113" s="18"/>
      <c r="M113" s="18"/>
      <c r="N113" s="19"/>
    </row>
    <row r="114" spans="1:14" ht="15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9"/>
      <c r="L114" s="18"/>
      <c r="M114" s="18"/>
      <c r="N114" s="19"/>
    </row>
    <row r="115" spans="1:14" ht="15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9"/>
      <c r="L115" s="18"/>
      <c r="M115" s="18"/>
      <c r="N115" s="19"/>
    </row>
    <row r="116" spans="1:14" ht="15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9"/>
      <c r="L116" s="18"/>
      <c r="M116" s="18"/>
      <c r="N116" s="19"/>
    </row>
    <row r="117" spans="1:14" ht="15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9"/>
      <c r="L117" s="18"/>
      <c r="M117" s="18"/>
      <c r="N117" s="19"/>
    </row>
    <row r="118" spans="1:14" ht="15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9"/>
      <c r="L118" s="18"/>
      <c r="M118" s="18"/>
      <c r="N118" s="19"/>
    </row>
    <row r="119" spans="1:14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9"/>
      <c r="L119" s="18"/>
      <c r="M119" s="18"/>
      <c r="N119" s="19"/>
    </row>
    <row r="120" spans="1:14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9"/>
      <c r="L120" s="18"/>
      <c r="M120" s="18"/>
      <c r="N120" s="19"/>
    </row>
    <row r="121" spans="1:14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9"/>
      <c r="L121" s="18"/>
      <c r="M121" s="18"/>
      <c r="N121" s="19"/>
    </row>
    <row r="122" spans="1:14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9"/>
      <c r="L122" s="18"/>
      <c r="M122" s="18"/>
      <c r="N122" s="19"/>
    </row>
    <row r="123" spans="1:14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9"/>
      <c r="L123" s="18"/>
      <c r="M123" s="18"/>
      <c r="N123" s="19"/>
    </row>
    <row r="124" spans="1:1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9"/>
      <c r="L124" s="18"/>
      <c r="M124" s="18"/>
      <c r="N124" s="19"/>
    </row>
    <row r="125" spans="1:14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9"/>
      <c r="L125" s="18"/>
      <c r="M125" s="18"/>
      <c r="N125" s="19"/>
    </row>
    <row r="126" spans="1:14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9"/>
      <c r="L126" s="18"/>
      <c r="M126" s="18"/>
      <c r="N126" s="19"/>
    </row>
    <row r="127" spans="1:14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9"/>
      <c r="L127" s="18"/>
      <c r="M127" s="18"/>
      <c r="N127" s="19"/>
    </row>
    <row r="128" spans="1:14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9"/>
      <c r="L128" s="18"/>
      <c r="M128" s="18"/>
      <c r="N128" s="19"/>
    </row>
    <row r="129" spans="1:14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9"/>
      <c r="L129" s="18"/>
      <c r="M129" s="18"/>
      <c r="N129" s="19"/>
    </row>
    <row r="130" spans="1:14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9"/>
      <c r="L130" s="18"/>
      <c r="M130" s="18"/>
      <c r="N130" s="19"/>
    </row>
    <row r="131" spans="1:14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9"/>
      <c r="L131" s="18"/>
      <c r="M131" s="18"/>
      <c r="N131" s="19"/>
    </row>
    <row r="132" spans="1:14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9"/>
      <c r="L132" s="18"/>
      <c r="M132" s="18"/>
      <c r="N132" s="19"/>
    </row>
    <row r="133" spans="1:14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9"/>
      <c r="L133" s="18"/>
      <c r="M133" s="18"/>
      <c r="N133" s="19"/>
    </row>
    <row r="134" spans="1:1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9"/>
      <c r="L134" s="18"/>
      <c r="M134" s="18"/>
      <c r="N134" s="19"/>
    </row>
    <row r="135" spans="1:14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9"/>
      <c r="L135" s="18"/>
      <c r="M135" s="18"/>
      <c r="N135" s="19"/>
    </row>
    <row r="136" spans="1:14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9"/>
      <c r="L136" s="18"/>
      <c r="M136" s="18"/>
      <c r="N136" s="19"/>
    </row>
    <row r="137" spans="1:14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9"/>
      <c r="L137" s="18"/>
      <c r="M137" s="18"/>
      <c r="N137" s="19"/>
    </row>
    <row r="138" spans="1:14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9"/>
      <c r="L138" s="18"/>
      <c r="M138" s="18"/>
      <c r="N138" s="19"/>
    </row>
    <row r="139" spans="1:14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9"/>
      <c r="L139" s="18"/>
      <c r="M139" s="18"/>
      <c r="N139" s="19"/>
    </row>
    <row r="140" spans="1:14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9"/>
      <c r="L140" s="18"/>
      <c r="M140" s="18"/>
      <c r="N140" s="19"/>
    </row>
    <row r="141" spans="1:14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9"/>
      <c r="L141" s="18"/>
      <c r="M141" s="18"/>
      <c r="N141" s="19"/>
    </row>
    <row r="142" spans="1:14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9"/>
      <c r="L142" s="18"/>
      <c r="M142" s="18"/>
      <c r="N142" s="19"/>
    </row>
    <row r="143" spans="1:14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9"/>
      <c r="L143" s="18"/>
      <c r="M143" s="18"/>
      <c r="N143" s="19"/>
    </row>
    <row r="144" spans="1:1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9"/>
      <c r="L144" s="18"/>
      <c r="M144" s="18"/>
      <c r="N144" s="19"/>
    </row>
    <row r="145" spans="1:14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9"/>
      <c r="L145" s="18"/>
      <c r="M145" s="18"/>
      <c r="N145" s="19"/>
    </row>
    <row r="146" spans="1:14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9"/>
      <c r="L146" s="18"/>
      <c r="M146" s="18"/>
      <c r="N146" s="19"/>
    </row>
    <row r="147" spans="1:14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9"/>
      <c r="L147" s="18"/>
      <c r="M147" s="18"/>
      <c r="N147" s="19"/>
    </row>
    <row r="148" spans="1:14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9"/>
      <c r="L148" s="18"/>
      <c r="M148" s="18"/>
      <c r="N148" s="19"/>
    </row>
    <row r="149" spans="1:14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9"/>
      <c r="L149" s="18"/>
      <c r="M149" s="18"/>
      <c r="N149" s="19"/>
    </row>
    <row r="150" spans="1:14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9"/>
      <c r="L150" s="18"/>
      <c r="M150" s="18"/>
      <c r="N150" s="19"/>
    </row>
    <row r="151" spans="1:14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9"/>
      <c r="L151" s="18"/>
      <c r="M151" s="18"/>
      <c r="N151" s="19"/>
    </row>
    <row r="152" spans="1:14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9"/>
      <c r="L152" s="18"/>
      <c r="M152" s="18"/>
      <c r="N152" s="19"/>
    </row>
    <row r="153" spans="1:14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9"/>
      <c r="L153" s="18"/>
      <c r="M153" s="18"/>
      <c r="N153" s="19"/>
    </row>
    <row r="154" spans="1:1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9"/>
      <c r="L154" s="18"/>
      <c r="M154" s="18"/>
      <c r="N154" s="19"/>
    </row>
    <row r="155" spans="1:14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9"/>
      <c r="L155" s="18"/>
      <c r="M155" s="18"/>
      <c r="N155" s="19"/>
    </row>
    <row r="156" spans="1:14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9"/>
      <c r="L156" s="18"/>
      <c r="M156" s="18"/>
      <c r="N156" s="19"/>
    </row>
    <row r="157" spans="1:14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9"/>
      <c r="L157" s="18"/>
      <c r="M157" s="18"/>
      <c r="N157" s="19"/>
    </row>
    <row r="158" spans="1:14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9"/>
      <c r="L158" s="18"/>
      <c r="M158" s="18"/>
      <c r="N158" s="19"/>
    </row>
    <row r="159" spans="1:14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9"/>
      <c r="L159" s="18"/>
      <c r="M159" s="18"/>
      <c r="N159" s="19"/>
    </row>
    <row r="160" spans="1:14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9"/>
      <c r="L160" s="18"/>
      <c r="M160" s="18"/>
      <c r="N160" s="19"/>
    </row>
    <row r="161" spans="1:14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9"/>
      <c r="L161" s="18"/>
      <c r="M161" s="18"/>
      <c r="N161" s="19"/>
    </row>
    <row r="162" spans="1:14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9"/>
      <c r="L162" s="18"/>
      <c r="M162" s="18"/>
      <c r="N162" s="19"/>
    </row>
    <row r="163" spans="1:14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9"/>
      <c r="L163" s="18"/>
      <c r="M163" s="18"/>
      <c r="N163" s="19"/>
    </row>
    <row r="164" spans="1:1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9"/>
      <c r="L164" s="18"/>
      <c r="M164" s="18"/>
      <c r="N164" s="19"/>
    </row>
    <row r="165" spans="1:14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9"/>
      <c r="L165" s="18"/>
      <c r="M165" s="18"/>
      <c r="N165" s="19"/>
    </row>
    <row r="166" spans="1:14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9"/>
      <c r="L166" s="18"/>
      <c r="M166" s="18"/>
      <c r="N166" s="19"/>
    </row>
    <row r="167" spans="1:14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9"/>
      <c r="L167" s="18"/>
      <c r="M167" s="18"/>
      <c r="N167" s="19"/>
    </row>
    <row r="168" spans="1:14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9"/>
      <c r="L168" s="18"/>
      <c r="M168" s="18"/>
      <c r="N168" s="19"/>
    </row>
    <row r="169" spans="1:14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9"/>
      <c r="L169" s="18"/>
      <c r="M169" s="18"/>
      <c r="N169" s="19"/>
    </row>
    <row r="170" spans="1:14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9"/>
      <c r="L170" s="18"/>
      <c r="M170" s="18"/>
      <c r="N170" s="19"/>
    </row>
    <row r="171" spans="1:14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9"/>
      <c r="L171" s="18"/>
      <c r="M171" s="18"/>
      <c r="N171" s="19"/>
    </row>
    <row r="172" spans="1:14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9"/>
      <c r="L172" s="18"/>
      <c r="M172" s="18"/>
      <c r="N172" s="19"/>
    </row>
    <row r="173" spans="1:14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9"/>
      <c r="L173" s="18"/>
      <c r="M173" s="18"/>
      <c r="N173" s="19"/>
    </row>
    <row r="174" spans="1:1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9"/>
      <c r="L174" s="18"/>
      <c r="M174" s="18"/>
      <c r="N174" s="19"/>
    </row>
    <row r="175" spans="1:14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9"/>
      <c r="L175" s="18"/>
      <c r="M175" s="18"/>
      <c r="N175" s="19"/>
    </row>
    <row r="176" spans="1:14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9"/>
      <c r="L176" s="18"/>
      <c r="M176" s="18"/>
      <c r="N176" s="19"/>
    </row>
    <row r="177" spans="1:14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9"/>
      <c r="L177" s="18"/>
      <c r="M177" s="18"/>
      <c r="N177" s="19"/>
    </row>
    <row r="178" spans="1:14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9"/>
      <c r="L178" s="18"/>
      <c r="M178" s="18"/>
      <c r="N178" s="19"/>
    </row>
    <row r="179" spans="1:14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9"/>
      <c r="L179" s="18"/>
      <c r="M179" s="18"/>
      <c r="N179" s="19"/>
    </row>
    <row r="180" spans="1:14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9"/>
      <c r="L180" s="18"/>
      <c r="M180" s="18"/>
      <c r="N180" s="19"/>
    </row>
    <row r="181" spans="1:14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9"/>
      <c r="L181" s="18"/>
      <c r="M181" s="18"/>
      <c r="N181" s="19"/>
    </row>
    <row r="182" spans="1:14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9"/>
      <c r="L182" s="18"/>
      <c r="M182" s="18"/>
      <c r="N182" s="19"/>
    </row>
    <row r="183" spans="1:14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9"/>
      <c r="L183" s="18"/>
      <c r="M183" s="18"/>
      <c r="N183" s="19"/>
    </row>
    <row r="184" spans="1:1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9"/>
      <c r="L184" s="18"/>
      <c r="M184" s="18"/>
      <c r="N184" s="19"/>
    </row>
    <row r="185" spans="1:14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9"/>
      <c r="L185" s="18"/>
      <c r="M185" s="18"/>
      <c r="N185" s="19"/>
    </row>
    <row r="186" spans="1:14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9"/>
      <c r="L186" s="18"/>
      <c r="M186" s="18"/>
      <c r="N186" s="19"/>
    </row>
    <row r="187" spans="1:14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9"/>
      <c r="L187" s="18"/>
      <c r="M187" s="18"/>
      <c r="N187" s="19"/>
    </row>
    <row r="188" spans="1:14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9"/>
      <c r="L188" s="18"/>
      <c r="M188" s="18"/>
      <c r="N188" s="19"/>
    </row>
    <row r="189" spans="1:14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9"/>
      <c r="L189" s="18"/>
      <c r="M189" s="18"/>
      <c r="N189" s="19"/>
    </row>
    <row r="190" spans="1:14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9"/>
      <c r="L190" s="18"/>
      <c r="M190" s="18"/>
      <c r="N190" s="19"/>
    </row>
    <row r="191" spans="1:14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9"/>
      <c r="L191" s="18"/>
      <c r="M191" s="18"/>
      <c r="N191" s="19"/>
    </row>
    <row r="192" spans="1:14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9"/>
      <c r="L192" s="18"/>
      <c r="M192" s="18"/>
      <c r="N192" s="19"/>
    </row>
    <row r="193" spans="1:14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9"/>
      <c r="L193" s="18"/>
      <c r="M193" s="18"/>
      <c r="N193" s="19"/>
    </row>
    <row r="194" spans="1:1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9"/>
      <c r="L194" s="18"/>
      <c r="M194" s="18"/>
      <c r="N194" s="19"/>
    </row>
    <row r="195" spans="1:14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9"/>
      <c r="L195" s="18"/>
      <c r="M195" s="18"/>
      <c r="N195" s="19"/>
    </row>
    <row r="196" spans="1:14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9"/>
      <c r="L196" s="18"/>
      <c r="M196" s="18"/>
      <c r="N196" s="19"/>
    </row>
    <row r="197" spans="1:14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9"/>
      <c r="L197" s="18"/>
      <c r="M197" s="18"/>
      <c r="N197" s="19"/>
    </row>
    <row r="198" spans="1:14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9"/>
      <c r="L198" s="18"/>
      <c r="M198" s="18"/>
      <c r="N198" s="19"/>
    </row>
    <row r="199" spans="1:14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9"/>
      <c r="L199" s="18"/>
      <c r="M199" s="18"/>
      <c r="N199" s="19"/>
    </row>
    <row r="200" spans="1:14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9"/>
      <c r="L200" s="18"/>
      <c r="M200" s="18"/>
      <c r="N200" s="19"/>
    </row>
    <row r="201" spans="1:14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9"/>
      <c r="L201" s="18"/>
      <c r="M201" s="18"/>
      <c r="N201" s="19"/>
    </row>
    <row r="202" spans="1:14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9"/>
      <c r="L202" s="18"/>
      <c r="M202" s="18"/>
      <c r="N202" s="19"/>
    </row>
    <row r="203" spans="1:14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9"/>
      <c r="L203" s="18"/>
      <c r="M203" s="18"/>
      <c r="N203" s="19"/>
    </row>
    <row r="204" spans="1:1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9"/>
      <c r="L204" s="18"/>
      <c r="M204" s="18"/>
      <c r="N204" s="19"/>
    </row>
    <row r="205" spans="1:14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9"/>
      <c r="L205" s="18"/>
      <c r="M205" s="18"/>
      <c r="N205" s="19"/>
    </row>
    <row r="206" spans="1:14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9"/>
      <c r="L206" s="18"/>
      <c r="M206" s="18"/>
      <c r="N206" s="19"/>
    </row>
    <row r="207" spans="1:14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9"/>
      <c r="L207" s="18"/>
      <c r="M207" s="18"/>
      <c r="N207" s="19"/>
    </row>
    <row r="208" spans="1:14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9"/>
      <c r="L208" s="18"/>
      <c r="M208" s="18"/>
      <c r="N208" s="19"/>
    </row>
    <row r="209" spans="1:14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9"/>
      <c r="L209" s="18"/>
      <c r="M209" s="18"/>
      <c r="N209" s="19"/>
    </row>
    <row r="210" spans="1:14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9"/>
      <c r="L210" s="18"/>
      <c r="M210" s="18"/>
      <c r="N210" s="19"/>
    </row>
    <row r="211" spans="1:14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9"/>
      <c r="L211" s="18"/>
      <c r="M211" s="18"/>
      <c r="N211" s="19"/>
    </row>
    <row r="212" spans="1:14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9"/>
      <c r="L212" s="18"/>
      <c r="M212" s="18"/>
      <c r="N212" s="19"/>
    </row>
    <row r="213" spans="1:14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9"/>
      <c r="L213" s="18"/>
      <c r="M213" s="18"/>
      <c r="N213" s="19"/>
    </row>
    <row r="214" spans="1: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9"/>
      <c r="L214" s="18"/>
      <c r="M214" s="18"/>
      <c r="N214" s="19"/>
    </row>
    <row r="215" spans="1:14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9"/>
      <c r="L215" s="18"/>
      <c r="M215" s="18"/>
      <c r="N215" s="19"/>
    </row>
    <row r="216" spans="1:14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9"/>
      <c r="L216" s="18"/>
      <c r="M216" s="18"/>
      <c r="N216" s="19"/>
    </row>
    <row r="217" spans="1:14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9"/>
      <c r="L217" s="18"/>
      <c r="M217" s="18"/>
      <c r="N217" s="19"/>
    </row>
    <row r="218" spans="1:14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9"/>
      <c r="L218" s="18"/>
      <c r="M218" s="18"/>
      <c r="N218" s="19"/>
    </row>
    <row r="219" spans="1:14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9"/>
      <c r="L219" s="18"/>
      <c r="M219" s="18"/>
      <c r="N219" s="19"/>
    </row>
    <row r="220" spans="1:14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9"/>
      <c r="L220" s="18"/>
      <c r="M220" s="18"/>
      <c r="N220" s="19"/>
    </row>
    <row r="221" spans="1:14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9"/>
      <c r="L221" s="18"/>
      <c r="M221" s="18"/>
      <c r="N221" s="19"/>
    </row>
    <row r="222" spans="1:14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9"/>
      <c r="L222" s="18"/>
      <c r="M222" s="18"/>
      <c r="N222" s="19"/>
    </row>
    <row r="223" spans="1:14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9"/>
      <c r="L223" s="18"/>
      <c r="M223" s="18"/>
      <c r="N223" s="19"/>
    </row>
    <row r="224" spans="1:1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9"/>
      <c r="L224" s="18"/>
      <c r="M224" s="18"/>
      <c r="N224" s="19"/>
    </row>
    <row r="225" spans="1:14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9"/>
      <c r="L225" s="18"/>
      <c r="M225" s="18"/>
      <c r="N225" s="19"/>
    </row>
    <row r="226" spans="1:14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9"/>
      <c r="L226" s="18"/>
      <c r="M226" s="18"/>
      <c r="N226" s="19"/>
    </row>
    <row r="227" spans="1:14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9"/>
      <c r="L227" s="18"/>
      <c r="M227" s="18"/>
      <c r="N227" s="19"/>
    </row>
    <row r="228" spans="1:14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9"/>
      <c r="L228" s="18"/>
      <c r="M228" s="18"/>
      <c r="N228" s="19"/>
    </row>
    <row r="229" spans="1:14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9"/>
      <c r="L229" s="18"/>
      <c r="M229" s="18"/>
      <c r="N229" s="19"/>
    </row>
    <row r="230" spans="1:14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9"/>
      <c r="L230" s="18"/>
      <c r="M230" s="18"/>
      <c r="N230" s="19"/>
    </row>
    <row r="231" spans="1:14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9"/>
      <c r="L231" s="18"/>
      <c r="M231" s="18"/>
      <c r="N231" s="19"/>
    </row>
    <row r="232" spans="1:14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9"/>
      <c r="L232" s="18"/>
      <c r="M232" s="18"/>
      <c r="N232" s="19"/>
    </row>
    <row r="233" spans="1:14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9"/>
      <c r="L233" s="18"/>
      <c r="M233" s="18"/>
      <c r="N233" s="19"/>
    </row>
    <row r="234" spans="1:1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9"/>
      <c r="L234" s="18"/>
      <c r="M234" s="18"/>
      <c r="N234" s="19"/>
    </row>
    <row r="235" spans="1:14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9"/>
      <c r="L235" s="18"/>
      <c r="M235" s="18"/>
      <c r="N235" s="19"/>
    </row>
    <row r="236" spans="1:14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9"/>
      <c r="L236" s="18"/>
      <c r="M236" s="18"/>
      <c r="N236" s="19"/>
    </row>
    <row r="237" spans="1:14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9"/>
      <c r="L237" s="18"/>
      <c r="M237" s="18"/>
      <c r="N237" s="19"/>
    </row>
    <row r="238" spans="1:14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9"/>
      <c r="L238" s="18"/>
      <c r="M238" s="18"/>
      <c r="N238" s="19"/>
    </row>
    <row r="239" spans="1:14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9"/>
      <c r="L239" s="18"/>
      <c r="M239" s="18"/>
      <c r="N239" s="19"/>
    </row>
    <row r="240" spans="1:14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9"/>
      <c r="L240" s="18"/>
      <c r="M240" s="18"/>
      <c r="N240" s="19"/>
    </row>
    <row r="241" spans="1:14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9"/>
      <c r="L241" s="18"/>
      <c r="M241" s="18"/>
      <c r="N241" s="19"/>
    </row>
    <row r="242" spans="1:14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9"/>
      <c r="L242" s="18"/>
      <c r="M242" s="18"/>
      <c r="N242" s="19"/>
    </row>
    <row r="243" spans="1:14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9"/>
      <c r="L243" s="18"/>
      <c r="M243" s="18"/>
      <c r="N243" s="19"/>
    </row>
    <row r="244" spans="1:1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9"/>
      <c r="L244" s="18"/>
      <c r="M244" s="18"/>
      <c r="N244" s="19"/>
    </row>
    <row r="245" spans="1:14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9"/>
      <c r="L245" s="18"/>
      <c r="M245" s="18"/>
      <c r="N245" s="19"/>
    </row>
    <row r="246" spans="1:14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9"/>
      <c r="L246" s="18"/>
      <c r="M246" s="18"/>
      <c r="N246" s="19"/>
    </row>
    <row r="247" spans="1:14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9"/>
      <c r="L247" s="18"/>
      <c r="M247" s="18"/>
      <c r="N247" s="19"/>
    </row>
    <row r="248" spans="1:14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9"/>
      <c r="L248" s="18"/>
      <c r="M248" s="18"/>
      <c r="N248" s="19"/>
    </row>
    <row r="249" spans="1:14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9"/>
      <c r="L249" s="18"/>
      <c r="M249" s="18"/>
      <c r="N249" s="19"/>
    </row>
    <row r="250" spans="1:14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9"/>
      <c r="L250" s="18"/>
      <c r="M250" s="18"/>
      <c r="N250" s="19"/>
    </row>
    <row r="251" spans="1:14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9"/>
      <c r="L251" s="18"/>
      <c r="M251" s="18"/>
      <c r="N251" s="19"/>
    </row>
    <row r="252" spans="1:14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9"/>
      <c r="L252" s="18"/>
      <c r="M252" s="18"/>
      <c r="N252" s="19"/>
    </row>
    <row r="253" spans="1:14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9"/>
      <c r="L253" s="18"/>
      <c r="M253" s="18"/>
      <c r="N253" s="19"/>
    </row>
    <row r="254" spans="1:1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9"/>
      <c r="L254" s="18"/>
      <c r="M254" s="18"/>
      <c r="N254" s="19"/>
    </row>
    <row r="255" spans="1:14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9"/>
      <c r="L255" s="18"/>
      <c r="M255" s="18"/>
      <c r="N255" s="19"/>
    </row>
    <row r="256" spans="1:14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9"/>
      <c r="L256" s="18"/>
      <c r="M256" s="18"/>
      <c r="N256" s="19"/>
    </row>
    <row r="257" spans="1:14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9"/>
      <c r="L257" s="18"/>
      <c r="M257" s="18"/>
      <c r="N257" s="19"/>
    </row>
    <row r="258" spans="1:14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9"/>
      <c r="L258" s="18"/>
      <c r="M258" s="18"/>
      <c r="N258" s="19"/>
    </row>
    <row r="259" spans="1:14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9"/>
      <c r="L259" s="18"/>
      <c r="M259" s="18"/>
      <c r="N259" s="19"/>
    </row>
    <row r="260" spans="1:14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9"/>
      <c r="L260" s="18"/>
      <c r="M260" s="18"/>
      <c r="N260" s="19"/>
    </row>
    <row r="261" spans="1:14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9"/>
      <c r="L261" s="18"/>
      <c r="M261" s="18"/>
      <c r="N261" s="19"/>
    </row>
    <row r="262" spans="1:14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9"/>
      <c r="L262" s="18"/>
      <c r="M262" s="18"/>
      <c r="N262" s="19"/>
    </row>
    <row r="263" spans="1:14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9"/>
      <c r="L263" s="18"/>
      <c r="M263" s="18"/>
      <c r="N263" s="19"/>
    </row>
    <row r="264" spans="1:1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9"/>
      <c r="L264" s="18"/>
      <c r="M264" s="18"/>
      <c r="N264" s="19"/>
    </row>
    <row r="265" spans="1:14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9"/>
      <c r="L265" s="18"/>
      <c r="M265" s="18"/>
      <c r="N265" s="19"/>
    </row>
    <row r="266" spans="1:14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9"/>
      <c r="L266" s="18"/>
      <c r="M266" s="18"/>
      <c r="N266" s="19"/>
    </row>
    <row r="267" spans="1:14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9"/>
      <c r="L267" s="18"/>
      <c r="M267" s="18"/>
      <c r="N267" s="19"/>
    </row>
    <row r="268" spans="1:14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9"/>
      <c r="L268" s="18"/>
      <c r="M268" s="18"/>
      <c r="N268" s="19"/>
    </row>
    <row r="269" spans="1:14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9"/>
      <c r="L269" s="18"/>
      <c r="M269" s="18"/>
      <c r="N269" s="19"/>
    </row>
    <row r="270" spans="1:14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9"/>
      <c r="L270" s="18"/>
      <c r="M270" s="18"/>
      <c r="N270" s="19"/>
    </row>
    <row r="271" spans="1:14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9"/>
      <c r="L271" s="18"/>
      <c r="M271" s="18"/>
      <c r="N271" s="19"/>
    </row>
    <row r="272" spans="1:14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9"/>
      <c r="L272" s="18"/>
      <c r="M272" s="18"/>
      <c r="N272" s="19"/>
    </row>
    <row r="273" spans="1:14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9"/>
      <c r="L273" s="18"/>
      <c r="M273" s="18"/>
      <c r="N273" s="19"/>
    </row>
    <row r="274" spans="1:1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9"/>
      <c r="L274" s="18"/>
      <c r="M274" s="18"/>
      <c r="N274" s="19"/>
    </row>
    <row r="275" spans="1:14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9"/>
      <c r="L275" s="18"/>
      <c r="M275" s="18"/>
      <c r="N275" s="19"/>
    </row>
    <row r="276" spans="1:14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9"/>
      <c r="L276" s="18"/>
      <c r="M276" s="18"/>
      <c r="N276" s="19"/>
    </row>
    <row r="277" spans="1:14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9"/>
      <c r="L277" s="18"/>
      <c r="M277" s="18"/>
      <c r="N277" s="19"/>
    </row>
    <row r="278" spans="1:14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9"/>
      <c r="L278" s="18"/>
      <c r="M278" s="18"/>
      <c r="N278" s="19"/>
    </row>
    <row r="279" spans="1:14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9"/>
      <c r="L279" s="18"/>
      <c r="M279" s="18"/>
      <c r="N279" s="19"/>
    </row>
    <row r="280" spans="1:14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9"/>
      <c r="L280" s="18"/>
      <c r="M280" s="18"/>
      <c r="N280" s="19"/>
    </row>
    <row r="281" spans="1:14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9"/>
      <c r="L281" s="18"/>
      <c r="M281" s="18"/>
      <c r="N281" s="19"/>
    </row>
    <row r="282" spans="1:14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9"/>
      <c r="L282" s="18"/>
      <c r="M282" s="18"/>
      <c r="N282" s="19"/>
    </row>
    <row r="283" spans="1:14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9"/>
      <c r="L283" s="18"/>
      <c r="M283" s="18"/>
      <c r="N283" s="19"/>
    </row>
    <row r="284" spans="1:1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9"/>
      <c r="L284" s="18"/>
      <c r="M284" s="18"/>
      <c r="N284" s="19"/>
    </row>
    <row r="285" spans="1:14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9"/>
      <c r="L285" s="18"/>
      <c r="M285" s="18"/>
      <c r="N285" s="19"/>
    </row>
    <row r="286" spans="1:14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9"/>
      <c r="L286" s="18"/>
      <c r="M286" s="18"/>
      <c r="N286" s="19"/>
    </row>
    <row r="287" spans="1:14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9"/>
      <c r="L287" s="18"/>
      <c r="M287" s="18"/>
      <c r="N287" s="19"/>
    </row>
    <row r="288" spans="1:14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9"/>
      <c r="L288" s="18"/>
      <c r="M288" s="18"/>
      <c r="N288" s="19"/>
    </row>
    <row r="289" spans="1:14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9"/>
      <c r="L289" s="18"/>
      <c r="M289" s="18"/>
      <c r="N289" s="19"/>
    </row>
    <row r="290" spans="1:14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9"/>
      <c r="L290" s="18"/>
      <c r="M290" s="18"/>
      <c r="N290" s="19"/>
    </row>
    <row r="291" spans="1:14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9"/>
      <c r="L291" s="18"/>
      <c r="M291" s="18"/>
      <c r="N291" s="19"/>
    </row>
    <row r="292" spans="1:14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9"/>
      <c r="L292" s="18"/>
      <c r="M292" s="18"/>
      <c r="N292" s="19"/>
    </row>
    <row r="293" spans="1:14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9"/>
      <c r="L293" s="18"/>
      <c r="M293" s="18"/>
      <c r="N293" s="19"/>
    </row>
    <row r="294" spans="1:1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9"/>
      <c r="L294" s="18"/>
      <c r="M294" s="18"/>
      <c r="N294" s="19"/>
    </row>
    <row r="295" spans="1:14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9"/>
      <c r="L295" s="18"/>
      <c r="M295" s="18"/>
      <c r="N295" s="19"/>
    </row>
    <row r="296" spans="1:14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9"/>
      <c r="L296" s="18"/>
      <c r="M296" s="18"/>
      <c r="N296" s="19"/>
    </row>
    <row r="297" spans="1:14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9"/>
      <c r="L297" s="18"/>
      <c r="M297" s="18"/>
      <c r="N297" s="19"/>
    </row>
    <row r="298" spans="1:14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9"/>
      <c r="L298" s="18"/>
      <c r="M298" s="18"/>
      <c r="N298" s="19"/>
    </row>
    <row r="299" spans="1:14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9"/>
      <c r="L299" s="18"/>
      <c r="M299" s="18"/>
      <c r="N299" s="19"/>
    </row>
    <row r="300" spans="1:14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9"/>
      <c r="L300" s="18"/>
      <c r="M300" s="18"/>
      <c r="N300" s="19"/>
    </row>
    <row r="301" spans="1:14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9"/>
      <c r="L301" s="18"/>
      <c r="M301" s="18"/>
      <c r="N301" s="19"/>
    </row>
    <row r="302" spans="1:14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9"/>
      <c r="L302" s="18"/>
      <c r="M302" s="18"/>
      <c r="N302" s="19"/>
    </row>
    <row r="303" spans="1:14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9"/>
      <c r="L303" s="18"/>
      <c r="M303" s="18"/>
      <c r="N303" s="19"/>
    </row>
    <row r="304" spans="1:1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9"/>
      <c r="L304" s="18"/>
      <c r="M304" s="18"/>
      <c r="N304" s="19"/>
    </row>
    <row r="305" spans="1:14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9"/>
      <c r="L305" s="18"/>
      <c r="M305" s="18"/>
      <c r="N305" s="19"/>
    </row>
    <row r="306" spans="1:14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9"/>
      <c r="L306" s="18"/>
      <c r="M306" s="18"/>
      <c r="N306" s="19"/>
    </row>
    <row r="307" spans="1:14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9"/>
      <c r="L307" s="18"/>
      <c r="M307" s="18"/>
      <c r="N307" s="19"/>
    </row>
    <row r="308" spans="1:14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9"/>
      <c r="L308" s="18"/>
      <c r="M308" s="18"/>
      <c r="N308" s="19"/>
    </row>
    <row r="309" spans="1:14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9"/>
      <c r="L309" s="18"/>
      <c r="M309" s="18"/>
      <c r="N309" s="19"/>
    </row>
    <row r="310" spans="1:14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9"/>
      <c r="L310" s="18"/>
      <c r="M310" s="18"/>
      <c r="N310" s="19"/>
    </row>
    <row r="311" spans="1:14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9"/>
      <c r="L311" s="18"/>
      <c r="M311" s="18"/>
      <c r="N311" s="19"/>
    </row>
    <row r="312" spans="1:14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9"/>
      <c r="L312" s="18"/>
      <c r="M312" s="18"/>
      <c r="N312" s="19"/>
    </row>
    <row r="313" spans="1:14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9"/>
      <c r="L313" s="18"/>
      <c r="M313" s="18"/>
      <c r="N313" s="19"/>
    </row>
    <row r="314" spans="1: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9"/>
      <c r="L314" s="18"/>
      <c r="M314" s="18"/>
      <c r="N314" s="19"/>
    </row>
    <row r="315" spans="1:14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9"/>
      <c r="L315" s="18"/>
      <c r="M315" s="18"/>
      <c r="N315" s="19"/>
    </row>
    <row r="316" spans="1:14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9"/>
      <c r="L316" s="18"/>
      <c r="M316" s="18"/>
      <c r="N316" s="19"/>
    </row>
    <row r="317" spans="1:14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9"/>
      <c r="L317" s="18"/>
      <c r="M317" s="18"/>
      <c r="N317" s="19"/>
    </row>
    <row r="318" spans="1:14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9"/>
      <c r="L318" s="18"/>
      <c r="M318" s="18"/>
      <c r="N318" s="19"/>
    </row>
    <row r="319" spans="1:14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9"/>
      <c r="L319" s="18"/>
      <c r="M319" s="18"/>
      <c r="N319" s="19"/>
    </row>
    <row r="320" spans="1:14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9"/>
      <c r="L320" s="18"/>
      <c r="M320" s="18"/>
      <c r="N320" s="19"/>
    </row>
    <row r="321" spans="1:14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9"/>
      <c r="L321" s="18"/>
      <c r="M321" s="18"/>
      <c r="N321" s="19"/>
    </row>
    <row r="322" spans="1:14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9"/>
      <c r="L322" s="18"/>
      <c r="M322" s="18"/>
      <c r="N322" s="19"/>
    </row>
    <row r="323" spans="1:14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9"/>
      <c r="L323" s="18"/>
      <c r="M323" s="18"/>
      <c r="N323" s="19"/>
    </row>
    <row r="324" spans="1:1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9"/>
      <c r="L324" s="18"/>
      <c r="M324" s="18"/>
      <c r="N324" s="19"/>
    </row>
    <row r="325" spans="1:14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9"/>
      <c r="L325" s="18"/>
      <c r="M325" s="18"/>
      <c r="N325" s="19"/>
    </row>
    <row r="326" spans="1:14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9"/>
      <c r="L326" s="18"/>
      <c r="M326" s="18"/>
      <c r="N326" s="19"/>
    </row>
    <row r="327" spans="1:14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9"/>
      <c r="L327" s="18"/>
      <c r="M327" s="18"/>
      <c r="N327" s="19"/>
    </row>
    <row r="328" spans="1:14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9"/>
      <c r="L328" s="18"/>
      <c r="M328" s="18"/>
      <c r="N328" s="19"/>
    </row>
    <row r="329" spans="1:14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9"/>
      <c r="L329" s="18"/>
      <c r="M329" s="18"/>
      <c r="N329" s="19"/>
    </row>
    <row r="330" spans="1:14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9"/>
      <c r="L330" s="18"/>
      <c r="M330" s="18"/>
      <c r="N330" s="19"/>
    </row>
    <row r="331" spans="1:14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9"/>
      <c r="L331" s="18"/>
      <c r="M331" s="18"/>
      <c r="N331" s="19"/>
    </row>
    <row r="332" spans="1:14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9"/>
      <c r="L332" s="18"/>
      <c r="M332" s="18"/>
      <c r="N332" s="19"/>
    </row>
    <row r="333" spans="1:14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9"/>
      <c r="L333" s="18"/>
      <c r="M333" s="18"/>
      <c r="N333" s="19"/>
    </row>
    <row r="334" spans="1:1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9"/>
      <c r="L334" s="18"/>
      <c r="M334" s="18"/>
      <c r="N334" s="19"/>
    </row>
    <row r="335" spans="1:14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9"/>
      <c r="L335" s="18"/>
      <c r="M335" s="18"/>
      <c r="N335" s="19"/>
    </row>
    <row r="336" spans="1:14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9"/>
      <c r="L336" s="18"/>
      <c r="M336" s="18"/>
      <c r="N336" s="19"/>
    </row>
    <row r="337" spans="1:14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9"/>
      <c r="L337" s="18"/>
      <c r="M337" s="18"/>
      <c r="N337" s="19"/>
    </row>
    <row r="338" spans="1:14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9"/>
      <c r="L338" s="18"/>
      <c r="M338" s="18"/>
      <c r="N338" s="19"/>
    </row>
    <row r="339" spans="1:14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9"/>
      <c r="L339" s="18"/>
      <c r="M339" s="18"/>
      <c r="N339" s="19"/>
    </row>
    <row r="340" spans="1:14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9"/>
      <c r="L340" s="18"/>
      <c r="M340" s="18"/>
      <c r="N340" s="19"/>
    </row>
    <row r="341" spans="1:14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9"/>
      <c r="L341" s="18"/>
      <c r="M341" s="18"/>
      <c r="N341" s="19"/>
    </row>
    <row r="342" spans="1:14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9"/>
      <c r="L342" s="18"/>
      <c r="M342" s="18"/>
      <c r="N342" s="19"/>
    </row>
    <row r="343" spans="1:14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9"/>
      <c r="L343" s="18"/>
      <c r="M343" s="18"/>
      <c r="N343" s="19"/>
    </row>
    <row r="344" spans="1:1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9"/>
      <c r="L344" s="18"/>
      <c r="M344" s="18"/>
      <c r="N344" s="19"/>
    </row>
    <row r="345" spans="1:14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9"/>
      <c r="L345" s="18"/>
      <c r="M345" s="18"/>
      <c r="N345" s="19"/>
    </row>
    <row r="346" spans="1:14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9"/>
      <c r="L346" s="18"/>
      <c r="M346" s="18"/>
      <c r="N346" s="19"/>
    </row>
    <row r="347" spans="1:14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9"/>
      <c r="L347" s="18"/>
      <c r="M347" s="18"/>
      <c r="N347" s="19"/>
    </row>
    <row r="348" spans="1:14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9"/>
      <c r="L348" s="18"/>
      <c r="M348" s="18"/>
      <c r="N348" s="19"/>
    </row>
    <row r="349" spans="1:14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9"/>
      <c r="L349" s="18"/>
      <c r="M349" s="18"/>
      <c r="N349" s="19"/>
    </row>
    <row r="350" spans="1:14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9"/>
      <c r="L350" s="18"/>
      <c r="M350" s="18"/>
      <c r="N350" s="19"/>
    </row>
    <row r="351" spans="1:14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9"/>
      <c r="L351" s="18"/>
      <c r="M351" s="18"/>
      <c r="N351" s="19"/>
    </row>
    <row r="352" spans="1:14">
      <c r="A352" s="18"/>
      <c r="B352" s="18"/>
      <c r="C352" s="18"/>
      <c r="D352" s="18"/>
      <c r="E352" s="18"/>
      <c r="F352" s="18"/>
      <c r="G352" s="18"/>
      <c r="H352" s="18"/>
      <c r="I352" s="18"/>
    </row>
    <row r="353" spans="1:9">
      <c r="A353" s="18"/>
      <c r="B353" s="18"/>
      <c r="C353" s="18"/>
      <c r="D353" s="18"/>
      <c r="E353" s="18"/>
      <c r="F353" s="18"/>
      <c r="G353" s="18"/>
      <c r="H353" s="18"/>
      <c r="I353" s="18"/>
    </row>
  </sheetData>
  <mergeCells count="4">
    <mergeCell ref="A23:B23"/>
    <mergeCell ref="A26:B26"/>
    <mergeCell ref="A32:B32"/>
    <mergeCell ref="A37:B37"/>
  </mergeCells>
  <pageMargins left="0.78740157480314965" right="0.78740157480314965" top="0.98425196850393704" bottom="0.98425196850393704" header="0.51181102362204722" footer="0.51181102362204722"/>
  <pageSetup paperSize="9" orientation="landscape" horizontalDpi="4294967293" r:id="rId1"/>
  <headerFooter alignWithMargins="0">
    <oddHeader>&amp;C&amp;"+,Normal"&amp;14Conditions d'exécution et statistiques de la campagne de mesures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Feuil9">
    <tabColor rgb="FF00B050"/>
  </sheetPr>
  <dimension ref="A1:I91"/>
  <sheetViews>
    <sheetView showGridLines="0" topLeftCell="A31" zoomScaleNormal="100" workbookViewId="0">
      <selection activeCell="C13" sqref="C13"/>
    </sheetView>
  </sheetViews>
  <sheetFormatPr baseColWidth="10" defaultColWidth="11.44140625" defaultRowHeight="13.2"/>
  <cols>
    <col min="1" max="1" width="3.6640625" style="76" customWidth="1"/>
    <col min="2" max="2" width="1.6640625" style="76" customWidth="1"/>
    <col min="3" max="3" width="50.33203125" style="76" customWidth="1"/>
    <col min="4" max="4" width="3.6640625" style="76" customWidth="1"/>
    <col min="5" max="5" width="5.88671875" style="77" bestFit="1" customWidth="1"/>
    <col min="6" max="6" width="9.44140625" style="92" customWidth="1"/>
    <col min="7" max="7" width="9.5546875" style="93" customWidth="1"/>
    <col min="8" max="8" width="3.6640625" style="77" customWidth="1"/>
    <col min="9" max="9" width="9" style="77" customWidth="1"/>
    <col min="10" max="16384" width="11.44140625" style="113"/>
  </cols>
  <sheetData>
    <row r="1" spans="1:9" ht="9" customHeight="1" thickBot="1">
      <c r="A1" s="92"/>
      <c r="B1" s="92"/>
      <c r="C1" s="92"/>
      <c r="D1" s="92"/>
      <c r="E1" s="93"/>
      <c r="H1" s="93"/>
    </row>
    <row r="2" spans="1:9" ht="9.9" customHeight="1">
      <c r="A2" s="92"/>
      <c r="B2" s="545" t="s">
        <v>255</v>
      </c>
      <c r="C2" s="546"/>
      <c r="D2" s="547"/>
      <c r="E2" s="554" t="s">
        <v>15</v>
      </c>
      <c r="F2" s="557">
        <v>2015</v>
      </c>
      <c r="G2" s="560">
        <v>2014</v>
      </c>
      <c r="H2" s="92"/>
    </row>
    <row r="3" spans="1:9" ht="9.9" customHeight="1">
      <c r="A3" s="92"/>
      <c r="B3" s="548"/>
      <c r="C3" s="549"/>
      <c r="D3" s="550"/>
      <c r="E3" s="555"/>
      <c r="F3" s="558"/>
      <c r="G3" s="561"/>
      <c r="H3" s="92"/>
      <c r="I3" s="76"/>
    </row>
    <row r="4" spans="1:9" ht="9.9" customHeight="1" thickBot="1">
      <c r="A4" s="92"/>
      <c r="B4" s="551"/>
      <c r="C4" s="552"/>
      <c r="D4" s="553"/>
      <c r="E4" s="556"/>
      <c r="F4" s="559"/>
      <c r="G4" s="562"/>
      <c r="H4" s="92"/>
      <c r="I4" s="76"/>
    </row>
    <row r="5" spans="1:9" ht="9" customHeight="1" thickTop="1">
      <c r="A5" s="92"/>
      <c r="B5" s="115"/>
      <c r="C5" s="92"/>
      <c r="D5" s="92"/>
      <c r="E5" s="109"/>
      <c r="F5" s="108"/>
      <c r="G5" s="95"/>
      <c r="H5" s="93"/>
    </row>
    <row r="6" spans="1:9" ht="15.9" customHeight="1">
      <c r="A6" s="92"/>
      <c r="B6" s="541" t="s">
        <v>173</v>
      </c>
      <c r="C6" s="542"/>
      <c r="D6" s="114"/>
      <c r="E6" s="109"/>
      <c r="F6" s="94"/>
      <c r="G6" s="95"/>
      <c r="H6" s="92"/>
      <c r="I6" s="76"/>
    </row>
    <row r="7" spans="1:9" ht="9" customHeight="1">
      <c r="A7" s="92"/>
      <c r="B7" s="115"/>
      <c r="C7" s="92"/>
      <c r="D7" s="116"/>
      <c r="E7" s="109"/>
      <c r="F7" s="94"/>
      <c r="G7" s="95"/>
      <c r="H7" s="93"/>
    </row>
    <row r="8" spans="1:9" ht="15.9" customHeight="1">
      <c r="A8" s="92"/>
      <c r="B8" s="115" t="s">
        <v>177</v>
      </c>
      <c r="C8" s="92"/>
      <c r="D8" s="92"/>
      <c r="E8" s="110"/>
      <c r="F8" s="255">
        <v>42065</v>
      </c>
      <c r="G8" s="95"/>
      <c r="H8" s="93"/>
    </row>
    <row r="9" spans="1:9" ht="15.9" customHeight="1">
      <c r="A9" s="92"/>
      <c r="B9" s="115" t="s">
        <v>175</v>
      </c>
      <c r="C9" s="92"/>
      <c r="D9" s="116"/>
      <c r="E9" s="110"/>
      <c r="F9" s="255">
        <v>41804</v>
      </c>
      <c r="G9" s="95"/>
      <c r="H9" s="92"/>
      <c r="I9" s="76"/>
    </row>
    <row r="10" spans="1:9" ht="15.9" customHeight="1">
      <c r="A10" s="92"/>
      <c r="B10" s="115" t="s">
        <v>176</v>
      </c>
      <c r="C10" s="92"/>
      <c r="D10" s="116"/>
      <c r="E10" s="110" t="s">
        <v>194</v>
      </c>
      <c r="F10" s="265">
        <f>F8-F9</f>
        <v>261</v>
      </c>
      <c r="G10" s="95"/>
      <c r="H10" s="92"/>
      <c r="I10" s="76"/>
    </row>
    <row r="11" spans="1:9" ht="15.9" customHeight="1">
      <c r="A11" s="92"/>
      <c r="B11" s="115"/>
      <c r="C11" s="92"/>
      <c r="D11" s="116"/>
      <c r="E11" s="110"/>
      <c r="F11" s="94"/>
      <c r="G11" s="95"/>
      <c r="H11" s="92"/>
      <c r="I11" s="76"/>
    </row>
    <row r="12" spans="1:9" ht="15.9" customHeight="1">
      <c r="A12" s="92"/>
      <c r="B12" s="115" t="s">
        <v>174</v>
      </c>
      <c r="C12" s="92"/>
      <c r="D12" s="116"/>
      <c r="E12" s="109" t="s">
        <v>193</v>
      </c>
      <c r="F12" s="257"/>
      <c r="G12" s="95"/>
      <c r="H12" s="93"/>
    </row>
    <row r="13" spans="1:9" ht="15.9" customHeight="1">
      <c r="A13" s="92"/>
      <c r="B13" s="115" t="s">
        <v>179</v>
      </c>
      <c r="C13" s="92"/>
      <c r="D13" s="116"/>
      <c r="E13" s="110" t="s">
        <v>180</v>
      </c>
      <c r="F13" s="258"/>
      <c r="G13" s="95"/>
      <c r="H13" s="92"/>
      <c r="I13" s="76"/>
    </row>
    <row r="14" spans="1:9" ht="15.9" customHeight="1">
      <c r="A14" s="92"/>
      <c r="B14" s="115"/>
      <c r="C14" s="92"/>
      <c r="D14" s="116"/>
      <c r="E14" s="110"/>
      <c r="F14" s="94"/>
      <c r="G14" s="95"/>
      <c r="H14" s="92"/>
      <c r="I14" s="76"/>
    </row>
    <row r="15" spans="1:9" ht="15.9" customHeight="1">
      <c r="A15" s="92"/>
      <c r="B15" s="443" t="s">
        <v>178</v>
      </c>
      <c r="C15" s="92"/>
      <c r="D15" s="116"/>
      <c r="E15" s="109"/>
      <c r="F15" s="108"/>
      <c r="G15" s="95"/>
      <c r="H15" s="93"/>
    </row>
    <row r="16" spans="1:9" ht="15.9" customHeight="1">
      <c r="A16" s="92"/>
      <c r="B16" s="115"/>
      <c r="C16" s="117" t="s">
        <v>184</v>
      </c>
      <c r="D16" s="259"/>
      <c r="E16" s="109"/>
      <c r="F16" s="108"/>
      <c r="G16" s="95"/>
      <c r="H16" s="93"/>
    </row>
    <row r="17" spans="1:8" ht="15.9" customHeight="1">
      <c r="A17" s="92"/>
      <c r="B17" s="115"/>
      <c r="C17" s="92"/>
      <c r="D17" s="118"/>
      <c r="E17" s="111"/>
      <c r="F17" s="108"/>
      <c r="G17" s="95"/>
      <c r="H17" s="93"/>
    </row>
    <row r="18" spans="1:8" ht="15.9" customHeight="1">
      <c r="A18" s="92"/>
      <c r="B18" s="115"/>
      <c r="C18" s="92"/>
      <c r="D18" s="116"/>
      <c r="E18" s="111"/>
      <c r="F18" s="108"/>
      <c r="G18" s="95"/>
      <c r="H18" s="93"/>
    </row>
    <row r="19" spans="1:8" ht="15.9" customHeight="1">
      <c r="A19" s="92"/>
      <c r="B19" s="115"/>
      <c r="C19" s="92"/>
      <c r="D19" s="116"/>
      <c r="E19" s="111"/>
      <c r="F19" s="108"/>
      <c r="G19" s="95"/>
      <c r="H19" s="93"/>
    </row>
    <row r="20" spans="1:8" ht="15.9" customHeight="1">
      <c r="A20" s="92"/>
      <c r="B20" s="115"/>
      <c r="C20" s="92"/>
      <c r="D20" s="116"/>
      <c r="E20" s="111"/>
      <c r="F20" s="108"/>
      <c r="G20" s="95"/>
      <c r="H20" s="93"/>
    </row>
    <row r="21" spans="1:8" ht="15.9" customHeight="1">
      <c r="A21" s="92"/>
      <c r="B21" s="115"/>
      <c r="C21" s="92"/>
      <c r="D21" s="116"/>
      <c r="E21" s="111"/>
      <c r="F21" s="108"/>
      <c r="G21" s="95"/>
      <c r="H21" s="93"/>
    </row>
    <row r="22" spans="1:8" ht="15.9" customHeight="1">
      <c r="A22" s="92"/>
      <c r="B22" s="115"/>
      <c r="C22" s="92"/>
      <c r="D22" s="119"/>
      <c r="E22" s="111"/>
      <c r="F22" s="108"/>
      <c r="G22" s="95"/>
      <c r="H22" s="93"/>
    </row>
    <row r="23" spans="1:8" ht="15.9" customHeight="1">
      <c r="A23" s="92"/>
      <c r="B23" s="115"/>
      <c r="C23" s="117" t="s">
        <v>185</v>
      </c>
      <c r="D23" s="260"/>
      <c r="E23" s="109"/>
      <c r="F23" s="108"/>
      <c r="G23" s="95"/>
      <c r="H23" s="93"/>
    </row>
    <row r="24" spans="1:8" ht="15.9" customHeight="1">
      <c r="A24" s="92"/>
      <c r="B24" s="115"/>
      <c r="C24" s="92"/>
      <c r="D24" s="116"/>
      <c r="E24" s="109"/>
      <c r="F24" s="108"/>
      <c r="G24" s="95"/>
      <c r="H24" s="93"/>
    </row>
    <row r="25" spans="1:8" ht="15.9" customHeight="1">
      <c r="A25" s="92"/>
      <c r="B25" s="115"/>
      <c r="C25" s="92"/>
      <c r="D25" s="116"/>
      <c r="E25" s="109"/>
      <c r="F25" s="108"/>
      <c r="G25" s="95"/>
      <c r="H25" s="93"/>
    </row>
    <row r="26" spans="1:8" ht="15.9" customHeight="1">
      <c r="A26" s="92"/>
      <c r="B26" s="115"/>
      <c r="C26" s="92"/>
      <c r="D26" s="116"/>
      <c r="E26" s="109"/>
      <c r="F26" s="108"/>
      <c r="G26" s="95"/>
      <c r="H26" s="93"/>
    </row>
    <row r="27" spans="1:8" ht="15.9" customHeight="1">
      <c r="A27" s="92"/>
      <c r="B27" s="115"/>
      <c r="C27" s="92"/>
      <c r="D27" s="116"/>
      <c r="E27" s="109"/>
      <c r="F27" s="108"/>
      <c r="G27" s="95"/>
      <c r="H27" s="93"/>
    </row>
    <row r="28" spans="1:8" ht="15.9" customHeight="1">
      <c r="A28" s="92"/>
      <c r="B28" s="115"/>
      <c r="C28" s="92"/>
      <c r="D28" s="116"/>
      <c r="E28" s="109"/>
      <c r="F28" s="108"/>
      <c r="G28" s="95"/>
      <c r="H28" s="93"/>
    </row>
    <row r="29" spans="1:8" ht="15.9" customHeight="1">
      <c r="A29" s="92"/>
      <c r="B29" s="115"/>
      <c r="C29" s="92"/>
      <c r="D29" s="116"/>
      <c r="E29" s="109"/>
      <c r="F29" s="108"/>
      <c r="G29" s="95"/>
      <c r="H29" s="93"/>
    </row>
    <row r="30" spans="1:8" ht="15.9" customHeight="1">
      <c r="A30" s="92"/>
      <c r="B30" s="115"/>
      <c r="C30" s="92"/>
      <c r="D30" s="116"/>
      <c r="E30" s="109"/>
      <c r="F30" s="108"/>
      <c r="G30" s="95"/>
      <c r="H30" s="93"/>
    </row>
    <row r="31" spans="1:8" ht="15.9" customHeight="1">
      <c r="A31" s="92"/>
      <c r="B31" s="115"/>
      <c r="C31" s="92"/>
      <c r="D31" s="119"/>
      <c r="E31" s="109"/>
      <c r="F31" s="108"/>
      <c r="G31" s="95"/>
      <c r="H31" s="93"/>
    </row>
    <row r="32" spans="1:8" ht="15.9" customHeight="1">
      <c r="A32" s="92"/>
      <c r="B32" s="115"/>
      <c r="C32" s="117" t="s">
        <v>186</v>
      </c>
      <c r="D32" s="442" t="s">
        <v>60</v>
      </c>
      <c r="E32" s="109"/>
      <c r="F32" s="108"/>
      <c r="G32" s="95"/>
      <c r="H32" s="93"/>
    </row>
    <row r="33" spans="1:8" ht="15.9" customHeight="1">
      <c r="A33" s="92"/>
      <c r="B33" s="115"/>
      <c r="C33" s="92"/>
      <c r="D33" s="116"/>
      <c r="E33" s="109"/>
      <c r="F33" s="108"/>
      <c r="G33" s="95"/>
      <c r="H33" s="93"/>
    </row>
    <row r="34" spans="1:8" ht="15.9" customHeight="1">
      <c r="A34" s="92"/>
      <c r="B34" s="115"/>
      <c r="C34" s="92"/>
      <c r="D34" s="116"/>
      <c r="E34" s="109"/>
      <c r="F34" s="108"/>
      <c r="G34" s="95"/>
      <c r="H34" s="93"/>
    </row>
    <row r="35" spans="1:8" ht="15.9" customHeight="1">
      <c r="A35" s="92"/>
      <c r="B35" s="115"/>
      <c r="C35" s="92"/>
      <c r="D35" s="116"/>
      <c r="E35" s="109"/>
      <c r="F35" s="108"/>
      <c r="G35" s="95"/>
      <c r="H35" s="93"/>
    </row>
    <row r="36" spans="1:8" ht="15.9" customHeight="1">
      <c r="A36" s="92"/>
      <c r="B36" s="115"/>
      <c r="C36" s="92"/>
      <c r="D36" s="116"/>
      <c r="E36" s="109"/>
      <c r="F36" s="108"/>
      <c r="G36" s="95"/>
      <c r="H36" s="93"/>
    </row>
    <row r="37" spans="1:8" ht="15.9" customHeight="1">
      <c r="A37" s="92"/>
      <c r="B37" s="115"/>
      <c r="C37" s="92"/>
      <c r="D37" s="116"/>
      <c r="E37" s="109"/>
      <c r="F37" s="108"/>
      <c r="G37" s="95"/>
      <c r="H37" s="93"/>
    </row>
    <row r="38" spans="1:8" ht="15.9" customHeight="1">
      <c r="A38" s="92"/>
      <c r="B38" s="115"/>
      <c r="C38" s="92"/>
      <c r="D38" s="116"/>
      <c r="E38" s="109"/>
      <c r="F38" s="108"/>
      <c r="G38" s="95"/>
      <c r="H38" s="93"/>
    </row>
    <row r="39" spans="1:8" ht="15.9" customHeight="1">
      <c r="A39" s="92"/>
      <c r="B39" s="115"/>
      <c r="C39" s="92"/>
      <c r="D39" s="116"/>
      <c r="E39" s="109"/>
      <c r="F39" s="108"/>
      <c r="G39" s="95"/>
      <c r="H39" s="93"/>
    </row>
    <row r="40" spans="1:8" ht="15.9" customHeight="1">
      <c r="A40" s="92"/>
      <c r="B40" s="115"/>
      <c r="C40" s="92"/>
      <c r="D40" s="116"/>
      <c r="E40" s="109"/>
      <c r="F40" s="108"/>
      <c r="G40" s="95"/>
      <c r="H40" s="93"/>
    </row>
    <row r="41" spans="1:8" ht="15.9" customHeight="1">
      <c r="A41" s="92"/>
      <c r="B41" s="115"/>
      <c r="C41" s="92"/>
      <c r="D41" s="116"/>
      <c r="E41" s="109"/>
      <c r="F41" s="108"/>
      <c r="G41" s="95"/>
      <c r="H41" s="93"/>
    </row>
    <row r="42" spans="1:8" ht="15.9" customHeight="1">
      <c r="A42" s="92"/>
      <c r="B42" s="115"/>
      <c r="C42" s="92"/>
      <c r="D42" s="116"/>
      <c r="E42" s="109"/>
      <c r="F42" s="108"/>
      <c r="G42" s="95"/>
      <c r="H42" s="93"/>
    </row>
    <row r="43" spans="1:8" ht="15.9" customHeight="1">
      <c r="A43" s="92"/>
      <c r="B43" s="115"/>
      <c r="C43" s="120" t="s">
        <v>182</v>
      </c>
      <c r="D43" s="116"/>
      <c r="E43" s="261">
        <v>2</v>
      </c>
      <c r="F43" s="108"/>
      <c r="G43" s="95"/>
      <c r="H43" s="93"/>
    </row>
    <row r="44" spans="1:8" ht="15.9" customHeight="1">
      <c r="A44" s="92"/>
      <c r="B44" s="115"/>
      <c r="C44" s="120" t="s">
        <v>183</v>
      </c>
      <c r="D44" s="116"/>
      <c r="E44" s="261">
        <v>2</v>
      </c>
      <c r="F44" s="108"/>
      <c r="G44" s="95"/>
      <c r="H44" s="93"/>
    </row>
    <row r="45" spans="1:8" ht="15.9" customHeight="1" thickBot="1">
      <c r="A45" s="92"/>
      <c r="B45" s="115"/>
      <c r="C45" s="120"/>
      <c r="D45" s="116"/>
      <c r="E45" s="109"/>
      <c r="F45" s="108"/>
      <c r="G45" s="95"/>
      <c r="H45" s="93"/>
    </row>
    <row r="46" spans="1:8" ht="15.9" customHeight="1">
      <c r="A46" s="92"/>
      <c r="B46" s="431"/>
      <c r="C46" s="432"/>
      <c r="D46" s="431"/>
      <c r="E46" s="435"/>
      <c r="F46" s="433"/>
      <c r="G46" s="434"/>
      <c r="H46" s="93"/>
    </row>
    <row r="47" spans="1:8" ht="15.9" customHeight="1">
      <c r="A47" s="92"/>
      <c r="B47" s="92"/>
      <c r="C47" s="120"/>
      <c r="D47" s="92"/>
      <c r="E47" s="93"/>
      <c r="F47" s="436"/>
      <c r="G47" s="102"/>
      <c r="H47" s="93"/>
    </row>
    <row r="48" spans="1:8" ht="9" customHeight="1">
      <c r="A48" s="92"/>
      <c r="B48" s="115"/>
      <c r="C48" s="92"/>
      <c r="D48" s="116"/>
      <c r="E48" s="109"/>
      <c r="F48" s="94"/>
      <c r="G48" s="95"/>
      <c r="H48" s="93"/>
    </row>
    <row r="49" spans="1:9" ht="15.9" customHeight="1">
      <c r="A49" s="92"/>
      <c r="B49" s="541" t="s">
        <v>37</v>
      </c>
      <c r="C49" s="542"/>
      <c r="D49" s="114"/>
      <c r="E49" s="109"/>
      <c r="F49" s="94"/>
      <c r="G49" s="95"/>
      <c r="H49" s="92"/>
      <c r="I49" s="76"/>
    </row>
    <row r="50" spans="1:9" ht="9" customHeight="1">
      <c r="A50" s="92"/>
      <c r="B50" s="115"/>
      <c r="C50" s="92"/>
      <c r="D50" s="116"/>
      <c r="E50" s="109"/>
      <c r="F50" s="94"/>
      <c r="G50" s="95"/>
      <c r="H50" s="93"/>
    </row>
    <row r="51" spans="1:9" ht="15.9" customHeight="1">
      <c r="A51" s="92"/>
      <c r="B51" s="115" t="s">
        <v>181</v>
      </c>
      <c r="C51" s="92"/>
      <c r="D51" s="116"/>
      <c r="E51" s="109" t="s">
        <v>38</v>
      </c>
      <c r="F51" s="262">
        <v>95</v>
      </c>
      <c r="G51" s="95"/>
      <c r="H51" s="93"/>
    </row>
    <row r="52" spans="1:9" ht="15.9" customHeight="1">
      <c r="A52" s="92"/>
      <c r="B52" s="115" t="s">
        <v>171</v>
      </c>
      <c r="C52" s="92"/>
      <c r="D52" s="116"/>
      <c r="E52" s="110" t="s">
        <v>191</v>
      </c>
      <c r="F52" s="261">
        <v>4400</v>
      </c>
      <c r="G52" s="95"/>
      <c r="H52" s="92"/>
      <c r="I52" s="76"/>
    </row>
    <row r="53" spans="1:9" ht="15.9" customHeight="1">
      <c r="A53" s="92"/>
      <c r="B53" s="115" t="s">
        <v>172</v>
      </c>
      <c r="C53" s="92"/>
      <c r="D53" s="116"/>
      <c r="E53" s="110" t="s">
        <v>191</v>
      </c>
      <c r="F53" s="261">
        <v>4100</v>
      </c>
      <c r="G53" s="95"/>
      <c r="H53" s="92"/>
      <c r="I53" s="76"/>
    </row>
    <row r="54" spans="1:9" ht="9" customHeight="1">
      <c r="A54" s="92"/>
      <c r="B54" s="115"/>
      <c r="C54" s="92"/>
      <c r="D54" s="116"/>
      <c r="E54" s="109"/>
      <c r="F54" s="94"/>
      <c r="G54" s="95"/>
      <c r="H54" s="93"/>
    </row>
    <row r="55" spans="1:9" ht="15.9" customHeight="1">
      <c r="A55" s="112"/>
      <c r="B55" s="541" t="s">
        <v>31</v>
      </c>
      <c r="C55" s="542"/>
      <c r="D55" s="114"/>
      <c r="E55" s="109"/>
      <c r="F55" s="109"/>
      <c r="G55" s="95"/>
      <c r="H55" s="92"/>
      <c r="I55" s="76"/>
    </row>
    <row r="56" spans="1:9" ht="9" customHeight="1">
      <c r="A56" s="92"/>
      <c r="B56" s="115"/>
      <c r="C56" s="92"/>
      <c r="D56" s="116"/>
      <c r="E56" s="109"/>
      <c r="F56" s="94"/>
      <c r="G56" s="95"/>
      <c r="H56" s="93"/>
    </row>
    <row r="57" spans="1:9" ht="15.9" customHeight="1">
      <c r="A57" s="112"/>
      <c r="B57" s="539" t="s">
        <v>30</v>
      </c>
      <c r="C57" s="540"/>
      <c r="D57" s="123"/>
      <c r="E57" s="109" t="s">
        <v>192</v>
      </c>
      <c r="F57" s="263">
        <v>56</v>
      </c>
      <c r="G57" s="96"/>
      <c r="H57" s="92"/>
      <c r="I57" s="76"/>
    </row>
    <row r="58" spans="1:9" ht="15.9" customHeight="1">
      <c r="A58" s="112"/>
      <c r="B58" s="115"/>
      <c r="C58" s="92"/>
      <c r="D58" s="116"/>
      <c r="E58" s="109"/>
      <c r="F58" s="109"/>
      <c r="G58" s="95"/>
      <c r="H58" s="93"/>
    </row>
    <row r="59" spans="1:9" ht="15.9" customHeight="1">
      <c r="A59" s="112"/>
      <c r="B59" s="115" t="s">
        <v>29</v>
      </c>
      <c r="C59" s="92"/>
      <c r="D59" s="92"/>
      <c r="E59" s="109"/>
      <c r="F59" s="109"/>
      <c r="G59" s="96"/>
      <c r="H59" s="92"/>
      <c r="I59" s="76"/>
    </row>
    <row r="60" spans="1:9" ht="15.9" customHeight="1">
      <c r="A60" s="112"/>
      <c r="B60" s="115"/>
      <c r="C60" s="121" t="s">
        <v>146</v>
      </c>
      <c r="D60" s="120" t="s">
        <v>188</v>
      </c>
      <c r="E60" s="110" t="s">
        <v>191</v>
      </c>
      <c r="F60" s="261">
        <v>55</v>
      </c>
      <c r="G60" s="95"/>
      <c r="H60" s="93"/>
    </row>
    <row r="61" spans="1:9" ht="15.9" customHeight="1">
      <c r="A61" s="112"/>
      <c r="B61" s="115"/>
      <c r="C61" s="121" t="s">
        <v>195</v>
      </c>
      <c r="D61" s="120"/>
      <c r="E61" s="110"/>
      <c r="F61" s="543" t="s">
        <v>196</v>
      </c>
      <c r="G61" s="544"/>
      <c r="H61" s="93"/>
    </row>
    <row r="62" spans="1:9" ht="15.9" customHeight="1">
      <c r="A62" s="112"/>
      <c r="B62" s="115"/>
      <c r="C62" s="121" t="s">
        <v>26</v>
      </c>
      <c r="D62" s="120"/>
      <c r="E62" s="109" t="s">
        <v>192</v>
      </c>
      <c r="F62" s="265">
        <f>F60*100/100</f>
        <v>55</v>
      </c>
      <c r="G62" s="96"/>
      <c r="H62" s="93"/>
    </row>
    <row r="63" spans="1:9" ht="15.9" customHeight="1">
      <c r="A63" s="112"/>
      <c r="B63" s="115"/>
      <c r="C63" s="92"/>
      <c r="D63" s="92"/>
      <c r="E63" s="109"/>
      <c r="F63" s="109"/>
      <c r="G63" s="95"/>
      <c r="H63" s="93"/>
    </row>
    <row r="64" spans="1:9" ht="15.9" customHeight="1">
      <c r="A64" s="112"/>
      <c r="B64" s="115" t="s">
        <v>25</v>
      </c>
      <c r="C64" s="92"/>
      <c r="D64" s="92"/>
      <c r="E64" s="109"/>
      <c r="F64" s="131"/>
      <c r="G64" s="96"/>
      <c r="H64" s="93"/>
    </row>
    <row r="65" spans="1:9" ht="15.9" customHeight="1">
      <c r="A65" s="112"/>
      <c r="B65" s="115"/>
      <c r="C65" s="121" t="s">
        <v>187</v>
      </c>
      <c r="D65" s="121"/>
      <c r="E65" s="109" t="s">
        <v>192</v>
      </c>
      <c r="F65" s="263">
        <v>54.5</v>
      </c>
      <c r="G65" s="96"/>
      <c r="H65" s="92"/>
      <c r="I65" s="76"/>
    </row>
    <row r="66" spans="1:9" ht="9" customHeight="1">
      <c r="A66" s="92"/>
      <c r="B66" s="115"/>
      <c r="C66" s="92"/>
      <c r="D66" s="116"/>
      <c r="E66" s="109"/>
      <c r="F66" s="94"/>
      <c r="G66" s="95"/>
      <c r="H66" s="93"/>
    </row>
    <row r="67" spans="1:9" s="76" customFormat="1" ht="15.9" customHeight="1">
      <c r="A67" s="92"/>
      <c r="B67" s="541" t="s">
        <v>24</v>
      </c>
      <c r="C67" s="542"/>
      <c r="D67" s="114"/>
      <c r="E67" s="109"/>
      <c r="F67" s="132"/>
      <c r="G67" s="98"/>
      <c r="H67" s="92"/>
    </row>
    <row r="68" spans="1:9" ht="9" customHeight="1">
      <c r="A68" s="92"/>
      <c r="B68" s="115"/>
      <c r="C68" s="92"/>
      <c r="D68" s="116"/>
      <c r="E68" s="109"/>
      <c r="F68" s="94"/>
      <c r="G68" s="95"/>
      <c r="H68" s="93"/>
    </row>
    <row r="69" spans="1:9" s="76" customFormat="1" ht="15.9" customHeight="1">
      <c r="B69" s="115" t="s">
        <v>189</v>
      </c>
      <c r="C69" s="92"/>
      <c r="D69" s="124"/>
      <c r="E69" s="105" t="s">
        <v>21</v>
      </c>
      <c r="F69" s="269">
        <f>F53/F62</f>
        <v>74.545454545454547</v>
      </c>
      <c r="G69" s="99"/>
    </row>
    <row r="70" spans="1:9" ht="15.9" customHeight="1">
      <c r="A70" s="113"/>
      <c r="B70" s="115"/>
      <c r="C70" s="92"/>
      <c r="D70" s="124"/>
      <c r="E70" s="104"/>
      <c r="F70" s="133"/>
      <c r="G70" s="99"/>
    </row>
    <row r="71" spans="1:9" s="76" customFormat="1" ht="15.9" customHeight="1">
      <c r="B71" s="115" t="s">
        <v>22</v>
      </c>
      <c r="C71" s="92"/>
      <c r="D71" s="124"/>
      <c r="E71" s="105" t="s">
        <v>21</v>
      </c>
      <c r="F71" s="269">
        <f>F80/F62</f>
        <v>52.81818181818182</v>
      </c>
      <c r="G71" s="99"/>
    </row>
    <row r="72" spans="1:9" ht="9" customHeight="1">
      <c r="A72" s="92"/>
      <c r="B72" s="115"/>
      <c r="C72" s="92"/>
      <c r="D72" s="116"/>
      <c r="E72" s="109"/>
      <c r="F72" s="94"/>
      <c r="G72" s="95"/>
      <c r="H72" s="93"/>
    </row>
    <row r="73" spans="1:9" s="76" customFormat="1" ht="15.9" customHeight="1">
      <c r="B73" s="541" t="s">
        <v>20</v>
      </c>
      <c r="C73" s="542"/>
      <c r="D73" s="125"/>
      <c r="E73" s="104"/>
      <c r="F73" s="132"/>
      <c r="G73" s="98"/>
    </row>
    <row r="74" spans="1:9" ht="9" customHeight="1">
      <c r="A74" s="92"/>
      <c r="B74" s="115"/>
      <c r="C74" s="92"/>
      <c r="D74" s="116"/>
      <c r="E74" s="109"/>
      <c r="F74" s="94"/>
      <c r="G74" s="95"/>
      <c r="H74" s="93"/>
    </row>
    <row r="75" spans="1:9" ht="15.9" customHeight="1">
      <c r="A75" s="113"/>
      <c r="B75" s="539" t="s">
        <v>190</v>
      </c>
      <c r="C75" s="540"/>
      <c r="D75" s="126"/>
      <c r="E75" s="104"/>
      <c r="F75" s="132"/>
      <c r="G75" s="98"/>
      <c r="H75" s="76"/>
      <c r="I75" s="76"/>
    </row>
    <row r="76" spans="1:9" ht="15.9" customHeight="1">
      <c r="A76" s="113"/>
      <c r="B76" s="115"/>
      <c r="C76" s="121" t="s">
        <v>17</v>
      </c>
      <c r="D76" s="122"/>
      <c r="E76" s="109" t="s">
        <v>191</v>
      </c>
      <c r="F76" s="266">
        <v>-1210</v>
      </c>
      <c r="G76" s="98"/>
    </row>
    <row r="77" spans="1:9" ht="15.9" customHeight="1">
      <c r="A77" s="113"/>
      <c r="B77" s="115"/>
      <c r="C77" s="121" t="s">
        <v>16</v>
      </c>
      <c r="D77" s="122"/>
      <c r="E77" s="109" t="s">
        <v>191</v>
      </c>
      <c r="F77" s="266">
        <v>-932</v>
      </c>
      <c r="G77" s="98"/>
      <c r="H77" s="76"/>
      <c r="I77" s="76"/>
    </row>
    <row r="78" spans="1:9" ht="15.9" customHeight="1">
      <c r="A78" s="113"/>
      <c r="B78" s="115"/>
      <c r="C78" s="92"/>
      <c r="D78" s="116"/>
      <c r="E78" s="109"/>
      <c r="F78" s="109"/>
      <c r="G78" s="95"/>
    </row>
    <row r="79" spans="1:9" ht="15.9" customHeight="1">
      <c r="A79" s="113"/>
      <c r="B79" s="539" t="s">
        <v>19</v>
      </c>
      <c r="C79" s="540"/>
      <c r="D79" s="123"/>
      <c r="E79" s="109"/>
      <c r="F79" s="134"/>
      <c r="G79" s="98"/>
    </row>
    <row r="80" spans="1:9" ht="15.9" customHeight="1">
      <c r="A80" s="113"/>
      <c r="B80" s="115"/>
      <c r="C80" s="121" t="s">
        <v>17</v>
      </c>
      <c r="D80" s="122"/>
      <c r="E80" s="110" t="s">
        <v>191</v>
      </c>
      <c r="F80" s="266">
        <v>2905</v>
      </c>
      <c r="G80" s="98"/>
      <c r="I80" s="113"/>
    </row>
    <row r="81" spans="1:9" ht="9" customHeight="1">
      <c r="A81" s="92"/>
      <c r="B81" s="115"/>
      <c r="C81" s="92"/>
      <c r="D81" s="116"/>
      <c r="E81" s="109"/>
      <c r="F81" s="94"/>
      <c r="G81" s="95"/>
      <c r="H81" s="93"/>
    </row>
    <row r="82" spans="1:9" s="76" customFormat="1" ht="15.9" customHeight="1">
      <c r="B82" s="541" t="s">
        <v>148</v>
      </c>
      <c r="C82" s="542"/>
      <c r="D82" s="114"/>
      <c r="E82" s="109"/>
      <c r="F82" s="132"/>
      <c r="G82" s="98"/>
    </row>
    <row r="83" spans="1:9" ht="9" customHeight="1">
      <c r="A83" s="92"/>
      <c r="B83" s="115"/>
      <c r="C83" s="92"/>
      <c r="D83" s="116"/>
      <c r="E83" s="109"/>
      <c r="F83" s="94"/>
      <c r="G83" s="95"/>
      <c r="H83" s="93"/>
    </row>
    <row r="84" spans="1:9" ht="15.9" customHeight="1">
      <c r="A84" s="113"/>
      <c r="B84" s="115" t="s">
        <v>149</v>
      </c>
      <c r="C84" s="92"/>
      <c r="D84" s="116"/>
      <c r="E84" s="105" t="s">
        <v>21</v>
      </c>
      <c r="F84" s="261">
        <v>85</v>
      </c>
      <c r="G84" s="95"/>
      <c r="I84" s="113"/>
    </row>
    <row r="85" spans="1:9" ht="15.9" customHeight="1">
      <c r="A85" s="113"/>
      <c r="B85" s="115"/>
      <c r="C85" s="92"/>
      <c r="D85" s="116"/>
      <c r="E85" s="109"/>
      <c r="F85" s="109"/>
      <c r="G85" s="95"/>
      <c r="I85" s="113"/>
    </row>
    <row r="86" spans="1:9" ht="15.9" customHeight="1">
      <c r="A86" s="113"/>
      <c r="B86" s="539" t="s">
        <v>18</v>
      </c>
      <c r="C86" s="540"/>
      <c r="D86" s="123"/>
      <c r="E86" s="109"/>
      <c r="F86" s="132"/>
      <c r="G86" s="98"/>
      <c r="I86" s="113"/>
    </row>
    <row r="87" spans="1:9" ht="15.9" customHeight="1">
      <c r="A87" s="113"/>
      <c r="B87" s="115"/>
      <c r="C87" s="121" t="s">
        <v>17</v>
      </c>
      <c r="D87" s="122"/>
      <c r="E87" s="109" t="s">
        <v>191</v>
      </c>
      <c r="F87" s="266">
        <v>-436</v>
      </c>
      <c r="G87" s="98"/>
      <c r="I87" s="113"/>
    </row>
    <row r="88" spans="1:9" ht="15.9" customHeight="1">
      <c r="A88" s="113"/>
      <c r="B88" s="115"/>
      <c r="C88" s="121" t="s">
        <v>16</v>
      </c>
      <c r="D88" s="122"/>
      <c r="E88" s="109" t="s">
        <v>191</v>
      </c>
      <c r="F88" s="266">
        <v>-372</v>
      </c>
      <c r="G88" s="98"/>
      <c r="I88" s="113"/>
    </row>
    <row r="89" spans="1:9" ht="15.9" customHeight="1" thickBot="1">
      <c r="A89" s="113"/>
      <c r="B89" s="127"/>
      <c r="C89" s="128"/>
      <c r="D89" s="129"/>
      <c r="E89" s="106"/>
      <c r="F89" s="100"/>
      <c r="G89" s="101"/>
      <c r="I89" s="113"/>
    </row>
    <row r="90" spans="1:9" ht="15.9" customHeight="1">
      <c r="A90" s="113"/>
      <c r="F90" s="102"/>
      <c r="G90" s="103"/>
      <c r="H90" s="76"/>
      <c r="I90" s="113"/>
    </row>
    <row r="91" spans="1:9" ht="15.9" customHeight="1">
      <c r="B91" s="92" t="s">
        <v>169</v>
      </c>
      <c r="C91" s="130"/>
      <c r="D91" s="92"/>
      <c r="E91" s="93"/>
      <c r="F91" s="267"/>
      <c r="G91" s="268"/>
    </row>
  </sheetData>
  <mergeCells count="15">
    <mergeCell ref="F61:G61"/>
    <mergeCell ref="B2:D4"/>
    <mergeCell ref="E2:E4"/>
    <mergeCell ref="F2:F4"/>
    <mergeCell ref="G2:G4"/>
    <mergeCell ref="B79:C79"/>
    <mergeCell ref="B82:C82"/>
    <mergeCell ref="B86:C86"/>
    <mergeCell ref="B6:C6"/>
    <mergeCell ref="B49:C49"/>
    <mergeCell ref="B55:C55"/>
    <mergeCell ref="B57:C57"/>
    <mergeCell ref="B67:C67"/>
    <mergeCell ref="B73:C73"/>
    <mergeCell ref="B75:C75"/>
  </mergeCells>
  <conditionalFormatting sqref="F6:F14 F49:F90">
    <cfRule type="expression" dxfId="121" priority="41" stopIfTrue="1">
      <formula>IF(#REF!&gt;#REF!,TRUE,FALSE)</formula>
    </cfRule>
    <cfRule type="expression" dxfId="120" priority="42" stopIfTrue="1">
      <formula>IF(#REF!&lt;#REF!,TRUE,FALSE)</formula>
    </cfRule>
  </conditionalFormatting>
  <conditionalFormatting sqref="G6:G14 G49:G60 G62:G90">
    <cfRule type="expression" dxfId="119" priority="39" stopIfTrue="1">
      <formula>IF(#REF!&gt;#REF!,TRUE,FALSE)</formula>
    </cfRule>
    <cfRule type="expression" dxfId="118" priority="40" stopIfTrue="1">
      <formula>IF(#REF!&lt;#REF!,TRUE,FALSE)</formula>
    </cfRule>
  </conditionalFormatting>
  <conditionalFormatting sqref="F70:G70 F78:G78 G69 G71 F58:G58 F63:G63 F50:G51 F12:G14 F7:G7 F53:G54 F56:G56 F66:G66 F68:G68 F72:G72 F74:G74 F82:G85">
    <cfRule type="expression" dxfId="117" priority="35" stopIfTrue="1">
      <formula>IF(#REF!&gt;#REF!,TRUE,FALSE)</formula>
    </cfRule>
    <cfRule type="expression" dxfId="116" priority="36" stopIfTrue="1">
      <formula>IF(#REF!&lt;#REF!,TRUE,FALSE)</formula>
    </cfRule>
  </conditionalFormatting>
  <conditionalFormatting sqref="F48">
    <cfRule type="expression" dxfId="115" priority="7" stopIfTrue="1">
      <formula>IF(#REF!&gt;#REF!,TRUE,FALSE)</formula>
    </cfRule>
    <cfRule type="expression" dxfId="114" priority="8" stopIfTrue="1">
      <formula>IF(#REF!&lt;#REF!,TRUE,FALSE)</formula>
    </cfRule>
  </conditionalFormatting>
  <conditionalFormatting sqref="G48">
    <cfRule type="expression" dxfId="113" priority="5" stopIfTrue="1">
      <formula>IF(#REF!&gt;#REF!,TRUE,FALSE)</formula>
    </cfRule>
    <cfRule type="expression" dxfId="112" priority="6" stopIfTrue="1">
      <formula>IF(#REF!&lt;#REF!,TRUE,FALSE)</formula>
    </cfRule>
  </conditionalFormatting>
  <conditionalFormatting sqref="F48:G48">
    <cfRule type="expression" dxfId="111" priority="3" stopIfTrue="1">
      <formula>IF(#REF!&gt;#REF!,TRUE,FALSE)</formula>
    </cfRule>
    <cfRule type="expression" dxfId="110" priority="4" stopIfTrue="1">
      <formula>IF(#REF!&lt;#REF!,TRUE,FALSE)</formula>
    </cfRule>
  </conditionalFormatting>
  <conditionalFormatting sqref="F81:G81">
    <cfRule type="expression" dxfId="109" priority="1" stopIfTrue="1">
      <formula>IF(#REF!&gt;#REF!,TRUE,FALSE)</formula>
    </cfRule>
    <cfRule type="expression" dxfId="108" priority="2" stopIfTrue="1">
      <formula>IF(#REF!&lt;#REF!,TRUE,FALSE)</formula>
    </cfRule>
  </conditionalFormatting>
  <printOptions horizontalCentered="1" gridLinesSet="0"/>
  <pageMargins left="0.78740157480314965" right="0.78740157480314965" top="0.98425196850393704" bottom="0.78740157480314965" header="0.51181102362204722" footer="0.51181102362204722"/>
  <pageSetup paperSize="9" orientation="portrait" horizontalDpi="360" verticalDpi="360" r:id="rId1"/>
  <headerFooter alignWithMargins="0">
    <oddHeader>&amp;C&amp;"+,Normal"&amp;14Mesures anodes dopées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Feuil11">
    <tabColor rgb="FF00B050"/>
  </sheetPr>
  <dimension ref="A1:J55"/>
  <sheetViews>
    <sheetView showGridLines="0" zoomScale="90" zoomScaleNormal="90" workbookViewId="0">
      <selection activeCell="F56" sqref="F56"/>
    </sheetView>
  </sheetViews>
  <sheetFormatPr baseColWidth="10" defaultColWidth="11.44140625" defaultRowHeight="15.6"/>
  <cols>
    <col min="1" max="1" width="3.6640625" style="48" customWidth="1"/>
    <col min="2" max="2" width="1.6640625" style="48" customWidth="1"/>
    <col min="3" max="3" width="40.44140625" style="48" customWidth="1"/>
    <col min="4" max="4" width="8.44140625" style="48" customWidth="1"/>
    <col min="5" max="5" width="7.44140625" style="77" customWidth="1"/>
    <col min="6" max="6" width="9.44140625" style="92" customWidth="1"/>
    <col min="7" max="7" width="9.5546875" style="93" customWidth="1"/>
    <col min="8" max="8" width="3.6640625" style="135" customWidth="1"/>
    <col min="9" max="9" width="10.33203125" style="135" customWidth="1"/>
    <col min="10" max="16384" width="11.44140625" style="47"/>
  </cols>
  <sheetData>
    <row r="1" spans="1:10" ht="15.75" customHeight="1" thickBot="1">
      <c r="B1" s="563" t="s">
        <v>253</v>
      </c>
      <c r="C1" s="564"/>
      <c r="D1" s="276" t="s">
        <v>199</v>
      </c>
      <c r="E1" s="277" t="s">
        <v>15</v>
      </c>
      <c r="F1" s="278">
        <v>41982</v>
      </c>
      <c r="G1" s="279">
        <v>41709</v>
      </c>
      <c r="H1" s="48"/>
    </row>
    <row r="2" spans="1:10" s="155" customFormat="1" ht="7.5" customHeight="1" thickTop="1">
      <c r="A2" s="148"/>
      <c r="B2" s="153"/>
      <c r="C2" s="148"/>
      <c r="D2" s="148"/>
      <c r="E2" s="156"/>
      <c r="F2" s="157"/>
      <c r="G2" s="158"/>
      <c r="H2" s="154"/>
      <c r="I2" s="154"/>
    </row>
    <row r="3" spans="1:10" ht="15" customHeight="1">
      <c r="B3" s="565" t="s">
        <v>41</v>
      </c>
      <c r="C3" s="566"/>
      <c r="D3" s="139"/>
      <c r="E3" s="104"/>
      <c r="F3" s="94"/>
      <c r="G3" s="95"/>
      <c r="H3" s="48"/>
      <c r="I3" s="48"/>
    </row>
    <row r="4" spans="1:10" s="155" customFormat="1" ht="7.5" customHeight="1">
      <c r="A4" s="148"/>
      <c r="B4" s="153"/>
      <c r="C4" s="148"/>
      <c r="D4" s="148"/>
      <c r="E4" s="156"/>
      <c r="F4" s="157"/>
      <c r="G4" s="158"/>
      <c r="H4" s="154"/>
      <c r="I4" s="48"/>
      <c r="J4" s="47"/>
    </row>
    <row r="5" spans="1:10">
      <c r="B5" s="150" t="s">
        <v>145</v>
      </c>
      <c r="C5" s="151"/>
      <c r="D5" s="141"/>
      <c r="E5" s="109" t="s">
        <v>40</v>
      </c>
      <c r="F5" s="368" t="s">
        <v>5</v>
      </c>
      <c r="G5" s="369" t="s">
        <v>5</v>
      </c>
      <c r="H5" s="48"/>
      <c r="I5" s="48"/>
    </row>
    <row r="6" spans="1:10">
      <c r="B6" s="150" t="s">
        <v>3</v>
      </c>
      <c r="C6" s="151"/>
      <c r="D6" s="141"/>
      <c r="E6" s="109" t="s">
        <v>39</v>
      </c>
      <c r="F6" s="370" t="s">
        <v>5</v>
      </c>
      <c r="G6" s="371" t="s">
        <v>5</v>
      </c>
      <c r="H6" s="48"/>
      <c r="I6" s="48"/>
    </row>
    <row r="7" spans="1:10" ht="16.5" customHeight="1">
      <c r="B7" s="150" t="s">
        <v>0</v>
      </c>
      <c r="C7" s="151"/>
      <c r="D7" s="141"/>
      <c r="E7" s="109" t="s">
        <v>38</v>
      </c>
      <c r="F7" s="257">
        <v>35</v>
      </c>
      <c r="G7" s="369">
        <f>124/230*100</f>
        <v>53.913043478260867</v>
      </c>
    </row>
    <row r="8" spans="1:10" s="155" customFormat="1" ht="7.5" customHeight="1">
      <c r="A8" s="148"/>
      <c r="B8" s="153"/>
      <c r="C8" s="148"/>
      <c r="D8" s="148"/>
      <c r="E8" s="156"/>
      <c r="F8" s="157"/>
      <c r="G8" s="158"/>
      <c r="H8" s="154"/>
      <c r="I8" s="154"/>
    </row>
    <row r="9" spans="1:10" ht="15" customHeight="1">
      <c r="B9" s="565" t="s">
        <v>37</v>
      </c>
      <c r="C9" s="566"/>
      <c r="D9" s="139"/>
      <c r="E9" s="109"/>
      <c r="F9" s="94"/>
      <c r="G9" s="95"/>
      <c r="H9" s="48"/>
      <c r="I9" s="48"/>
    </row>
    <row r="10" spans="1:10" s="155" customFormat="1" ht="7.5" customHeight="1">
      <c r="A10" s="148"/>
      <c r="B10" s="153"/>
      <c r="C10" s="148"/>
      <c r="D10" s="148"/>
      <c r="E10" s="156"/>
      <c r="F10" s="157"/>
      <c r="G10" s="158"/>
      <c r="H10" s="154"/>
      <c r="I10" s="154"/>
    </row>
    <row r="11" spans="1:10">
      <c r="B11" s="150" t="s">
        <v>36</v>
      </c>
      <c r="C11" s="138"/>
      <c r="D11" s="159" t="s">
        <v>4</v>
      </c>
      <c r="E11" s="109" t="s">
        <v>35</v>
      </c>
      <c r="F11" s="258">
        <v>230</v>
      </c>
      <c r="G11" s="264">
        <v>230</v>
      </c>
      <c r="H11" s="48"/>
      <c r="I11" s="48"/>
    </row>
    <row r="12" spans="1:10" s="155" customFormat="1" ht="7.5" customHeight="1">
      <c r="A12" s="148"/>
      <c r="B12" s="153"/>
      <c r="C12" s="148"/>
      <c r="D12" s="148"/>
      <c r="E12" s="156"/>
      <c r="F12" s="157"/>
      <c r="G12" s="158"/>
      <c r="H12" s="154"/>
      <c r="I12" s="154"/>
    </row>
    <row r="13" spans="1:10">
      <c r="A13" s="47"/>
      <c r="B13" s="150" t="s">
        <v>34</v>
      </c>
      <c r="C13" s="138"/>
      <c r="D13" s="141"/>
      <c r="E13" s="109"/>
      <c r="F13" s="94"/>
      <c r="G13" s="95"/>
      <c r="H13" s="48"/>
      <c r="I13" s="48"/>
    </row>
    <row r="14" spans="1:10">
      <c r="A14" s="47"/>
      <c r="B14" s="140"/>
      <c r="C14" s="152" t="s">
        <v>33</v>
      </c>
      <c r="D14" s="142"/>
      <c r="E14" s="110" t="s">
        <v>197</v>
      </c>
      <c r="F14" s="372"/>
      <c r="G14" s="373"/>
      <c r="H14" s="48"/>
      <c r="I14" s="48"/>
    </row>
    <row r="15" spans="1:10">
      <c r="A15" s="47"/>
      <c r="B15" s="140"/>
      <c r="C15" s="152" t="s">
        <v>32</v>
      </c>
      <c r="D15" s="142"/>
      <c r="E15" s="110" t="s">
        <v>197</v>
      </c>
      <c r="F15" s="372">
        <v>38</v>
      </c>
      <c r="G15" s="373">
        <v>45.57</v>
      </c>
      <c r="H15" s="48"/>
      <c r="I15" s="48"/>
    </row>
    <row r="16" spans="1:10" s="155" customFormat="1" ht="7.5" customHeight="1">
      <c r="A16" s="148"/>
      <c r="B16" s="153"/>
      <c r="C16" s="148"/>
      <c r="D16" s="148"/>
      <c r="E16" s="156"/>
      <c r="F16" s="157"/>
      <c r="G16" s="158"/>
      <c r="H16" s="154"/>
      <c r="I16" s="154"/>
    </row>
    <row r="17" spans="1:9" ht="15" customHeight="1">
      <c r="B17" s="565" t="s">
        <v>31</v>
      </c>
      <c r="C17" s="566"/>
      <c r="D17" s="139"/>
      <c r="E17" s="109"/>
      <c r="F17" s="94"/>
      <c r="G17" s="95"/>
      <c r="H17" s="48"/>
      <c r="I17" s="48"/>
    </row>
    <row r="18" spans="1:9" s="155" customFormat="1" ht="7.5" customHeight="1">
      <c r="A18" s="148"/>
      <c r="B18" s="153"/>
      <c r="C18" s="148"/>
      <c r="D18" s="148"/>
      <c r="E18" s="156"/>
      <c r="F18" s="157"/>
      <c r="G18" s="158"/>
      <c r="H18" s="154"/>
      <c r="I18" s="154"/>
    </row>
    <row r="19" spans="1:9" ht="17.399999999999999">
      <c r="A19" s="47"/>
      <c r="B19" s="567" t="s">
        <v>30</v>
      </c>
      <c r="C19" s="568"/>
      <c r="D19" s="143"/>
      <c r="E19" s="109" t="s">
        <v>198</v>
      </c>
      <c r="F19" s="372">
        <v>6.5</v>
      </c>
      <c r="G19" s="373">
        <v>5</v>
      </c>
      <c r="H19" s="48"/>
      <c r="I19" s="48"/>
    </row>
    <row r="20" spans="1:9" s="155" customFormat="1" ht="7.5" customHeight="1">
      <c r="A20" s="148"/>
      <c r="B20" s="153"/>
      <c r="C20" s="148"/>
      <c r="D20" s="148"/>
      <c r="E20" s="156"/>
      <c r="F20" s="157"/>
      <c r="G20" s="158"/>
      <c r="H20" s="154"/>
      <c r="I20" s="154"/>
    </row>
    <row r="21" spans="1:9">
      <c r="A21" s="47"/>
      <c r="B21" s="150" t="s">
        <v>29</v>
      </c>
      <c r="C21" s="149"/>
      <c r="D21" s="141"/>
      <c r="E21" s="109"/>
      <c r="F21" s="94"/>
      <c r="G21" s="96"/>
      <c r="H21" s="48"/>
      <c r="I21" s="48"/>
    </row>
    <row r="22" spans="1:9">
      <c r="A22" s="47"/>
      <c r="B22" s="150"/>
      <c r="C22" s="152" t="s">
        <v>146</v>
      </c>
      <c r="D22" s="144" t="s">
        <v>147</v>
      </c>
      <c r="E22" s="110" t="s">
        <v>191</v>
      </c>
      <c r="F22" s="258">
        <v>640</v>
      </c>
      <c r="G22" s="264">
        <v>52</v>
      </c>
    </row>
    <row r="23" spans="1:9">
      <c r="A23" s="47"/>
      <c r="B23" s="150"/>
      <c r="C23" s="152" t="s">
        <v>26</v>
      </c>
      <c r="D23" s="142"/>
      <c r="E23" s="109" t="s">
        <v>198</v>
      </c>
      <c r="F23" s="256">
        <f>F22*10/1000</f>
        <v>6.4</v>
      </c>
      <c r="G23" s="377">
        <f>G22*10/1000</f>
        <v>0.52</v>
      </c>
    </row>
    <row r="24" spans="1:9" s="155" customFormat="1" ht="7.5" customHeight="1">
      <c r="A24" s="148"/>
      <c r="B24" s="153"/>
      <c r="C24" s="148"/>
      <c r="D24" s="148"/>
      <c r="E24" s="156"/>
      <c r="F24" s="157"/>
      <c r="G24" s="158"/>
      <c r="H24" s="154"/>
      <c r="I24" s="154"/>
    </row>
    <row r="25" spans="1:9">
      <c r="A25" s="47"/>
      <c r="B25" s="150" t="s">
        <v>28</v>
      </c>
      <c r="C25" s="149"/>
      <c r="D25" s="141"/>
      <c r="E25" s="109"/>
      <c r="F25" s="258"/>
      <c r="G25" s="373"/>
    </row>
    <row r="26" spans="1:9">
      <c r="A26" s="47"/>
      <c r="B26" s="150"/>
      <c r="C26" s="152" t="s">
        <v>27</v>
      </c>
      <c r="D26" s="144" t="s">
        <v>147</v>
      </c>
      <c r="E26" s="110" t="s">
        <v>191</v>
      </c>
      <c r="F26" s="372">
        <v>652</v>
      </c>
      <c r="G26" s="373">
        <v>46.8</v>
      </c>
    </row>
    <row r="27" spans="1:9">
      <c r="A27" s="47"/>
      <c r="B27" s="150"/>
      <c r="C27" s="152" t="s">
        <v>26</v>
      </c>
      <c r="D27" s="142"/>
      <c r="E27" s="109" t="s">
        <v>198</v>
      </c>
      <c r="F27" s="378">
        <f>F26*10/1000</f>
        <v>6.52</v>
      </c>
      <c r="G27" s="379">
        <f>G26*10/1000</f>
        <v>0.46800000000000003</v>
      </c>
    </row>
    <row r="28" spans="1:9" s="155" customFormat="1" ht="7.5" customHeight="1">
      <c r="A28" s="148"/>
      <c r="B28" s="153"/>
      <c r="C28" s="148"/>
      <c r="D28" s="148"/>
      <c r="E28" s="156"/>
      <c r="F28" s="157"/>
      <c r="G28" s="158"/>
      <c r="H28" s="154"/>
      <c r="I28" s="154"/>
    </row>
    <row r="29" spans="1:9">
      <c r="A29" s="47"/>
      <c r="B29" s="150" t="s">
        <v>25</v>
      </c>
      <c r="C29" s="149"/>
      <c r="D29" s="141"/>
      <c r="E29" s="109"/>
      <c r="F29" s="374"/>
      <c r="G29" s="373"/>
    </row>
    <row r="30" spans="1:9">
      <c r="A30" s="47"/>
      <c r="B30" s="150"/>
      <c r="C30" s="152" t="s">
        <v>201</v>
      </c>
      <c r="D30" s="142"/>
      <c r="E30" s="109" t="s">
        <v>198</v>
      </c>
      <c r="F30" s="372">
        <v>6.53</v>
      </c>
      <c r="G30" s="373">
        <v>0.57999999999999996</v>
      </c>
      <c r="H30" s="48"/>
      <c r="I30" s="48"/>
    </row>
    <row r="31" spans="1:9" s="155" customFormat="1" ht="7.5" customHeight="1">
      <c r="A31" s="148"/>
      <c r="B31" s="153"/>
      <c r="C31" s="148"/>
      <c r="D31" s="148"/>
      <c r="E31" s="156"/>
      <c r="F31" s="157"/>
      <c r="G31" s="158"/>
      <c r="H31" s="154"/>
      <c r="I31" s="154"/>
    </row>
    <row r="32" spans="1:9" ht="15" customHeight="1">
      <c r="B32" s="565" t="s">
        <v>24</v>
      </c>
      <c r="C32" s="566"/>
      <c r="D32" s="139"/>
      <c r="E32" s="109"/>
      <c r="F32" s="94"/>
      <c r="G32" s="95"/>
      <c r="H32" s="48"/>
      <c r="I32" s="48"/>
    </row>
    <row r="33" spans="1:9" s="155" customFormat="1" ht="7.5" customHeight="1">
      <c r="A33" s="148"/>
      <c r="B33" s="153"/>
      <c r="C33" s="148"/>
      <c r="D33" s="148"/>
      <c r="E33" s="156"/>
      <c r="F33" s="157"/>
      <c r="G33" s="158"/>
      <c r="H33" s="154"/>
      <c r="I33" s="154"/>
    </row>
    <row r="34" spans="1:9" s="48" customFormat="1">
      <c r="B34" s="150" t="s">
        <v>23</v>
      </c>
      <c r="C34" s="138"/>
      <c r="D34" s="141"/>
      <c r="E34" s="105" t="s">
        <v>21</v>
      </c>
      <c r="F34" s="380">
        <f>F15/F30</f>
        <v>5.8192955589586521</v>
      </c>
      <c r="G34" s="381">
        <f>G15/G30</f>
        <v>78.568965517241381</v>
      </c>
    </row>
    <row r="35" spans="1:9" s="155" customFormat="1" ht="7.5" customHeight="1">
      <c r="A35" s="148"/>
      <c r="B35" s="153"/>
      <c r="C35" s="148"/>
      <c r="D35" s="148"/>
      <c r="E35" s="156"/>
      <c r="F35" s="157"/>
      <c r="G35" s="158"/>
      <c r="H35" s="154"/>
      <c r="I35" s="154"/>
    </row>
    <row r="36" spans="1:9" s="48" customFormat="1">
      <c r="B36" s="150" t="s">
        <v>22</v>
      </c>
      <c r="C36" s="138"/>
      <c r="D36" s="141"/>
      <c r="E36" s="105" t="s">
        <v>21</v>
      </c>
      <c r="F36" s="380">
        <f>F44/F30/1000</f>
        <v>5.2459418070444102</v>
      </c>
      <c r="G36" s="381">
        <f>G44/G30/1000</f>
        <v>69.370689655172427</v>
      </c>
    </row>
    <row r="37" spans="1:9" s="155" customFormat="1" ht="7.5" customHeight="1">
      <c r="A37" s="148"/>
      <c r="B37" s="153"/>
      <c r="C37" s="148"/>
      <c r="D37" s="148"/>
      <c r="E37" s="156"/>
      <c r="F37" s="157"/>
      <c r="G37" s="158"/>
      <c r="H37" s="154"/>
      <c r="I37" s="154"/>
    </row>
    <row r="38" spans="1:9" ht="15" customHeight="1">
      <c r="B38" s="565" t="s">
        <v>20</v>
      </c>
      <c r="C38" s="566"/>
      <c r="D38" s="139"/>
      <c r="E38" s="109"/>
      <c r="F38" s="94"/>
      <c r="G38" s="95"/>
      <c r="H38" s="48"/>
      <c r="I38" s="48"/>
    </row>
    <row r="39" spans="1:9" s="155" customFormat="1" ht="7.5" customHeight="1">
      <c r="A39" s="148"/>
      <c r="B39" s="153"/>
      <c r="C39" s="148"/>
      <c r="D39" s="148"/>
      <c r="E39" s="156"/>
      <c r="F39" s="157"/>
      <c r="G39" s="158"/>
      <c r="H39" s="154"/>
      <c r="I39" s="154"/>
    </row>
    <row r="40" spans="1:9">
      <c r="A40" s="47"/>
      <c r="B40" s="567" t="s">
        <v>2</v>
      </c>
      <c r="C40" s="568"/>
      <c r="D40" s="145"/>
      <c r="E40" s="109"/>
      <c r="F40" s="97"/>
      <c r="G40" s="98"/>
      <c r="H40" s="48"/>
      <c r="I40" s="48"/>
    </row>
    <row r="41" spans="1:9">
      <c r="A41" s="47"/>
      <c r="B41" s="150"/>
      <c r="C41" s="152" t="s">
        <v>17</v>
      </c>
      <c r="D41" s="142"/>
      <c r="E41" s="109" t="s">
        <v>191</v>
      </c>
      <c r="F41" s="375">
        <v>-3256</v>
      </c>
      <c r="G41" s="376">
        <v>-2095</v>
      </c>
    </row>
    <row r="42" spans="1:9">
      <c r="A42" s="47"/>
      <c r="B42" s="150"/>
      <c r="C42" s="152" t="s">
        <v>16</v>
      </c>
      <c r="D42" s="142"/>
      <c r="E42" s="109" t="s">
        <v>191</v>
      </c>
      <c r="F42" s="375">
        <v>-1267</v>
      </c>
      <c r="G42" s="376">
        <v>-1127</v>
      </c>
      <c r="H42" s="48"/>
      <c r="I42" s="48"/>
    </row>
    <row r="43" spans="1:9" s="155" customFormat="1" ht="7.5" customHeight="1">
      <c r="A43" s="148"/>
      <c r="B43" s="153"/>
      <c r="C43" s="148"/>
      <c r="D43" s="148"/>
      <c r="E43" s="156"/>
      <c r="F43" s="157"/>
      <c r="G43" s="158"/>
      <c r="H43" s="154"/>
      <c r="I43" s="154"/>
    </row>
    <row r="44" spans="1:9">
      <c r="A44" s="47"/>
      <c r="B44" s="150" t="s">
        <v>200</v>
      </c>
      <c r="C44" s="149"/>
      <c r="D44" s="145"/>
      <c r="E44" s="110" t="s">
        <v>191</v>
      </c>
      <c r="F44" s="375">
        <v>34256</v>
      </c>
      <c r="G44" s="376">
        <v>40235</v>
      </c>
    </row>
    <row r="45" spans="1:9" s="155" customFormat="1" ht="7.5" customHeight="1">
      <c r="A45" s="148"/>
      <c r="B45" s="153"/>
      <c r="C45" s="148"/>
      <c r="D45" s="148"/>
      <c r="E45" s="156"/>
      <c r="F45" s="157"/>
      <c r="G45" s="158"/>
      <c r="H45" s="154"/>
      <c r="I45" s="154"/>
    </row>
    <row r="46" spans="1:9" ht="15" customHeight="1">
      <c r="B46" s="565" t="s">
        <v>148</v>
      </c>
      <c r="C46" s="566"/>
      <c r="D46" s="139"/>
      <c r="E46" s="109"/>
      <c r="F46" s="94"/>
      <c r="G46" s="95"/>
      <c r="H46" s="48"/>
      <c r="I46" s="48"/>
    </row>
    <row r="47" spans="1:9" s="155" customFormat="1" ht="7.5" customHeight="1">
      <c r="A47" s="148"/>
      <c r="B47" s="153"/>
      <c r="C47" s="148"/>
      <c r="D47" s="148"/>
      <c r="E47" s="156"/>
      <c r="F47" s="157"/>
      <c r="G47" s="158"/>
      <c r="H47" s="154"/>
      <c r="I47" s="154"/>
    </row>
    <row r="48" spans="1:9" ht="15.75" customHeight="1">
      <c r="A48" s="47"/>
      <c r="B48" s="150" t="s">
        <v>149</v>
      </c>
      <c r="C48" s="149"/>
      <c r="D48" s="141"/>
      <c r="E48" s="105" t="s">
        <v>21</v>
      </c>
      <c r="F48" s="258">
        <v>79</v>
      </c>
      <c r="G48" s="264">
        <v>49</v>
      </c>
      <c r="I48" s="47"/>
    </row>
    <row r="49" spans="1:9" s="155" customFormat="1" ht="7.5" customHeight="1">
      <c r="A49" s="148"/>
      <c r="B49" s="153"/>
      <c r="C49" s="148"/>
      <c r="D49" s="148"/>
      <c r="E49" s="156"/>
      <c r="F49" s="157"/>
      <c r="G49" s="158"/>
      <c r="H49" s="154"/>
      <c r="I49" s="154"/>
    </row>
    <row r="50" spans="1:9" ht="15.75" customHeight="1">
      <c r="A50" s="47"/>
      <c r="B50" s="567" t="s">
        <v>18</v>
      </c>
      <c r="C50" s="568"/>
      <c r="D50" s="145"/>
      <c r="E50" s="109"/>
      <c r="F50" s="97"/>
      <c r="G50" s="98"/>
      <c r="I50" s="47"/>
    </row>
    <row r="51" spans="1:9">
      <c r="A51" s="47"/>
      <c r="B51" s="150"/>
      <c r="C51" s="152" t="s">
        <v>17</v>
      </c>
      <c r="D51" s="142"/>
      <c r="E51" s="109" t="s">
        <v>191</v>
      </c>
      <c r="F51" s="375">
        <v>-569</v>
      </c>
      <c r="G51" s="376">
        <v>-452</v>
      </c>
      <c r="I51" s="47"/>
    </row>
    <row r="52" spans="1:9">
      <c r="A52" s="47"/>
      <c r="B52" s="150"/>
      <c r="C52" s="152" t="s">
        <v>16</v>
      </c>
      <c r="D52" s="142"/>
      <c r="E52" s="109" t="s">
        <v>191</v>
      </c>
      <c r="F52" s="375">
        <v>-372</v>
      </c>
      <c r="G52" s="376">
        <v>-360</v>
      </c>
      <c r="I52" s="47"/>
    </row>
    <row r="53" spans="1:9" ht="7.5" customHeight="1" thickBot="1">
      <c r="A53" s="47"/>
      <c r="B53" s="146"/>
      <c r="C53" s="147"/>
      <c r="D53" s="147"/>
      <c r="E53" s="106"/>
      <c r="F53" s="100"/>
      <c r="G53" s="101"/>
      <c r="I53" s="47"/>
    </row>
    <row r="54" spans="1:9" ht="9" customHeight="1">
      <c r="A54" s="47"/>
      <c r="B54" s="138"/>
      <c r="C54" s="138"/>
      <c r="D54" s="138"/>
      <c r="F54" s="102"/>
      <c r="G54" s="103"/>
      <c r="H54" s="48"/>
      <c r="I54" s="47"/>
    </row>
    <row r="55" spans="1:9">
      <c r="B55" s="138" t="s">
        <v>169</v>
      </c>
      <c r="C55" s="47"/>
      <c r="D55" s="138"/>
      <c r="F55" s="268">
        <v>44</v>
      </c>
      <c r="G55" s="268"/>
    </row>
  </sheetData>
  <mergeCells count="10">
    <mergeCell ref="B38:C38"/>
    <mergeCell ref="B40:C40"/>
    <mergeCell ref="B46:C46"/>
    <mergeCell ref="B50:C50"/>
    <mergeCell ref="B1:C1"/>
    <mergeCell ref="B3:C3"/>
    <mergeCell ref="B9:C9"/>
    <mergeCell ref="B17:C17"/>
    <mergeCell ref="B19:C19"/>
    <mergeCell ref="B32:C32"/>
  </mergeCells>
  <conditionalFormatting sqref="F13:F15 F19 F21:F23 F25:F27 F29:F30 F34 F36 F40:F42 F48 F50:F54 F3 F5:F7 F9 F11 F17 F32 F38 F44 F46">
    <cfRule type="expression" dxfId="67" priority="9" stopIfTrue="1">
      <formula>IF(#REF!&gt;#REF!,TRUE,FALSE)</formula>
    </cfRule>
    <cfRule type="expression" dxfId="66" priority="10" stopIfTrue="1">
      <formula>IF(#REF!&lt;#REF!,TRUE,FALSE)</formula>
    </cfRule>
  </conditionalFormatting>
  <conditionalFormatting sqref="G13:G15 G19 G21:G23 G25:G27 G29:G30 G34 G36 G40:G42 G48 G50:G54 G3 G46 G9 G11 G17 G32 G38 G44 G6:G7">
    <cfRule type="expression" dxfId="65" priority="7" stopIfTrue="1">
      <formula>IF(#REF!&gt;#REF!,TRUE,FALSE)</formula>
    </cfRule>
    <cfRule type="expression" dxfId="64" priority="8" stopIfTrue="1">
      <formula>IF(#REF!&lt;#REF!,TRUE,FALSE)</formula>
    </cfRule>
  </conditionalFormatting>
  <conditionalFormatting sqref="G34 G36 F48:G48 F7:G7 F46:G46">
    <cfRule type="expression" dxfId="63" priority="5" stopIfTrue="1">
      <formula>IF(#REF!&gt;#REF!,TRUE,FALSE)</formula>
    </cfRule>
    <cfRule type="expression" dxfId="62" priority="6" stopIfTrue="1">
      <formula>IF(#REF!&lt;#REF!,TRUE,FALSE)</formula>
    </cfRule>
  </conditionalFormatting>
  <conditionalFormatting sqref="G5">
    <cfRule type="expression" dxfId="61" priority="3" stopIfTrue="1">
      <formula>IF(#REF!&gt;#REF!,TRUE,FALSE)</formula>
    </cfRule>
    <cfRule type="expression" dxfId="60" priority="4" stopIfTrue="1">
      <formula>IF(#REF!&lt;#REF!,TRUE,FALSE)</formula>
    </cfRule>
  </conditionalFormatting>
  <conditionalFormatting sqref="G5">
    <cfRule type="expression" dxfId="59" priority="1" stopIfTrue="1">
      <formula>IF(#REF!&gt;#REF!,TRUE,FALSE)</formula>
    </cfRule>
    <cfRule type="expression" dxfId="58" priority="2" stopIfTrue="1">
      <formula>IF(#REF!&lt;#REF!,TRUE,FALSE)</formula>
    </cfRule>
  </conditionalFormatting>
  <printOptions horizontalCentered="1" gridLinesSet="0"/>
  <pageMargins left="0.78740157480314965" right="0.78740157480314965" top="0.98425196850393704" bottom="0.78740157480314965" header="0.51181102362204722" footer="0.51181102362204722"/>
  <pageSetup paperSize="9" orientation="portrait" horizontalDpi="360" verticalDpi="360" r:id="rId1"/>
  <headerFooter alignWithMargins="0">
    <oddHeader>&amp;C&amp;"+,Normal"&amp;14Caractéristiques redresseur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Feuil12">
    <tabColor rgb="FF00B050"/>
  </sheetPr>
  <dimension ref="A1:J55"/>
  <sheetViews>
    <sheetView showGridLines="0" zoomScale="90" zoomScaleNormal="90" workbookViewId="0">
      <selection activeCell="F55" sqref="F55"/>
    </sheetView>
  </sheetViews>
  <sheetFormatPr baseColWidth="10" defaultColWidth="11.44140625" defaultRowHeight="15.6"/>
  <cols>
    <col min="1" max="1" width="3.6640625" style="48" customWidth="1"/>
    <col min="2" max="2" width="1.6640625" style="48" customWidth="1"/>
    <col min="3" max="3" width="40.44140625" style="48" customWidth="1"/>
    <col min="4" max="4" width="8.44140625" style="48" customWidth="1"/>
    <col min="5" max="5" width="7.44140625" style="77" customWidth="1"/>
    <col min="6" max="6" width="9.44140625" style="92" customWidth="1"/>
    <col min="7" max="7" width="9.5546875" style="93" customWidth="1"/>
    <col min="8" max="8" width="3.6640625" style="135" customWidth="1"/>
    <col min="9" max="9" width="10.33203125" style="135" customWidth="1"/>
    <col min="10" max="16384" width="11.44140625" style="47"/>
  </cols>
  <sheetData>
    <row r="1" spans="1:10" ht="15.75" customHeight="1" thickBot="1">
      <c r="B1" s="563" t="s">
        <v>254</v>
      </c>
      <c r="C1" s="564"/>
      <c r="D1" s="276" t="s">
        <v>199</v>
      </c>
      <c r="E1" s="277" t="s">
        <v>15</v>
      </c>
      <c r="F1" s="278">
        <v>41982</v>
      </c>
      <c r="G1" s="279">
        <v>41709</v>
      </c>
      <c r="H1" s="48"/>
    </row>
    <row r="2" spans="1:10" s="155" customFormat="1" ht="7.5" customHeight="1" thickTop="1">
      <c r="A2" s="148"/>
      <c r="B2" s="153"/>
      <c r="C2" s="148"/>
      <c r="D2" s="148"/>
      <c r="E2" s="156"/>
      <c r="F2" s="157"/>
      <c r="G2" s="158"/>
      <c r="H2" s="154"/>
      <c r="I2" s="154"/>
    </row>
    <row r="3" spans="1:10" ht="15" customHeight="1">
      <c r="B3" s="565" t="s">
        <v>41</v>
      </c>
      <c r="C3" s="566"/>
      <c r="D3" s="139"/>
      <c r="E3" s="104"/>
      <c r="F3" s="94"/>
      <c r="G3" s="95"/>
      <c r="H3" s="48"/>
      <c r="I3" s="48"/>
    </row>
    <row r="4" spans="1:10" s="155" customFormat="1" ht="7.5" customHeight="1">
      <c r="A4" s="148"/>
      <c r="B4" s="153"/>
      <c r="C4" s="148"/>
      <c r="D4" s="148"/>
      <c r="E4" s="156"/>
      <c r="F4" s="157"/>
      <c r="G4" s="158"/>
      <c r="H4" s="154"/>
      <c r="I4" s="48"/>
      <c r="J4" s="47"/>
    </row>
    <row r="5" spans="1:10">
      <c r="B5" s="150" t="s">
        <v>145</v>
      </c>
      <c r="C5" s="151"/>
      <c r="D5" s="141"/>
      <c r="E5" s="109" t="s">
        <v>40</v>
      </c>
      <c r="F5" s="368" t="s">
        <v>5</v>
      </c>
      <c r="G5" s="369" t="s">
        <v>5</v>
      </c>
      <c r="H5" s="48"/>
      <c r="I5" s="48"/>
    </row>
    <row r="6" spans="1:10">
      <c r="B6" s="150" t="s">
        <v>3</v>
      </c>
      <c r="C6" s="151"/>
      <c r="D6" s="141"/>
      <c r="E6" s="109" t="s">
        <v>39</v>
      </c>
      <c r="F6" s="370" t="s">
        <v>5</v>
      </c>
      <c r="G6" s="371" t="s">
        <v>5</v>
      </c>
      <c r="H6" s="48"/>
      <c r="I6" s="48"/>
    </row>
    <row r="7" spans="1:10" ht="16.5" customHeight="1">
      <c r="B7" s="150" t="s">
        <v>0</v>
      </c>
      <c r="C7" s="151"/>
      <c r="D7" s="141"/>
      <c r="E7" s="109" t="s">
        <v>38</v>
      </c>
      <c r="F7" s="257">
        <f>124/230*100</f>
        <v>53.913043478260867</v>
      </c>
      <c r="G7" s="369">
        <f>124/230*100</f>
        <v>53.913043478260867</v>
      </c>
    </row>
    <row r="8" spans="1:10" s="155" customFormat="1" ht="7.5" customHeight="1">
      <c r="A8" s="148"/>
      <c r="B8" s="153"/>
      <c r="C8" s="148"/>
      <c r="D8" s="148"/>
      <c r="E8" s="156"/>
      <c r="F8" s="157"/>
      <c r="G8" s="158"/>
      <c r="H8" s="154"/>
      <c r="I8" s="154"/>
    </row>
    <row r="9" spans="1:10" ht="15" customHeight="1">
      <c r="B9" s="565" t="s">
        <v>37</v>
      </c>
      <c r="C9" s="566"/>
      <c r="D9" s="139"/>
      <c r="E9" s="109"/>
      <c r="F9" s="94"/>
      <c r="G9" s="95"/>
      <c r="H9" s="48"/>
      <c r="I9" s="48"/>
    </row>
    <row r="10" spans="1:10" s="155" customFormat="1" ht="7.5" customHeight="1">
      <c r="A10" s="148"/>
      <c r="B10" s="153"/>
      <c r="C10" s="148"/>
      <c r="D10" s="148"/>
      <c r="E10" s="156"/>
      <c r="F10" s="157"/>
      <c r="G10" s="158"/>
      <c r="H10" s="154"/>
      <c r="I10" s="154"/>
    </row>
    <row r="11" spans="1:10">
      <c r="B11" s="150" t="s">
        <v>36</v>
      </c>
      <c r="C11" s="138"/>
      <c r="D11" s="159" t="s">
        <v>4</v>
      </c>
      <c r="E11" s="109" t="s">
        <v>35</v>
      </c>
      <c r="F11" s="258">
        <v>230</v>
      </c>
      <c r="G11" s="264">
        <v>230</v>
      </c>
      <c r="H11" s="48"/>
      <c r="I11" s="48"/>
    </row>
    <row r="12" spans="1:10" s="155" customFormat="1" ht="7.5" customHeight="1">
      <c r="A12" s="148"/>
      <c r="B12" s="153"/>
      <c r="C12" s="148"/>
      <c r="D12" s="148"/>
      <c r="E12" s="156"/>
      <c r="F12" s="157"/>
      <c r="G12" s="158"/>
      <c r="H12" s="154"/>
      <c r="I12" s="154"/>
    </row>
    <row r="13" spans="1:10">
      <c r="A13" s="47"/>
      <c r="B13" s="150" t="s">
        <v>34</v>
      </c>
      <c r="C13" s="138"/>
      <c r="D13" s="141"/>
      <c r="E13" s="109"/>
      <c r="F13" s="94"/>
      <c r="G13" s="95"/>
      <c r="H13" s="48"/>
      <c r="I13" s="48"/>
    </row>
    <row r="14" spans="1:10">
      <c r="A14" s="47"/>
      <c r="B14" s="140"/>
      <c r="C14" s="152" t="s">
        <v>33</v>
      </c>
      <c r="D14" s="142"/>
      <c r="E14" s="110" t="s">
        <v>197</v>
      </c>
      <c r="F14" s="372"/>
      <c r="G14" s="373"/>
      <c r="H14" s="48"/>
      <c r="I14" s="48"/>
    </row>
    <row r="15" spans="1:10">
      <c r="A15" s="47"/>
      <c r="B15" s="140"/>
      <c r="C15" s="152" t="s">
        <v>32</v>
      </c>
      <c r="D15" s="142"/>
      <c r="E15" s="110" t="s">
        <v>197</v>
      </c>
      <c r="F15" s="372">
        <v>45.62</v>
      </c>
      <c r="G15" s="373">
        <v>45.57</v>
      </c>
      <c r="H15" s="48"/>
      <c r="I15" s="48"/>
    </row>
    <row r="16" spans="1:10" s="155" customFormat="1" ht="7.5" customHeight="1">
      <c r="A16" s="148"/>
      <c r="B16" s="153"/>
      <c r="C16" s="148"/>
      <c r="D16" s="148"/>
      <c r="E16" s="156"/>
      <c r="F16" s="157"/>
      <c r="G16" s="158"/>
      <c r="H16" s="154"/>
      <c r="I16" s="154"/>
    </row>
    <row r="17" spans="1:9" ht="15" customHeight="1">
      <c r="B17" s="565" t="s">
        <v>31</v>
      </c>
      <c r="C17" s="566"/>
      <c r="D17" s="139"/>
      <c r="E17" s="109"/>
      <c r="F17" s="94"/>
      <c r="G17" s="95"/>
      <c r="H17" s="48"/>
      <c r="I17" s="48"/>
    </row>
    <row r="18" spans="1:9" s="155" customFormat="1" ht="7.5" customHeight="1">
      <c r="A18" s="148"/>
      <c r="B18" s="153"/>
      <c r="C18" s="148"/>
      <c r="D18" s="148"/>
      <c r="E18" s="156"/>
      <c r="F18" s="157"/>
      <c r="G18" s="158"/>
      <c r="H18" s="154"/>
      <c r="I18" s="154"/>
    </row>
    <row r="19" spans="1:9" ht="17.399999999999999">
      <c r="A19" s="47"/>
      <c r="B19" s="567" t="s">
        <v>30</v>
      </c>
      <c r="C19" s="568"/>
      <c r="D19" s="143"/>
      <c r="E19" s="109" t="s">
        <v>198</v>
      </c>
      <c r="F19" s="372">
        <v>7.2</v>
      </c>
      <c r="G19" s="373">
        <v>5</v>
      </c>
      <c r="H19" s="48"/>
      <c r="I19" s="48"/>
    </row>
    <row r="20" spans="1:9" s="155" customFormat="1" ht="7.5" customHeight="1">
      <c r="A20" s="148"/>
      <c r="B20" s="153"/>
      <c r="C20" s="148"/>
      <c r="D20" s="148"/>
      <c r="E20" s="156"/>
      <c r="F20" s="157"/>
      <c r="G20" s="158"/>
      <c r="H20" s="154"/>
      <c r="I20" s="154"/>
    </row>
    <row r="21" spans="1:9">
      <c r="A21" s="47"/>
      <c r="B21" s="150" t="s">
        <v>29</v>
      </c>
      <c r="C21" s="149"/>
      <c r="D21" s="141"/>
      <c r="E21" s="109"/>
      <c r="F21" s="94"/>
      <c r="G21" s="96"/>
      <c r="H21" s="48"/>
      <c r="I21" s="48"/>
    </row>
    <row r="22" spans="1:9">
      <c r="A22" s="47"/>
      <c r="B22" s="150"/>
      <c r="C22" s="152" t="s">
        <v>146</v>
      </c>
      <c r="D22" s="144" t="s">
        <v>147</v>
      </c>
      <c r="E22" s="110" t="s">
        <v>191</v>
      </c>
      <c r="F22" s="258">
        <v>720</v>
      </c>
      <c r="G22" s="264">
        <v>52</v>
      </c>
    </row>
    <row r="23" spans="1:9">
      <c r="A23" s="47"/>
      <c r="B23" s="150"/>
      <c r="C23" s="152" t="s">
        <v>26</v>
      </c>
      <c r="D23" s="142"/>
      <c r="E23" s="109" t="s">
        <v>198</v>
      </c>
      <c r="F23" s="256">
        <f>F22*10/1000</f>
        <v>7.2</v>
      </c>
      <c r="G23" s="377">
        <f>G22*10/1000</f>
        <v>0.52</v>
      </c>
    </row>
    <row r="24" spans="1:9" s="155" customFormat="1" ht="7.5" customHeight="1">
      <c r="A24" s="148"/>
      <c r="B24" s="153"/>
      <c r="C24" s="148"/>
      <c r="D24" s="148"/>
      <c r="E24" s="156"/>
      <c r="F24" s="157"/>
      <c r="G24" s="158"/>
      <c r="H24" s="154"/>
      <c r="I24" s="154"/>
    </row>
    <row r="25" spans="1:9">
      <c r="A25" s="47"/>
      <c r="B25" s="150" t="s">
        <v>28</v>
      </c>
      <c r="C25" s="149"/>
      <c r="D25" s="141"/>
      <c r="E25" s="109"/>
      <c r="F25" s="258"/>
      <c r="G25" s="373"/>
    </row>
    <row r="26" spans="1:9">
      <c r="A26" s="47"/>
      <c r="B26" s="150"/>
      <c r="C26" s="152" t="s">
        <v>27</v>
      </c>
      <c r="D26" s="144" t="s">
        <v>147</v>
      </c>
      <c r="E26" s="110" t="s">
        <v>191</v>
      </c>
      <c r="F26" s="372">
        <v>725</v>
      </c>
      <c r="G26" s="373">
        <v>46.8</v>
      </c>
    </row>
    <row r="27" spans="1:9">
      <c r="A27" s="47"/>
      <c r="B27" s="150"/>
      <c r="C27" s="152" t="s">
        <v>26</v>
      </c>
      <c r="D27" s="142"/>
      <c r="E27" s="109" t="s">
        <v>198</v>
      </c>
      <c r="F27" s="378">
        <f>F26*10/1000</f>
        <v>7.25</v>
      </c>
      <c r="G27" s="379">
        <f>G26*10/1000</f>
        <v>0.46800000000000003</v>
      </c>
    </row>
    <row r="28" spans="1:9" s="155" customFormat="1" ht="7.5" customHeight="1">
      <c r="A28" s="148"/>
      <c r="B28" s="153"/>
      <c r="C28" s="148"/>
      <c r="D28" s="148"/>
      <c r="E28" s="156"/>
      <c r="F28" s="157"/>
      <c r="G28" s="158"/>
      <c r="H28" s="154"/>
      <c r="I28" s="154"/>
    </row>
    <row r="29" spans="1:9">
      <c r="A29" s="47"/>
      <c r="B29" s="150" t="s">
        <v>25</v>
      </c>
      <c r="C29" s="149"/>
      <c r="D29" s="141"/>
      <c r="E29" s="109"/>
      <c r="F29" s="374"/>
      <c r="G29" s="373"/>
    </row>
    <row r="30" spans="1:9">
      <c r="A30" s="47"/>
      <c r="B30" s="150"/>
      <c r="C30" s="152" t="s">
        <v>201</v>
      </c>
      <c r="D30" s="142"/>
      <c r="E30" s="109" t="s">
        <v>198</v>
      </c>
      <c r="F30" s="372">
        <v>7.1</v>
      </c>
      <c r="G30" s="373">
        <v>0.57999999999999996</v>
      </c>
      <c r="H30" s="48"/>
      <c r="I30" s="48"/>
    </row>
    <row r="31" spans="1:9" s="155" customFormat="1" ht="7.5" customHeight="1">
      <c r="A31" s="148"/>
      <c r="B31" s="153"/>
      <c r="C31" s="148"/>
      <c r="D31" s="148"/>
      <c r="E31" s="156"/>
      <c r="F31" s="157"/>
      <c r="G31" s="158"/>
      <c r="H31" s="154"/>
      <c r="I31" s="154"/>
    </row>
    <row r="32" spans="1:9" ht="15" customHeight="1">
      <c r="B32" s="565" t="s">
        <v>24</v>
      </c>
      <c r="C32" s="566"/>
      <c r="D32" s="139"/>
      <c r="E32" s="109"/>
      <c r="F32" s="94"/>
      <c r="G32" s="95"/>
      <c r="H32" s="48"/>
      <c r="I32" s="48"/>
    </row>
    <row r="33" spans="1:9" s="155" customFormat="1" ht="7.5" customHeight="1">
      <c r="A33" s="148"/>
      <c r="B33" s="153"/>
      <c r="C33" s="148"/>
      <c r="D33" s="148"/>
      <c r="E33" s="156"/>
      <c r="F33" s="157"/>
      <c r="G33" s="158"/>
      <c r="H33" s="154"/>
      <c r="I33" s="154"/>
    </row>
    <row r="34" spans="1:9" s="48" customFormat="1">
      <c r="B34" s="150" t="s">
        <v>23</v>
      </c>
      <c r="C34" s="138"/>
      <c r="D34" s="141"/>
      <c r="E34" s="105" t="s">
        <v>21</v>
      </c>
      <c r="F34" s="380">
        <f>F15/F30</f>
        <v>6.4253521126760562</v>
      </c>
      <c r="G34" s="381">
        <f>G15/G30</f>
        <v>78.568965517241381</v>
      </c>
    </row>
    <row r="35" spans="1:9" s="155" customFormat="1" ht="7.5" customHeight="1">
      <c r="A35" s="148"/>
      <c r="B35" s="153"/>
      <c r="C35" s="148"/>
      <c r="D35" s="148"/>
      <c r="E35" s="156"/>
      <c r="F35" s="157"/>
      <c r="G35" s="158"/>
      <c r="H35" s="154"/>
      <c r="I35" s="154"/>
    </row>
    <row r="36" spans="1:9" s="48" customFormat="1">
      <c r="B36" s="150" t="s">
        <v>22</v>
      </c>
      <c r="C36" s="138"/>
      <c r="D36" s="141"/>
      <c r="E36" s="105" t="s">
        <v>21</v>
      </c>
      <c r="F36" s="380">
        <f>F44/F30/1000</f>
        <v>5.6507042253521131</v>
      </c>
      <c r="G36" s="381">
        <f>G44/G30/1000</f>
        <v>69.370689655172427</v>
      </c>
    </row>
    <row r="37" spans="1:9" s="155" customFormat="1" ht="7.5" customHeight="1">
      <c r="A37" s="148"/>
      <c r="B37" s="153"/>
      <c r="C37" s="148"/>
      <c r="D37" s="148"/>
      <c r="E37" s="156"/>
      <c r="F37" s="157"/>
      <c r="G37" s="158"/>
      <c r="H37" s="154"/>
      <c r="I37" s="154"/>
    </row>
    <row r="38" spans="1:9" ht="15" customHeight="1">
      <c r="B38" s="565" t="s">
        <v>20</v>
      </c>
      <c r="C38" s="566"/>
      <c r="D38" s="139"/>
      <c r="E38" s="109"/>
      <c r="F38" s="94"/>
      <c r="G38" s="95"/>
      <c r="H38" s="48"/>
      <c r="I38" s="48"/>
    </row>
    <row r="39" spans="1:9" s="155" customFormat="1" ht="7.5" customHeight="1">
      <c r="A39" s="148"/>
      <c r="B39" s="153"/>
      <c r="C39" s="148"/>
      <c r="D39" s="148"/>
      <c r="E39" s="156"/>
      <c r="F39" s="157"/>
      <c r="G39" s="158"/>
      <c r="H39" s="154"/>
      <c r="I39" s="154"/>
    </row>
    <row r="40" spans="1:9">
      <c r="A40" s="47"/>
      <c r="B40" s="567" t="s">
        <v>2</v>
      </c>
      <c r="C40" s="568"/>
      <c r="D40" s="145"/>
      <c r="E40" s="109"/>
      <c r="F40" s="97"/>
      <c r="G40" s="98"/>
      <c r="H40" s="48"/>
      <c r="I40" s="48"/>
    </row>
    <row r="41" spans="1:9">
      <c r="A41" s="47"/>
      <c r="B41" s="150"/>
      <c r="C41" s="152" t="s">
        <v>17</v>
      </c>
      <c r="D41" s="142"/>
      <c r="E41" s="109" t="s">
        <v>191</v>
      </c>
      <c r="F41" s="375">
        <v>-3500</v>
      </c>
      <c r="G41" s="376">
        <v>-2095</v>
      </c>
    </row>
    <row r="42" spans="1:9">
      <c r="A42" s="47"/>
      <c r="B42" s="150"/>
      <c r="C42" s="152" t="s">
        <v>16</v>
      </c>
      <c r="D42" s="142"/>
      <c r="E42" s="109" t="s">
        <v>191</v>
      </c>
      <c r="F42" s="375">
        <v>-1568</v>
      </c>
      <c r="G42" s="376">
        <v>-1127</v>
      </c>
      <c r="H42" s="48"/>
      <c r="I42" s="48"/>
    </row>
    <row r="43" spans="1:9" s="155" customFormat="1" ht="7.5" customHeight="1">
      <c r="A43" s="148"/>
      <c r="B43" s="153"/>
      <c r="C43" s="148"/>
      <c r="D43" s="148"/>
      <c r="E43" s="156"/>
      <c r="F43" s="157"/>
      <c r="G43" s="158"/>
      <c r="H43" s="154"/>
      <c r="I43" s="154"/>
    </row>
    <row r="44" spans="1:9">
      <c r="A44" s="47"/>
      <c r="B44" s="150" t="s">
        <v>200</v>
      </c>
      <c r="C44" s="149"/>
      <c r="D44" s="145"/>
      <c r="E44" s="110" t="s">
        <v>191</v>
      </c>
      <c r="F44" s="375">
        <v>40120</v>
      </c>
      <c r="G44" s="376">
        <v>40235</v>
      </c>
    </row>
    <row r="45" spans="1:9" s="155" customFormat="1" ht="7.5" customHeight="1">
      <c r="A45" s="148"/>
      <c r="B45" s="153"/>
      <c r="C45" s="148"/>
      <c r="D45" s="148"/>
      <c r="E45" s="156"/>
      <c r="F45" s="157"/>
      <c r="G45" s="158"/>
      <c r="H45" s="154"/>
      <c r="I45" s="154"/>
    </row>
    <row r="46" spans="1:9" ht="15" customHeight="1">
      <c r="B46" s="565" t="s">
        <v>148</v>
      </c>
      <c r="C46" s="566"/>
      <c r="D46" s="139"/>
      <c r="E46" s="109"/>
      <c r="F46" s="94"/>
      <c r="G46" s="95"/>
      <c r="H46" s="48"/>
      <c r="I46" s="48"/>
    </row>
    <row r="47" spans="1:9" s="155" customFormat="1" ht="7.5" customHeight="1">
      <c r="A47" s="148"/>
      <c r="B47" s="153"/>
      <c r="C47" s="148"/>
      <c r="D47" s="148"/>
      <c r="E47" s="156"/>
      <c r="F47" s="157"/>
      <c r="G47" s="158"/>
      <c r="H47" s="154"/>
      <c r="I47" s="154"/>
    </row>
    <row r="48" spans="1:9" ht="15.75" customHeight="1">
      <c r="A48" s="47"/>
      <c r="B48" s="150" t="s">
        <v>149</v>
      </c>
      <c r="C48" s="149"/>
      <c r="D48" s="141"/>
      <c r="E48" s="105" t="s">
        <v>21</v>
      </c>
      <c r="F48" s="258">
        <v>192</v>
      </c>
      <c r="G48" s="264">
        <v>49</v>
      </c>
      <c r="I48" s="47"/>
    </row>
    <row r="49" spans="1:9" s="155" customFormat="1" ht="7.5" customHeight="1">
      <c r="A49" s="148"/>
      <c r="B49" s="153"/>
      <c r="C49" s="148"/>
      <c r="D49" s="148"/>
      <c r="E49" s="156"/>
      <c r="F49" s="157"/>
      <c r="G49" s="158"/>
      <c r="H49" s="154"/>
      <c r="I49" s="154"/>
    </row>
    <row r="50" spans="1:9" ht="15.75" customHeight="1">
      <c r="A50" s="47"/>
      <c r="B50" s="567" t="s">
        <v>18</v>
      </c>
      <c r="C50" s="568"/>
      <c r="D50" s="145"/>
      <c r="E50" s="109"/>
      <c r="F50" s="97"/>
      <c r="G50" s="98"/>
      <c r="I50" s="47"/>
    </row>
    <row r="51" spans="1:9">
      <c r="A51" s="47"/>
      <c r="B51" s="150"/>
      <c r="C51" s="152" t="s">
        <v>17</v>
      </c>
      <c r="D51" s="142"/>
      <c r="E51" s="109" t="s">
        <v>191</v>
      </c>
      <c r="F51" s="375">
        <v>-436</v>
      </c>
      <c r="G51" s="376">
        <v>-452</v>
      </c>
      <c r="I51" s="47"/>
    </row>
    <row r="52" spans="1:9">
      <c r="A52" s="47"/>
      <c r="B52" s="150"/>
      <c r="C52" s="152" t="s">
        <v>16</v>
      </c>
      <c r="D52" s="142"/>
      <c r="E52" s="109" t="s">
        <v>191</v>
      </c>
      <c r="F52" s="375">
        <v>-372</v>
      </c>
      <c r="G52" s="376">
        <v>-360</v>
      </c>
      <c r="I52" s="47"/>
    </row>
    <row r="53" spans="1:9" ht="7.5" customHeight="1" thickBot="1">
      <c r="A53" s="47"/>
      <c r="B53" s="146"/>
      <c r="C53" s="147"/>
      <c r="D53" s="147"/>
      <c r="E53" s="106"/>
      <c r="F53" s="100"/>
      <c r="G53" s="101"/>
      <c r="I53" s="47"/>
    </row>
    <row r="54" spans="1:9" ht="9" customHeight="1">
      <c r="A54" s="47"/>
      <c r="B54" s="138"/>
      <c r="C54" s="138"/>
      <c r="D54" s="138"/>
      <c r="F54" s="102"/>
      <c r="G54" s="103"/>
      <c r="H54" s="48"/>
      <c r="I54" s="47"/>
    </row>
    <row r="55" spans="1:9">
      <c r="B55" s="138" t="s">
        <v>169</v>
      </c>
      <c r="C55" s="47"/>
      <c r="D55" s="138"/>
      <c r="F55" s="268">
        <v>32</v>
      </c>
      <c r="G55" s="268"/>
    </row>
  </sheetData>
  <mergeCells count="10">
    <mergeCell ref="B38:C38"/>
    <mergeCell ref="B40:C40"/>
    <mergeCell ref="B46:C46"/>
    <mergeCell ref="B50:C50"/>
    <mergeCell ref="B1:C1"/>
    <mergeCell ref="B3:C3"/>
    <mergeCell ref="B9:C9"/>
    <mergeCell ref="B17:C17"/>
    <mergeCell ref="B19:C19"/>
    <mergeCell ref="B32:C32"/>
  </mergeCells>
  <conditionalFormatting sqref="F13:F15 F19 F21:F23 F25:F27 F29:F30 F34 F36 F40:F42 F48 F50:F54 F3 F5:F7 F9 F11 F17 F32 F38 F44 F46">
    <cfRule type="expression" dxfId="57" priority="9" stopIfTrue="1">
      <formula>IF(#REF!&gt;#REF!,TRUE,FALSE)</formula>
    </cfRule>
    <cfRule type="expression" dxfId="56" priority="10" stopIfTrue="1">
      <formula>IF(#REF!&lt;#REF!,TRUE,FALSE)</formula>
    </cfRule>
  </conditionalFormatting>
  <conditionalFormatting sqref="G13:G15 G19 G21:G23 G25:G27 G29:G30 G34 G36 G40:G42 G48 G50:G54 G3 G46 G9 G11 G17 G32 G38 G44 G6:G7">
    <cfRule type="expression" dxfId="55" priority="7" stopIfTrue="1">
      <formula>IF(#REF!&gt;#REF!,TRUE,FALSE)</formula>
    </cfRule>
    <cfRule type="expression" dxfId="54" priority="8" stopIfTrue="1">
      <formula>IF(#REF!&lt;#REF!,TRUE,FALSE)</formula>
    </cfRule>
  </conditionalFormatting>
  <conditionalFormatting sqref="G34 G36 F48:G48 F7:G7 F46:G46">
    <cfRule type="expression" dxfId="53" priority="5" stopIfTrue="1">
      <formula>IF(#REF!&gt;#REF!,TRUE,FALSE)</formula>
    </cfRule>
    <cfRule type="expression" dxfId="52" priority="6" stopIfTrue="1">
      <formula>IF(#REF!&lt;#REF!,TRUE,FALSE)</formula>
    </cfRule>
  </conditionalFormatting>
  <conditionalFormatting sqref="G5">
    <cfRule type="expression" dxfId="51" priority="3" stopIfTrue="1">
      <formula>IF(#REF!&gt;#REF!,TRUE,FALSE)</formula>
    </cfRule>
    <cfRule type="expression" dxfId="50" priority="4" stopIfTrue="1">
      <formula>IF(#REF!&lt;#REF!,TRUE,FALSE)</formula>
    </cfRule>
  </conditionalFormatting>
  <conditionalFormatting sqref="G5">
    <cfRule type="expression" dxfId="49" priority="1" stopIfTrue="1">
      <formula>IF(#REF!&gt;#REF!,TRUE,FALSE)</formula>
    </cfRule>
    <cfRule type="expression" dxfId="48" priority="2" stopIfTrue="1">
      <formula>IF(#REF!&lt;#REF!,TRUE,FALSE)</formula>
    </cfRule>
  </conditionalFormatting>
  <printOptions horizontalCentered="1" gridLinesSet="0"/>
  <pageMargins left="0.78740157480314965" right="0.78740157480314965" top="0.98425196850393704" bottom="0.78740157480314965" header="0.51181102362204722" footer="0.51181102362204722"/>
  <pageSetup paperSize="9" orientation="portrait" horizontalDpi="360" verticalDpi="360" r:id="rId1"/>
  <headerFooter alignWithMargins="0">
    <oddHeader>&amp;C&amp;"+,Normal"&amp;14Caractéristiques redresseur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Feuil13">
    <tabColor rgb="FF00B050"/>
  </sheetPr>
  <dimension ref="A1:V19"/>
  <sheetViews>
    <sheetView zoomScaleNormal="100" workbookViewId="0">
      <selection activeCell="K10" sqref="K10"/>
    </sheetView>
  </sheetViews>
  <sheetFormatPr baseColWidth="10" defaultRowHeight="12.6"/>
  <cols>
    <col min="1" max="1" width="2.6640625" customWidth="1"/>
    <col min="2" max="2" width="4.109375" customWidth="1"/>
    <col min="3" max="3" width="30" customWidth="1"/>
    <col min="4" max="4" width="27.5546875" customWidth="1"/>
    <col min="5" max="7" width="4.5546875" customWidth="1"/>
    <col min="8" max="11" width="9.6640625" customWidth="1"/>
    <col min="12" max="13" width="5.109375" customWidth="1"/>
    <col min="14" max="14" width="4.5546875" customWidth="1"/>
  </cols>
  <sheetData>
    <row r="1" spans="1:22" ht="13.2" thickBot="1"/>
    <row r="2" spans="1:22" ht="18.75" customHeight="1">
      <c r="B2" s="586" t="s">
        <v>258</v>
      </c>
      <c r="C2" s="589" t="s">
        <v>61</v>
      </c>
      <c r="D2" s="583" t="s">
        <v>162</v>
      </c>
      <c r="E2" s="592" t="s">
        <v>62</v>
      </c>
      <c r="F2" s="592" t="s">
        <v>14</v>
      </c>
      <c r="G2" s="592" t="s">
        <v>63</v>
      </c>
      <c r="H2" s="595" t="s">
        <v>64</v>
      </c>
      <c r="I2" s="596"/>
      <c r="J2" s="596"/>
      <c r="K2" s="597"/>
      <c r="L2" s="569" t="s">
        <v>260</v>
      </c>
      <c r="M2" s="569" t="s">
        <v>65</v>
      </c>
      <c r="N2" s="572" t="s">
        <v>57</v>
      </c>
    </row>
    <row r="3" spans="1:22" ht="18.75" customHeight="1">
      <c r="B3" s="587"/>
      <c r="C3" s="590"/>
      <c r="D3" s="584"/>
      <c r="E3" s="593"/>
      <c r="F3" s="593"/>
      <c r="G3" s="593"/>
      <c r="H3" s="598"/>
      <c r="I3" s="599"/>
      <c r="J3" s="599"/>
      <c r="K3" s="600"/>
      <c r="L3" s="570"/>
      <c r="M3" s="570"/>
      <c r="N3" s="573"/>
      <c r="P3" s="66"/>
      <c r="Q3" s="66"/>
      <c r="R3" s="66"/>
      <c r="S3" s="66"/>
    </row>
    <row r="4" spans="1:22" ht="18.75" customHeight="1">
      <c r="B4" s="587"/>
      <c r="C4" s="590"/>
      <c r="D4" s="584"/>
      <c r="E4" s="593"/>
      <c r="F4" s="593"/>
      <c r="G4" s="593"/>
      <c r="H4" s="575" t="s">
        <v>66</v>
      </c>
      <c r="I4" s="576"/>
      <c r="J4" s="575" t="s">
        <v>67</v>
      </c>
      <c r="K4" s="576"/>
      <c r="L4" s="570"/>
      <c r="M4" s="570"/>
      <c r="N4" s="573"/>
      <c r="P4" s="66"/>
      <c r="Q4" s="66"/>
      <c r="R4" s="66"/>
      <c r="S4" s="66"/>
    </row>
    <row r="5" spans="1:22" ht="18" customHeight="1">
      <c r="B5" s="587"/>
      <c r="C5" s="590"/>
      <c r="D5" s="584"/>
      <c r="E5" s="593"/>
      <c r="F5" s="593"/>
      <c r="G5" s="593"/>
      <c r="H5" s="577"/>
      <c r="I5" s="578"/>
      <c r="J5" s="577"/>
      <c r="K5" s="578"/>
      <c r="L5" s="570"/>
      <c r="M5" s="570"/>
      <c r="N5" s="573"/>
      <c r="P5" s="67"/>
      <c r="Q5" s="67"/>
      <c r="R5" s="68"/>
      <c r="S5" s="68"/>
    </row>
    <row r="6" spans="1:22" ht="18" customHeight="1">
      <c r="B6" s="587"/>
      <c r="C6" s="590"/>
      <c r="D6" s="584"/>
      <c r="E6" s="593"/>
      <c r="F6" s="593"/>
      <c r="G6" s="593"/>
      <c r="H6" s="579">
        <f>'Redresseur R1'!Q1</f>
        <v>2015</v>
      </c>
      <c r="I6" s="581">
        <v>41016</v>
      </c>
      <c r="J6" s="579">
        <f>H6</f>
        <v>2015</v>
      </c>
      <c r="K6" s="581">
        <f>I6</f>
        <v>41016</v>
      </c>
      <c r="L6" s="570"/>
      <c r="M6" s="570"/>
      <c r="N6" s="573"/>
      <c r="P6" s="67"/>
      <c r="Q6" s="48"/>
      <c r="R6" s="48"/>
      <c r="S6" s="50"/>
      <c r="T6" s="49"/>
      <c r="U6" s="50"/>
      <c r="V6" s="49"/>
    </row>
    <row r="7" spans="1:22" ht="18.75" customHeight="1" thickBot="1">
      <c r="B7" s="588"/>
      <c r="C7" s="591"/>
      <c r="D7" s="585"/>
      <c r="E7" s="594"/>
      <c r="F7" s="594"/>
      <c r="G7" s="594"/>
      <c r="H7" s="580"/>
      <c r="I7" s="582"/>
      <c r="J7" s="580"/>
      <c r="K7" s="582"/>
      <c r="L7" s="571"/>
      <c r="M7" s="571"/>
      <c r="N7" s="574"/>
      <c r="P7" s="67"/>
      <c r="Q7" s="48"/>
      <c r="R7" s="48"/>
      <c r="S7" s="50"/>
      <c r="T7" s="49"/>
      <c r="U7" s="50"/>
      <c r="V7" s="49"/>
    </row>
    <row r="8" spans="1:22" ht="18.75" customHeight="1" thickTop="1">
      <c r="B8" s="330"/>
      <c r="C8" s="331"/>
      <c r="D8" s="331"/>
      <c r="E8" s="332"/>
      <c r="F8" s="332"/>
      <c r="G8" s="332"/>
      <c r="H8" s="333"/>
      <c r="I8" s="334"/>
      <c r="J8" s="333"/>
      <c r="K8" s="334"/>
      <c r="L8" s="336"/>
      <c r="M8" s="336"/>
      <c r="N8" s="29"/>
      <c r="P8" s="67"/>
      <c r="Q8" s="48"/>
      <c r="R8" s="48"/>
      <c r="S8" s="50"/>
      <c r="T8" s="49"/>
      <c r="U8" s="50"/>
      <c r="V8" s="49"/>
    </row>
    <row r="9" spans="1:22" ht="17.399999999999999">
      <c r="A9" s="473">
        <v>1</v>
      </c>
      <c r="B9" s="337">
        <v>1</v>
      </c>
      <c r="C9" s="477" t="s">
        <v>264</v>
      </c>
      <c r="D9" s="385"/>
      <c r="E9" s="341" t="s">
        <v>58</v>
      </c>
      <c r="F9" s="341" t="s">
        <v>250</v>
      </c>
      <c r="G9" s="341" t="s">
        <v>265</v>
      </c>
      <c r="H9" s="470">
        <v>-1912</v>
      </c>
      <c r="I9" s="471"/>
      <c r="J9" s="474">
        <v>-977</v>
      </c>
      <c r="K9" s="471"/>
      <c r="L9" s="437"/>
      <c r="M9" s="476">
        <f>IF(AND(J9="",K9=""),NA(),IF(AND(1000&gt;L9,L9&gt;100),-800,IF(L9&gt;=1000,-700,-900)))</f>
        <v>-900</v>
      </c>
      <c r="N9" s="30" t="s">
        <v>8</v>
      </c>
      <c r="P9" s="67"/>
      <c r="Q9" s="48"/>
      <c r="R9" s="48"/>
      <c r="S9" s="50"/>
      <c r="T9" s="49"/>
      <c r="U9" s="50"/>
      <c r="V9" s="49"/>
    </row>
    <row r="10" spans="1:22" ht="17.399999999999999">
      <c r="A10" s="473">
        <v>2</v>
      </c>
      <c r="B10" s="337">
        <v>2</v>
      </c>
      <c r="C10" s="477" t="s">
        <v>266</v>
      </c>
      <c r="D10" s="385"/>
      <c r="E10" s="341" t="s">
        <v>58</v>
      </c>
      <c r="F10" s="341" t="s">
        <v>250</v>
      </c>
      <c r="G10" s="341" t="s">
        <v>265</v>
      </c>
      <c r="H10" s="472">
        <v>-1824</v>
      </c>
      <c r="I10" s="471">
        <v>-1735</v>
      </c>
      <c r="J10" s="475">
        <v>-902</v>
      </c>
      <c r="K10" s="471">
        <v>-1255</v>
      </c>
      <c r="L10" s="437"/>
      <c r="M10" s="476">
        <f t="shared" ref="M10" si="0">IF(AND(J10="",K10=""),NA(),IF(AND(1000&gt;L10,L10&gt;100),-800,IF(L10&gt;=1000,-700,-900)))</f>
        <v>-900</v>
      </c>
      <c r="N10" s="30" t="s">
        <v>8</v>
      </c>
      <c r="P10" s="67"/>
      <c r="Q10" s="48"/>
      <c r="R10" s="48"/>
      <c r="S10" s="50"/>
      <c r="T10" s="49"/>
      <c r="U10" s="50"/>
      <c r="V10" s="49"/>
    </row>
    <row r="11" spans="1:22" ht="18" customHeight="1" thickBot="1">
      <c r="B11" s="387"/>
      <c r="C11" s="388"/>
      <c r="D11" s="388"/>
      <c r="E11" s="389"/>
      <c r="F11" s="389"/>
      <c r="G11" s="389"/>
      <c r="H11" s="390"/>
      <c r="I11" s="391"/>
      <c r="J11" s="390"/>
      <c r="K11" s="391"/>
      <c r="L11" s="355"/>
      <c r="M11" s="355"/>
      <c r="N11" s="65"/>
      <c r="Q11" s="48"/>
      <c r="R11" s="48"/>
      <c r="S11" s="73"/>
      <c r="T11" s="74"/>
      <c r="U11" s="73"/>
      <c r="V11" s="74"/>
    </row>
    <row r="12" spans="1:22" ht="15.6">
      <c r="Q12" s="48"/>
      <c r="R12" s="48"/>
      <c r="S12" s="73"/>
      <c r="T12" s="74"/>
      <c r="U12" s="73"/>
      <c r="V12" s="74"/>
    </row>
    <row r="13" spans="1:22" ht="15.6">
      <c r="Q13" s="48"/>
      <c r="R13" s="48"/>
      <c r="S13" s="73"/>
      <c r="T13" s="74"/>
      <c r="U13" s="73"/>
      <c r="V13" s="74"/>
    </row>
    <row r="14" spans="1:22" ht="15.6">
      <c r="Q14" s="48"/>
      <c r="R14" s="48"/>
      <c r="S14" s="73"/>
      <c r="T14" s="74"/>
      <c r="U14" s="73"/>
      <c r="V14" s="74"/>
    </row>
    <row r="15" spans="1:22" ht="15.6">
      <c r="Q15" s="48"/>
      <c r="R15" s="48"/>
      <c r="S15" s="73"/>
      <c r="T15" s="74"/>
      <c r="U15" s="73"/>
      <c r="V15" s="74"/>
    </row>
    <row r="16" spans="1:22" ht="15.6">
      <c r="Q16" s="48"/>
      <c r="R16" s="48"/>
      <c r="S16" s="73"/>
      <c r="T16" s="74"/>
      <c r="U16" s="73"/>
      <c r="V16" s="74"/>
    </row>
    <row r="17" spans="17:22" ht="15.6">
      <c r="Q17" s="75"/>
      <c r="R17" s="75"/>
      <c r="S17" s="73"/>
      <c r="T17" s="74"/>
      <c r="U17" s="73"/>
      <c r="V17" s="74"/>
    </row>
    <row r="18" spans="17:22" ht="15.6">
      <c r="Q18" s="48"/>
      <c r="R18" s="75"/>
      <c r="S18" s="73"/>
      <c r="T18" s="74"/>
      <c r="U18" s="73"/>
      <c r="V18" s="74"/>
    </row>
    <row r="19" spans="17:22" ht="15.6">
      <c r="Q19" s="48"/>
      <c r="R19" s="48"/>
      <c r="S19" s="73"/>
      <c r="T19" s="74"/>
      <c r="U19" s="73"/>
      <c r="V19" s="74"/>
    </row>
  </sheetData>
  <mergeCells count="16">
    <mergeCell ref="D2:D7"/>
    <mergeCell ref="J6:J7"/>
    <mergeCell ref="K6:K7"/>
    <mergeCell ref="B2:B7"/>
    <mergeCell ref="C2:C7"/>
    <mergeCell ref="E2:E7"/>
    <mergeCell ref="F2:F7"/>
    <mergeCell ref="G2:G7"/>
    <mergeCell ref="H2:K3"/>
    <mergeCell ref="M2:M7"/>
    <mergeCell ref="N2:N7"/>
    <mergeCell ref="H4:I5"/>
    <mergeCell ref="J4:K5"/>
    <mergeCell ref="H6:H7"/>
    <mergeCell ref="I6:I7"/>
    <mergeCell ref="L2:L7"/>
  </mergeCells>
  <conditionalFormatting sqref="H6:H8 J6:J8">
    <cfRule type="expression" dxfId="47" priority="36" stopIfTrue="1">
      <formula>IF($G$7&gt;$H$7,TRUE,FALSE)</formula>
    </cfRule>
    <cfRule type="expression" dxfId="46" priority="37" stopIfTrue="1">
      <formula>IF($G$7&lt;$H$7,TRUE,FALSE)</formula>
    </cfRule>
  </conditionalFormatting>
  <conditionalFormatting sqref="I6:I8 K6:K8">
    <cfRule type="expression" dxfId="45" priority="38" stopIfTrue="1">
      <formula>IF($H$7&gt;$G$7,TRUE,FALSE)</formula>
    </cfRule>
    <cfRule type="expression" dxfId="44" priority="39" stopIfTrue="1">
      <formula>IF($H$7&lt;$G$7,TRUE,FALSE)</formula>
    </cfRule>
  </conditionalFormatting>
  <conditionalFormatting sqref="N9:N11 U9:U10">
    <cfRule type="cellIs" dxfId="43" priority="40" stopIfTrue="1" operator="equal">
      <formula>"J"</formula>
    </cfRule>
    <cfRule type="cellIs" dxfId="42" priority="41" stopIfTrue="1" operator="equal">
      <formula>"K"</formula>
    </cfRule>
    <cfRule type="cellIs" dxfId="41" priority="42" stopIfTrue="1" operator="equal">
      <formula>"L"</formula>
    </cfRule>
  </conditionalFormatting>
  <conditionalFormatting sqref="Q9:Q10 S9:S10">
    <cfRule type="expression" dxfId="40" priority="7" stopIfTrue="1">
      <formula>IF($E$9&gt;$D$9,TRUE,FALSE)</formula>
    </cfRule>
    <cfRule type="expression" dxfId="39" priority="8" stopIfTrue="1">
      <formula>IF($E$9&lt;$D$9,TRUE,FALSE)</formula>
    </cfRule>
  </conditionalFormatting>
  <conditionalFormatting sqref="U6:U19 S6:S19">
    <cfRule type="expression" dxfId="38" priority="57" stopIfTrue="1">
      <formula>IF($E$32&gt;$F$32,TRUE,FALSE)</formula>
    </cfRule>
    <cfRule type="expression" dxfId="37" priority="58" stopIfTrue="1">
      <formula>IF($E$32&lt;$F$32,TRUE,FALSE)</formula>
    </cfRule>
  </conditionalFormatting>
  <conditionalFormatting sqref="V6:V19 T6:T19">
    <cfRule type="expression" dxfId="36" priority="63" stopIfTrue="1">
      <formula>IF($F$32&gt;$E$32,TRUE,FALSE)</formula>
    </cfRule>
    <cfRule type="expression" dxfId="35" priority="64" stopIfTrue="1">
      <formula>IF($F$32&lt;$E$32,TRUE,FALSE)</formula>
    </cfRule>
  </conditionalFormatting>
  <conditionalFormatting sqref="R9:R10 P9:P10">
    <cfRule type="expression" dxfId="34" priority="73" stopIfTrue="1">
      <formula>IF(#REF!&gt;#REF!,TRUE,FALSE)</formula>
    </cfRule>
    <cfRule type="expression" dxfId="33" priority="74" stopIfTrue="1">
      <formula>IF(#REF!&lt;#REF!,TRUE,FALSE)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horizontalDpi="4294967293" verticalDpi="0" r:id="rId1"/>
  <headerFooter>
    <oddHeader>&amp;C&amp;"+,Normal"&amp;14Potentiels par secteur d'influence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Feuil14">
    <tabColor rgb="FF00B050"/>
  </sheetPr>
  <dimension ref="A1:W34"/>
  <sheetViews>
    <sheetView zoomScaleNormal="100" workbookViewId="0">
      <selection activeCell="C21" sqref="C21"/>
    </sheetView>
  </sheetViews>
  <sheetFormatPr baseColWidth="10" defaultRowHeight="12.6"/>
  <cols>
    <col min="1" max="1" width="2.6640625" customWidth="1"/>
    <col min="2" max="2" width="4.109375" customWidth="1"/>
    <col min="3" max="3" width="30" customWidth="1"/>
    <col min="4" max="4" width="27.5546875" customWidth="1"/>
    <col min="5" max="7" width="4.5546875" customWidth="1"/>
    <col min="8" max="11" width="9.6640625" customWidth="1"/>
    <col min="12" max="13" width="5.109375" customWidth="1"/>
    <col min="14" max="14" width="4.5546875" customWidth="1"/>
  </cols>
  <sheetData>
    <row r="1" spans="1:23" ht="13.8" thickBot="1">
      <c r="A1" s="329"/>
      <c r="B1" s="329"/>
      <c r="C1" s="329"/>
      <c r="E1" s="329"/>
      <c r="F1" s="329"/>
      <c r="G1" s="329"/>
      <c r="H1" s="329"/>
      <c r="I1" s="329"/>
      <c r="J1" s="329"/>
      <c r="K1" s="329"/>
      <c r="L1" s="329"/>
      <c r="M1" s="329"/>
    </row>
    <row r="2" spans="1:23" ht="18.75" customHeight="1">
      <c r="A2" s="329"/>
      <c r="B2" s="586" t="s">
        <v>258</v>
      </c>
      <c r="C2" s="589" t="s">
        <v>61</v>
      </c>
      <c r="D2" s="583" t="s">
        <v>162</v>
      </c>
      <c r="E2" s="592" t="s">
        <v>62</v>
      </c>
      <c r="F2" s="592" t="s">
        <v>14</v>
      </c>
      <c r="G2" s="592" t="s">
        <v>63</v>
      </c>
      <c r="H2" s="595" t="s">
        <v>64</v>
      </c>
      <c r="I2" s="596"/>
      <c r="J2" s="596"/>
      <c r="K2" s="597"/>
      <c r="L2" s="569" t="s">
        <v>260</v>
      </c>
      <c r="M2" s="569" t="s">
        <v>65</v>
      </c>
      <c r="N2" s="572" t="s">
        <v>57</v>
      </c>
    </row>
    <row r="3" spans="1:23" ht="18.75" customHeight="1">
      <c r="A3" s="329"/>
      <c r="B3" s="587"/>
      <c r="C3" s="590"/>
      <c r="D3" s="584"/>
      <c r="E3" s="593"/>
      <c r="F3" s="593"/>
      <c r="G3" s="593"/>
      <c r="H3" s="598"/>
      <c r="I3" s="599"/>
      <c r="J3" s="599"/>
      <c r="K3" s="600"/>
      <c r="L3" s="570"/>
      <c r="M3" s="570"/>
      <c r="N3" s="573"/>
      <c r="P3" s="66"/>
      <c r="Q3" s="66"/>
      <c r="R3" s="66"/>
      <c r="S3" s="66"/>
    </row>
    <row r="4" spans="1:23" ht="18.75" customHeight="1">
      <c r="A4" s="329"/>
      <c r="B4" s="587"/>
      <c r="C4" s="590"/>
      <c r="D4" s="584"/>
      <c r="E4" s="593"/>
      <c r="F4" s="593"/>
      <c r="G4" s="593"/>
      <c r="H4" s="575" t="s">
        <v>66</v>
      </c>
      <c r="I4" s="576"/>
      <c r="J4" s="575" t="s">
        <v>67</v>
      </c>
      <c r="K4" s="576"/>
      <c r="L4" s="570"/>
      <c r="M4" s="570"/>
      <c r="N4" s="573"/>
      <c r="P4" s="66"/>
      <c r="Q4" s="66"/>
      <c r="R4" s="66"/>
      <c r="S4" s="66"/>
    </row>
    <row r="5" spans="1:23" ht="18" customHeight="1">
      <c r="A5" s="329"/>
      <c r="B5" s="587"/>
      <c r="C5" s="590"/>
      <c r="D5" s="584"/>
      <c r="E5" s="593"/>
      <c r="F5" s="593"/>
      <c r="G5" s="593"/>
      <c r="H5" s="577"/>
      <c r="I5" s="578"/>
      <c r="J5" s="577"/>
      <c r="K5" s="578"/>
      <c r="L5" s="570"/>
      <c r="M5" s="570"/>
      <c r="N5" s="573"/>
      <c r="P5" s="67"/>
      <c r="Q5" s="67"/>
      <c r="R5" s="68"/>
      <c r="S5" s="68"/>
    </row>
    <row r="6" spans="1:23" ht="18" customHeight="1">
      <c r="A6" s="329"/>
      <c r="B6" s="587"/>
      <c r="C6" s="590"/>
      <c r="D6" s="584"/>
      <c r="E6" s="593"/>
      <c r="F6" s="593"/>
      <c r="G6" s="593"/>
      <c r="H6" s="601">
        <v>41997</v>
      </c>
      <c r="I6" s="603">
        <v>41709</v>
      </c>
      <c r="J6" s="601">
        <f>H6</f>
        <v>41997</v>
      </c>
      <c r="K6" s="603">
        <f>I6</f>
        <v>41709</v>
      </c>
      <c r="L6" s="570"/>
      <c r="M6" s="570"/>
      <c r="N6" s="573"/>
      <c r="P6" s="67"/>
      <c r="Q6" s="67"/>
      <c r="R6" s="68"/>
      <c r="S6" s="68"/>
    </row>
    <row r="7" spans="1:23" ht="18.75" customHeight="1" thickBot="1">
      <c r="A7" s="329"/>
      <c r="B7" s="588"/>
      <c r="C7" s="591"/>
      <c r="D7" s="585"/>
      <c r="E7" s="594"/>
      <c r="F7" s="594"/>
      <c r="G7" s="594"/>
      <c r="H7" s="602"/>
      <c r="I7" s="604"/>
      <c r="J7" s="602"/>
      <c r="K7" s="604"/>
      <c r="L7" s="571"/>
      <c r="M7" s="571"/>
      <c r="N7" s="574"/>
      <c r="P7" s="32"/>
      <c r="Q7" s="32"/>
      <c r="R7" s="2"/>
      <c r="S7" s="2"/>
    </row>
    <row r="8" spans="1:23" ht="9" customHeight="1" thickTop="1">
      <c r="A8" s="329"/>
      <c r="B8" s="330"/>
      <c r="C8" s="331"/>
      <c r="D8" s="331"/>
      <c r="E8" s="332"/>
      <c r="F8" s="332"/>
      <c r="G8" s="332"/>
      <c r="H8" s="333"/>
      <c r="I8" s="334"/>
      <c r="J8" s="335"/>
      <c r="K8" s="334"/>
      <c r="L8" s="336"/>
      <c r="M8" s="336"/>
      <c r="N8" s="29"/>
      <c r="P8" s="32"/>
      <c r="Q8" s="32"/>
      <c r="R8" s="2"/>
      <c r="S8" s="2"/>
    </row>
    <row r="9" spans="1:23" ht="18.75" customHeight="1">
      <c r="A9" s="107">
        <v>1</v>
      </c>
      <c r="B9" s="337" t="s">
        <v>256</v>
      </c>
      <c r="C9" s="423" t="s">
        <v>261</v>
      </c>
      <c r="D9" s="385"/>
      <c r="E9" s="338" t="s">
        <v>58</v>
      </c>
      <c r="F9" s="338" t="s">
        <v>40</v>
      </c>
      <c r="G9" s="338" t="s">
        <v>59</v>
      </c>
      <c r="H9" s="339" t="e">
        <f>'Redresseur R1'!#REF!</f>
        <v>#REF!</v>
      </c>
      <c r="I9" s="340" t="e">
        <f>'Redresseur R1'!#REF!</f>
        <v>#REF!</v>
      </c>
      <c r="J9" s="356" t="e">
        <f>'Redresseur R1'!#REF!</f>
        <v>#REF!</v>
      </c>
      <c r="K9" s="340" t="e">
        <f>'Redresseur R1'!#REF!</f>
        <v>#REF!</v>
      </c>
      <c r="L9" s="437">
        <v>1000</v>
      </c>
      <c r="M9" s="441" t="e">
        <f>IF(AND(J9="",K9=""),NA(),IF(AND(1000&gt;L9,L9&gt;100),-800,IF(L9&gt;=1000,-700,-900)))</f>
        <v>#REF!</v>
      </c>
      <c r="N9" s="30" t="s">
        <v>8</v>
      </c>
      <c r="P9" s="32"/>
      <c r="Q9" s="32"/>
      <c r="R9" s="2"/>
      <c r="S9" s="2"/>
    </row>
    <row r="10" spans="1:23" ht="17.399999999999999">
      <c r="A10" s="107">
        <v>2</v>
      </c>
      <c r="B10" s="337">
        <v>4</v>
      </c>
      <c r="C10" s="362" t="s">
        <v>76</v>
      </c>
      <c r="D10" s="385"/>
      <c r="E10" s="338" t="s">
        <v>58</v>
      </c>
      <c r="F10" s="338" t="s">
        <v>40</v>
      </c>
      <c r="G10" s="338" t="s">
        <v>59</v>
      </c>
      <c r="H10" s="339">
        <v>-1214</v>
      </c>
      <c r="I10" s="340">
        <v>-1211</v>
      </c>
      <c r="J10" s="356">
        <v>-1032</v>
      </c>
      <c r="K10" s="340">
        <v>-1028</v>
      </c>
      <c r="L10" s="437">
        <v>54</v>
      </c>
      <c r="M10" s="441">
        <f t="shared" ref="M10:M26" si="0">IF(AND(J10="",K10=""),NA(),IF(AND(1000&gt;L10,L10&gt;100),-800,IF(L10&gt;=1000,-700,-900)))</f>
        <v>-900</v>
      </c>
      <c r="N10" s="30" t="s">
        <v>8</v>
      </c>
      <c r="P10" s="69"/>
      <c r="Q10" s="69"/>
      <c r="R10" s="10"/>
      <c r="S10" s="10"/>
    </row>
    <row r="11" spans="1:23" ht="20.399999999999999">
      <c r="A11" s="107">
        <v>3</v>
      </c>
      <c r="B11" s="337">
        <v>3</v>
      </c>
      <c r="C11" s="362" t="s">
        <v>77</v>
      </c>
      <c r="D11" s="385"/>
      <c r="E11" s="341"/>
      <c r="F11" s="341"/>
      <c r="G11" s="341"/>
      <c r="H11" s="339">
        <v>-1000</v>
      </c>
      <c r="I11" s="340">
        <v>-1195</v>
      </c>
      <c r="J11" s="357"/>
      <c r="K11" s="340">
        <v>-1033</v>
      </c>
      <c r="L11" s="437"/>
      <c r="M11" s="441">
        <f t="shared" si="0"/>
        <v>-900</v>
      </c>
      <c r="N11" s="71" t="s">
        <v>9</v>
      </c>
      <c r="P11" s="70"/>
      <c r="Q11" s="70"/>
      <c r="R11" s="10"/>
      <c r="S11" s="10"/>
    </row>
    <row r="12" spans="1:23" ht="17.399999999999999">
      <c r="A12" s="107">
        <v>4</v>
      </c>
      <c r="B12" s="337">
        <v>38</v>
      </c>
      <c r="C12" s="362" t="s">
        <v>78</v>
      </c>
      <c r="D12" s="385"/>
      <c r="E12" s="338" t="s">
        <v>58</v>
      </c>
      <c r="F12" s="338" t="s">
        <v>40</v>
      </c>
      <c r="G12" s="338" t="s">
        <v>59</v>
      </c>
      <c r="H12" s="339">
        <v>-1012</v>
      </c>
      <c r="I12" s="340">
        <v>-980</v>
      </c>
      <c r="J12" s="356">
        <v>-831</v>
      </c>
      <c r="K12" s="340">
        <v>-815</v>
      </c>
      <c r="L12" s="437">
        <v>152</v>
      </c>
      <c r="M12" s="441">
        <f t="shared" si="0"/>
        <v>-800</v>
      </c>
      <c r="N12" s="30" t="s">
        <v>8</v>
      </c>
      <c r="P12" s="69"/>
      <c r="Q12" s="69"/>
      <c r="R12" s="10"/>
      <c r="S12" s="10"/>
    </row>
    <row r="13" spans="1:23" ht="20.399999999999999">
      <c r="A13" s="107">
        <v>5</v>
      </c>
      <c r="B13" s="337">
        <v>5</v>
      </c>
      <c r="C13" s="362" t="s">
        <v>79</v>
      </c>
      <c r="D13" s="385"/>
      <c r="E13" s="341"/>
      <c r="F13" s="341"/>
      <c r="G13" s="341"/>
      <c r="H13" s="339"/>
      <c r="I13" s="340">
        <v>-1436</v>
      </c>
      <c r="J13" s="356"/>
      <c r="K13" s="340">
        <v>-1095</v>
      </c>
      <c r="L13" s="437"/>
      <c r="M13" s="441">
        <f t="shared" si="0"/>
        <v>-900</v>
      </c>
      <c r="N13" s="71" t="s">
        <v>9</v>
      </c>
      <c r="P13" s="69"/>
      <c r="Q13" s="69"/>
      <c r="R13" s="10"/>
      <c r="S13" s="10"/>
    </row>
    <row r="14" spans="1:23" ht="20.399999999999999">
      <c r="A14" s="107">
        <v>6</v>
      </c>
      <c r="B14" s="337">
        <v>50</v>
      </c>
      <c r="C14" s="362" t="s">
        <v>80</v>
      </c>
      <c r="D14" s="385"/>
      <c r="E14" s="341"/>
      <c r="F14" s="341"/>
      <c r="G14" s="341"/>
      <c r="H14" s="342"/>
      <c r="I14" s="340">
        <v>-1375</v>
      </c>
      <c r="J14" s="358"/>
      <c r="K14" s="340">
        <v>-1065</v>
      </c>
      <c r="L14" s="437"/>
      <c r="M14" s="441">
        <f t="shared" si="0"/>
        <v>-900</v>
      </c>
      <c r="N14" s="71" t="s">
        <v>9</v>
      </c>
      <c r="P14" s="69"/>
      <c r="Q14" s="69"/>
      <c r="R14" s="10"/>
      <c r="S14" s="10"/>
    </row>
    <row r="15" spans="1:23" ht="18" customHeight="1">
      <c r="A15" s="107">
        <v>7</v>
      </c>
      <c r="B15" s="337">
        <v>35</v>
      </c>
      <c r="C15" s="362" t="s">
        <v>81</v>
      </c>
      <c r="D15" s="385"/>
      <c r="E15" s="338"/>
      <c r="F15" s="338"/>
      <c r="G15" s="341"/>
      <c r="H15" s="343"/>
      <c r="I15" s="340"/>
      <c r="J15" s="359"/>
      <c r="K15" s="340"/>
      <c r="L15" s="437"/>
      <c r="M15" s="441" t="e">
        <f t="shared" si="0"/>
        <v>#N/A</v>
      </c>
      <c r="N15" s="71" t="s">
        <v>9</v>
      </c>
      <c r="P15" s="69"/>
      <c r="Q15" s="69"/>
      <c r="R15" s="10"/>
      <c r="S15" s="10"/>
    </row>
    <row r="16" spans="1:23" ht="17.399999999999999">
      <c r="A16" s="107">
        <v>8</v>
      </c>
      <c r="B16" s="337">
        <v>6</v>
      </c>
      <c r="C16" s="438" t="s">
        <v>82</v>
      </c>
      <c r="D16" s="385"/>
      <c r="E16" s="338" t="s">
        <v>58</v>
      </c>
      <c r="F16" s="338" t="s">
        <v>40</v>
      </c>
      <c r="G16" s="338" t="s">
        <v>59</v>
      </c>
      <c r="H16" s="344">
        <v>-415</v>
      </c>
      <c r="I16" s="340"/>
      <c r="J16" s="360">
        <v>-395</v>
      </c>
      <c r="K16" s="340"/>
      <c r="L16" s="437">
        <v>198</v>
      </c>
      <c r="M16" s="441">
        <f t="shared" si="0"/>
        <v>-800</v>
      </c>
      <c r="N16" s="30" t="s">
        <v>6</v>
      </c>
      <c r="P16" s="69"/>
      <c r="Q16" s="69"/>
      <c r="R16" s="10"/>
      <c r="S16" s="10"/>
      <c r="T16" s="32"/>
      <c r="U16" s="2"/>
      <c r="V16" s="32"/>
      <c r="W16" s="2"/>
    </row>
    <row r="17" spans="1:23" ht="17.399999999999999">
      <c r="A17" s="107">
        <v>9</v>
      </c>
      <c r="B17" s="337">
        <v>25</v>
      </c>
      <c r="C17" s="362" t="s">
        <v>83</v>
      </c>
      <c r="D17" s="385"/>
      <c r="E17" s="338"/>
      <c r="F17" s="338"/>
      <c r="G17" s="338"/>
      <c r="H17" s="346"/>
      <c r="I17" s="340">
        <v>-1403</v>
      </c>
      <c r="J17" s="361"/>
      <c r="K17" s="340">
        <v>-926</v>
      </c>
      <c r="L17" s="437"/>
      <c r="M17" s="441">
        <f t="shared" si="0"/>
        <v>-900</v>
      </c>
      <c r="N17" s="30" t="s">
        <v>8</v>
      </c>
      <c r="P17" s="69"/>
      <c r="Q17" s="69"/>
      <c r="R17" s="10"/>
      <c r="S17" s="10"/>
      <c r="T17" s="32"/>
      <c r="U17" s="2"/>
      <c r="V17" s="32"/>
      <c r="W17" s="2"/>
    </row>
    <row r="18" spans="1:23" ht="17.399999999999999">
      <c r="A18" s="107">
        <v>10</v>
      </c>
      <c r="B18" s="337">
        <v>7</v>
      </c>
      <c r="C18" s="362" t="s">
        <v>84</v>
      </c>
      <c r="D18" s="385"/>
      <c r="E18" s="338"/>
      <c r="F18" s="338"/>
      <c r="G18" s="338"/>
      <c r="H18" s="345"/>
      <c r="I18" s="340">
        <v>-1334</v>
      </c>
      <c r="J18" s="361"/>
      <c r="K18" s="340">
        <v>-940</v>
      </c>
      <c r="L18" s="437"/>
      <c r="M18" s="441">
        <f t="shared" si="0"/>
        <v>-900</v>
      </c>
      <c r="N18" s="30" t="s">
        <v>8</v>
      </c>
      <c r="P18" s="69"/>
      <c r="Q18" s="69"/>
      <c r="R18" s="10"/>
      <c r="S18" s="10"/>
      <c r="T18" s="32"/>
      <c r="U18" s="2"/>
      <c r="V18" s="32"/>
      <c r="W18" s="2"/>
    </row>
    <row r="19" spans="1:23" ht="20.399999999999999">
      <c r="A19" s="107">
        <v>11</v>
      </c>
      <c r="B19" s="337">
        <v>32</v>
      </c>
      <c r="C19" s="438" t="s">
        <v>85</v>
      </c>
      <c r="D19" s="385"/>
      <c r="E19" s="338"/>
      <c r="F19" s="338"/>
      <c r="G19" s="338"/>
      <c r="H19" s="346"/>
      <c r="I19" s="340"/>
      <c r="J19" s="361"/>
      <c r="K19" s="340"/>
      <c r="L19" s="437"/>
      <c r="M19" s="441" t="e">
        <f t="shared" si="0"/>
        <v>#N/A</v>
      </c>
      <c r="N19" s="71" t="s">
        <v>9</v>
      </c>
      <c r="P19" s="69"/>
      <c r="Q19" s="69"/>
      <c r="R19" s="10"/>
      <c r="S19" s="10"/>
      <c r="T19" s="32"/>
      <c r="U19" s="2"/>
      <c r="V19" s="32"/>
      <c r="W19" s="2"/>
    </row>
    <row r="20" spans="1:23" ht="20.399999999999999">
      <c r="A20" s="107">
        <v>12</v>
      </c>
      <c r="B20" s="337" t="s">
        <v>256</v>
      </c>
      <c r="C20" s="423" t="s">
        <v>262</v>
      </c>
      <c r="D20" s="385"/>
      <c r="E20" s="338"/>
      <c r="F20" s="338"/>
      <c r="G20" s="338"/>
      <c r="H20" s="439">
        <v>-2963</v>
      </c>
      <c r="I20" s="340"/>
      <c r="J20" s="440">
        <f>'Redresseur R2'!F42</f>
        <v>-1267</v>
      </c>
      <c r="K20" s="340"/>
      <c r="L20" s="437">
        <v>96</v>
      </c>
      <c r="M20" s="441">
        <f t="shared" si="0"/>
        <v>-900</v>
      </c>
      <c r="N20" s="71"/>
      <c r="P20" s="69"/>
      <c r="Q20" s="69"/>
      <c r="R20" s="10"/>
      <c r="S20" s="10"/>
      <c r="T20" s="32"/>
      <c r="U20" s="2"/>
      <c r="V20" s="32"/>
      <c r="W20" s="2"/>
    </row>
    <row r="21" spans="1:23" ht="18" customHeight="1">
      <c r="A21" s="107">
        <v>13</v>
      </c>
      <c r="B21" s="337">
        <v>51</v>
      </c>
      <c r="C21" s="362" t="s">
        <v>86</v>
      </c>
      <c r="D21" s="386"/>
      <c r="E21" s="338" t="s">
        <v>58</v>
      </c>
      <c r="F21" s="338" t="s">
        <v>40</v>
      </c>
      <c r="G21" s="338" t="s">
        <v>59</v>
      </c>
      <c r="H21" s="346">
        <v>-1956</v>
      </c>
      <c r="I21" s="340">
        <v>-1961</v>
      </c>
      <c r="J21" s="361">
        <v>-1058</v>
      </c>
      <c r="K21" s="340">
        <v>-1066</v>
      </c>
      <c r="L21" s="437">
        <v>236</v>
      </c>
      <c r="M21" s="441">
        <f t="shared" si="0"/>
        <v>-800</v>
      </c>
      <c r="N21" s="30" t="s">
        <v>8</v>
      </c>
      <c r="P21" s="69"/>
      <c r="Q21" s="69"/>
      <c r="R21" s="10"/>
      <c r="S21" s="10"/>
      <c r="T21" s="32"/>
      <c r="U21" s="2"/>
      <c r="V21" s="32"/>
      <c r="W21" s="2"/>
    </row>
    <row r="22" spans="1:23" ht="18" customHeight="1">
      <c r="A22" s="107">
        <v>14</v>
      </c>
      <c r="B22" s="337">
        <v>1</v>
      </c>
      <c r="C22" s="363" t="s">
        <v>87</v>
      </c>
      <c r="D22" s="386"/>
      <c r="E22" s="338" t="s">
        <v>58</v>
      </c>
      <c r="F22" s="338" t="s">
        <v>40</v>
      </c>
      <c r="G22" s="338" t="s">
        <v>59</v>
      </c>
      <c r="H22" s="346">
        <v>-1412</v>
      </c>
      <c r="I22" s="340">
        <v>-1420</v>
      </c>
      <c r="J22" s="361">
        <v>-879</v>
      </c>
      <c r="K22" s="340">
        <v>-744</v>
      </c>
      <c r="L22" s="437">
        <v>1024</v>
      </c>
      <c r="M22" s="441">
        <f t="shared" si="0"/>
        <v>-700</v>
      </c>
      <c r="N22" s="30" t="s">
        <v>8</v>
      </c>
      <c r="P22" s="69"/>
      <c r="Q22" s="69"/>
      <c r="R22" s="10"/>
      <c r="S22" s="10"/>
      <c r="T22" s="32"/>
      <c r="U22" s="2"/>
      <c r="V22" s="32"/>
      <c r="W22" s="2"/>
    </row>
    <row r="23" spans="1:23" ht="18" customHeight="1">
      <c r="A23" s="107">
        <v>15</v>
      </c>
      <c r="B23" s="347" t="s">
        <v>256</v>
      </c>
      <c r="C23" s="362" t="s">
        <v>88</v>
      </c>
      <c r="D23" s="386"/>
      <c r="E23" s="338"/>
      <c r="F23" s="338"/>
      <c r="G23" s="338"/>
      <c r="H23" s="346"/>
      <c r="I23" s="340"/>
      <c r="J23" s="361"/>
      <c r="K23" s="340"/>
      <c r="L23" s="437"/>
      <c r="M23" s="441" t="e">
        <f t="shared" si="0"/>
        <v>#N/A</v>
      </c>
      <c r="N23" s="71" t="s">
        <v>9</v>
      </c>
      <c r="P23" s="69"/>
      <c r="Q23" s="69"/>
      <c r="R23" s="10"/>
      <c r="S23" s="10"/>
      <c r="T23" s="32"/>
      <c r="U23" s="2"/>
      <c r="V23" s="32"/>
      <c r="W23" s="2"/>
    </row>
    <row r="24" spans="1:23" ht="18" customHeight="1">
      <c r="A24" s="107">
        <v>16</v>
      </c>
      <c r="B24" s="347" t="s">
        <v>256</v>
      </c>
      <c r="C24" s="438" t="s">
        <v>89</v>
      </c>
      <c r="D24" s="385"/>
      <c r="E24" s="338" t="s">
        <v>58</v>
      </c>
      <c r="F24" s="338" t="s">
        <v>40</v>
      </c>
      <c r="G24" s="338" t="s">
        <v>59</v>
      </c>
      <c r="H24" s="346">
        <v>-1311</v>
      </c>
      <c r="I24" s="340">
        <v>-1367</v>
      </c>
      <c r="J24" s="361">
        <v>-1069</v>
      </c>
      <c r="K24" s="340">
        <v>-1116</v>
      </c>
      <c r="L24" s="437">
        <v>56</v>
      </c>
      <c r="M24" s="441">
        <f t="shared" si="0"/>
        <v>-900</v>
      </c>
      <c r="N24" s="30" t="s">
        <v>8</v>
      </c>
      <c r="P24" s="32"/>
      <c r="Q24" s="2"/>
      <c r="R24" s="32"/>
      <c r="S24" s="2"/>
      <c r="T24" s="32"/>
      <c r="U24" s="2"/>
      <c r="V24" s="32"/>
      <c r="W24" s="2"/>
    </row>
    <row r="25" spans="1:23" ht="18" customHeight="1">
      <c r="A25" s="107">
        <v>17</v>
      </c>
      <c r="B25" s="347" t="s">
        <v>256</v>
      </c>
      <c r="C25" s="362" t="s">
        <v>90</v>
      </c>
      <c r="D25" s="385"/>
      <c r="E25" s="338"/>
      <c r="F25" s="338"/>
      <c r="G25" s="338"/>
      <c r="H25" s="346"/>
      <c r="I25" s="340"/>
      <c r="J25" s="361"/>
      <c r="K25" s="340"/>
      <c r="L25" s="437"/>
      <c r="M25" s="441" t="e">
        <f t="shared" si="0"/>
        <v>#N/A</v>
      </c>
      <c r="N25" s="71" t="s">
        <v>9</v>
      </c>
      <c r="P25" s="32"/>
      <c r="Q25" s="2"/>
      <c r="R25" s="32"/>
      <c r="S25" s="2"/>
      <c r="T25" s="32"/>
      <c r="U25" s="2"/>
      <c r="V25" s="32"/>
      <c r="W25" s="2"/>
    </row>
    <row r="26" spans="1:23" ht="18" customHeight="1">
      <c r="A26" s="107">
        <v>18</v>
      </c>
      <c r="B26" s="348">
        <v>37</v>
      </c>
      <c r="C26" s="363" t="s">
        <v>131</v>
      </c>
      <c r="D26" s="385"/>
      <c r="E26" s="338" t="s">
        <v>58</v>
      </c>
      <c r="F26" s="338" t="s">
        <v>40</v>
      </c>
      <c r="G26" s="338" t="s">
        <v>59</v>
      </c>
      <c r="H26" s="346">
        <v>-1944</v>
      </c>
      <c r="I26" s="349"/>
      <c r="J26" s="361">
        <v>-1115</v>
      </c>
      <c r="K26" s="349"/>
      <c r="L26" s="437"/>
      <c r="M26" s="441">
        <f t="shared" si="0"/>
        <v>-900</v>
      </c>
      <c r="N26" s="30" t="s">
        <v>8</v>
      </c>
    </row>
    <row r="27" spans="1:23" ht="9" customHeight="1" thickBot="1">
      <c r="A27" s="395"/>
      <c r="B27" s="350"/>
      <c r="C27" s="351"/>
      <c r="D27" s="388"/>
      <c r="E27" s="352"/>
      <c r="F27" s="352"/>
      <c r="G27" s="352"/>
      <c r="H27" s="353"/>
      <c r="I27" s="354"/>
      <c r="J27" s="353"/>
      <c r="K27" s="354"/>
      <c r="L27" s="355"/>
      <c r="M27" s="355"/>
      <c r="N27" s="65"/>
    </row>
    <row r="28" spans="1:23" ht="18" customHeight="1">
      <c r="A28" s="1"/>
      <c r="B28" s="1"/>
      <c r="C28" s="34"/>
      <c r="D28" s="138"/>
      <c r="E28" s="35"/>
      <c r="F28" s="35"/>
      <c r="G28" s="35"/>
      <c r="H28" s="31"/>
      <c r="I28" s="40"/>
      <c r="J28" s="31"/>
      <c r="K28" s="41"/>
      <c r="L28" s="42"/>
      <c r="M28" s="42"/>
      <c r="N28" s="43"/>
    </row>
    <row r="29" spans="1:23" ht="18" customHeight="1">
      <c r="B29" s="1"/>
      <c r="C29" s="33"/>
      <c r="D29" s="138"/>
      <c r="E29" s="35"/>
      <c r="F29" s="35"/>
      <c r="G29" s="35"/>
      <c r="H29" s="31"/>
      <c r="I29" s="41"/>
      <c r="J29" s="31"/>
      <c r="K29" s="41"/>
      <c r="L29" s="42"/>
      <c r="M29" s="42"/>
      <c r="N29" s="43"/>
    </row>
    <row r="30" spans="1:23" ht="18" customHeight="1">
      <c r="B30" s="1"/>
      <c r="C30" s="34"/>
      <c r="D30" s="138"/>
      <c r="E30" s="35"/>
      <c r="F30" s="35"/>
      <c r="G30" s="35"/>
      <c r="H30" s="31"/>
      <c r="I30" s="41"/>
      <c r="J30" s="31"/>
      <c r="K30" s="41"/>
      <c r="L30" s="42"/>
      <c r="M30" s="42"/>
      <c r="N30" s="43"/>
    </row>
    <row r="31" spans="1:23" ht="18" customHeight="1">
      <c r="B31" s="1"/>
      <c r="C31" s="33"/>
      <c r="D31" s="138"/>
      <c r="E31" s="35"/>
      <c r="F31" s="35"/>
      <c r="G31" s="35"/>
      <c r="H31" s="31"/>
      <c r="I31" s="40"/>
      <c r="J31" s="31"/>
      <c r="K31" s="41"/>
      <c r="L31" s="42"/>
      <c r="M31" s="42"/>
      <c r="N31" s="43"/>
    </row>
    <row r="32" spans="1:23" ht="18" customHeight="1">
      <c r="B32" s="1"/>
      <c r="C32" s="33"/>
      <c r="D32" s="149"/>
      <c r="E32" s="35"/>
      <c r="F32" s="35"/>
      <c r="G32" s="35"/>
      <c r="H32" s="31"/>
      <c r="I32" s="41"/>
      <c r="J32" s="31"/>
      <c r="K32" s="41"/>
      <c r="L32" s="42"/>
      <c r="M32" s="42"/>
      <c r="N32" s="43"/>
    </row>
    <row r="33" spans="2:14" ht="18" customHeight="1">
      <c r="B33" s="1"/>
      <c r="C33" s="34"/>
      <c r="D33" s="149"/>
      <c r="E33" s="35"/>
      <c r="F33" s="35"/>
      <c r="G33" s="35"/>
      <c r="H33" s="31"/>
      <c r="I33" s="41"/>
      <c r="J33" s="31"/>
      <c r="K33" s="41"/>
      <c r="L33" s="42"/>
      <c r="M33" s="42"/>
      <c r="N33" s="43"/>
    </row>
    <row r="34" spans="2:14" ht="17.25" customHeight="1">
      <c r="B34" s="1"/>
      <c r="C34" s="1"/>
      <c r="D34" s="138"/>
      <c r="E34" s="1"/>
      <c r="F34" s="1"/>
      <c r="G34" s="1"/>
      <c r="H34" s="31"/>
      <c r="I34" s="44"/>
      <c r="J34" s="31"/>
      <c r="K34" s="45"/>
      <c r="L34" s="42"/>
      <c r="M34" s="42"/>
      <c r="N34" s="1"/>
    </row>
  </sheetData>
  <mergeCells count="16">
    <mergeCell ref="D2:D7"/>
    <mergeCell ref="K6:K7"/>
    <mergeCell ref="B2:B7"/>
    <mergeCell ref="C2:C7"/>
    <mergeCell ref="E2:E7"/>
    <mergeCell ref="F2:F7"/>
    <mergeCell ref="G2:G7"/>
    <mergeCell ref="H2:K3"/>
    <mergeCell ref="M2:M7"/>
    <mergeCell ref="N2:N7"/>
    <mergeCell ref="H4:I5"/>
    <mergeCell ref="J4:K5"/>
    <mergeCell ref="H6:H7"/>
    <mergeCell ref="I6:I7"/>
    <mergeCell ref="J6:J7"/>
    <mergeCell ref="L2:L7"/>
  </mergeCells>
  <conditionalFormatting sqref="J10:J13 H9:H14">
    <cfRule type="expression" dxfId="32" priority="31" stopIfTrue="1">
      <formula>IF($G$7&gt;$H$7,TRUE,FALSE)</formula>
    </cfRule>
    <cfRule type="expression" dxfId="31" priority="32" stopIfTrue="1">
      <formula>IF($G$7&lt;$H$7,TRUE,FALSE)</formula>
    </cfRule>
  </conditionalFormatting>
  <conditionalFormatting sqref="H6:H9 J6:J9">
    <cfRule type="expression" dxfId="30" priority="33" stopIfTrue="1">
      <formula>IF($G$7&gt;$H$7,TRUE,FALSE)</formula>
    </cfRule>
    <cfRule type="expression" dxfId="29" priority="34" stopIfTrue="1">
      <formula>IF($G$7&lt;$H$7,TRUE,FALSE)</formula>
    </cfRule>
  </conditionalFormatting>
  <conditionalFormatting sqref="I6:I9 K6:K9">
    <cfRule type="expression" dxfId="28" priority="35" stopIfTrue="1">
      <formula>IF($H$7&gt;$G$7,TRUE,FALSE)</formula>
    </cfRule>
    <cfRule type="expression" dxfId="27" priority="36" stopIfTrue="1">
      <formula>IF($H$7&lt;$G$7,TRUE,FALSE)</formula>
    </cfRule>
  </conditionalFormatting>
  <conditionalFormatting sqref="N12 N16:N18 N21:N22 N24 N26:N33 N9:N10">
    <cfRule type="cellIs" dxfId="26" priority="37" stopIfTrue="1" operator="equal">
      <formula>"J"</formula>
    </cfRule>
    <cfRule type="cellIs" dxfId="25" priority="38" stopIfTrue="1" operator="equal">
      <formula>"K"</formula>
    </cfRule>
    <cfRule type="cellIs" dxfId="24" priority="39" stopIfTrue="1" operator="equal">
      <formula>"L"</formula>
    </cfRule>
  </conditionalFormatting>
  <conditionalFormatting sqref="I9:I25 K10:K25">
    <cfRule type="expression" dxfId="23" priority="25" stopIfTrue="1">
      <formula>IF($F$5&gt;$E$5,TRUE,FALSE)</formula>
    </cfRule>
    <cfRule type="expression" dxfId="22" priority="26" stopIfTrue="1">
      <formula>IF($F$5&lt;$E$5,TRUE,FALSE)</formula>
    </cfRule>
  </conditionalFormatting>
  <conditionalFormatting sqref="N11">
    <cfRule type="cellIs" dxfId="21" priority="22" stopIfTrue="1" operator="equal">
      <formula>"J"</formula>
    </cfRule>
    <cfRule type="cellIs" dxfId="20" priority="23" stopIfTrue="1" operator="equal">
      <formula>"K"</formula>
    </cfRule>
    <cfRule type="cellIs" dxfId="19" priority="24" stopIfTrue="1" operator="equal">
      <formula>"L"</formula>
    </cfRule>
  </conditionalFormatting>
  <conditionalFormatting sqref="N15">
    <cfRule type="cellIs" dxfId="18" priority="19" stopIfTrue="1" operator="equal">
      <formula>"J"</formula>
    </cfRule>
    <cfRule type="cellIs" dxfId="17" priority="20" stopIfTrue="1" operator="equal">
      <formula>"K"</formula>
    </cfRule>
    <cfRule type="cellIs" dxfId="16" priority="21" stopIfTrue="1" operator="equal">
      <formula>"L"</formula>
    </cfRule>
  </conditionalFormatting>
  <conditionalFormatting sqref="N19:N20">
    <cfRule type="cellIs" dxfId="15" priority="16" stopIfTrue="1" operator="equal">
      <formula>"J"</formula>
    </cfRule>
    <cfRule type="cellIs" dxfId="14" priority="17" stopIfTrue="1" operator="equal">
      <formula>"K"</formula>
    </cfRule>
    <cfRule type="cellIs" dxfId="13" priority="18" stopIfTrue="1" operator="equal">
      <formula>"L"</formula>
    </cfRule>
  </conditionalFormatting>
  <conditionalFormatting sqref="N23">
    <cfRule type="cellIs" dxfId="12" priority="13" stopIfTrue="1" operator="equal">
      <formula>"J"</formula>
    </cfRule>
    <cfRule type="cellIs" dxfId="11" priority="14" stopIfTrue="1" operator="equal">
      <formula>"K"</formula>
    </cfRule>
    <cfRule type="cellIs" dxfId="10" priority="15" stopIfTrue="1" operator="equal">
      <formula>"L"</formula>
    </cfRule>
  </conditionalFormatting>
  <conditionalFormatting sqref="N25">
    <cfRule type="cellIs" dxfId="9" priority="10" stopIfTrue="1" operator="equal">
      <formula>"J"</formula>
    </cfRule>
    <cfRule type="cellIs" dxfId="8" priority="11" stopIfTrue="1" operator="equal">
      <formula>"K"</formula>
    </cfRule>
    <cfRule type="cellIs" dxfId="7" priority="12" stopIfTrue="1" operator="equal">
      <formula>"L"</formula>
    </cfRule>
  </conditionalFormatting>
  <conditionalFormatting sqref="N13:N14">
    <cfRule type="cellIs" dxfId="6" priority="7" stopIfTrue="1" operator="equal">
      <formula>"J"</formula>
    </cfRule>
    <cfRule type="cellIs" dxfId="5" priority="8" stopIfTrue="1" operator="equal">
      <formula>"K"</formula>
    </cfRule>
    <cfRule type="cellIs" dxfId="4" priority="9" stopIfTrue="1" operator="equal">
      <formula>"L"</formula>
    </cfRule>
  </conditionalFormatting>
  <conditionalFormatting sqref="J9">
    <cfRule type="expression" dxfId="3" priority="5" stopIfTrue="1">
      <formula>IF($G$7&gt;$H$7,TRUE,FALSE)</formula>
    </cfRule>
    <cfRule type="expression" dxfId="2" priority="6" stopIfTrue="1">
      <formula>IF($G$7&lt;$H$7,TRUE,FALSE)</formula>
    </cfRule>
  </conditionalFormatting>
  <conditionalFormatting sqref="K9">
    <cfRule type="expression" dxfId="1" priority="3" stopIfTrue="1">
      <formula>IF($F$5&gt;$E$5,TRUE,FALSE)</formula>
    </cfRule>
    <cfRule type="expression" dxfId="0" priority="4" stopIfTrue="1">
      <formula>IF($F$5&lt;$E$5,TRUE,FALSE)</formula>
    </cfRule>
  </conditionalFormatting>
  <pageMargins left="0.7" right="0.7" top="0.75" bottom="0.75" header="0.3" footer="0.3"/>
  <pageSetup paperSize="9" orientation="landscape" horizontalDpi="4294967293" verticalDpi="0" r:id="rId1"/>
  <headerFooter>
    <oddHeader>&amp;C&amp;"+,Normal"&amp;14Potentiels par secteur d'influence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Feuil15">
    <tabColor rgb="FF00B050"/>
  </sheetPr>
  <dimension ref="B1:K52"/>
  <sheetViews>
    <sheetView zoomScaleNormal="100" workbookViewId="0">
      <selection activeCell="B15" sqref="B15"/>
    </sheetView>
  </sheetViews>
  <sheetFormatPr baseColWidth="10" defaultColWidth="11.44140625" defaultRowHeight="15.6"/>
  <cols>
    <col min="1" max="1" width="11.44140625" style="64"/>
    <col min="2" max="2" width="31.33203125" style="54" customWidth="1"/>
    <col min="3" max="3" width="9.33203125" style="53" customWidth="1"/>
    <col min="4" max="5" width="7.33203125" style="54" customWidth="1"/>
    <col min="6" max="6" width="15.6640625" style="51" customWidth="1"/>
    <col min="7" max="8" width="9" style="51" customWidth="1"/>
    <col min="9" max="11" width="9" style="54" customWidth="1"/>
    <col min="12" max="16384" width="11.44140625" style="64"/>
  </cols>
  <sheetData>
    <row r="1" spans="2:5" s="52" customFormat="1" ht="15.75" customHeight="1">
      <c r="B1" s="56"/>
      <c r="C1" s="55"/>
      <c r="D1" s="605"/>
      <c r="E1" s="606"/>
    </row>
    <row r="2" spans="2:5">
      <c r="B2" s="54" t="s">
        <v>160</v>
      </c>
      <c r="C2" s="57"/>
      <c r="D2" s="58"/>
      <c r="E2" s="59"/>
    </row>
    <row r="3" spans="2:5">
      <c r="C3" s="57"/>
      <c r="D3" s="60"/>
      <c r="E3" s="61"/>
    </row>
    <row r="4" spans="2:5">
      <c r="B4" s="54" t="s">
        <v>153</v>
      </c>
      <c r="C4" s="51"/>
      <c r="D4" s="62"/>
      <c r="E4" s="59"/>
    </row>
    <row r="6" spans="2:5">
      <c r="B6" s="54" t="s">
        <v>154</v>
      </c>
    </row>
    <row r="7" spans="2:5">
      <c r="B7" s="54" t="s">
        <v>155</v>
      </c>
    </row>
    <row r="8" spans="2:5">
      <c r="B8" s="54" t="s">
        <v>156</v>
      </c>
    </row>
    <row r="9" spans="2:5">
      <c r="B9" s="54" t="s">
        <v>157</v>
      </c>
    </row>
    <row r="11" spans="2:5">
      <c r="B11" s="54" t="s">
        <v>158</v>
      </c>
    </row>
    <row r="13" spans="2:5">
      <c r="B13" s="54" t="s">
        <v>155</v>
      </c>
    </row>
    <row r="14" spans="2:5">
      <c r="B14" s="54" t="s">
        <v>156</v>
      </c>
    </row>
    <row r="15" spans="2:5">
      <c r="B15" s="54" t="s">
        <v>157</v>
      </c>
    </row>
    <row r="16" spans="2:5">
      <c r="B16" s="54" t="s">
        <v>159</v>
      </c>
    </row>
    <row r="18" spans="2:2">
      <c r="B18" s="62" t="s">
        <v>161</v>
      </c>
    </row>
    <row r="51" spans="4:5">
      <c r="D51" s="63"/>
      <c r="E51" s="63"/>
    </row>
    <row r="52" spans="4:5">
      <c r="D52" s="63"/>
      <c r="E52" s="63"/>
    </row>
  </sheetData>
  <mergeCells count="1">
    <mergeCell ref="D1:E1"/>
  </mergeCells>
  <printOptions horizontalCentered="1"/>
  <pageMargins left="0.78740157480314965" right="0.59055118110236227" top="0.98425196850393704" bottom="0.78740157480314965" header="0.51181102362204722" footer="0.51181102362204722"/>
  <pageSetup paperSize="9" orientation="portrait" horizontalDpi="4294967293" r:id="rId1"/>
  <headerFooter alignWithMargins="0">
    <oddHeader>&amp;C&amp;"+,Normal"&amp;14Caractéristiques et mesures au poste de drainage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Feuil16"/>
  <dimension ref="A1"/>
  <sheetViews>
    <sheetView zoomScaleNormal="100" workbookViewId="0">
      <selection activeCell="A2" sqref="A2"/>
    </sheetView>
  </sheetViews>
  <sheetFormatPr baseColWidth="10" defaultColWidth="11.44140625" defaultRowHeight="15.6"/>
  <cols>
    <col min="1" max="16384" width="11.44140625" style="72"/>
  </cols>
  <sheetData>
    <row r="1" spans="1:1">
      <c r="A1" s="72" t="s">
        <v>259</v>
      </c>
    </row>
  </sheetData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&amp;C&amp;"+,Normal"&amp;14Enregistrements point par point - Ramlog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Feuil17"/>
  <dimension ref="A12:G26"/>
  <sheetViews>
    <sheetView zoomScaleNormal="100" workbookViewId="0">
      <selection activeCell="C16" sqref="C16"/>
    </sheetView>
  </sheetViews>
  <sheetFormatPr baseColWidth="10" defaultColWidth="11.44140625" defaultRowHeight="15"/>
  <cols>
    <col min="1" max="4" width="22.6640625" style="425" customWidth="1"/>
    <col min="5" max="5" width="9.109375" style="425" bestFit="1" customWidth="1"/>
    <col min="6" max="6" width="9.33203125" style="425" bestFit="1" customWidth="1"/>
    <col min="7" max="7" width="13.88671875" style="425" bestFit="1" customWidth="1"/>
    <col min="8" max="16384" width="11.44140625" style="425"/>
  </cols>
  <sheetData>
    <row r="12" spans="1:3">
      <c r="A12" s="425" t="s">
        <v>91</v>
      </c>
      <c r="B12" s="425" t="s">
        <v>92</v>
      </c>
    </row>
    <row r="13" spans="1:3">
      <c r="A13" s="425" t="s">
        <v>93</v>
      </c>
      <c r="B13" s="426">
        <v>41983</v>
      </c>
      <c r="C13" s="427">
        <v>0.56682870370370375</v>
      </c>
    </row>
    <row r="14" spans="1:3">
      <c r="A14" s="425" t="s">
        <v>94</v>
      </c>
      <c r="B14" s="426">
        <v>41983</v>
      </c>
      <c r="C14" s="427">
        <v>0.56824074074074071</v>
      </c>
    </row>
    <row r="15" spans="1:3">
      <c r="A15" s="425" t="s">
        <v>95</v>
      </c>
      <c r="B15" s="425" t="s">
        <v>96</v>
      </c>
    </row>
    <row r="16" spans="1:3">
      <c r="A16" s="425" t="s">
        <v>97</v>
      </c>
      <c r="B16" s="425" t="s">
        <v>98</v>
      </c>
    </row>
    <row r="17" spans="1:7">
      <c r="A17" s="425" t="s">
        <v>99</v>
      </c>
      <c r="B17" s="425" t="s">
        <v>100</v>
      </c>
    </row>
    <row r="18" spans="1:7">
      <c r="A18" s="425" t="s">
        <v>101</v>
      </c>
      <c r="B18" s="425">
        <v>4126</v>
      </c>
    </row>
    <row r="19" spans="1:7">
      <c r="A19" s="425" t="s">
        <v>102</v>
      </c>
      <c r="B19" s="425" t="s">
        <v>130</v>
      </c>
    </row>
    <row r="20" spans="1:7">
      <c r="A20" s="425" t="s">
        <v>42</v>
      </c>
    </row>
    <row r="21" spans="1:7">
      <c r="A21" s="425" t="s">
        <v>103</v>
      </c>
      <c r="B21" s="425" t="s">
        <v>104</v>
      </c>
      <c r="D21" s="428" t="s">
        <v>115</v>
      </c>
      <c r="E21" s="428" t="s">
        <v>116</v>
      </c>
      <c r="F21" s="428" t="s">
        <v>117</v>
      </c>
      <c r="G21" s="428" t="s">
        <v>118</v>
      </c>
    </row>
    <row r="22" spans="1:7">
      <c r="A22" s="425" t="s">
        <v>105</v>
      </c>
      <c r="B22" s="425" t="s">
        <v>106</v>
      </c>
      <c r="D22" s="428" t="s">
        <v>119</v>
      </c>
      <c r="E22" s="428" t="s">
        <v>120</v>
      </c>
      <c r="F22" s="428" t="s">
        <v>121</v>
      </c>
      <c r="G22" s="428" t="s">
        <v>122</v>
      </c>
    </row>
    <row r="23" spans="1:7">
      <c r="A23" s="425" t="s">
        <v>107</v>
      </c>
      <c r="B23" s="425" t="s">
        <v>108</v>
      </c>
      <c r="D23" s="428" t="s">
        <v>123</v>
      </c>
      <c r="E23" s="428" t="s">
        <v>124</v>
      </c>
      <c r="F23" s="428" t="s">
        <v>125</v>
      </c>
      <c r="G23" s="428" t="s">
        <v>126</v>
      </c>
    </row>
    <row r="24" spans="1:7">
      <c r="A24" s="425" t="s">
        <v>109</v>
      </c>
      <c r="B24" s="425" t="s">
        <v>110</v>
      </c>
      <c r="D24" s="428" t="s">
        <v>127</v>
      </c>
      <c r="E24" s="428" t="s">
        <v>128</v>
      </c>
      <c r="F24" s="428" t="s">
        <v>125</v>
      </c>
      <c r="G24" s="428" t="s">
        <v>129</v>
      </c>
    </row>
    <row r="25" spans="1:7">
      <c r="A25" s="425" t="s">
        <v>111</v>
      </c>
      <c r="B25" s="425" t="s">
        <v>112</v>
      </c>
    </row>
    <row r="26" spans="1:7">
      <c r="A26" s="425" t="s">
        <v>113</v>
      </c>
      <c r="B26" s="425" t="s">
        <v>114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4294967293" verticalDpi="0" r:id="rId1"/>
  <headerFooter>
    <oddHeader>&amp;C&amp;"+,Normal"&amp;14Enregistrements point par point - IHPC-CPC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Feuil18"/>
  <dimension ref="A1"/>
  <sheetViews>
    <sheetView zoomScaleNormal="100" workbookViewId="0">
      <selection activeCell="A2" sqref="A2"/>
    </sheetView>
  </sheetViews>
  <sheetFormatPr baseColWidth="10" defaultRowHeight="12.6"/>
  <sheetData>
    <row r="1" spans="1:1">
      <c r="A1" s="424" t="s">
        <v>259</v>
      </c>
    </row>
  </sheetData>
  <pageMargins left="0.7" right="0.7" top="0.75" bottom="0.75" header="0.3" footer="0.3"/>
  <pageSetup paperSize="9" orientation="landscape" horizontalDpi="0" verticalDpi="0" r:id="rId1"/>
  <headerFooter>
    <oddHeader>&amp;C&amp;"+,Normal"&amp;14Schéma électrique réseau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3">
    <tabColor rgb="FFFF0000"/>
  </sheetPr>
  <dimension ref="A1:G52"/>
  <sheetViews>
    <sheetView topLeftCell="A9" zoomScaleNormal="100" workbookViewId="0">
      <selection activeCell="E10" sqref="E10"/>
    </sheetView>
  </sheetViews>
  <sheetFormatPr baseColWidth="10" defaultColWidth="11.44140625" defaultRowHeight="13.8"/>
  <cols>
    <col min="1" max="1" width="2.6640625" style="168" customWidth="1"/>
    <col min="2" max="2" width="38.44140625" style="168" customWidth="1"/>
    <col min="3" max="3" width="10.6640625" style="168" customWidth="1"/>
    <col min="4" max="4" width="9.6640625" style="192" customWidth="1"/>
    <col min="5" max="5" width="13.6640625" style="168" customWidth="1"/>
    <col min="6" max="6" width="2.6640625" style="168" customWidth="1"/>
    <col min="7" max="16384" width="11.44140625" style="168"/>
  </cols>
  <sheetData>
    <row r="1" spans="1:7">
      <c r="A1" s="169"/>
      <c r="B1" s="488" t="s">
        <v>132</v>
      </c>
      <c r="C1" s="494"/>
      <c r="D1" s="492" t="s">
        <v>133</v>
      </c>
      <c r="E1" s="486" t="str">
        <f>'Potentiel secteur R1'!C9</f>
        <v>Rive gauche</v>
      </c>
    </row>
    <row r="2" spans="1:7" ht="14.4" thickBot="1">
      <c r="A2" s="169"/>
      <c r="B2" s="490"/>
      <c r="C2" s="495"/>
      <c r="D2" s="493"/>
      <c r="E2" s="487"/>
    </row>
    <row r="3" spans="1:7" ht="14.1" customHeight="1" thickTop="1">
      <c r="A3" s="169"/>
      <c r="B3" s="272"/>
      <c r="C3" s="177"/>
      <c r="D3" s="273"/>
      <c r="E3" s="275"/>
    </row>
    <row r="4" spans="1:7">
      <c r="A4" s="169"/>
      <c r="B4" s="170" t="s">
        <v>204</v>
      </c>
      <c r="C4" s="160">
        <f>'Redresseur R1'!Q1</f>
        <v>2015</v>
      </c>
      <c r="D4" s="161"/>
      <c r="E4" s="175">
        <f>IF('Redresseur R1'!Q5="","?",'Redresseur R1'!Q5)</f>
        <v>102630</v>
      </c>
    </row>
    <row r="5" spans="1:7">
      <c r="A5" s="169"/>
      <c r="B5" s="170" t="s">
        <v>204</v>
      </c>
      <c r="C5" s="160">
        <f>'Redresseur R1'!N1</f>
        <v>2012</v>
      </c>
      <c r="D5" s="161"/>
      <c r="E5" s="175">
        <f>IF('Redresseur R1'!N5="","?",'Redresseur R1'!N5)</f>
        <v>78750</v>
      </c>
    </row>
    <row r="6" spans="1:7">
      <c r="A6" s="169"/>
      <c r="B6" s="170" t="s">
        <v>205</v>
      </c>
      <c r="C6" s="193"/>
      <c r="D6" s="156" t="s">
        <v>202</v>
      </c>
      <c r="E6" s="171">
        <f>IFERROR(ABS(E5-E4),"?")</f>
        <v>23880</v>
      </c>
    </row>
    <row r="7" spans="1:7">
      <c r="A7" s="169"/>
      <c r="B7" s="170" t="s">
        <v>206</v>
      </c>
      <c r="C7" s="193"/>
      <c r="D7" s="156" t="s">
        <v>203</v>
      </c>
      <c r="E7" s="172">
        <f>ABS(C5-C4)</f>
        <v>3</v>
      </c>
    </row>
    <row r="8" spans="1:7">
      <c r="A8" s="169"/>
      <c r="B8" s="170"/>
      <c r="C8" s="193"/>
      <c r="D8" s="156" t="s">
        <v>202</v>
      </c>
      <c r="E8" s="173">
        <f>E7*24</f>
        <v>72</v>
      </c>
    </row>
    <row r="9" spans="1:7">
      <c r="A9" s="169"/>
      <c r="B9" s="196" t="s">
        <v>134</v>
      </c>
      <c r="C9" s="184"/>
      <c r="D9" s="197" t="s">
        <v>38</v>
      </c>
      <c r="E9" s="171">
        <f>IFERROR(E6/E8*100,"?")</f>
        <v>33166.666666666672</v>
      </c>
    </row>
    <row r="10" spans="1:7">
      <c r="A10" s="169"/>
      <c r="B10" s="170" t="s">
        <v>207</v>
      </c>
      <c r="C10" s="193"/>
      <c r="D10" s="156" t="s">
        <v>202</v>
      </c>
      <c r="E10" s="175">
        <f>IFERROR(ABS(E8-E6),"?")</f>
        <v>23808</v>
      </c>
    </row>
    <row r="11" spans="1:7" ht="14.4" thickBot="1">
      <c r="A11" s="169"/>
      <c r="B11" s="195"/>
      <c r="C11" s="194"/>
      <c r="D11" s="198" t="s">
        <v>203</v>
      </c>
      <c r="E11" s="176">
        <f>IFERROR(E10/24,"?")</f>
        <v>992</v>
      </c>
    </row>
    <row r="12" spans="1:7" ht="9" customHeight="1" thickBot="1">
      <c r="A12" s="169"/>
      <c r="B12" s="164"/>
      <c r="C12" s="164"/>
      <c r="D12" s="191"/>
      <c r="E12" s="164"/>
    </row>
    <row r="13" spans="1:7">
      <c r="A13" s="169"/>
      <c r="B13" s="488" t="s">
        <v>135</v>
      </c>
      <c r="C13" s="494"/>
      <c r="D13" s="492" t="s">
        <v>133</v>
      </c>
      <c r="E13" s="486" t="str">
        <f>E1</f>
        <v>Rive gauche</v>
      </c>
      <c r="G13" s="177"/>
    </row>
    <row r="14" spans="1:7" ht="14.4" thickBot="1">
      <c r="A14" s="169"/>
      <c r="B14" s="490"/>
      <c r="C14" s="495"/>
      <c r="D14" s="493"/>
      <c r="E14" s="487"/>
    </row>
    <row r="15" spans="1:7" ht="14.1" customHeight="1" thickTop="1">
      <c r="A15" s="169"/>
      <c r="B15" s="272"/>
      <c r="C15" s="177"/>
      <c r="D15" s="273"/>
      <c r="E15" s="274"/>
    </row>
    <row r="16" spans="1:7">
      <c r="A16" s="169"/>
      <c r="B16" s="208" t="s">
        <v>136</v>
      </c>
      <c r="C16" s="199"/>
      <c r="D16" s="165"/>
      <c r="E16" s="172"/>
    </row>
    <row r="17" spans="1:5">
      <c r="A17" s="169"/>
      <c r="B17" s="170" t="s">
        <v>204</v>
      </c>
      <c r="C17" s="160">
        <f>C4</f>
        <v>2015</v>
      </c>
      <c r="D17" s="156" t="s">
        <v>39</v>
      </c>
      <c r="E17" s="175">
        <f>IF('Redresseur R1'!Q6="","?",'Redresseur R1'!Q6)</f>
        <v>25032</v>
      </c>
    </row>
    <row r="18" spans="1:5">
      <c r="A18" s="169"/>
      <c r="B18" s="170" t="s">
        <v>204</v>
      </c>
      <c r="C18" s="160">
        <f>C5</f>
        <v>2012</v>
      </c>
      <c r="D18" s="156" t="s">
        <v>39</v>
      </c>
      <c r="E18" s="175">
        <f>IF('Redresseur R1'!N6="","?",'Redresseur R1'!N6)</f>
        <v>24578</v>
      </c>
    </row>
    <row r="19" spans="1:5">
      <c r="A19" s="169"/>
      <c r="B19" s="170" t="s">
        <v>208</v>
      </c>
      <c r="C19" s="193"/>
      <c r="D19" s="156" t="s">
        <v>203</v>
      </c>
      <c r="E19" s="175">
        <f>IFERROR(E6/24,"?")</f>
        <v>995</v>
      </c>
    </row>
    <row r="20" spans="1:5">
      <c r="A20" s="169"/>
      <c r="B20" s="170" t="s">
        <v>137</v>
      </c>
      <c r="C20" s="193"/>
      <c r="D20" s="156" t="s">
        <v>210</v>
      </c>
      <c r="E20" s="175">
        <f>IFERROR(E21/E19,"?")</f>
        <v>0.45628140703517589</v>
      </c>
    </row>
    <row r="21" spans="1:5">
      <c r="A21" s="169"/>
      <c r="B21" s="207" t="s">
        <v>138</v>
      </c>
      <c r="C21" s="199"/>
      <c r="D21" s="156" t="s">
        <v>39</v>
      </c>
      <c r="E21" s="173">
        <f>IF((OR((E17)="?",(E18)="?"))=TRUE,"?",ABS(E18-E17))</f>
        <v>454</v>
      </c>
    </row>
    <row r="22" spans="1:5" ht="14.1" customHeight="1" thickBot="1">
      <c r="A22" s="169"/>
      <c r="B22" s="178"/>
      <c r="C22" s="179"/>
      <c r="D22" s="166"/>
      <c r="E22" s="180"/>
    </row>
    <row r="23" spans="1:5" ht="14.1" customHeight="1">
      <c r="A23" s="169"/>
      <c r="B23" s="150"/>
      <c r="C23" s="181"/>
      <c r="D23" s="162"/>
      <c r="E23" s="175"/>
    </row>
    <row r="24" spans="1:5">
      <c r="A24" s="169"/>
      <c r="B24" s="208" t="s">
        <v>139</v>
      </c>
      <c r="C24" s="199"/>
      <c r="D24" s="165"/>
      <c r="E24" s="175"/>
    </row>
    <row r="25" spans="1:5">
      <c r="A25" s="169"/>
      <c r="B25" s="170" t="s">
        <v>208</v>
      </c>
      <c r="C25" s="193"/>
      <c r="D25" s="156" t="s">
        <v>203</v>
      </c>
      <c r="E25" s="175">
        <f>E19</f>
        <v>995</v>
      </c>
    </row>
    <row r="26" spans="1:5">
      <c r="A26" s="169"/>
      <c r="B26" s="150"/>
      <c r="C26" s="193"/>
      <c r="D26" s="156" t="s">
        <v>202</v>
      </c>
      <c r="E26" s="175">
        <f>E6</f>
        <v>23880</v>
      </c>
    </row>
    <row r="27" spans="1:5">
      <c r="A27" s="169"/>
      <c r="B27" s="170" t="s">
        <v>140</v>
      </c>
      <c r="C27" s="193"/>
      <c r="D27" s="156" t="s">
        <v>209</v>
      </c>
      <c r="E27" s="186">
        <f>'Redresseur R1'!Q15</f>
        <v>6.12</v>
      </c>
    </row>
    <row r="28" spans="1:5">
      <c r="A28" s="169"/>
      <c r="B28" s="170" t="s">
        <v>141</v>
      </c>
      <c r="C28" s="193"/>
      <c r="D28" s="156" t="s">
        <v>1</v>
      </c>
      <c r="E28" s="182">
        <f>IFERROR('Redresseur R1'!Q30,"")</f>
        <v>1.03</v>
      </c>
    </row>
    <row r="29" spans="1:5">
      <c r="A29" s="169"/>
      <c r="B29" s="207" t="s">
        <v>142</v>
      </c>
      <c r="C29" s="199"/>
      <c r="D29" s="156" t="s">
        <v>39</v>
      </c>
      <c r="E29" s="173">
        <f>IF((OR((E25)="?",(E26)="?",(E27)="?")=TRUE),"?",E26*E27*E28/1000)</f>
        <v>150.52996800000003</v>
      </c>
    </row>
    <row r="30" spans="1:5">
      <c r="A30" s="169"/>
      <c r="B30" s="196" t="s">
        <v>143</v>
      </c>
      <c r="C30" s="200"/>
      <c r="D30" s="197" t="s">
        <v>38</v>
      </c>
      <c r="E30" s="174">
        <f>IF((OR((E29)="?",(E21)="?"))=TRUE,"?",E29/E21)</f>
        <v>0.33156380616740094</v>
      </c>
    </row>
    <row r="31" spans="1:5" ht="14.1" customHeight="1" thickBot="1">
      <c r="B31" s="150"/>
      <c r="C31" s="181"/>
      <c r="D31" s="162"/>
      <c r="E31" s="175"/>
    </row>
    <row r="32" spans="1:5" ht="9" customHeight="1" thickBot="1">
      <c r="B32" s="209"/>
      <c r="C32" s="210"/>
      <c r="D32" s="210"/>
      <c r="E32" s="211"/>
    </row>
    <row r="33" spans="2:5" ht="14.1" customHeight="1">
      <c r="B33" s="488" t="s">
        <v>211</v>
      </c>
      <c r="C33" s="489"/>
      <c r="D33" s="492" t="s">
        <v>133</v>
      </c>
      <c r="E33" s="486" t="str">
        <f>E1</f>
        <v>Rive gauche</v>
      </c>
    </row>
    <row r="34" spans="2:5" ht="14.4" thickBot="1">
      <c r="B34" s="490"/>
      <c r="C34" s="491"/>
      <c r="D34" s="493"/>
      <c r="E34" s="487"/>
    </row>
    <row r="35" spans="2:5" ht="9.9" customHeight="1" thickTop="1">
      <c r="B35" s="183"/>
      <c r="C35" s="184"/>
      <c r="D35" s="163"/>
      <c r="E35" s="185"/>
    </row>
    <row r="36" spans="2:5">
      <c r="B36" s="170" t="s">
        <v>144</v>
      </c>
      <c r="C36" s="193"/>
      <c r="D36" s="156" t="s">
        <v>215</v>
      </c>
      <c r="E36" s="419">
        <f>C50</f>
        <v>0.14852400000000002</v>
      </c>
    </row>
    <row r="37" spans="2:5" ht="9.9" customHeight="1">
      <c r="B37" s="170"/>
      <c r="C37" s="181"/>
      <c r="D37" s="156"/>
      <c r="E37" s="186"/>
    </row>
    <row r="38" spans="2:5">
      <c r="B38" s="170" t="s">
        <v>212</v>
      </c>
      <c r="C38" s="193"/>
      <c r="D38" s="156" t="s">
        <v>215</v>
      </c>
      <c r="E38" s="206">
        <f>IF((OR((E40)="?",(E25)="?"))=TRUE,"?",E40/E25)</f>
        <v>6.7768739698492481E-2</v>
      </c>
    </row>
    <row r="39" spans="2:5">
      <c r="B39" s="170"/>
      <c r="C39" s="193"/>
      <c r="D39" s="156"/>
      <c r="E39" s="186"/>
    </row>
    <row r="40" spans="2:5">
      <c r="B40" s="170" t="s">
        <v>213</v>
      </c>
      <c r="C40" s="199"/>
      <c r="D40" s="156" t="s">
        <v>215</v>
      </c>
      <c r="E40" s="187">
        <f>IFERROR(E36*E21,"?")</f>
        <v>67.429896000000014</v>
      </c>
    </row>
    <row r="41" spans="2:5" ht="9.9" customHeight="1">
      <c r="B41" s="201"/>
      <c r="C41" s="184"/>
      <c r="D41" s="156"/>
      <c r="E41" s="187"/>
    </row>
    <row r="42" spans="2:5">
      <c r="B42" s="201" t="s">
        <v>214</v>
      </c>
      <c r="C42" s="199"/>
      <c r="D42" s="156" t="s">
        <v>215</v>
      </c>
      <c r="E42" s="171">
        <f>IF((OR((E20)="?",(E36)="?"))=TRUE,"?",E20*E36*365.25)</f>
        <v>24.752532174874375</v>
      </c>
    </row>
    <row r="43" spans="2:5" ht="9.9" customHeight="1" thickBot="1">
      <c r="B43" s="188"/>
      <c r="C43" s="189"/>
      <c r="D43" s="167"/>
      <c r="E43" s="190"/>
    </row>
    <row r="44" spans="2:5" ht="14.25" customHeight="1" thickBot="1"/>
    <row r="45" spans="2:5" ht="14.25" customHeight="1">
      <c r="B45" s="203" t="s">
        <v>164</v>
      </c>
      <c r="C45" s="420">
        <v>0.14330000000000001</v>
      </c>
      <c r="D45" s="202"/>
    </row>
    <row r="46" spans="2:5" ht="14.25" customHeight="1">
      <c r="B46" s="204" t="s">
        <v>165</v>
      </c>
      <c r="C46" s="421">
        <v>0.14330000000000001</v>
      </c>
      <c r="D46" s="202"/>
    </row>
    <row r="47" spans="2:5" ht="14.25" customHeight="1">
      <c r="B47" s="204" t="s">
        <v>166</v>
      </c>
      <c r="C47" s="422">
        <v>0.14362</v>
      </c>
      <c r="D47" s="202"/>
    </row>
    <row r="48" spans="2:5" ht="14.25" customHeight="1">
      <c r="B48" s="204" t="s">
        <v>167</v>
      </c>
      <c r="C48" s="421">
        <v>0.14829999999999999</v>
      </c>
      <c r="D48" s="202"/>
    </row>
    <row r="49" spans="2:4" ht="14.25" customHeight="1">
      <c r="B49" s="204" t="s">
        <v>168</v>
      </c>
      <c r="C49" s="421">
        <v>0.1641</v>
      </c>
      <c r="D49" s="202"/>
    </row>
    <row r="50" spans="2:4" ht="14.25" customHeight="1" thickBot="1">
      <c r="B50" s="205" t="s">
        <v>70</v>
      </c>
      <c r="C50" s="418">
        <f>AVERAGE(C45:C49)</f>
        <v>0.14852400000000002</v>
      </c>
    </row>
    <row r="51" spans="2:4" ht="14.25" customHeight="1"/>
    <row r="52" spans="2:4" ht="14.25" customHeight="1"/>
  </sheetData>
  <mergeCells count="9">
    <mergeCell ref="E1:E2"/>
    <mergeCell ref="E13:E14"/>
    <mergeCell ref="B33:C34"/>
    <mergeCell ref="D33:D34"/>
    <mergeCell ref="E33:E34"/>
    <mergeCell ref="B1:C2"/>
    <mergeCell ref="D1:D2"/>
    <mergeCell ref="B13:C14"/>
    <mergeCell ref="D13:D14"/>
  </mergeCells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&amp;C&amp;"+,Normal"&amp;14Comptages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4">
    <tabColor rgb="FFFF0000"/>
  </sheetPr>
  <dimension ref="A2:F18"/>
  <sheetViews>
    <sheetView topLeftCell="A3" zoomScaleNormal="100" workbookViewId="0">
      <selection activeCell="D16" sqref="D16"/>
    </sheetView>
  </sheetViews>
  <sheetFormatPr baseColWidth="10" defaultRowHeight="12.6"/>
  <sheetData>
    <row r="2" spans="1:6" ht="13.2" thickBot="1"/>
    <row r="3" spans="1:6" ht="20.100000000000001" customHeight="1" thickTop="1">
      <c r="A3" s="81" t="s">
        <v>69</v>
      </c>
      <c r="B3" s="82" t="s">
        <v>58</v>
      </c>
      <c r="C3" s="87" t="s">
        <v>150</v>
      </c>
      <c r="D3" s="87" t="s">
        <v>251</v>
      </c>
      <c r="E3" s="87" t="s">
        <v>151</v>
      </c>
      <c r="F3" s="83" t="s">
        <v>152</v>
      </c>
    </row>
    <row r="4" spans="1:6" ht="20.100000000000001" customHeight="1">
      <c r="A4" s="84"/>
      <c r="B4" s="85"/>
      <c r="C4" s="88"/>
      <c r="D4" s="88"/>
      <c r="E4" s="88"/>
      <c r="F4" s="86"/>
    </row>
    <row r="5" spans="1:6" ht="20.100000000000001" customHeight="1">
      <c r="A5" s="417">
        <f>'Redresseur R1'!F1</f>
        <v>2004</v>
      </c>
      <c r="B5" s="90">
        <f>'Redresseur R1'!F15</f>
        <v>8.56</v>
      </c>
      <c r="C5" s="91">
        <f>IF('Redresseur R1'!F30=0,NA(),'Redresseur R1'!F30)</f>
        <v>2.17</v>
      </c>
      <c r="D5" s="91">
        <f t="shared" ref="D5:D16" si="0">B5/C5</f>
        <v>3.9447004608294933</v>
      </c>
      <c r="E5" s="91" t="e">
        <f>IF('Redresseur R1'!F48=0,NA(),'Redresseur R1'!F48)</f>
        <v>#N/A</v>
      </c>
      <c r="F5" s="86">
        <v>100</v>
      </c>
    </row>
    <row r="6" spans="1:6" ht="20.100000000000001" customHeight="1">
      <c r="A6" s="417">
        <f>'Redresseur R1'!G1</f>
        <v>2005</v>
      </c>
      <c r="B6" s="90">
        <f>'Redresseur R1'!G15</f>
        <v>0</v>
      </c>
      <c r="C6" s="91" t="e">
        <f>IF('Redresseur R1'!G30=0,NA(),'Redresseur R1'!G30)</f>
        <v>#N/A</v>
      </c>
      <c r="D6" s="91" t="e">
        <f t="shared" si="0"/>
        <v>#N/A</v>
      </c>
      <c r="E6" s="91" t="e">
        <f>IF('Redresseur R1'!G48=0,NA(),'Redresseur R1'!G48)</f>
        <v>#N/A</v>
      </c>
      <c r="F6" s="86">
        <v>100</v>
      </c>
    </row>
    <row r="7" spans="1:6" ht="20.100000000000001" customHeight="1">
      <c r="A7" s="417">
        <f>'Redresseur R1'!H1</f>
        <v>2006</v>
      </c>
      <c r="B7" s="90">
        <f>'Redresseur R1'!H15</f>
        <v>0</v>
      </c>
      <c r="C7" s="91" t="e">
        <f>IF('Redresseur R1'!H30=0,NA(),'Redresseur R1'!H30)</f>
        <v>#N/A</v>
      </c>
      <c r="D7" s="91" t="e">
        <f t="shared" si="0"/>
        <v>#N/A</v>
      </c>
      <c r="E7" s="91" t="e">
        <f>IF('Redresseur R1'!H48=0,NA(),'Redresseur R1'!H48)</f>
        <v>#N/A</v>
      </c>
      <c r="F7" s="86">
        <v>100</v>
      </c>
    </row>
    <row r="8" spans="1:6" ht="20.100000000000001" customHeight="1">
      <c r="A8" s="417">
        <f>'Redresseur R1'!I1</f>
        <v>2007</v>
      </c>
      <c r="B8" s="90">
        <f>'Redresseur R1'!I15</f>
        <v>7.41</v>
      </c>
      <c r="C8" s="91">
        <f>IF('Redresseur R1'!I30=0,NA(),'Redresseur R1'!I30)</f>
        <v>1.71</v>
      </c>
      <c r="D8" s="91">
        <f t="shared" si="0"/>
        <v>4.3333333333333339</v>
      </c>
      <c r="E8" s="91" t="e">
        <f>IF('Redresseur R1'!I48=0,NA(),'Redresseur R1'!I48)</f>
        <v>#N/A</v>
      </c>
      <c r="F8" s="86">
        <v>100</v>
      </c>
    </row>
    <row r="9" spans="1:6" ht="20.100000000000001" customHeight="1">
      <c r="A9" s="417">
        <f>'Redresseur R1'!J1</f>
        <v>2008</v>
      </c>
      <c r="B9" s="90">
        <f>'Redresseur R1'!J15</f>
        <v>0</v>
      </c>
      <c r="C9" s="91" t="e">
        <f>IF('Redresseur R1'!J30=0,NA(),'Redresseur R1'!J30)</f>
        <v>#N/A</v>
      </c>
      <c r="D9" s="91" t="e">
        <f t="shared" si="0"/>
        <v>#N/A</v>
      </c>
      <c r="E9" s="91" t="e">
        <f>IF('Redresseur R1'!J48=0,NA(),'Redresseur R1'!J48)</f>
        <v>#N/A</v>
      </c>
      <c r="F9" s="86">
        <v>100</v>
      </c>
    </row>
    <row r="10" spans="1:6" ht="20.100000000000001" customHeight="1">
      <c r="A10" s="417">
        <f>'Redresseur R1'!K1</f>
        <v>2009</v>
      </c>
      <c r="B10" s="90">
        <f>'Redresseur R1'!K15</f>
        <v>7.12</v>
      </c>
      <c r="C10" s="91">
        <f>IF('Redresseur R1'!K30=0,NA(),'Redresseur R1'!K30)</f>
        <v>1.65</v>
      </c>
      <c r="D10" s="91">
        <f t="shared" si="0"/>
        <v>4.3151515151515154</v>
      </c>
      <c r="E10" s="91" t="e">
        <f>IF('Redresseur R1'!K48=0,NA(),'Redresseur R1'!K48)</f>
        <v>#N/A</v>
      </c>
      <c r="F10" s="86">
        <v>100</v>
      </c>
    </row>
    <row r="11" spans="1:6" ht="20.100000000000001" customHeight="1">
      <c r="A11" s="417">
        <f>'Redresseur R1'!L1</f>
        <v>2010</v>
      </c>
      <c r="B11" s="90">
        <f>'Redresseur R1'!L15</f>
        <v>7.09</v>
      </c>
      <c r="C11" s="91">
        <f>IF('Redresseur R1'!L30=0,NA(),'Redresseur R1'!L30)</f>
        <v>1.61</v>
      </c>
      <c r="D11" s="91">
        <f t="shared" si="0"/>
        <v>4.4037267080745339</v>
      </c>
      <c r="E11" s="91" t="e">
        <f>IF('Redresseur R1'!L48=0,NA(),'Redresseur R1'!L48)</f>
        <v>#N/A</v>
      </c>
      <c r="F11" s="86">
        <v>100</v>
      </c>
    </row>
    <row r="12" spans="1:6" ht="20.100000000000001" customHeight="1">
      <c r="A12" s="417">
        <f>'Redresseur R1'!M1</f>
        <v>2011</v>
      </c>
      <c r="B12" s="90">
        <f>'Redresseur R1'!M15</f>
        <v>0</v>
      </c>
      <c r="C12" s="91" t="e">
        <f>IF('Redresseur R1'!M30=0,NA(),'Redresseur R1'!M30)</f>
        <v>#N/A</v>
      </c>
      <c r="D12" s="91" t="e">
        <f t="shared" si="0"/>
        <v>#N/A</v>
      </c>
      <c r="E12" s="91" t="e">
        <f>IF('Redresseur R1'!M48=0,NA(),'Redresseur R1'!M48)</f>
        <v>#N/A</v>
      </c>
      <c r="F12" s="86">
        <v>100</v>
      </c>
    </row>
    <row r="13" spans="1:6" ht="20.100000000000001" customHeight="1">
      <c r="A13" s="417">
        <f>'Redresseur R1'!N1</f>
        <v>2012</v>
      </c>
      <c r="B13" s="90">
        <f>'Redresseur R1'!N15</f>
        <v>5.04</v>
      </c>
      <c r="C13" s="91">
        <f>IF('Redresseur R1'!N30=0,NA(),'Redresseur R1'!N30)</f>
        <v>0.97</v>
      </c>
      <c r="D13" s="91">
        <f t="shared" si="0"/>
        <v>5.195876288659794</v>
      </c>
      <c r="E13" s="91" t="e">
        <f>IF('Redresseur R1'!N48=0,NA(),'Redresseur R1'!N48)</f>
        <v>#N/A</v>
      </c>
      <c r="F13" s="86">
        <v>100</v>
      </c>
    </row>
    <row r="14" spans="1:6" ht="20.100000000000001" customHeight="1">
      <c r="A14" s="417">
        <f>'Redresseur R1'!O1</f>
        <v>2013</v>
      </c>
      <c r="B14" s="90">
        <f>'Redresseur R1'!O15</f>
        <v>0</v>
      </c>
      <c r="C14" s="91" t="e">
        <f>IF('Redresseur R1'!O30=0,NA(),'Redresseur R1'!O30)</f>
        <v>#N/A</v>
      </c>
      <c r="D14" s="91" t="e">
        <f t="shared" si="0"/>
        <v>#N/A</v>
      </c>
      <c r="E14" s="91" t="e">
        <f>IF('Redresseur R1'!O48=0,NA(),'Redresseur R1'!O48)</f>
        <v>#N/A</v>
      </c>
      <c r="F14" s="86">
        <v>100</v>
      </c>
    </row>
    <row r="15" spans="1:6" ht="20.100000000000001" customHeight="1">
      <c r="A15" s="417">
        <f>'Redresseur R1'!P1</f>
        <v>2014</v>
      </c>
      <c r="B15" s="90">
        <f>'Redresseur R1'!P15</f>
        <v>0</v>
      </c>
      <c r="C15" s="91" t="e">
        <f>IF('Redresseur R1'!P30=0,NA(),'Redresseur R1'!P30)</f>
        <v>#N/A</v>
      </c>
      <c r="D15" s="91" t="e">
        <f t="shared" si="0"/>
        <v>#N/A</v>
      </c>
      <c r="E15" s="91" t="e">
        <f>IF('Redresseur R1'!P48=0,NA(),'Redresseur R1'!P48)</f>
        <v>#N/A</v>
      </c>
      <c r="F15" s="86">
        <v>100</v>
      </c>
    </row>
    <row r="16" spans="1:6" ht="20.100000000000001" customHeight="1">
      <c r="A16" s="417">
        <f>'Redresseur R1'!Q1</f>
        <v>2015</v>
      </c>
      <c r="B16" s="90">
        <f>'Redresseur R1'!Q15</f>
        <v>6.12</v>
      </c>
      <c r="C16" s="91">
        <f>IF('Redresseur R1'!Q30=0,NA(),'Redresseur R1'!Q30)</f>
        <v>1.03</v>
      </c>
      <c r="D16" s="91">
        <f t="shared" si="0"/>
        <v>5.941747572815534</v>
      </c>
      <c r="E16" s="91">
        <f>IF('Redresseur R1'!Q48=0,NA(),'Redresseur R1'!Q48)</f>
        <v>76</v>
      </c>
      <c r="F16" s="86">
        <v>100</v>
      </c>
    </row>
    <row r="17" spans="1:6" ht="20.100000000000001" customHeight="1" thickBot="1">
      <c r="A17" s="78"/>
      <c r="B17" s="79"/>
      <c r="C17" s="89"/>
      <c r="D17" s="89"/>
      <c r="E17" s="89"/>
      <c r="F17" s="80"/>
    </row>
    <row r="18" spans="1:6" ht="13.2" thickTop="1"/>
  </sheetData>
  <sortState ref="A6:F16">
    <sortCondition ref="A5"/>
  </sortState>
  <pageMargins left="0.7" right="0.7" top="0.75" bottom="0.75" header="0.3" footer="0.3"/>
  <pageSetup paperSize="9" orientation="landscape" horizontalDpi="0" verticalDpi="0" r:id="rId1"/>
  <headerFooter>
    <oddHeader>&amp;C&amp;"+,Normal"&amp;14Historique redresseur(s)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1">
    <tabColor rgb="FFFF0000"/>
  </sheetPr>
  <dimension ref="A2:F18"/>
  <sheetViews>
    <sheetView tabSelected="1" zoomScale="59" zoomScaleNormal="59" workbookViewId="0">
      <selection activeCell="A16" sqref="A16"/>
    </sheetView>
  </sheetViews>
  <sheetFormatPr baseColWidth="10" defaultRowHeight="12.6"/>
  <sheetData>
    <row r="2" spans="1:6" ht="13.2" thickBot="1"/>
    <row r="3" spans="1:6" ht="20.100000000000001" customHeight="1" thickTop="1">
      <c r="A3" s="81" t="s">
        <v>69</v>
      </c>
      <c r="B3" s="82" t="s">
        <v>58</v>
      </c>
      <c r="C3" s="87" t="s">
        <v>150</v>
      </c>
      <c r="D3" s="87" t="s">
        <v>251</v>
      </c>
      <c r="E3" s="87" t="s">
        <v>151</v>
      </c>
      <c r="F3" s="83" t="s">
        <v>152</v>
      </c>
    </row>
    <row r="4" spans="1:6" ht="20.100000000000001" customHeight="1">
      <c r="A4" s="469"/>
      <c r="B4" s="85"/>
      <c r="C4" s="88"/>
      <c r="D4" s="88"/>
      <c r="E4" s="88"/>
      <c r="F4" s="86"/>
    </row>
    <row r="5" spans="1:6" ht="20.100000000000001" customHeight="1">
      <c r="A5" s="417">
        <f>('Redresseur R1'!F1)+0</f>
        <v>2004</v>
      </c>
      <c r="B5" s="90">
        <f>'Redresseur R1'!F15</f>
        <v>8.56</v>
      </c>
      <c r="C5" s="91">
        <f>IF('Redresseur R1'!F30=0,NA(),'Redresseur R1'!F30)</f>
        <v>2.17</v>
      </c>
      <c r="D5" s="91">
        <f t="shared" ref="D5:D16" si="0">B5/C5</f>
        <v>3.9447004608294933</v>
      </c>
      <c r="E5" s="91" t="e">
        <f>IF('Redresseur R1'!G47=0,NA(),'Redresseur R1'!G47)</f>
        <v>#N/A</v>
      </c>
      <c r="F5" s="86">
        <v>100</v>
      </c>
    </row>
    <row r="6" spans="1:6" ht="20.100000000000001" customHeight="1">
      <c r="A6" s="417">
        <f>('Redresseur R1'!G1)+0</f>
        <v>2005</v>
      </c>
      <c r="B6" s="90">
        <f>'Redresseur R1'!G15</f>
        <v>0</v>
      </c>
      <c r="C6" s="91" t="e">
        <f>IF('Redresseur R1'!G30=0,NA(),'Redresseur R1'!G30)</f>
        <v>#N/A</v>
      </c>
      <c r="D6" s="91" t="e">
        <f t="shared" si="0"/>
        <v>#N/A</v>
      </c>
      <c r="E6" s="91" t="e">
        <f>IF('Redresseur R1'!G48=0,NA(),'Redresseur R1'!G48)</f>
        <v>#N/A</v>
      </c>
      <c r="F6" s="86">
        <v>100</v>
      </c>
    </row>
    <row r="7" spans="1:6" ht="20.100000000000001" customHeight="1">
      <c r="A7" s="417">
        <f>('Redresseur R1'!H1)+0</f>
        <v>2006</v>
      </c>
      <c r="B7" s="90">
        <f>'Redresseur R1'!H15</f>
        <v>0</v>
      </c>
      <c r="C7" s="91" t="e">
        <f>IF('Redresseur R1'!H30=0,NA(),'Redresseur R1'!H30)</f>
        <v>#N/A</v>
      </c>
      <c r="D7" s="91" t="e">
        <f t="shared" si="0"/>
        <v>#N/A</v>
      </c>
      <c r="E7" s="91" t="e">
        <f>IF('Redresseur R1'!H48=0,NA(),'Redresseur R1'!H48)</f>
        <v>#N/A</v>
      </c>
      <c r="F7" s="86">
        <v>100</v>
      </c>
    </row>
    <row r="8" spans="1:6" ht="20.100000000000001" customHeight="1">
      <c r="A8" s="417">
        <f>('Redresseur R1'!I1)+0</f>
        <v>2007</v>
      </c>
      <c r="B8" s="90">
        <f>'Redresseur R1'!I15</f>
        <v>7.41</v>
      </c>
      <c r="C8" s="91">
        <f>IF('Redresseur R1'!I30=0,NA(),'Redresseur R1'!I30)</f>
        <v>1.71</v>
      </c>
      <c r="D8" s="91">
        <f t="shared" si="0"/>
        <v>4.3333333333333339</v>
      </c>
      <c r="E8" s="91" t="e">
        <f>IF('Redresseur R1'!I48=0,NA(),'Redresseur R1'!I48)</f>
        <v>#N/A</v>
      </c>
      <c r="F8" s="86">
        <v>100</v>
      </c>
    </row>
    <row r="9" spans="1:6" ht="20.100000000000001" customHeight="1">
      <c r="A9" s="417">
        <f>('Redresseur R1'!J1)+0</f>
        <v>2008</v>
      </c>
      <c r="B9" s="90">
        <f>'Redresseur R1'!J15</f>
        <v>0</v>
      </c>
      <c r="C9" s="91" t="e">
        <f>IF('Redresseur R1'!J30=0,NA(),'Redresseur R1'!J30)</f>
        <v>#N/A</v>
      </c>
      <c r="D9" s="91" t="e">
        <f t="shared" si="0"/>
        <v>#N/A</v>
      </c>
      <c r="E9" s="91" t="e">
        <f>IF('Redresseur R1'!J48=0,NA(),'Redresseur R1'!J48)</f>
        <v>#N/A</v>
      </c>
      <c r="F9" s="86">
        <v>100</v>
      </c>
    </row>
    <row r="10" spans="1:6" ht="20.100000000000001" customHeight="1">
      <c r="A10" s="417">
        <f>('Redresseur R1'!K1)+0</f>
        <v>2009</v>
      </c>
      <c r="B10" s="90">
        <f>'Redresseur R1'!K15</f>
        <v>7.12</v>
      </c>
      <c r="C10" s="91">
        <f>IF('Redresseur R1'!K30=0,NA(),'Redresseur R1'!K30)</f>
        <v>1.65</v>
      </c>
      <c r="D10" s="91">
        <f t="shared" si="0"/>
        <v>4.3151515151515154</v>
      </c>
      <c r="E10" s="91" t="e">
        <f>IF('Redresseur R1'!K48=0,NA(),'Redresseur R1'!K48)</f>
        <v>#N/A</v>
      </c>
      <c r="F10" s="86">
        <v>100</v>
      </c>
    </row>
    <row r="11" spans="1:6" ht="20.100000000000001" customHeight="1">
      <c r="A11" s="417">
        <f>('Redresseur R1'!L1)+0</f>
        <v>2010</v>
      </c>
      <c r="B11" s="90">
        <f>'Redresseur R1'!L15</f>
        <v>7.09</v>
      </c>
      <c r="C11" s="91">
        <f>IF('Redresseur R1'!L30=0,NA(),'Redresseur R1'!L30)</f>
        <v>1.61</v>
      </c>
      <c r="D11" s="91">
        <f t="shared" si="0"/>
        <v>4.4037267080745339</v>
      </c>
      <c r="E11" s="91" t="e">
        <f>IF('Redresseur R1'!L48=0,NA(),'Redresseur R1'!L48)</f>
        <v>#N/A</v>
      </c>
      <c r="F11" s="86">
        <v>100</v>
      </c>
    </row>
    <row r="12" spans="1:6" ht="20.100000000000001" customHeight="1">
      <c r="A12" s="417">
        <f>('Redresseur R1'!M1)+0</f>
        <v>2011</v>
      </c>
      <c r="B12" s="90">
        <f>'Redresseur R1'!M15</f>
        <v>0</v>
      </c>
      <c r="C12" s="91" t="e">
        <f>IF('Redresseur R1'!M30=0,NA(),'Redresseur R1'!M30)</f>
        <v>#N/A</v>
      </c>
      <c r="D12" s="91" t="e">
        <f t="shared" si="0"/>
        <v>#N/A</v>
      </c>
      <c r="E12" s="91" t="e">
        <f>IF('Redresseur R1'!M48=0,NA(),'Redresseur R1'!M48)</f>
        <v>#N/A</v>
      </c>
      <c r="F12" s="86">
        <v>100</v>
      </c>
    </row>
    <row r="13" spans="1:6" ht="20.100000000000001" customHeight="1">
      <c r="A13" s="417">
        <f>('Redresseur R1'!N1)+0</f>
        <v>2012</v>
      </c>
      <c r="B13" s="90">
        <f>'Redresseur R1'!N15</f>
        <v>5.04</v>
      </c>
      <c r="C13" s="91">
        <f>IF('Redresseur R1'!N30=0,NA(),'Redresseur R1'!N30)</f>
        <v>0.97</v>
      </c>
      <c r="D13" s="91">
        <f t="shared" si="0"/>
        <v>5.195876288659794</v>
      </c>
      <c r="E13" s="91" t="e">
        <f>IF('Redresseur R1'!N48=0,NA(),'Redresseur R1'!N48)</f>
        <v>#N/A</v>
      </c>
      <c r="F13" s="86">
        <v>100</v>
      </c>
    </row>
    <row r="14" spans="1:6" ht="20.100000000000001" customHeight="1">
      <c r="A14" s="417">
        <f>('Redresseur R1'!O1)+0</f>
        <v>2013</v>
      </c>
      <c r="B14" s="90">
        <f>'Redresseur R1'!O15</f>
        <v>0</v>
      </c>
      <c r="C14" s="91" t="e">
        <f>IF('Redresseur R1'!O30=0,NA(),'Redresseur R1'!O30)</f>
        <v>#N/A</v>
      </c>
      <c r="D14" s="91" t="e">
        <f t="shared" si="0"/>
        <v>#N/A</v>
      </c>
      <c r="E14" s="91" t="e">
        <f>IF('Redresseur R1'!O48=0,NA(),'Redresseur R1'!O48)</f>
        <v>#N/A</v>
      </c>
      <c r="F14" s="86">
        <v>100</v>
      </c>
    </row>
    <row r="15" spans="1:6" ht="20.100000000000001" customHeight="1">
      <c r="A15" s="417">
        <f>('Redresseur R1'!P1)+0</f>
        <v>2014</v>
      </c>
      <c r="B15" s="90">
        <f>'Redresseur R1'!P15</f>
        <v>0</v>
      </c>
      <c r="C15" s="91" t="e">
        <f>IF('Redresseur R1'!P30=0,NA(),'Redresseur R1'!P30)</f>
        <v>#N/A</v>
      </c>
      <c r="D15" s="91" t="e">
        <f t="shared" si="0"/>
        <v>#N/A</v>
      </c>
      <c r="E15" s="91" t="e">
        <f>IF('Redresseur R1'!P48=0,NA(),'Redresseur R1'!P48)</f>
        <v>#N/A</v>
      </c>
      <c r="F15" s="86">
        <v>100</v>
      </c>
    </row>
    <row r="16" spans="1:6" ht="20.100000000000001" customHeight="1">
      <c r="A16" s="417">
        <v>2015</v>
      </c>
      <c r="B16" s="90">
        <f>'Redresseur R1'!Q15</f>
        <v>6.12</v>
      </c>
      <c r="C16" s="91">
        <f>IF('Redresseur R1'!Q30=0,NA(),'Redresseur R1'!Q30)</f>
        <v>1.03</v>
      </c>
      <c r="D16" s="91">
        <f t="shared" si="0"/>
        <v>5.941747572815534</v>
      </c>
      <c r="E16" s="91">
        <f>IF('Redresseur R1'!Q48=0,NA(),'Redresseur R1'!Q48)</f>
        <v>76</v>
      </c>
      <c r="F16" s="86">
        <v>100</v>
      </c>
    </row>
    <row r="17" spans="1:6" ht="20.100000000000001" customHeight="1" thickBot="1">
      <c r="A17" s="364"/>
      <c r="B17" s="79"/>
      <c r="C17" s="89"/>
      <c r="D17" s="89"/>
      <c r="E17" s="89"/>
      <c r="F17" s="80"/>
    </row>
    <row r="18" spans="1:6" ht="13.2" thickTop="1"/>
  </sheetData>
  <pageMargins left="0.7" right="0.7" top="0.75" bottom="0.75" header="0.3" footer="0.3"/>
  <pageSetup paperSize="9" orientation="landscape" r:id="rId1"/>
  <headerFooter>
    <oddHeader>&amp;C&amp;"+,Normal"&amp;14Historique redresseur(s)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Feuil10">
    <tabColor rgb="FF00B050"/>
  </sheetPr>
  <dimension ref="A1:T55"/>
  <sheetViews>
    <sheetView showGridLines="0" topLeftCell="E34" zoomScale="90" zoomScaleNormal="90" workbookViewId="0">
      <selection activeCell="P48" sqref="P48"/>
    </sheetView>
  </sheetViews>
  <sheetFormatPr baseColWidth="10" defaultColWidth="11.44140625" defaultRowHeight="15.6"/>
  <cols>
    <col min="1" max="1" width="3.6640625" style="48" customWidth="1"/>
    <col min="2" max="2" width="1.6640625" style="48" customWidth="1"/>
    <col min="3" max="3" width="40.44140625" style="48" customWidth="1"/>
    <col min="4" max="4" width="8.44140625" style="48" customWidth="1"/>
    <col min="5" max="5" width="7.44140625" style="77" customWidth="1"/>
    <col min="6" max="6" width="9.44140625" style="92" customWidth="1"/>
    <col min="7" max="7" width="9.5546875" style="93" customWidth="1"/>
    <col min="8" max="8" width="9.44140625" style="92" customWidth="1"/>
    <col min="9" max="9" width="9.5546875" style="93" customWidth="1"/>
    <col min="10" max="10" width="9.44140625" style="92" customWidth="1"/>
    <col min="11" max="11" width="9.5546875" style="93" customWidth="1"/>
    <col min="12" max="12" width="9.44140625" style="92" customWidth="1"/>
    <col min="13" max="13" width="9.5546875" style="93" customWidth="1"/>
    <col min="14" max="14" width="9.44140625" style="92" customWidth="1"/>
    <col min="15" max="16" width="9.5546875" style="93" customWidth="1"/>
    <col min="17" max="17" width="10.6640625" style="92" bestFit="1" customWidth="1"/>
    <col min="18" max="18" width="10.33203125" style="46" customWidth="1"/>
    <col min="19" max="16384" width="11.44140625" style="47"/>
  </cols>
  <sheetData>
    <row r="1" spans="1:19" ht="15.75" customHeight="1" thickBot="1">
      <c r="B1" s="563" t="s">
        <v>263</v>
      </c>
      <c r="C1" s="564"/>
      <c r="D1" s="276" t="s">
        <v>199</v>
      </c>
      <c r="E1" s="277" t="s">
        <v>15</v>
      </c>
      <c r="F1" s="416">
        <v>2004</v>
      </c>
      <c r="G1" s="416">
        <v>2005</v>
      </c>
      <c r="H1" s="416">
        <v>2006</v>
      </c>
      <c r="I1" s="416">
        <v>2007</v>
      </c>
      <c r="J1" s="416">
        <v>2008</v>
      </c>
      <c r="K1" s="416">
        <v>2009</v>
      </c>
      <c r="L1" s="416">
        <v>2010</v>
      </c>
      <c r="M1" s="416">
        <v>2011</v>
      </c>
      <c r="N1" s="416">
        <v>2012</v>
      </c>
      <c r="O1" s="479">
        <v>2013</v>
      </c>
      <c r="P1" s="416">
        <v>2014</v>
      </c>
      <c r="Q1" s="479">
        <v>2015</v>
      </c>
    </row>
    <row r="2" spans="1:19" s="155" customFormat="1" ht="7.5" customHeight="1" thickTop="1">
      <c r="A2" s="148"/>
      <c r="B2" s="153"/>
      <c r="C2" s="148"/>
      <c r="D2" s="148"/>
      <c r="E2" s="156"/>
      <c r="F2" s="410"/>
      <c r="G2" s="411"/>
      <c r="H2" s="410"/>
      <c r="I2" s="411"/>
      <c r="J2" s="410"/>
      <c r="K2" s="411"/>
      <c r="L2" s="410"/>
      <c r="M2" s="411"/>
      <c r="N2" s="410"/>
      <c r="O2" s="411"/>
      <c r="P2" s="446"/>
      <c r="Q2" s="455"/>
      <c r="R2" s="154"/>
    </row>
    <row r="3" spans="1:19" ht="15" customHeight="1">
      <c r="B3" s="565" t="s">
        <v>41</v>
      </c>
      <c r="C3" s="566"/>
      <c r="D3" s="139"/>
      <c r="E3" s="104"/>
      <c r="F3" s="94"/>
      <c r="G3" s="400"/>
      <c r="H3" s="94"/>
      <c r="I3" s="400"/>
      <c r="J3" s="94"/>
      <c r="K3" s="400"/>
      <c r="L3" s="94"/>
      <c r="M3" s="400"/>
      <c r="N3" s="94"/>
      <c r="O3" s="400"/>
      <c r="P3" s="447"/>
      <c r="Q3" s="456"/>
      <c r="R3" s="48"/>
    </row>
    <row r="4" spans="1:19" s="155" customFormat="1" ht="7.5" customHeight="1">
      <c r="A4" s="148"/>
      <c r="B4" s="153"/>
      <c r="C4" s="148"/>
      <c r="D4" s="148"/>
      <c r="E4" s="156"/>
      <c r="F4" s="157"/>
      <c r="G4" s="412"/>
      <c r="H4" s="157"/>
      <c r="I4" s="412"/>
      <c r="J4" s="157"/>
      <c r="K4" s="412"/>
      <c r="L4" s="157"/>
      <c r="M4" s="412"/>
      <c r="N4" s="157"/>
      <c r="O4" s="412"/>
      <c r="P4" s="448"/>
      <c r="Q4" s="457"/>
      <c r="R4" s="48"/>
      <c r="S4" s="47"/>
    </row>
    <row r="5" spans="1:19">
      <c r="B5" s="150" t="s">
        <v>145</v>
      </c>
      <c r="C5" s="151"/>
      <c r="D5" s="141"/>
      <c r="E5" s="109" t="s">
        <v>40</v>
      </c>
      <c r="F5" s="396">
        <v>8474</v>
      </c>
      <c r="G5" s="398"/>
      <c r="H5" s="398"/>
      <c r="I5" s="398">
        <v>36573</v>
      </c>
      <c r="J5" s="398"/>
      <c r="K5" s="398">
        <v>51052</v>
      </c>
      <c r="L5" s="396">
        <v>65160</v>
      </c>
      <c r="M5" s="398"/>
      <c r="N5" s="449">
        <v>78750</v>
      </c>
      <c r="O5" s="398"/>
      <c r="P5" s="398"/>
      <c r="Q5" s="458">
        <v>102630</v>
      </c>
      <c r="R5" s="48"/>
    </row>
    <row r="6" spans="1:19">
      <c r="B6" s="150" t="s">
        <v>3</v>
      </c>
      <c r="C6" s="151"/>
      <c r="D6" s="141"/>
      <c r="E6" s="109" t="s">
        <v>39</v>
      </c>
      <c r="F6" s="397">
        <v>22303</v>
      </c>
      <c r="G6" s="397"/>
      <c r="H6" s="397"/>
      <c r="I6" s="397">
        <v>23243</v>
      </c>
      <c r="J6" s="397"/>
      <c r="K6" s="397">
        <v>23632</v>
      </c>
      <c r="L6" s="397">
        <v>24087</v>
      </c>
      <c r="M6" s="397"/>
      <c r="N6" s="449">
        <v>24578</v>
      </c>
      <c r="O6" s="397"/>
      <c r="P6" s="397"/>
      <c r="Q6" s="459">
        <v>25032</v>
      </c>
      <c r="R6" s="48"/>
    </row>
    <row r="7" spans="1:19" ht="16.5" customHeight="1">
      <c r="B7" s="150" t="s">
        <v>0</v>
      </c>
      <c r="C7" s="151"/>
      <c r="D7" s="141"/>
      <c r="E7" s="109" t="s">
        <v>38</v>
      </c>
      <c r="F7" s="398">
        <v>45</v>
      </c>
      <c r="G7" s="398"/>
      <c r="H7" s="398"/>
      <c r="I7" s="398">
        <v>40</v>
      </c>
      <c r="J7" s="398"/>
      <c r="K7" s="398">
        <v>40</v>
      </c>
      <c r="L7" s="398">
        <v>40</v>
      </c>
      <c r="M7" s="398"/>
      <c r="N7" s="447">
        <v>30</v>
      </c>
      <c r="O7" s="398"/>
      <c r="P7" s="398"/>
      <c r="Q7" s="460">
        <v>35</v>
      </c>
    </row>
    <row r="8" spans="1:19" s="155" customFormat="1" ht="7.5" customHeight="1">
      <c r="A8" s="148"/>
      <c r="B8" s="153"/>
      <c r="C8" s="148"/>
      <c r="D8" s="148"/>
      <c r="E8" s="156"/>
      <c r="F8" s="399"/>
      <c r="G8" s="412"/>
      <c r="H8" s="412"/>
      <c r="I8" s="412"/>
      <c r="J8" s="412"/>
      <c r="K8" s="412"/>
      <c r="L8" s="399"/>
      <c r="M8" s="412"/>
      <c r="N8" s="448"/>
      <c r="O8" s="412"/>
      <c r="P8" s="412"/>
      <c r="Q8" s="457"/>
      <c r="R8" s="154"/>
    </row>
    <row r="9" spans="1:19" ht="15" customHeight="1">
      <c r="B9" s="565" t="s">
        <v>37</v>
      </c>
      <c r="C9" s="566"/>
      <c r="D9" s="139"/>
      <c r="E9" s="109"/>
      <c r="F9" s="400"/>
      <c r="G9" s="400"/>
      <c r="H9" s="400"/>
      <c r="I9" s="400"/>
      <c r="J9" s="400"/>
      <c r="K9" s="400"/>
      <c r="L9" s="400"/>
      <c r="M9" s="400"/>
      <c r="N9" s="447"/>
      <c r="O9" s="400"/>
      <c r="P9" s="400"/>
      <c r="Q9" s="456"/>
      <c r="R9" s="48"/>
    </row>
    <row r="10" spans="1:19" s="155" customFormat="1" ht="7.5" customHeight="1">
      <c r="A10" s="148"/>
      <c r="B10" s="153"/>
      <c r="C10" s="148"/>
      <c r="D10" s="148"/>
      <c r="E10" s="156"/>
      <c r="F10" s="399"/>
      <c r="G10" s="412"/>
      <c r="H10" s="412"/>
      <c r="I10" s="412"/>
      <c r="J10" s="412"/>
      <c r="K10" s="412"/>
      <c r="L10" s="399"/>
      <c r="M10" s="412"/>
      <c r="N10" s="448"/>
      <c r="O10" s="412"/>
      <c r="P10" s="412"/>
      <c r="Q10" s="457"/>
      <c r="R10" s="154"/>
    </row>
    <row r="11" spans="1:19">
      <c r="B11" s="150" t="s">
        <v>36</v>
      </c>
      <c r="C11" s="138"/>
      <c r="D11" s="159" t="s">
        <v>4</v>
      </c>
      <c r="E11" s="109" t="s">
        <v>35</v>
      </c>
      <c r="F11" s="401">
        <v>230</v>
      </c>
      <c r="G11" s="401"/>
      <c r="H11" s="401"/>
      <c r="I11" s="401">
        <v>230</v>
      </c>
      <c r="J11" s="401"/>
      <c r="K11" s="401">
        <v>230</v>
      </c>
      <c r="L11" s="401">
        <v>230</v>
      </c>
      <c r="M11" s="401"/>
      <c r="N11" s="447">
        <v>230</v>
      </c>
      <c r="O11" s="401"/>
      <c r="P11" s="401"/>
      <c r="Q11" s="456">
        <v>230</v>
      </c>
      <c r="R11" s="48"/>
    </row>
    <row r="12" spans="1:19" s="155" customFormat="1" ht="7.5" customHeight="1">
      <c r="A12" s="148"/>
      <c r="B12" s="153"/>
      <c r="C12" s="148"/>
      <c r="D12" s="148"/>
      <c r="E12" s="156"/>
      <c r="F12" s="399"/>
      <c r="G12" s="412"/>
      <c r="H12" s="412"/>
      <c r="I12" s="412"/>
      <c r="J12" s="412"/>
      <c r="K12" s="412"/>
      <c r="L12" s="399"/>
      <c r="M12" s="412"/>
      <c r="N12" s="448"/>
      <c r="O12" s="412"/>
      <c r="P12" s="412"/>
      <c r="Q12" s="457"/>
      <c r="R12" s="154"/>
    </row>
    <row r="13" spans="1:19">
      <c r="A13" s="47"/>
      <c r="B13" s="150" t="s">
        <v>34</v>
      </c>
      <c r="C13" s="138"/>
      <c r="D13" s="141"/>
      <c r="E13" s="109"/>
      <c r="F13" s="400"/>
      <c r="G13" s="400"/>
      <c r="H13" s="400"/>
      <c r="I13" s="400"/>
      <c r="J13" s="400"/>
      <c r="K13" s="400"/>
      <c r="L13" s="400"/>
      <c r="M13" s="400"/>
      <c r="N13" s="447"/>
      <c r="O13" s="400"/>
      <c r="P13" s="400"/>
      <c r="Q13" s="456"/>
      <c r="R13" s="48"/>
    </row>
    <row r="14" spans="1:19">
      <c r="A14" s="47"/>
      <c r="B14" s="140"/>
      <c r="C14" s="152" t="s">
        <v>33</v>
      </c>
      <c r="D14" s="142"/>
      <c r="E14" s="110" t="s">
        <v>197</v>
      </c>
      <c r="F14" s="402">
        <v>8.5</v>
      </c>
      <c r="G14" s="402"/>
      <c r="H14" s="402"/>
      <c r="I14" s="402">
        <v>7.5</v>
      </c>
      <c r="J14" s="402"/>
      <c r="K14" s="402">
        <v>7</v>
      </c>
      <c r="L14" s="402">
        <v>7</v>
      </c>
      <c r="M14" s="402"/>
      <c r="N14" s="450">
        <v>5</v>
      </c>
      <c r="O14" s="402"/>
      <c r="P14" s="402"/>
      <c r="Q14" s="461">
        <v>6</v>
      </c>
      <c r="R14" s="48"/>
    </row>
    <row r="15" spans="1:19">
      <c r="A15" s="47"/>
      <c r="B15" s="140"/>
      <c r="C15" s="444" t="s">
        <v>32</v>
      </c>
      <c r="D15" s="142"/>
      <c r="E15" s="110" t="s">
        <v>197</v>
      </c>
      <c r="F15" s="402">
        <v>8.56</v>
      </c>
      <c r="G15" s="402"/>
      <c r="H15" s="402"/>
      <c r="I15" s="402">
        <v>7.41</v>
      </c>
      <c r="J15" s="402"/>
      <c r="K15" s="402">
        <v>7.12</v>
      </c>
      <c r="L15" s="402">
        <v>7.09</v>
      </c>
      <c r="M15" s="402"/>
      <c r="N15" s="450">
        <v>5.04</v>
      </c>
      <c r="O15" s="402"/>
      <c r="P15" s="402"/>
      <c r="Q15" s="461">
        <v>6.12</v>
      </c>
      <c r="R15" s="48"/>
    </row>
    <row r="16" spans="1:19" s="155" customFormat="1" ht="7.5" customHeight="1">
      <c r="A16" s="148"/>
      <c r="B16" s="153"/>
      <c r="C16" s="148"/>
      <c r="D16" s="148"/>
      <c r="E16" s="156"/>
      <c r="F16" s="399"/>
      <c r="G16" s="412"/>
      <c r="H16" s="412"/>
      <c r="I16" s="412"/>
      <c r="J16" s="412"/>
      <c r="K16" s="412"/>
      <c r="L16" s="399"/>
      <c r="M16" s="412"/>
      <c r="N16" s="448"/>
      <c r="O16" s="412"/>
      <c r="P16" s="412"/>
      <c r="Q16" s="457"/>
      <c r="R16" s="154"/>
    </row>
    <row r="17" spans="1:20" ht="15" customHeight="1">
      <c r="B17" s="565" t="s">
        <v>31</v>
      </c>
      <c r="C17" s="566"/>
      <c r="D17" s="139"/>
      <c r="E17" s="109"/>
      <c r="F17" s="400"/>
      <c r="G17" s="400"/>
      <c r="H17" s="400"/>
      <c r="I17" s="400"/>
      <c r="J17" s="400"/>
      <c r="K17" s="400"/>
      <c r="L17" s="400"/>
      <c r="M17" s="400"/>
      <c r="N17" s="447"/>
      <c r="O17" s="400"/>
      <c r="P17" s="400"/>
      <c r="Q17" s="456"/>
      <c r="R17" s="48"/>
    </row>
    <row r="18" spans="1:20" s="155" customFormat="1" ht="7.5" customHeight="1">
      <c r="A18" s="148"/>
      <c r="B18" s="153"/>
      <c r="C18" s="148"/>
      <c r="D18" s="148"/>
      <c r="E18" s="156"/>
      <c r="F18" s="399"/>
      <c r="G18" s="412"/>
      <c r="H18" s="412"/>
      <c r="I18" s="412"/>
      <c r="J18" s="412"/>
      <c r="K18" s="412"/>
      <c r="L18" s="399"/>
      <c r="M18" s="412"/>
      <c r="N18" s="448"/>
      <c r="O18" s="412"/>
      <c r="P18" s="412"/>
      <c r="Q18" s="457"/>
      <c r="R18" s="154"/>
    </row>
    <row r="19" spans="1:20" ht="17.399999999999999">
      <c r="A19" s="47"/>
      <c r="B19" s="567" t="s">
        <v>30</v>
      </c>
      <c r="C19" s="568"/>
      <c r="D19" s="143"/>
      <c r="E19" s="109" t="s">
        <v>198</v>
      </c>
      <c r="F19" s="402">
        <v>2.2000000000000002</v>
      </c>
      <c r="G19" s="402"/>
      <c r="H19" s="402"/>
      <c r="I19" s="402">
        <v>1.7</v>
      </c>
      <c r="J19" s="402"/>
      <c r="K19" s="402">
        <v>1.7</v>
      </c>
      <c r="L19" s="402">
        <v>1.7</v>
      </c>
      <c r="M19" s="402"/>
      <c r="N19" s="450">
        <v>1</v>
      </c>
      <c r="O19" s="402"/>
      <c r="P19" s="402"/>
      <c r="Q19" s="461">
        <v>1</v>
      </c>
      <c r="R19" s="48"/>
    </row>
    <row r="20" spans="1:20" s="155" customFormat="1" ht="7.5" customHeight="1">
      <c r="A20" s="148"/>
      <c r="B20" s="153"/>
      <c r="C20" s="148"/>
      <c r="D20" s="148"/>
      <c r="E20" s="156"/>
      <c r="F20" s="399"/>
      <c r="G20" s="412"/>
      <c r="H20" s="412"/>
      <c r="I20" s="412"/>
      <c r="J20" s="412"/>
      <c r="K20" s="412"/>
      <c r="L20" s="399"/>
      <c r="M20" s="412"/>
      <c r="N20" s="448"/>
      <c r="O20" s="412"/>
      <c r="P20" s="412"/>
      <c r="Q20" s="457"/>
      <c r="R20" s="154"/>
    </row>
    <row r="21" spans="1:20">
      <c r="A21" s="47"/>
      <c r="B21" s="150" t="s">
        <v>29</v>
      </c>
      <c r="C21" s="149"/>
      <c r="D21" s="141"/>
      <c r="E21" s="109"/>
      <c r="F21" s="400"/>
      <c r="G21" s="413"/>
      <c r="H21" s="413"/>
      <c r="I21" s="413"/>
      <c r="J21" s="413"/>
      <c r="K21" s="413"/>
      <c r="L21" s="400"/>
      <c r="M21" s="413"/>
      <c r="N21" s="450"/>
      <c r="O21" s="413"/>
      <c r="P21" s="413"/>
      <c r="Q21" s="456"/>
      <c r="R21" s="48"/>
    </row>
    <row r="22" spans="1:20">
      <c r="A22" s="47"/>
      <c r="B22" s="150"/>
      <c r="C22" s="152" t="s">
        <v>146</v>
      </c>
      <c r="D22" s="144" t="s">
        <v>147</v>
      </c>
      <c r="E22" s="110" t="s">
        <v>191</v>
      </c>
      <c r="F22" s="401"/>
      <c r="G22" s="401"/>
      <c r="H22" s="401"/>
      <c r="I22" s="401"/>
      <c r="J22" s="401"/>
      <c r="K22" s="401"/>
      <c r="L22" s="401"/>
      <c r="M22" s="401"/>
      <c r="N22" s="447"/>
      <c r="O22" s="401"/>
      <c r="P22" s="401"/>
      <c r="Q22" s="456"/>
    </row>
    <row r="23" spans="1:20">
      <c r="A23" s="47"/>
      <c r="B23" s="150"/>
      <c r="C23" s="152" t="s">
        <v>26</v>
      </c>
      <c r="D23" s="142"/>
      <c r="E23" s="109" t="s">
        <v>198</v>
      </c>
      <c r="F23" s="403" t="e">
        <f t="shared" ref="F23:O23" si="0">IF(F22="",NA(),F22*10/1000)</f>
        <v>#N/A</v>
      </c>
      <c r="G23" s="414" t="e">
        <f t="shared" si="0"/>
        <v>#N/A</v>
      </c>
      <c r="H23" s="414" t="e">
        <f t="shared" si="0"/>
        <v>#N/A</v>
      </c>
      <c r="I23" s="414" t="e">
        <f t="shared" si="0"/>
        <v>#N/A</v>
      </c>
      <c r="J23" s="414" t="e">
        <f t="shared" si="0"/>
        <v>#N/A</v>
      </c>
      <c r="K23" s="414" t="e">
        <f t="shared" si="0"/>
        <v>#N/A</v>
      </c>
      <c r="L23" s="403" t="e">
        <f t="shared" si="0"/>
        <v>#N/A</v>
      </c>
      <c r="M23" s="414" t="e">
        <f t="shared" si="0"/>
        <v>#N/A</v>
      </c>
      <c r="N23" s="403" t="e">
        <f t="shared" si="0"/>
        <v>#N/A</v>
      </c>
      <c r="O23" s="414" t="e">
        <f t="shared" si="0"/>
        <v>#N/A</v>
      </c>
      <c r="P23" s="451" t="e">
        <f>IF(P22="",NA(),P22*10/1000)</f>
        <v>#N/A</v>
      </c>
      <c r="Q23" s="462" t="e">
        <f>IF(Q22="",NA(),Q22*10/1000)</f>
        <v>#N/A</v>
      </c>
    </row>
    <row r="24" spans="1:20" s="155" customFormat="1" ht="7.5" customHeight="1">
      <c r="A24" s="148"/>
      <c r="B24" s="153"/>
      <c r="C24" s="148"/>
      <c r="D24" s="148"/>
      <c r="E24" s="156"/>
      <c r="F24" s="399"/>
      <c r="G24" s="412"/>
      <c r="H24" s="412"/>
      <c r="I24" s="412"/>
      <c r="J24" s="412"/>
      <c r="K24" s="412"/>
      <c r="L24" s="399"/>
      <c r="M24" s="412"/>
      <c r="N24" s="399"/>
      <c r="O24" s="412"/>
      <c r="P24" s="448"/>
      <c r="Q24" s="457"/>
      <c r="R24" s="154"/>
    </row>
    <row r="25" spans="1:20">
      <c r="A25" s="47"/>
      <c r="B25" s="150" t="s">
        <v>28</v>
      </c>
      <c r="C25" s="149"/>
      <c r="D25" s="141"/>
      <c r="E25" s="109"/>
      <c r="F25" s="400"/>
      <c r="G25" s="413"/>
      <c r="H25" s="413"/>
      <c r="I25" s="413"/>
      <c r="J25" s="413"/>
      <c r="K25" s="413"/>
      <c r="L25" s="400"/>
      <c r="M25" s="413"/>
      <c r="N25" s="450"/>
      <c r="O25" s="413"/>
      <c r="P25" s="413"/>
      <c r="Q25" s="456"/>
    </row>
    <row r="26" spans="1:20">
      <c r="A26" s="47"/>
      <c r="B26" s="150"/>
      <c r="C26" s="152" t="s">
        <v>27</v>
      </c>
      <c r="D26" s="144" t="s">
        <v>147</v>
      </c>
      <c r="E26" s="110" t="s">
        <v>191</v>
      </c>
      <c r="F26" s="402"/>
      <c r="G26" s="402"/>
      <c r="H26" s="402"/>
      <c r="I26" s="402"/>
      <c r="J26" s="402"/>
      <c r="K26" s="402"/>
      <c r="L26" s="402"/>
      <c r="M26" s="402"/>
      <c r="N26" s="450">
        <v>98</v>
      </c>
      <c r="O26" s="402"/>
      <c r="P26" s="402"/>
      <c r="Q26" s="461">
        <v>102</v>
      </c>
      <c r="S26" s="155"/>
      <c r="T26" s="155"/>
    </row>
    <row r="27" spans="1:20">
      <c r="A27" s="47"/>
      <c r="B27" s="150"/>
      <c r="C27" s="152" t="s">
        <v>26</v>
      </c>
      <c r="D27" s="142"/>
      <c r="E27" s="109" t="s">
        <v>198</v>
      </c>
      <c r="F27" s="404" t="e">
        <f t="shared" ref="F27:O27" si="1">IF(F26="",NA(),F26*10/1000)</f>
        <v>#N/A</v>
      </c>
      <c r="G27" s="404" t="e">
        <f t="shared" si="1"/>
        <v>#N/A</v>
      </c>
      <c r="H27" s="404" t="e">
        <f t="shared" si="1"/>
        <v>#N/A</v>
      </c>
      <c r="I27" s="404" t="e">
        <f t="shared" si="1"/>
        <v>#N/A</v>
      </c>
      <c r="J27" s="404" t="e">
        <f t="shared" si="1"/>
        <v>#N/A</v>
      </c>
      <c r="K27" s="404" t="e">
        <f t="shared" si="1"/>
        <v>#N/A</v>
      </c>
      <c r="L27" s="404" t="e">
        <f t="shared" si="1"/>
        <v>#N/A</v>
      </c>
      <c r="M27" s="404" t="e">
        <f t="shared" si="1"/>
        <v>#N/A</v>
      </c>
      <c r="N27" s="404">
        <f t="shared" si="1"/>
        <v>0.98</v>
      </c>
      <c r="O27" s="404" t="e">
        <f t="shared" si="1"/>
        <v>#N/A</v>
      </c>
      <c r="P27" s="451" t="e">
        <f>IF(P26="",NA(),P26*10/1000)</f>
        <v>#N/A</v>
      </c>
      <c r="Q27" s="463">
        <f>Q26*10/1000</f>
        <v>1.02</v>
      </c>
    </row>
    <row r="28" spans="1:20" s="155" customFormat="1" ht="7.5" customHeight="1">
      <c r="A28" s="148"/>
      <c r="B28" s="153"/>
      <c r="C28" s="148"/>
      <c r="D28" s="148"/>
      <c r="E28" s="156"/>
      <c r="F28" s="399"/>
      <c r="G28" s="412"/>
      <c r="H28" s="412"/>
      <c r="I28" s="412"/>
      <c r="J28" s="412"/>
      <c r="K28" s="412"/>
      <c r="L28" s="399"/>
      <c r="M28" s="412"/>
      <c r="N28" s="399"/>
      <c r="O28" s="412"/>
      <c r="P28" s="448"/>
      <c r="Q28" s="457"/>
      <c r="R28" s="154"/>
    </row>
    <row r="29" spans="1:20">
      <c r="A29" s="47"/>
      <c r="B29" s="150" t="s">
        <v>25</v>
      </c>
      <c r="C29" s="149"/>
      <c r="D29" s="141"/>
      <c r="E29" s="109"/>
      <c r="F29" s="468"/>
      <c r="G29" s="413"/>
      <c r="H29" s="413"/>
      <c r="I29" s="413"/>
      <c r="J29" s="413"/>
      <c r="K29" s="413"/>
      <c r="L29" s="468"/>
      <c r="M29" s="413"/>
      <c r="N29" s="450"/>
      <c r="O29" s="413"/>
      <c r="P29" s="413"/>
      <c r="Q29" s="464"/>
    </row>
    <row r="30" spans="1:20">
      <c r="A30" s="47"/>
      <c r="B30" s="150"/>
      <c r="C30" s="444" t="s">
        <v>201</v>
      </c>
      <c r="D30" s="142"/>
      <c r="E30" s="109" t="s">
        <v>198</v>
      </c>
      <c r="F30" s="402">
        <v>2.17</v>
      </c>
      <c r="G30" s="402"/>
      <c r="H30" s="402"/>
      <c r="I30" s="402">
        <v>1.71</v>
      </c>
      <c r="J30" s="402"/>
      <c r="K30" s="402">
        <v>1.65</v>
      </c>
      <c r="L30" s="402">
        <v>1.61</v>
      </c>
      <c r="M30" s="402"/>
      <c r="N30" s="450">
        <v>0.97</v>
      </c>
      <c r="O30" s="402"/>
      <c r="P30" s="402"/>
      <c r="Q30" s="461">
        <v>1.03</v>
      </c>
      <c r="R30" s="48"/>
      <c r="S30" s="155"/>
      <c r="T30" s="155"/>
    </row>
    <row r="31" spans="1:20" s="155" customFormat="1" ht="7.5" customHeight="1">
      <c r="A31" s="148"/>
      <c r="B31" s="153"/>
      <c r="C31" s="148"/>
      <c r="D31" s="148"/>
      <c r="E31" s="156"/>
      <c r="F31" s="399"/>
      <c r="G31" s="412"/>
      <c r="H31" s="412"/>
      <c r="I31" s="412"/>
      <c r="J31" s="412"/>
      <c r="K31" s="412"/>
      <c r="L31" s="399"/>
      <c r="M31" s="412"/>
      <c r="N31" s="399"/>
      <c r="O31" s="412"/>
      <c r="P31" s="448"/>
      <c r="Q31" s="457"/>
      <c r="R31" s="154"/>
      <c r="S31" s="47"/>
      <c r="T31" s="47"/>
    </row>
    <row r="32" spans="1:20" ht="15" customHeight="1">
      <c r="B32" s="565" t="s">
        <v>24</v>
      </c>
      <c r="C32" s="566"/>
      <c r="D32" s="139"/>
      <c r="E32" s="109"/>
      <c r="F32" s="400"/>
      <c r="G32" s="400"/>
      <c r="H32" s="400"/>
      <c r="I32" s="400"/>
      <c r="J32" s="400"/>
      <c r="K32" s="400"/>
      <c r="L32" s="400"/>
      <c r="M32" s="400"/>
      <c r="N32" s="400"/>
      <c r="O32" s="400"/>
      <c r="P32" s="447"/>
      <c r="Q32" s="456"/>
      <c r="R32" s="48"/>
    </row>
    <row r="33" spans="1:20" s="155" customFormat="1" ht="7.5" customHeight="1">
      <c r="A33" s="148"/>
      <c r="B33" s="153"/>
      <c r="C33" s="148"/>
      <c r="D33" s="148"/>
      <c r="E33" s="156"/>
      <c r="F33" s="399"/>
      <c r="G33" s="412"/>
      <c r="H33" s="412"/>
      <c r="I33" s="412"/>
      <c r="J33" s="412"/>
      <c r="K33" s="412"/>
      <c r="L33" s="399"/>
      <c r="M33" s="412"/>
      <c r="N33" s="399"/>
      <c r="O33" s="412"/>
      <c r="P33" s="448"/>
      <c r="Q33" s="457"/>
      <c r="R33" s="48"/>
      <c r="S33" s="47"/>
      <c r="T33" s="47"/>
    </row>
    <row r="34" spans="1:20" s="48" customFormat="1">
      <c r="B34" s="150" t="s">
        <v>23</v>
      </c>
      <c r="C34" s="138"/>
      <c r="D34" s="141"/>
      <c r="E34" s="105" t="s">
        <v>21</v>
      </c>
      <c r="F34" s="405">
        <f t="shared" ref="F34:O34" si="2">F15/F30</f>
        <v>3.9447004608294933</v>
      </c>
      <c r="G34" s="405" t="e">
        <f t="shared" ref="G34" si="3">G15/G30</f>
        <v>#DIV/0!</v>
      </c>
      <c r="H34" s="405" t="e">
        <f t="shared" ref="H34" si="4">H15/H30</f>
        <v>#DIV/0!</v>
      </c>
      <c r="I34" s="405">
        <f t="shared" si="2"/>
        <v>4.3333333333333339</v>
      </c>
      <c r="J34" s="405" t="e">
        <f t="shared" ref="J34" si="5">J15/J30</f>
        <v>#DIV/0!</v>
      </c>
      <c r="K34" s="405">
        <f t="shared" si="2"/>
        <v>4.3151515151515154</v>
      </c>
      <c r="L34" s="405">
        <f t="shared" si="2"/>
        <v>4.4037267080745339</v>
      </c>
      <c r="M34" s="405" t="e">
        <f t="shared" ref="M34" si="6">M15/M30</f>
        <v>#DIV/0!</v>
      </c>
      <c r="N34" s="405">
        <f t="shared" si="2"/>
        <v>5.195876288659794</v>
      </c>
      <c r="O34" s="405" t="e">
        <f t="shared" si="2"/>
        <v>#DIV/0!</v>
      </c>
      <c r="P34" s="452" t="e">
        <f>P15/P30</f>
        <v>#DIV/0!</v>
      </c>
      <c r="Q34" s="465">
        <f>Q15/Q30</f>
        <v>5.941747572815534</v>
      </c>
      <c r="S34" s="47"/>
      <c r="T34" s="47"/>
    </row>
    <row r="35" spans="1:20" s="155" customFormat="1" ht="7.5" customHeight="1">
      <c r="A35" s="148"/>
      <c r="B35" s="153"/>
      <c r="C35" s="148"/>
      <c r="D35" s="148"/>
      <c r="E35" s="156"/>
      <c r="F35" s="399"/>
      <c r="G35" s="412"/>
      <c r="H35" s="412"/>
      <c r="I35" s="412"/>
      <c r="J35" s="412"/>
      <c r="K35" s="412"/>
      <c r="L35" s="399"/>
      <c r="M35" s="412"/>
      <c r="N35" s="399"/>
      <c r="O35" s="412"/>
      <c r="P35" s="448"/>
      <c r="Q35" s="457"/>
      <c r="R35" s="48"/>
      <c r="S35" s="47"/>
      <c r="T35" s="47"/>
    </row>
    <row r="36" spans="1:20" s="48" customFormat="1">
      <c r="B36" s="150" t="s">
        <v>22</v>
      </c>
      <c r="C36" s="138"/>
      <c r="D36" s="141"/>
      <c r="E36" s="105" t="s">
        <v>21</v>
      </c>
      <c r="F36" s="405">
        <f t="shared" ref="F36:O36" si="7">F44/F30/1000</f>
        <v>2.7880184331797238</v>
      </c>
      <c r="G36" s="405" t="e">
        <f t="shared" ref="G36" si="8">G44/G30/1000</f>
        <v>#DIV/0!</v>
      </c>
      <c r="H36" s="405" t="e">
        <f t="shared" ref="H36" si="9">H44/H30/1000</f>
        <v>#DIV/0!</v>
      </c>
      <c r="I36" s="405">
        <f t="shared" si="7"/>
        <v>2.846783625730994</v>
      </c>
      <c r="J36" s="405" t="e">
        <f t="shared" ref="J36" si="10">J44/J30/1000</f>
        <v>#DIV/0!</v>
      </c>
      <c r="K36" s="405">
        <f t="shared" si="7"/>
        <v>2.7757575757575759</v>
      </c>
      <c r="L36" s="405">
        <f t="shared" si="7"/>
        <v>2.7937888198757763</v>
      </c>
      <c r="M36" s="405" t="e">
        <f t="shared" ref="M36" si="11">M44/M30/1000</f>
        <v>#DIV/0!</v>
      </c>
      <c r="N36" s="405">
        <f t="shared" si="7"/>
        <v>3.1835051546391755</v>
      </c>
      <c r="O36" s="405" t="e">
        <f t="shared" si="7"/>
        <v>#DIV/0!</v>
      </c>
      <c r="P36" s="452" t="e">
        <f>P44/P30/1000</f>
        <v>#DIV/0!</v>
      </c>
      <c r="Q36" s="465">
        <f>Q44/Q30/1000</f>
        <v>3.8611650485436892</v>
      </c>
      <c r="S36" s="47"/>
      <c r="T36" s="47"/>
    </row>
    <row r="37" spans="1:20" s="155" customFormat="1" ht="7.5" customHeight="1">
      <c r="A37" s="148"/>
      <c r="B37" s="153"/>
      <c r="C37" s="148"/>
      <c r="D37" s="148"/>
      <c r="E37" s="156"/>
      <c r="F37" s="399"/>
      <c r="G37" s="412"/>
      <c r="H37" s="412"/>
      <c r="I37" s="412"/>
      <c r="J37" s="412"/>
      <c r="K37" s="412"/>
      <c r="L37" s="399"/>
      <c r="M37" s="412"/>
      <c r="N37" s="399"/>
      <c r="O37" s="412"/>
      <c r="P37" s="448"/>
      <c r="Q37" s="457"/>
      <c r="R37" s="48"/>
      <c r="S37" s="47"/>
      <c r="T37" s="47"/>
    </row>
    <row r="38" spans="1:20" ht="15" customHeight="1">
      <c r="B38" s="565" t="s">
        <v>20</v>
      </c>
      <c r="C38" s="566"/>
      <c r="D38" s="139"/>
      <c r="E38" s="109"/>
      <c r="F38" s="400"/>
      <c r="G38" s="400"/>
      <c r="H38" s="400"/>
      <c r="I38" s="400"/>
      <c r="J38" s="400"/>
      <c r="K38" s="400"/>
      <c r="L38" s="400"/>
      <c r="M38" s="400"/>
      <c r="N38" s="400"/>
      <c r="O38" s="400"/>
      <c r="P38" s="447"/>
      <c r="Q38" s="456"/>
      <c r="R38" s="48"/>
    </row>
    <row r="39" spans="1:20" s="155" customFormat="1" ht="7.5" customHeight="1">
      <c r="A39" s="148"/>
      <c r="B39" s="153"/>
      <c r="C39" s="148"/>
      <c r="D39" s="148"/>
      <c r="E39" s="156"/>
      <c r="F39" s="399"/>
      <c r="G39" s="412"/>
      <c r="H39" s="412"/>
      <c r="I39" s="412"/>
      <c r="J39" s="412"/>
      <c r="K39" s="412"/>
      <c r="L39" s="399"/>
      <c r="M39" s="412"/>
      <c r="N39" s="399"/>
      <c r="O39" s="412"/>
      <c r="P39" s="448"/>
      <c r="Q39" s="457"/>
      <c r="R39" s="48"/>
      <c r="S39" s="47"/>
      <c r="T39" s="47"/>
    </row>
    <row r="40" spans="1:20">
      <c r="A40" s="47"/>
      <c r="B40" s="567" t="s">
        <v>2</v>
      </c>
      <c r="C40" s="568"/>
      <c r="D40" s="145"/>
      <c r="E40" s="109"/>
      <c r="F40" s="406"/>
      <c r="G40" s="406"/>
      <c r="H40" s="406"/>
      <c r="I40" s="406"/>
      <c r="J40" s="406"/>
      <c r="K40" s="406"/>
      <c r="L40" s="406"/>
      <c r="M40" s="406"/>
      <c r="N40" s="406"/>
      <c r="O40" s="406"/>
      <c r="P40" s="453"/>
      <c r="Q40" s="466"/>
      <c r="R40" s="48"/>
    </row>
    <row r="41" spans="1:20">
      <c r="A41" s="47"/>
      <c r="B41" s="150"/>
      <c r="C41" s="152" t="s">
        <v>17</v>
      </c>
      <c r="D41" s="142"/>
      <c r="E41" s="109" t="s">
        <v>191</v>
      </c>
      <c r="F41" s="407">
        <v>-2389</v>
      </c>
      <c r="G41" s="407"/>
      <c r="H41" s="407"/>
      <c r="I41" s="407">
        <v>-2391</v>
      </c>
      <c r="J41" s="407"/>
      <c r="K41" s="407">
        <v>-2577</v>
      </c>
      <c r="L41" s="407">
        <v>-2075</v>
      </c>
      <c r="M41" s="407"/>
      <c r="N41" s="453">
        <v>-1930</v>
      </c>
      <c r="O41" s="407"/>
      <c r="P41" s="407"/>
      <c r="Q41" s="466">
        <v>-2125</v>
      </c>
      <c r="R41" s="48"/>
    </row>
    <row r="42" spans="1:20">
      <c r="A42" s="47"/>
      <c r="B42" s="150"/>
      <c r="C42" s="152" t="s">
        <v>16</v>
      </c>
      <c r="D42" s="142"/>
      <c r="E42" s="109" t="s">
        <v>191</v>
      </c>
      <c r="F42" s="407">
        <v>-1176</v>
      </c>
      <c r="G42" s="407"/>
      <c r="H42" s="407"/>
      <c r="I42" s="407">
        <v>-1340</v>
      </c>
      <c r="J42" s="407"/>
      <c r="K42" s="407">
        <v>-1385</v>
      </c>
      <c r="L42" s="407">
        <v>-1265</v>
      </c>
      <c r="M42" s="407"/>
      <c r="N42" s="453">
        <v>-1285</v>
      </c>
      <c r="O42" s="407"/>
      <c r="P42" s="407"/>
      <c r="Q42" s="466">
        <v>-1036</v>
      </c>
      <c r="R42" s="48"/>
    </row>
    <row r="43" spans="1:20" s="155" customFormat="1" ht="7.5" customHeight="1">
      <c r="A43" s="148"/>
      <c r="B43" s="153"/>
      <c r="C43" s="148"/>
      <c r="D43" s="148"/>
      <c r="E43" s="156"/>
      <c r="F43" s="399"/>
      <c r="G43" s="412"/>
      <c r="H43" s="412"/>
      <c r="I43" s="412"/>
      <c r="J43" s="412"/>
      <c r="K43" s="412"/>
      <c r="L43" s="399"/>
      <c r="M43" s="412"/>
      <c r="N43" s="448"/>
      <c r="O43" s="412"/>
      <c r="P43" s="412"/>
      <c r="Q43" s="457"/>
      <c r="R43" s="48"/>
      <c r="S43" s="47"/>
      <c r="T43" s="47"/>
    </row>
    <row r="44" spans="1:20">
      <c r="A44" s="47"/>
      <c r="B44" s="445" t="s">
        <v>200</v>
      </c>
      <c r="C44" s="149"/>
      <c r="D44" s="145"/>
      <c r="E44" s="110" t="s">
        <v>191</v>
      </c>
      <c r="F44" s="407">
        <v>6050</v>
      </c>
      <c r="G44" s="407"/>
      <c r="H44" s="407"/>
      <c r="I44" s="407">
        <v>4868</v>
      </c>
      <c r="J44" s="407"/>
      <c r="K44" s="407">
        <v>4580</v>
      </c>
      <c r="L44" s="407">
        <v>4498</v>
      </c>
      <c r="M44" s="407"/>
      <c r="N44" s="453">
        <v>3088</v>
      </c>
      <c r="O44" s="407"/>
      <c r="P44" s="407"/>
      <c r="Q44" s="466">
        <v>3977</v>
      </c>
      <c r="R44" s="48"/>
    </row>
    <row r="45" spans="1:20" s="155" customFormat="1" ht="7.5" customHeight="1">
      <c r="A45" s="148"/>
      <c r="B45" s="153"/>
      <c r="C45" s="148"/>
      <c r="D45" s="148"/>
      <c r="E45" s="156"/>
      <c r="F45" s="399"/>
      <c r="G45" s="412"/>
      <c r="H45" s="412"/>
      <c r="I45" s="412"/>
      <c r="J45" s="412"/>
      <c r="K45" s="412"/>
      <c r="L45" s="399"/>
      <c r="M45" s="412"/>
      <c r="N45" s="448"/>
      <c r="O45" s="412"/>
      <c r="P45" s="412"/>
      <c r="Q45" s="457"/>
      <c r="R45" s="48"/>
      <c r="S45" s="47"/>
      <c r="T45" s="47"/>
    </row>
    <row r="46" spans="1:20" ht="15" customHeight="1">
      <c r="B46" s="565" t="s">
        <v>148</v>
      </c>
      <c r="C46" s="566"/>
      <c r="D46" s="139"/>
      <c r="E46" s="109"/>
      <c r="F46" s="400"/>
      <c r="G46" s="400"/>
      <c r="H46" s="400"/>
      <c r="I46" s="400"/>
      <c r="J46" s="400"/>
      <c r="K46" s="400"/>
      <c r="L46" s="400"/>
      <c r="M46" s="400"/>
      <c r="N46" s="447"/>
      <c r="O46" s="400"/>
      <c r="P46" s="400"/>
      <c r="Q46" s="456"/>
      <c r="R46" s="48"/>
    </row>
    <row r="47" spans="1:20" s="155" customFormat="1" ht="7.5" customHeight="1">
      <c r="A47" s="148"/>
      <c r="B47" s="153"/>
      <c r="C47" s="148"/>
      <c r="D47" s="148"/>
      <c r="E47" s="156"/>
      <c r="F47" s="399"/>
      <c r="G47" s="412"/>
      <c r="H47" s="412"/>
      <c r="I47" s="412"/>
      <c r="J47" s="412"/>
      <c r="K47" s="412"/>
      <c r="L47" s="399"/>
      <c r="M47" s="412"/>
      <c r="N47" s="448"/>
      <c r="O47" s="412"/>
      <c r="P47" s="412"/>
      <c r="Q47" s="457"/>
      <c r="R47" s="48"/>
      <c r="S47" s="47"/>
      <c r="T47" s="47"/>
    </row>
    <row r="48" spans="1:20" ht="15.75" customHeight="1">
      <c r="A48" s="47"/>
      <c r="B48" s="445" t="s">
        <v>149</v>
      </c>
      <c r="C48" s="149"/>
      <c r="D48" s="141"/>
      <c r="E48" s="105" t="s">
        <v>21</v>
      </c>
      <c r="F48" s="401"/>
      <c r="G48" s="401"/>
      <c r="H48" s="401"/>
      <c r="I48" s="401"/>
      <c r="J48" s="401"/>
      <c r="K48" s="401"/>
      <c r="L48" s="401"/>
      <c r="M48" s="401"/>
      <c r="N48" s="447"/>
      <c r="O48" s="401"/>
      <c r="P48" s="401"/>
      <c r="Q48" s="456">
        <v>76</v>
      </c>
      <c r="R48" s="48"/>
    </row>
    <row r="49" spans="1:20" s="155" customFormat="1" ht="7.5" customHeight="1">
      <c r="A49" s="148"/>
      <c r="B49" s="153"/>
      <c r="C49" s="148"/>
      <c r="D49" s="148"/>
      <c r="E49" s="156"/>
      <c r="F49" s="399"/>
      <c r="G49" s="412"/>
      <c r="H49" s="412"/>
      <c r="I49" s="412"/>
      <c r="J49" s="412"/>
      <c r="K49" s="412"/>
      <c r="L49" s="399"/>
      <c r="M49" s="412"/>
      <c r="N49" s="448"/>
      <c r="O49" s="412"/>
      <c r="P49" s="412"/>
      <c r="Q49" s="457"/>
      <c r="R49" s="48"/>
      <c r="S49" s="47"/>
      <c r="T49" s="47"/>
    </row>
    <row r="50" spans="1:20" ht="15.75" customHeight="1">
      <c r="A50" s="47"/>
      <c r="B50" s="567" t="s">
        <v>18</v>
      </c>
      <c r="C50" s="568"/>
      <c r="D50" s="145"/>
      <c r="E50" s="109"/>
      <c r="F50" s="406"/>
      <c r="G50" s="406"/>
      <c r="H50" s="406"/>
      <c r="I50" s="406"/>
      <c r="J50" s="406"/>
      <c r="K50" s="406"/>
      <c r="L50" s="406"/>
      <c r="M50" s="406"/>
      <c r="N50" s="453"/>
      <c r="O50" s="406"/>
      <c r="P50" s="406"/>
      <c r="Q50" s="466"/>
      <c r="R50" s="48"/>
    </row>
    <row r="51" spans="1:20">
      <c r="A51" s="47"/>
      <c r="B51" s="150"/>
      <c r="C51" s="152" t="s">
        <v>17</v>
      </c>
      <c r="D51" s="142"/>
      <c r="E51" s="109" t="s">
        <v>191</v>
      </c>
      <c r="F51" s="407">
        <v>-28</v>
      </c>
      <c r="G51" s="407"/>
      <c r="H51" s="407"/>
      <c r="I51" s="407">
        <v>205</v>
      </c>
      <c r="J51" s="407"/>
      <c r="K51" s="407">
        <v>185</v>
      </c>
      <c r="L51" s="407">
        <v>178</v>
      </c>
      <c r="M51" s="407"/>
      <c r="N51" s="453">
        <v>-157</v>
      </c>
      <c r="O51" s="407"/>
      <c r="P51" s="407"/>
      <c r="Q51" s="466">
        <v>-186</v>
      </c>
      <c r="R51" s="48"/>
    </row>
    <row r="52" spans="1:20" ht="15">
      <c r="A52" s="47"/>
      <c r="B52" s="150"/>
      <c r="C52" s="152" t="s">
        <v>16</v>
      </c>
      <c r="D52" s="142"/>
      <c r="E52" s="109" t="s">
        <v>191</v>
      </c>
      <c r="F52" s="407">
        <v>-41</v>
      </c>
      <c r="G52" s="407"/>
      <c r="H52" s="407"/>
      <c r="I52" s="407">
        <v>75</v>
      </c>
      <c r="J52" s="407"/>
      <c r="K52" s="407">
        <v>62</v>
      </c>
      <c r="L52" s="407">
        <v>71</v>
      </c>
      <c r="M52" s="407"/>
      <c r="N52" s="453">
        <v>-88</v>
      </c>
      <c r="O52" s="407"/>
      <c r="P52" s="407"/>
      <c r="Q52" s="466">
        <v>-94</v>
      </c>
      <c r="R52" s="47"/>
    </row>
    <row r="53" spans="1:20" ht="7.5" customHeight="1" thickBot="1">
      <c r="A53" s="47"/>
      <c r="B53" s="146"/>
      <c r="C53" s="147"/>
      <c r="D53" s="147"/>
      <c r="E53" s="106"/>
      <c r="F53" s="408"/>
      <c r="G53" s="415"/>
      <c r="H53" s="408"/>
      <c r="I53" s="415"/>
      <c r="J53" s="408"/>
      <c r="K53" s="415"/>
      <c r="L53" s="408"/>
      <c r="M53" s="415"/>
      <c r="N53" s="408"/>
      <c r="O53" s="415"/>
      <c r="P53" s="454"/>
      <c r="Q53" s="467"/>
      <c r="R53" s="47"/>
    </row>
    <row r="54" spans="1:20" ht="9" customHeight="1">
      <c r="A54" s="47"/>
      <c r="B54" s="138"/>
      <c r="C54" s="138"/>
      <c r="D54" s="138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3"/>
      <c r="Q54" s="102"/>
      <c r="R54" s="47"/>
    </row>
    <row r="55" spans="1:20">
      <c r="B55" s="138" t="s">
        <v>169</v>
      </c>
      <c r="C55" s="47"/>
      <c r="D55" s="138"/>
      <c r="F55" s="409"/>
      <c r="G55" s="409"/>
      <c r="H55" s="409"/>
      <c r="I55" s="409"/>
      <c r="J55" s="409"/>
      <c r="K55" s="409"/>
      <c r="L55" s="409"/>
      <c r="M55" s="409"/>
      <c r="N55" s="409"/>
      <c r="O55" s="409"/>
      <c r="P55" s="268"/>
      <c r="Q55" s="268"/>
    </row>
  </sheetData>
  <mergeCells count="10">
    <mergeCell ref="B1:C1"/>
    <mergeCell ref="B3:C3"/>
    <mergeCell ref="B46:C46"/>
    <mergeCell ref="B50:C50"/>
    <mergeCell ref="B9:C9"/>
    <mergeCell ref="B17:C17"/>
    <mergeCell ref="B19:C19"/>
    <mergeCell ref="B32:C32"/>
    <mergeCell ref="B38:C38"/>
    <mergeCell ref="B40:C40"/>
  </mergeCells>
  <conditionalFormatting sqref="Q13:Q15 Q19 Q21:Q23 Q25:Q27 Q46 Q34 Q36 Q29 Q40 Q38 Q3 Q5:Q7 Q9 Q11 Q17 Q32 Q50 Q53:Q54">
    <cfRule type="expression" dxfId="107" priority="145" stopIfTrue="1">
      <formula>IF(#REF!&gt;#REF!,TRUE,FALSE)</formula>
    </cfRule>
    <cfRule type="expression" dxfId="106" priority="146" stopIfTrue="1">
      <formula>IF(#REF!&lt;#REF!,TRUE,FALSE)</formula>
    </cfRule>
  </conditionalFormatting>
  <conditionalFormatting sqref="P13:P15 P19 P21:P23 P6:P7 P34 P36 P29 P40 P38 P3 P46 P9 P11 P17 P32 P50 P53:P54 P25:P27">
    <cfRule type="expression" dxfId="105" priority="143" stopIfTrue="1">
      <formula>IF(#REF!&gt;#REF!,TRUE,FALSE)</formula>
    </cfRule>
    <cfRule type="expression" dxfId="104" priority="144" stopIfTrue="1">
      <formula>IF(#REF!&lt;#REF!,TRUE,FALSE)</formula>
    </cfRule>
  </conditionalFormatting>
  <conditionalFormatting sqref="P34 P36 P46:Q46 P7:Q7">
    <cfRule type="expression" dxfId="103" priority="139" stopIfTrue="1">
      <formula>IF(#REF!&gt;#REF!,TRUE,FALSE)</formula>
    </cfRule>
    <cfRule type="expression" dxfId="102" priority="140" stopIfTrue="1">
      <formula>IF(#REF!&lt;#REF!,TRUE,FALSE)</formula>
    </cfRule>
  </conditionalFormatting>
  <conditionalFormatting sqref="P7:Q7 F3:O3 P21:P22 P41:P42 P50:P52 F21:O23 F25:O27 F29:O30 F40:O42 F50:O54 F32:O32 F38:O38 F34:O34 F36:O36 F13:P15 F19:P19 F9:P9 F11:P11 F17:P17 F5:P7 F44:P44 F46:P46 F48:Q48">
    <cfRule type="expression" dxfId="101" priority="95" stopIfTrue="1">
      <formula>IF(#REF!&gt;#REF!,TRUE,FALSE)</formula>
    </cfRule>
    <cfRule type="expression" dxfId="100" priority="96" stopIfTrue="1">
      <formula>IF(#REF!&lt;#REF!,TRUE,FALSE)</formula>
    </cfRule>
  </conditionalFormatting>
  <conditionalFormatting sqref="Q5:Q7 Q14:Q15 Q19 Q26 Q30 Q51:Q52 Q48 Q44 Q41:Q42">
    <cfRule type="expression" dxfId="99" priority="73" stopIfTrue="1">
      <formula>IF(#REF!&gt;#REF!,TRUE,FALSE)</formula>
    </cfRule>
    <cfRule type="expression" dxfId="98" priority="74" stopIfTrue="1">
      <formula>IF(#REF!&lt;#REF!,TRUE,FALSE)</formula>
    </cfRule>
  </conditionalFormatting>
  <conditionalFormatting sqref="P5:P7 P14:P15 P19 P30 P26 P51:P52 P48 P44 P41:P42">
    <cfRule type="expression" dxfId="97" priority="71" stopIfTrue="1">
      <formula>IF(#REF!&gt;#REF!,TRUE,FALSE)</formula>
    </cfRule>
    <cfRule type="expression" dxfId="96" priority="72" stopIfTrue="1">
      <formula>IF(#REF!&lt;#REF!,TRUE,FALSE)</formula>
    </cfRule>
  </conditionalFormatting>
  <conditionalFormatting sqref="P7:Q7">
    <cfRule type="expression" dxfId="95" priority="69" stopIfTrue="1">
      <formula>IF(#REF!&gt;#REF!,TRUE,FALSE)</formula>
    </cfRule>
    <cfRule type="expression" dxfId="94" priority="70" stopIfTrue="1">
      <formula>IF(#REF!&lt;#REF!,TRUE,FALSE)</formula>
    </cfRule>
  </conditionalFormatting>
  <conditionalFormatting sqref="N13:N15 N19 N21:N22 N6:N7 N9 N11 N17">
    <cfRule type="expression" dxfId="93" priority="25" stopIfTrue="1">
      <formula>IF(#REF!&gt;#REF!,TRUE,FALSE)</formula>
    </cfRule>
    <cfRule type="expression" dxfId="92" priority="26" stopIfTrue="1">
      <formula>IF(#REF!&lt;#REF!,TRUE,FALSE)</formula>
    </cfRule>
  </conditionalFormatting>
  <conditionalFormatting sqref="N7">
    <cfRule type="expression" dxfId="91" priority="23" stopIfTrue="1">
      <formula>IF(#REF!&gt;#REF!,TRUE,FALSE)</formula>
    </cfRule>
    <cfRule type="expression" dxfId="90" priority="24" stopIfTrue="1">
      <formula>IF(#REF!&lt;#REF!,TRUE,FALSE)</formula>
    </cfRule>
  </conditionalFormatting>
  <conditionalFormatting sqref="N5:N7 N14:N15 N19">
    <cfRule type="expression" dxfId="89" priority="21" stopIfTrue="1">
      <formula>IF(#REF!&gt;#REF!,TRUE,FALSE)</formula>
    </cfRule>
    <cfRule type="expression" dxfId="88" priority="22" stopIfTrue="1">
      <formula>IF(#REF!&lt;#REF!,TRUE,FALSE)</formula>
    </cfRule>
  </conditionalFormatting>
  <conditionalFormatting sqref="N7">
    <cfRule type="expression" dxfId="87" priority="19" stopIfTrue="1">
      <formula>IF(#REF!&gt;#REF!,TRUE,FALSE)</formula>
    </cfRule>
    <cfRule type="expression" dxfId="86" priority="20" stopIfTrue="1">
      <formula>IF(#REF!&lt;#REF!,TRUE,FALSE)</formula>
    </cfRule>
  </conditionalFormatting>
  <conditionalFormatting sqref="N25:N26">
    <cfRule type="expression" dxfId="85" priority="17" stopIfTrue="1">
      <formula>IF(#REF!&gt;#REF!,TRUE,FALSE)</formula>
    </cfRule>
    <cfRule type="expression" dxfId="84" priority="18" stopIfTrue="1">
      <formula>IF(#REF!&lt;#REF!,TRUE,FALSE)</formula>
    </cfRule>
  </conditionalFormatting>
  <conditionalFormatting sqref="N26">
    <cfRule type="expression" dxfId="83" priority="15" stopIfTrue="1">
      <formula>IF(#REF!&gt;#REF!,TRUE,FALSE)</formula>
    </cfRule>
    <cfRule type="expression" dxfId="82" priority="16" stopIfTrue="1">
      <formula>IF(#REF!&lt;#REF!,TRUE,FALSE)</formula>
    </cfRule>
  </conditionalFormatting>
  <conditionalFormatting sqref="N29">
    <cfRule type="expression" dxfId="81" priority="13" stopIfTrue="1">
      <formula>IF(#REF!&gt;#REF!,TRUE,FALSE)</formula>
    </cfRule>
    <cfRule type="expression" dxfId="80" priority="14" stopIfTrue="1">
      <formula>IF(#REF!&lt;#REF!,TRUE,FALSE)</formula>
    </cfRule>
  </conditionalFormatting>
  <conditionalFormatting sqref="N30">
    <cfRule type="expression" dxfId="79" priority="11" stopIfTrue="1">
      <formula>IF(#REF!&gt;#REF!,TRUE,FALSE)</formula>
    </cfRule>
    <cfRule type="expression" dxfId="78" priority="12" stopIfTrue="1">
      <formula>IF(#REF!&lt;#REF!,TRUE,FALSE)</formula>
    </cfRule>
  </conditionalFormatting>
  <conditionalFormatting sqref="P25:P26">
    <cfRule type="expression" dxfId="77" priority="9" stopIfTrue="1">
      <formula>IF(#REF!&gt;#REF!,TRUE,FALSE)</formula>
    </cfRule>
    <cfRule type="expression" dxfId="76" priority="10" stopIfTrue="1">
      <formula>IF(#REF!&lt;#REF!,TRUE,FALSE)</formula>
    </cfRule>
  </conditionalFormatting>
  <conditionalFormatting sqref="P29:P30">
    <cfRule type="expression" dxfId="75" priority="7" stopIfTrue="1">
      <formula>IF(#REF!&gt;#REF!,TRUE,FALSE)</formula>
    </cfRule>
    <cfRule type="expression" dxfId="74" priority="8" stopIfTrue="1">
      <formula>IF(#REF!&lt;#REF!,TRUE,FALSE)</formula>
    </cfRule>
  </conditionalFormatting>
  <conditionalFormatting sqref="N46 N50">
    <cfRule type="expression" dxfId="73" priority="5" stopIfTrue="1">
      <formula>IF(#REF!&gt;#REF!,TRUE,FALSE)</formula>
    </cfRule>
    <cfRule type="expression" dxfId="72" priority="6" stopIfTrue="1">
      <formula>IF(#REF!&lt;#REF!,TRUE,FALSE)</formula>
    </cfRule>
  </conditionalFormatting>
  <conditionalFormatting sqref="N46">
    <cfRule type="expression" dxfId="71" priority="3" stopIfTrue="1">
      <formula>IF(#REF!&gt;#REF!,TRUE,FALSE)</formula>
    </cfRule>
    <cfRule type="expression" dxfId="70" priority="4" stopIfTrue="1">
      <formula>IF(#REF!&lt;#REF!,TRUE,FALSE)</formula>
    </cfRule>
  </conditionalFormatting>
  <conditionalFormatting sqref="N51:N52 N48 N44 N41:N42">
    <cfRule type="expression" dxfId="69" priority="1" stopIfTrue="1">
      <formula>IF(#REF!&gt;#REF!,TRUE,FALSE)</formula>
    </cfRule>
    <cfRule type="expression" dxfId="68" priority="2" stopIfTrue="1">
      <formula>IF(#REF!&lt;#REF!,TRUE,FALSE)</formula>
    </cfRule>
  </conditionalFormatting>
  <printOptions horizontalCentered="1" gridLinesSet="0"/>
  <pageMargins left="0.78740157480314965" right="0.78740157480314965" top="0.98425196850393704" bottom="0.78740157480314965" header="0.51181102362204722" footer="0.51181102362204722"/>
  <pageSetup paperSize="9" orientation="portrait" horizontalDpi="360" verticalDpi="360" r:id="rId1"/>
  <headerFooter alignWithMargins="0">
    <oddHeader>&amp;C&amp;"+,Normal"&amp;14Caractéristiques redresseur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Feuil5">
    <tabColor rgb="FFFF0000"/>
  </sheetPr>
  <dimension ref="A2:E8"/>
  <sheetViews>
    <sheetView topLeftCell="A19" zoomScale="110" zoomScaleNormal="110" workbookViewId="0">
      <selection activeCell="L27" sqref="L27"/>
    </sheetView>
  </sheetViews>
  <sheetFormatPr baseColWidth="10" defaultRowHeight="12.6"/>
  <cols>
    <col min="6" max="6" width="11.44140625" customWidth="1"/>
  </cols>
  <sheetData>
    <row r="2" spans="1:5" ht="13.2" thickBot="1"/>
    <row r="3" spans="1:5" ht="20.100000000000001" customHeight="1" thickTop="1">
      <c r="A3" s="325" t="s">
        <v>252</v>
      </c>
      <c r="B3" s="382" t="s">
        <v>257</v>
      </c>
      <c r="C3" s="326" t="s">
        <v>155</v>
      </c>
      <c r="D3" s="327" t="s">
        <v>156</v>
      </c>
      <c r="E3" s="328" t="s">
        <v>65</v>
      </c>
    </row>
    <row r="4" spans="1:5" ht="20.100000000000001" customHeight="1">
      <c r="A4" s="84"/>
      <c r="B4" s="383"/>
      <c r="C4" s="85"/>
      <c r="D4" s="88"/>
      <c r="E4" s="86"/>
    </row>
    <row r="5" spans="1:5" ht="20.100000000000001" customHeight="1">
      <c r="A5" s="393">
        <f>'Potentiel secteur R1'!B9</f>
        <v>1</v>
      </c>
      <c r="B5" s="478" t="str">
        <f>'Potentiel secteur R1'!C9</f>
        <v>Rive gauche</v>
      </c>
      <c r="C5" s="366">
        <f>IF('Potentiel secteur R1'!H9="",NA(),'Potentiel secteur R1'!H9)</f>
        <v>-1912</v>
      </c>
      <c r="D5" s="367">
        <f>IF('Potentiel secteur R1'!J9="",NA(),'Potentiel secteur R1'!J9)</f>
        <v>-977</v>
      </c>
      <c r="E5" s="365">
        <f>'Potentiel secteur R1'!M9</f>
        <v>-900</v>
      </c>
    </row>
    <row r="6" spans="1:5" ht="20.100000000000001" customHeight="1">
      <c r="A6" s="393">
        <f>'Potentiel secteur R1'!B10</f>
        <v>2</v>
      </c>
      <c r="B6" s="478" t="str">
        <f>'Potentiel secteur R1'!C10</f>
        <v>Rive droite</v>
      </c>
      <c r="C6" s="366">
        <f>IF('Potentiel secteur R1'!H10="",NA(),'Potentiel secteur R1'!H10)</f>
        <v>-1824</v>
      </c>
      <c r="D6" s="367">
        <f>IF('Potentiel secteur R1'!J10="",NA(),'Potentiel secteur R1'!J10)</f>
        <v>-902</v>
      </c>
      <c r="E6" s="365">
        <f>'Potentiel secteur R1'!M10</f>
        <v>-900</v>
      </c>
    </row>
    <row r="7" spans="1:5" ht="20.100000000000001" customHeight="1" thickBot="1">
      <c r="A7" s="364"/>
      <c r="B7" s="384"/>
      <c r="C7" s="79"/>
      <c r="D7" s="89"/>
      <c r="E7" s="80"/>
    </row>
    <row r="8" spans="1:5" ht="13.2" thickTop="1"/>
  </sheetData>
  <pageMargins left="0.7" right="0.7" top="0.75" bottom="0.75" header="0.3" footer="0.3"/>
  <pageSetup paperSize="9" orientation="landscape" horizontalDpi="0" verticalDpi="0" r:id="rId1"/>
  <headerFooter>
    <oddHeader>&amp;C&amp;"+,Normal"&amp;14Profil potentiels par secteur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Feuil6">
    <tabColor rgb="FFFF0000"/>
  </sheetPr>
  <dimension ref="A2:E24"/>
  <sheetViews>
    <sheetView topLeftCell="A34" zoomScale="110" zoomScaleNormal="110" workbookViewId="0">
      <selection activeCell="A6" sqref="A6"/>
    </sheetView>
  </sheetViews>
  <sheetFormatPr baseColWidth="10" defaultRowHeight="12.6"/>
  <cols>
    <col min="6" max="6" width="11.44140625" customWidth="1"/>
  </cols>
  <sheetData>
    <row r="2" spans="1:5" ht="13.2" thickBot="1"/>
    <row r="3" spans="1:5" ht="20.100000000000001" customHeight="1" thickTop="1">
      <c r="A3" s="325" t="s">
        <v>252</v>
      </c>
      <c r="B3" s="382" t="s">
        <v>257</v>
      </c>
      <c r="C3" s="326" t="s">
        <v>155</v>
      </c>
      <c r="D3" s="327" t="s">
        <v>156</v>
      </c>
      <c r="E3" s="328" t="s">
        <v>65</v>
      </c>
    </row>
    <row r="4" spans="1:5" ht="20.100000000000001" customHeight="1">
      <c r="A4" s="84"/>
      <c r="B4" s="383"/>
      <c r="C4" s="85"/>
      <c r="D4" s="88"/>
      <c r="E4" s="86"/>
    </row>
    <row r="5" spans="1:5" ht="20.100000000000001" customHeight="1">
      <c r="A5" s="393" t="str">
        <f>'Potentiel secteur R2+R3'!B9</f>
        <v>?</v>
      </c>
      <c r="B5" s="394" t="str">
        <f>'Potentiel secteur R2+R3'!C9</f>
        <v>Soutirage 2</v>
      </c>
      <c r="C5" s="366" t="e">
        <f>IF('Potentiel secteur R2+R3'!H9="",NA(),'Potentiel secteur R2+R3'!H9)</f>
        <v>#REF!</v>
      </c>
      <c r="D5" s="367" t="e">
        <f>IF('Potentiel secteur R2+R3'!J9="",NA(),'Potentiel secteur R2+R3'!J9)</f>
        <v>#REF!</v>
      </c>
      <c r="E5" s="365" t="e">
        <f>'Potentiel secteur R2+R3'!M9</f>
        <v>#REF!</v>
      </c>
    </row>
    <row r="6" spans="1:5" ht="20.100000000000001" customHeight="1">
      <c r="A6" s="393">
        <f>'Potentiel secteur R2+R3'!B10</f>
        <v>4</v>
      </c>
      <c r="B6" s="394" t="str">
        <f>'Potentiel secteur R2+R3'!C10</f>
        <v>Sassenay, rue de Gergy - vers P.I. n° 8</v>
      </c>
      <c r="C6" s="366">
        <f>IF('Potentiel secteur R2+R3'!H10="",NA(),'Potentiel secteur R2+R3'!H10)</f>
        <v>-1214</v>
      </c>
      <c r="D6" s="367">
        <f>IF('Potentiel secteur R2+R3'!J10="",NA(),'Potentiel secteur R2+R3'!J10)</f>
        <v>-1032</v>
      </c>
      <c r="E6" s="365">
        <f>'Potentiel secteur R2+R3'!M10</f>
        <v>-900</v>
      </c>
    </row>
    <row r="7" spans="1:5" ht="20.100000000000001" customHeight="1">
      <c r="A7" s="393">
        <f>'Potentiel secteur R2+R3'!B11</f>
        <v>3</v>
      </c>
      <c r="B7" s="394" t="str">
        <f>'Potentiel secteur R2+R3'!C11</f>
        <v>Sassenay, rue des Cadolles</v>
      </c>
      <c r="C7" s="366">
        <f>IF('Potentiel secteur R2+R3'!H11="",NA(),'Potentiel secteur R2+R3'!H11)</f>
        <v>-1000</v>
      </c>
      <c r="D7" s="367" t="e">
        <f>IF('Potentiel secteur R2+R3'!J11="",NA(),'Potentiel secteur R2+R3'!J11)</f>
        <v>#N/A</v>
      </c>
      <c r="E7" s="365">
        <f>'Potentiel secteur R2+R3'!M11</f>
        <v>-900</v>
      </c>
    </row>
    <row r="8" spans="1:5" ht="20.100000000000001" customHeight="1">
      <c r="A8" s="393">
        <f>'Potentiel secteur R2+R3'!B12</f>
        <v>38</v>
      </c>
      <c r="B8" s="394" t="str">
        <f>'Potentiel secteur R2+R3'!C12</f>
        <v>Virey, # foyer village</v>
      </c>
      <c r="C8" s="366">
        <f>IF('Potentiel secteur R2+R3'!H12="",NA(),'Potentiel secteur R2+R3'!H12)</f>
        <v>-1012</v>
      </c>
      <c r="D8" s="367">
        <f>IF('Potentiel secteur R2+R3'!J12="",NA(),'Potentiel secteur R2+R3'!J12)</f>
        <v>-831</v>
      </c>
      <c r="E8" s="365">
        <f>'Potentiel secteur R2+R3'!M12</f>
        <v>-800</v>
      </c>
    </row>
    <row r="9" spans="1:5" ht="20.100000000000001" customHeight="1">
      <c r="A9" s="393">
        <f>'Potentiel secteur R2+R3'!B13</f>
        <v>5</v>
      </c>
      <c r="B9" s="394" t="str">
        <f>'Potentiel secteur R2+R3'!C13</f>
        <v>Virey, n° 191 route de Sassenay</v>
      </c>
      <c r="C9" s="366" t="e">
        <f>IF('Potentiel secteur R2+R3'!H13="",NA(),'Potentiel secteur R2+R3'!H13)</f>
        <v>#N/A</v>
      </c>
      <c r="D9" s="367" t="e">
        <f>IF('Potentiel secteur R2+R3'!J13="",NA(),'Potentiel secteur R2+R3'!J13)</f>
        <v>#N/A</v>
      </c>
      <c r="E9" s="365">
        <f>'Potentiel secteur R2+R3'!M13</f>
        <v>-900</v>
      </c>
    </row>
    <row r="10" spans="1:5" ht="20.100000000000001" customHeight="1">
      <c r="A10" s="393">
        <f>'Potentiel secteur R2+R3'!B14</f>
        <v>50</v>
      </c>
      <c r="B10" s="394" t="str">
        <f>'Potentiel secteur R2+R3'!C14</f>
        <v>Virey, stop Lessard</v>
      </c>
      <c r="C10" s="366" t="e">
        <f>IF('Potentiel secteur R2+R3'!H14="",NA(),'Potentiel secteur R2+R3'!H14)</f>
        <v>#N/A</v>
      </c>
      <c r="D10" s="367" t="e">
        <f>IF('Potentiel secteur R2+R3'!J14="",NA(),'Potentiel secteur R2+R3'!J14)</f>
        <v>#N/A</v>
      </c>
      <c r="E10" s="365">
        <f>'Potentiel secteur R2+R3'!M14</f>
        <v>-900</v>
      </c>
    </row>
    <row r="11" spans="1:5" ht="20.100000000000001" customHeight="1">
      <c r="A11" s="393">
        <f>'Potentiel secteur R2+R3'!B15</f>
        <v>35</v>
      </c>
      <c r="B11" s="394" t="str">
        <f>'Potentiel secteur R2+R3'!C15</f>
        <v>Lessard, chemin du Verdot</v>
      </c>
      <c r="C11" s="366" t="e">
        <f>IF('Potentiel secteur R2+R3'!H15="",NA(),'Potentiel secteur R2+R3'!H15)</f>
        <v>#N/A</v>
      </c>
      <c r="D11" s="367" t="e">
        <f>IF('Potentiel secteur R2+R3'!J15="",NA(),'Potentiel secteur R2+R3'!J15)</f>
        <v>#N/A</v>
      </c>
      <c r="E11" s="365" t="e">
        <f>'Potentiel secteur R2+R3'!M15</f>
        <v>#N/A</v>
      </c>
    </row>
    <row r="12" spans="1:5" ht="20.100000000000001" customHeight="1">
      <c r="A12" s="393">
        <f>'Potentiel secteur R2+R3'!B16</f>
        <v>6</v>
      </c>
      <c r="B12" s="394" t="str">
        <f>'Potentiel secteur R2+R3'!C16</f>
        <v>Lessard lot "Champ Cordot" vers P.P. n° 35</v>
      </c>
      <c r="C12" s="366">
        <f>IF('Potentiel secteur R2+R3'!H16="",NA(),'Potentiel secteur R2+R3'!H16)</f>
        <v>-415</v>
      </c>
      <c r="D12" s="367">
        <f>IF('Potentiel secteur R2+R3'!J16="",NA(),'Potentiel secteur R2+R3'!J16)</f>
        <v>-395</v>
      </c>
      <c r="E12" s="365">
        <f>'Potentiel secteur R2+R3'!M16</f>
        <v>-800</v>
      </c>
    </row>
    <row r="13" spans="1:5" ht="20.100000000000001" customHeight="1">
      <c r="A13" s="393">
        <f>'Potentiel secteur R2+R3'!B17</f>
        <v>25</v>
      </c>
      <c r="B13" s="394" t="str">
        <f>'Potentiel secteur R2+R3'!C17</f>
        <v>Fragnes, place monument cabine PTT</v>
      </c>
      <c r="C13" s="366" t="e">
        <f>IF('Potentiel secteur R2+R3'!H17="",NA(),'Potentiel secteur R2+R3'!H17)</f>
        <v>#N/A</v>
      </c>
      <c r="D13" s="367" t="e">
        <f>IF('Potentiel secteur R2+R3'!J17="",NA(),'Potentiel secteur R2+R3'!J17)</f>
        <v>#N/A</v>
      </c>
      <c r="E13" s="365">
        <f>'Potentiel secteur R2+R3'!M17</f>
        <v>-900</v>
      </c>
    </row>
    <row r="14" spans="1:5" ht="20.100000000000001" customHeight="1">
      <c r="A14" s="393">
        <f>'Potentiel secteur R2+R3'!B18</f>
        <v>7</v>
      </c>
      <c r="B14" s="394" t="str">
        <f>'Potentiel secteur R2+R3'!C18</f>
        <v>La Loyère, ventouse entrée Château</v>
      </c>
      <c r="C14" s="366" t="e">
        <f>IF('Potentiel secteur R2+R3'!H18="",NA(),'Potentiel secteur R2+R3'!H18)</f>
        <v>#N/A</v>
      </c>
      <c r="D14" s="367" t="e">
        <f>IF('Potentiel secteur R2+R3'!J18="",NA(),'Potentiel secteur R2+R3'!J18)</f>
        <v>#N/A</v>
      </c>
      <c r="E14" s="365">
        <f>'Potentiel secteur R2+R3'!M18</f>
        <v>-900</v>
      </c>
    </row>
    <row r="15" spans="1:5" ht="20.100000000000001" customHeight="1">
      <c r="A15" s="393">
        <f>'Potentiel secteur R2+R3'!B19</f>
        <v>32</v>
      </c>
      <c r="B15" s="394" t="str">
        <f>'Potentiel secteur R2+R3'!C19</f>
        <v>La Loyère, sur conduite tablier pont écluse</v>
      </c>
      <c r="C15" s="366" t="e">
        <f>IF('Potentiel secteur R2+R3'!H19="",NA(),'Potentiel secteur R2+R3'!H19)</f>
        <v>#N/A</v>
      </c>
      <c r="D15" s="367" t="e">
        <f>IF('Potentiel secteur R2+R3'!J19="",NA(),'Potentiel secteur R2+R3'!J19)</f>
        <v>#N/A</v>
      </c>
      <c r="E15" s="365" t="e">
        <f>'Potentiel secteur R2+R3'!M19</f>
        <v>#N/A</v>
      </c>
    </row>
    <row r="16" spans="1:5" ht="20.100000000000001" customHeight="1">
      <c r="A16" s="393" t="str">
        <f>'Potentiel secteur R2+R3'!B20</f>
        <v>?</v>
      </c>
      <c r="B16" s="394" t="str">
        <f>'Potentiel secteur R2+R3'!C20</f>
        <v>Soutirage 3</v>
      </c>
      <c r="C16" s="366">
        <f>IF('Potentiel secteur R2+R3'!H20="",NA(),'Potentiel secteur R2+R3'!H20)</f>
        <v>-2963</v>
      </c>
      <c r="D16" s="367">
        <f>IF('Potentiel secteur R2+R3'!J20="",NA(),'Potentiel secteur R2+R3'!J20)</f>
        <v>-1267</v>
      </c>
      <c r="E16" s="365">
        <f>'Potentiel secteur R2+R3'!M20</f>
        <v>-900</v>
      </c>
    </row>
    <row r="17" spans="1:5" ht="20.100000000000001" customHeight="1">
      <c r="A17" s="393">
        <f>'Potentiel secteur R2+R3'!B21</f>
        <v>51</v>
      </c>
      <c r="B17" s="394" t="str">
        <f>'Potentiel secteur R2+R3'!C21</f>
        <v>Crissey CD 5, en face du 25 bis</v>
      </c>
      <c r="C17" s="366">
        <f>IF('Potentiel secteur R2+R3'!H21="",NA(),'Potentiel secteur R2+R3'!H21)</f>
        <v>-1956</v>
      </c>
      <c r="D17" s="367">
        <f>IF('Potentiel secteur R2+R3'!J21="",NA(),'Potentiel secteur R2+R3'!J21)</f>
        <v>-1058</v>
      </c>
      <c r="E17" s="365">
        <f>'Potentiel secteur R2+R3'!M21</f>
        <v>-800</v>
      </c>
    </row>
    <row r="18" spans="1:5" ht="20.100000000000001" customHeight="1">
      <c r="A18" s="393">
        <f>'Potentiel secteur R2+R3'!B22</f>
        <v>1</v>
      </c>
      <c r="B18" s="394" t="str">
        <f>'Potentiel secteur R2+R3'!C22</f>
        <v>Crissey, proche branchement RCB</v>
      </c>
      <c r="C18" s="366">
        <f>IF('Potentiel secteur R2+R3'!H22="",NA(),'Potentiel secteur R2+R3'!H22)</f>
        <v>-1412</v>
      </c>
      <c r="D18" s="367">
        <f>IF('Potentiel secteur R2+R3'!J22="",NA(),'Potentiel secteur R2+R3'!J22)</f>
        <v>-879</v>
      </c>
      <c r="E18" s="365">
        <f>'Potentiel secteur R2+R3'!M22</f>
        <v>-700</v>
      </c>
    </row>
    <row r="19" spans="1:5" ht="20.100000000000001" customHeight="1">
      <c r="A19" s="393" t="str">
        <f>'Potentiel secteur R2+R3'!B23</f>
        <v>?</v>
      </c>
      <c r="B19" s="394" t="str">
        <f>'Potentiel secteur R2+R3'!C23</f>
        <v>By-pass Ø 350-400 KODAK</v>
      </c>
      <c r="C19" s="366" t="e">
        <f>IF('Potentiel secteur R2+R3'!H23="",NA(),'Potentiel secteur R2+R3'!H23)</f>
        <v>#N/A</v>
      </c>
      <c r="D19" s="367" t="e">
        <f>IF('Potentiel secteur R2+R3'!J23="",NA(),'Potentiel secteur R2+R3'!J23)</f>
        <v>#N/A</v>
      </c>
      <c r="E19" s="365" t="e">
        <f>'Potentiel secteur R2+R3'!M23</f>
        <v>#N/A</v>
      </c>
    </row>
    <row r="20" spans="1:5" ht="20.100000000000001" customHeight="1">
      <c r="A20" s="393" t="str">
        <f>'Potentiel secteur R2+R3'!B24</f>
        <v>?</v>
      </c>
      <c r="B20" s="394" t="str">
        <f>'Potentiel secteur R2+R3'!C24</f>
        <v>p.p. chemin du Colombier / rue des peupliers</v>
      </c>
      <c r="C20" s="366">
        <f>IF('Potentiel secteur R2+R3'!H24="",NA(),'Potentiel secteur R2+R3'!H24)</f>
        <v>-1311</v>
      </c>
      <c r="D20" s="367">
        <f>IF('Potentiel secteur R2+R3'!J24="",NA(),'Potentiel secteur R2+R3'!J24)</f>
        <v>-1069</v>
      </c>
      <c r="E20" s="365">
        <f>'Potentiel secteur R2+R3'!M24</f>
        <v>-900</v>
      </c>
    </row>
    <row r="21" spans="1:5" ht="20.100000000000001" customHeight="1">
      <c r="A21" s="393" t="str">
        <f>'Potentiel secteur R2+R3'!B25</f>
        <v>?</v>
      </c>
      <c r="B21" s="394" t="str">
        <f>'Potentiel secteur R2+R3'!C25</f>
        <v>câblette au passage SNCF</v>
      </c>
      <c r="C21" s="366" t="e">
        <f>IF('Potentiel secteur R2+R3'!H25="",NA(),'Potentiel secteur R2+R3'!H25)</f>
        <v>#N/A</v>
      </c>
      <c r="D21" s="367" t="e">
        <f>IF('Potentiel secteur R2+R3'!J25="",NA(),'Potentiel secteur R2+R3'!J25)</f>
        <v>#N/A</v>
      </c>
      <c r="E21" s="365" t="e">
        <f>'Potentiel secteur R2+R3'!M25</f>
        <v>#N/A</v>
      </c>
    </row>
    <row r="22" spans="1:5" ht="20.100000000000001" customHeight="1">
      <c r="A22" s="393">
        <f>'Potentiel secteur R2+R3'!B26</f>
        <v>37</v>
      </c>
      <c r="B22" s="394" t="str">
        <f>'Potentiel secteur R2+R3'!C26</f>
        <v>Maladière</v>
      </c>
      <c r="C22" s="366">
        <f>IF('Potentiel secteur R2+R3'!H26="",NA(),'Potentiel secteur R2+R3'!H26)</f>
        <v>-1944</v>
      </c>
      <c r="D22" s="367">
        <f>IF('Potentiel secteur R2+R3'!J26="",NA(),'Potentiel secteur R2+R3'!J26)</f>
        <v>-1115</v>
      </c>
      <c r="E22" s="365">
        <f>'Potentiel secteur R2+R3'!M26</f>
        <v>-900</v>
      </c>
    </row>
    <row r="23" spans="1:5" ht="20.100000000000001" customHeight="1" thickBot="1">
      <c r="A23" s="364"/>
      <c r="B23" s="384"/>
      <c r="C23" s="79"/>
      <c r="D23" s="89"/>
      <c r="E23" s="80"/>
    </row>
    <row r="24" spans="1:5" ht="13.2" thickTop="1"/>
  </sheetData>
  <pageMargins left="0.7" right="0.7" top="0.75" bottom="0.75" header="0.3" footer="0.3"/>
  <pageSetup paperSize="9" orientation="landscape" horizontalDpi="0" verticalDpi="0" r:id="rId1"/>
  <headerFooter>
    <oddHeader>&amp;C&amp;"+,Normal"&amp;14Profil potentiels par secteur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Feuil7">
    <tabColor rgb="FF00B050"/>
  </sheetPr>
  <dimension ref="A1:I11"/>
  <sheetViews>
    <sheetView zoomScaleNormal="100" workbookViewId="0">
      <selection activeCell="D22" sqref="D22"/>
    </sheetView>
  </sheetViews>
  <sheetFormatPr baseColWidth="10" defaultColWidth="11.44140625" defaultRowHeight="13.2"/>
  <cols>
    <col min="1" max="1" width="32.44140625" style="235" customWidth="1"/>
    <col min="2" max="2" width="25.6640625" style="235" customWidth="1"/>
    <col min="3" max="8" width="11.44140625" style="235"/>
    <col min="9" max="9" width="4.6640625" style="235" customWidth="1"/>
    <col min="10" max="16384" width="11.44140625" style="235"/>
  </cols>
  <sheetData>
    <row r="1" spans="1:9" ht="13.8" thickBot="1"/>
    <row r="2" spans="1:9" ht="30" customHeight="1">
      <c r="A2" s="499" t="s">
        <v>233</v>
      </c>
      <c r="B2" s="500"/>
      <c r="C2" s="505" t="s">
        <v>230</v>
      </c>
      <c r="D2" s="505"/>
      <c r="E2" s="505" t="s">
        <v>231</v>
      </c>
      <c r="F2" s="506"/>
      <c r="G2" s="507" t="s">
        <v>232</v>
      </c>
      <c r="H2" s="505"/>
      <c r="I2" s="496" t="s">
        <v>57</v>
      </c>
    </row>
    <row r="3" spans="1:9" ht="20.100000000000001" customHeight="1">
      <c r="A3" s="501"/>
      <c r="B3" s="502"/>
      <c r="C3" s="312" t="s">
        <v>234</v>
      </c>
      <c r="D3" s="312" t="s">
        <v>235</v>
      </c>
      <c r="E3" s="313" t="s">
        <v>236</v>
      </c>
      <c r="F3" s="314" t="s">
        <v>236</v>
      </c>
      <c r="G3" s="315" t="s">
        <v>237</v>
      </c>
      <c r="H3" s="313" t="s">
        <v>236</v>
      </c>
      <c r="I3" s="497"/>
    </row>
    <row r="4" spans="1:9" ht="20.100000000000001" customHeight="1">
      <c r="A4" s="501"/>
      <c r="B4" s="502"/>
      <c r="C4" s="316" t="s">
        <v>238</v>
      </c>
      <c r="D4" s="317" t="s">
        <v>239</v>
      </c>
      <c r="E4" s="318" t="s">
        <v>240</v>
      </c>
      <c r="F4" s="319" t="s">
        <v>241</v>
      </c>
      <c r="G4" s="320" t="s">
        <v>242</v>
      </c>
      <c r="H4" s="318" t="s">
        <v>241</v>
      </c>
      <c r="I4" s="497"/>
    </row>
    <row r="5" spans="1:9" ht="20.100000000000001" customHeight="1">
      <c r="A5" s="501"/>
      <c r="B5" s="502"/>
      <c r="C5" s="316" t="s">
        <v>243</v>
      </c>
      <c r="D5" s="316" t="s">
        <v>244</v>
      </c>
      <c r="E5" s="318"/>
      <c r="F5" s="319"/>
      <c r="G5" s="320"/>
      <c r="H5" s="318"/>
      <c r="I5" s="497"/>
    </row>
    <row r="6" spans="1:9" ht="20.100000000000001" customHeight="1" thickBot="1">
      <c r="A6" s="503"/>
      <c r="B6" s="504"/>
      <c r="C6" s="321" t="s">
        <v>249</v>
      </c>
      <c r="D6" s="322"/>
      <c r="E6" s="322" t="s">
        <v>245</v>
      </c>
      <c r="F6" s="323" t="s">
        <v>245</v>
      </c>
      <c r="G6" s="324" t="s">
        <v>246</v>
      </c>
      <c r="H6" s="322" t="s">
        <v>245</v>
      </c>
      <c r="I6" s="498"/>
    </row>
    <row r="7" spans="1:9" ht="15" customHeight="1" thickTop="1">
      <c r="A7" s="291"/>
      <c r="B7" s="303"/>
      <c r="C7" s="292"/>
      <c r="D7" s="292"/>
      <c r="E7" s="294"/>
      <c r="F7" s="293"/>
      <c r="G7" s="301"/>
      <c r="H7" s="294"/>
      <c r="I7" s="297"/>
    </row>
    <row r="8" spans="1:9" ht="20.100000000000001" customHeight="1">
      <c r="A8" s="305" t="s">
        <v>264</v>
      </c>
      <c r="B8" s="306"/>
      <c r="C8" s="307" t="s">
        <v>247</v>
      </c>
      <c r="D8" s="308" t="s">
        <v>150</v>
      </c>
      <c r="E8" s="236">
        <v>-417</v>
      </c>
      <c r="F8" s="271">
        <v>-1912</v>
      </c>
      <c r="G8" s="309">
        <v>186</v>
      </c>
      <c r="H8" s="236">
        <v>-1432</v>
      </c>
      <c r="I8" s="310" t="s">
        <v>8</v>
      </c>
    </row>
    <row r="9" spans="1:9" ht="20.100000000000001" customHeight="1">
      <c r="A9" s="305" t="s">
        <v>266</v>
      </c>
      <c r="B9" s="392"/>
      <c r="C9" s="307" t="s">
        <v>247</v>
      </c>
      <c r="D9" s="308" t="s">
        <v>150</v>
      </c>
      <c r="E9" s="236">
        <v>-345</v>
      </c>
      <c r="F9" s="271">
        <v>-1824</v>
      </c>
      <c r="G9" s="309">
        <v>163</v>
      </c>
      <c r="H9" s="236">
        <v>-1479</v>
      </c>
      <c r="I9" s="311" t="s">
        <v>8</v>
      </c>
    </row>
    <row r="10" spans="1:9" ht="15" customHeight="1" thickBot="1">
      <c r="A10" s="300"/>
      <c r="B10" s="304"/>
      <c r="C10" s="295"/>
      <c r="D10" s="299"/>
      <c r="E10" s="270"/>
      <c r="F10" s="296"/>
      <c r="G10" s="302"/>
      <c r="H10" s="270"/>
      <c r="I10" s="298"/>
    </row>
    <row r="11" spans="1:9" ht="20.399999999999999">
      <c r="A11" s="237"/>
      <c r="B11" s="237"/>
      <c r="C11" s="238"/>
      <c r="D11" s="238"/>
      <c r="E11" s="234"/>
      <c r="F11" s="234"/>
      <c r="G11" s="239"/>
      <c r="H11" s="234"/>
      <c r="I11" s="240"/>
    </row>
  </sheetData>
  <mergeCells count="5">
    <mergeCell ref="I2:I6"/>
    <mergeCell ref="A2:B6"/>
    <mergeCell ref="C2:D2"/>
    <mergeCell ref="E2:F2"/>
    <mergeCell ref="G2:H2"/>
  </mergeCells>
  <pageMargins left="0.7" right="0.7" top="0.75" bottom="0.75" header="0.3" footer="0.3"/>
  <pageSetup paperSize="9" orientation="landscape" horizontalDpi="0" verticalDpi="0" r:id="rId1"/>
  <headerFooter>
    <oddHeader>&amp;C&amp;"+,Normal"&amp;14Mesures raccords isolants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Feuil8">
    <tabColor rgb="FF00B050"/>
  </sheetPr>
  <dimension ref="A1:L25"/>
  <sheetViews>
    <sheetView zoomScaleNormal="100" workbookViewId="0">
      <selection activeCell="B9" sqref="B9:B12"/>
    </sheetView>
  </sheetViews>
  <sheetFormatPr baseColWidth="10" defaultColWidth="11.44140625" defaultRowHeight="15"/>
  <cols>
    <col min="1" max="1" width="4.5546875" style="212" customWidth="1"/>
    <col min="2" max="2" width="24.33203125" style="212" customWidth="1"/>
    <col min="3" max="10" width="10.6640625" style="212" customWidth="1"/>
    <col min="11" max="12" width="5.109375" style="212" customWidth="1"/>
    <col min="13" max="16384" width="11.44140625" style="212"/>
  </cols>
  <sheetData>
    <row r="1" spans="1:12" ht="30" customHeight="1">
      <c r="B1" s="508" t="s">
        <v>61</v>
      </c>
      <c r="C1" s="511" t="s">
        <v>216</v>
      </c>
      <c r="D1" s="512"/>
      <c r="E1" s="512"/>
      <c r="F1" s="512"/>
      <c r="G1" s="512"/>
      <c r="H1" s="512"/>
      <c r="I1" s="512"/>
      <c r="J1" s="513"/>
      <c r="K1" s="213"/>
      <c r="L1" s="251"/>
    </row>
    <row r="2" spans="1:12" ht="30" customHeight="1">
      <c r="B2" s="509"/>
      <c r="C2" s="514" t="s">
        <v>217</v>
      </c>
      <c r="D2" s="515"/>
      <c r="E2" s="514" t="s">
        <v>218</v>
      </c>
      <c r="F2" s="515"/>
      <c r="G2" s="514" t="s">
        <v>219</v>
      </c>
      <c r="H2" s="515"/>
      <c r="I2" s="514" t="s">
        <v>220</v>
      </c>
      <c r="J2" s="516"/>
      <c r="K2" s="213"/>
      <c r="L2" s="251"/>
    </row>
    <row r="3" spans="1:12" ht="30" customHeight="1">
      <c r="B3" s="509"/>
      <c r="C3" s="517" t="s">
        <v>221</v>
      </c>
      <c r="D3" s="518"/>
      <c r="E3" s="517" t="s">
        <v>222</v>
      </c>
      <c r="F3" s="518"/>
      <c r="G3" s="517" t="s">
        <v>222</v>
      </c>
      <c r="H3" s="518"/>
      <c r="I3" s="517" t="s">
        <v>221</v>
      </c>
      <c r="J3" s="519"/>
      <c r="K3" s="213"/>
      <c r="L3" s="251"/>
    </row>
    <row r="4" spans="1:12" ht="30" customHeight="1" thickBot="1">
      <c r="B4" s="510"/>
      <c r="C4" s="280">
        <v>42110</v>
      </c>
      <c r="D4" s="281"/>
      <c r="E4" s="280">
        <f>C4</f>
        <v>42110</v>
      </c>
      <c r="F4" s="281"/>
      <c r="G4" s="280">
        <f>C4</f>
        <v>42110</v>
      </c>
      <c r="H4" s="281"/>
      <c r="I4" s="280">
        <f>C4</f>
        <v>42110</v>
      </c>
      <c r="J4" s="282"/>
      <c r="K4" s="213"/>
      <c r="L4" s="251"/>
    </row>
    <row r="5" spans="1:12" ht="18" customHeight="1" thickTop="1">
      <c r="B5" s="214"/>
      <c r="C5" s="215"/>
      <c r="D5" s="216"/>
      <c r="E5" s="215"/>
      <c r="F5" s="216"/>
      <c r="G5" s="215"/>
      <c r="H5" s="216"/>
      <c r="I5" s="215"/>
      <c r="J5" s="216"/>
      <c r="K5" s="217"/>
      <c r="L5" s="252"/>
    </row>
    <row r="6" spans="1:12" ht="18" customHeight="1">
      <c r="A6" s="218"/>
      <c r="B6" s="219" t="s">
        <v>223</v>
      </c>
      <c r="C6" s="249">
        <v>2.8</v>
      </c>
      <c r="D6" s="248"/>
      <c r="E6" s="249">
        <v>341</v>
      </c>
      <c r="F6" s="248"/>
      <c r="G6" s="249">
        <v>16</v>
      </c>
      <c r="H6" s="248"/>
      <c r="I6" s="245">
        <f>ROUND(C6*(E6/(E6-G6)),2)</f>
        <v>2.94</v>
      </c>
      <c r="J6" s="248"/>
      <c r="K6" s="220"/>
      <c r="L6" s="253"/>
    </row>
    <row r="7" spans="1:12" s="223" customFormat="1" ht="18" customHeight="1" thickBot="1">
      <c r="A7" s="221"/>
      <c r="B7" s="241"/>
      <c r="C7" s="229"/>
      <c r="D7" s="230"/>
      <c r="E7" s="229"/>
      <c r="F7" s="230"/>
      <c r="G7" s="229"/>
      <c r="H7" s="230"/>
      <c r="I7" s="229"/>
      <c r="J7" s="242"/>
      <c r="K7" s="222"/>
      <c r="L7" s="254"/>
    </row>
    <row r="8" spans="1:12" ht="18" customHeight="1" thickBot="1"/>
    <row r="9" spans="1:12" ht="30" customHeight="1">
      <c r="B9" s="508" t="s">
        <v>61</v>
      </c>
      <c r="C9" s="523" t="s">
        <v>224</v>
      </c>
      <c r="D9" s="524"/>
      <c r="E9" s="524"/>
      <c r="F9" s="524"/>
      <c r="G9" s="524"/>
      <c r="H9" s="525"/>
      <c r="I9" s="526" t="s">
        <v>225</v>
      </c>
      <c r="J9" s="527"/>
      <c r="K9" s="532" t="s">
        <v>248</v>
      </c>
      <c r="L9" s="520" t="s">
        <v>226</v>
      </c>
    </row>
    <row r="10" spans="1:12" ht="30" customHeight="1">
      <c r="B10" s="509"/>
      <c r="C10" s="535" t="s">
        <v>227</v>
      </c>
      <c r="D10" s="536"/>
      <c r="E10" s="535" t="s">
        <v>71</v>
      </c>
      <c r="F10" s="536"/>
      <c r="G10" s="535" t="s">
        <v>72</v>
      </c>
      <c r="H10" s="536"/>
      <c r="I10" s="528"/>
      <c r="J10" s="529"/>
      <c r="K10" s="533"/>
      <c r="L10" s="521"/>
    </row>
    <row r="11" spans="1:12" ht="30" customHeight="1">
      <c r="B11" s="509"/>
      <c r="C11" s="537" t="s">
        <v>73</v>
      </c>
      <c r="D11" s="538"/>
      <c r="E11" s="537" t="s">
        <v>74</v>
      </c>
      <c r="F11" s="538"/>
      <c r="G11" s="537" t="s">
        <v>74</v>
      </c>
      <c r="H11" s="538"/>
      <c r="I11" s="530"/>
      <c r="J11" s="531"/>
      <c r="K11" s="533"/>
      <c r="L11" s="521"/>
    </row>
    <row r="12" spans="1:12" ht="30" customHeight="1" thickBot="1">
      <c r="B12" s="510"/>
      <c r="C12" s="283">
        <v>41806</v>
      </c>
      <c r="D12" s="283"/>
      <c r="E12" s="283">
        <f>C12</f>
        <v>41806</v>
      </c>
      <c r="F12" s="283"/>
      <c r="G12" s="283">
        <f>C12</f>
        <v>41806</v>
      </c>
      <c r="H12" s="283"/>
      <c r="I12" s="284">
        <f>G12</f>
        <v>41806</v>
      </c>
      <c r="J12" s="285"/>
      <c r="K12" s="534"/>
      <c r="L12" s="522"/>
    </row>
    <row r="13" spans="1:12" ht="18" customHeight="1" thickTop="1">
      <c r="B13" s="214"/>
      <c r="C13" s="215"/>
      <c r="D13" s="215"/>
      <c r="E13" s="215"/>
      <c r="F13" s="216"/>
      <c r="G13" s="215"/>
      <c r="H13" s="216"/>
      <c r="I13" s="215"/>
      <c r="J13" s="216"/>
      <c r="K13" s="286"/>
      <c r="L13" s="290"/>
    </row>
    <row r="14" spans="1:12" ht="18" customHeight="1">
      <c r="A14" s="218"/>
      <c r="B14" s="219" t="s">
        <v>223</v>
      </c>
      <c r="C14" s="243">
        <v>-1430</v>
      </c>
      <c r="D14" s="243"/>
      <c r="E14" s="250">
        <v>-1125</v>
      </c>
      <c r="F14" s="244"/>
      <c r="G14" s="243">
        <v>-1510</v>
      </c>
      <c r="H14" s="244"/>
      <c r="I14" s="245">
        <v>2.94</v>
      </c>
      <c r="J14" s="245"/>
      <c r="K14" s="287">
        <v>-900</v>
      </c>
      <c r="L14" s="224" t="s">
        <v>8</v>
      </c>
    </row>
    <row r="15" spans="1:12" ht="18" customHeight="1">
      <c r="A15" s="221"/>
      <c r="B15" s="225"/>
      <c r="C15" s="243"/>
      <c r="D15" s="243"/>
      <c r="E15" s="250"/>
      <c r="F15" s="244"/>
      <c r="G15" s="243"/>
      <c r="H15" s="246"/>
      <c r="I15" s="245"/>
      <c r="J15" s="245"/>
      <c r="K15" s="287"/>
      <c r="L15" s="226"/>
    </row>
    <row r="16" spans="1:12" ht="18" customHeight="1">
      <c r="A16" s="221"/>
      <c r="B16" s="219" t="s">
        <v>228</v>
      </c>
      <c r="C16" s="243">
        <v>-1396</v>
      </c>
      <c r="D16" s="244"/>
      <c r="E16" s="250">
        <v>-1058</v>
      </c>
      <c r="F16" s="244"/>
      <c r="G16" s="243"/>
      <c r="H16" s="244"/>
      <c r="I16" s="245"/>
      <c r="J16" s="245"/>
      <c r="K16" s="287">
        <v>-900</v>
      </c>
      <c r="L16" s="226" t="s">
        <v>8</v>
      </c>
    </row>
    <row r="17" spans="1:12" ht="18" customHeight="1">
      <c r="A17" s="218"/>
      <c r="B17" s="227" t="s">
        <v>229</v>
      </c>
      <c r="C17" s="243"/>
      <c r="D17" s="243"/>
      <c r="E17" s="243"/>
      <c r="F17" s="244"/>
      <c r="G17" s="243"/>
      <c r="H17" s="243"/>
      <c r="I17" s="247">
        <v>0.26</v>
      </c>
      <c r="J17" s="248"/>
      <c r="K17" s="288"/>
      <c r="L17" s="226" t="s">
        <v>8</v>
      </c>
    </row>
    <row r="18" spans="1:12" ht="18" customHeight="1" thickBot="1">
      <c r="B18" s="228"/>
      <c r="C18" s="229"/>
      <c r="D18" s="229"/>
      <c r="E18" s="230"/>
      <c r="F18" s="230"/>
      <c r="G18" s="229"/>
      <c r="H18" s="230"/>
      <c r="I18" s="231"/>
      <c r="J18" s="230"/>
      <c r="K18" s="289"/>
      <c r="L18" s="232"/>
    </row>
    <row r="19" spans="1:12" ht="18.899999999999999" customHeight="1">
      <c r="B19" s="233"/>
    </row>
    <row r="20" spans="1:12" ht="18.899999999999999" customHeight="1"/>
    <row r="21" spans="1:12" ht="18.899999999999999" customHeight="1"/>
    <row r="22" spans="1:12" ht="18.899999999999999" customHeight="1"/>
    <row r="23" spans="1:12" ht="18.899999999999999" customHeight="1"/>
    <row r="24" spans="1:12" ht="18.899999999999999" customHeight="1"/>
    <row r="25" spans="1:12" ht="15" customHeight="1"/>
  </sheetData>
  <mergeCells count="21">
    <mergeCell ref="L9:L12"/>
    <mergeCell ref="B9:B12"/>
    <mergeCell ref="C9:H9"/>
    <mergeCell ref="I9:J11"/>
    <mergeCell ref="K9:K12"/>
    <mergeCell ref="C10:D10"/>
    <mergeCell ref="E10:F10"/>
    <mergeCell ref="G10:H10"/>
    <mergeCell ref="G11:H11"/>
    <mergeCell ref="E11:F11"/>
    <mergeCell ref="C11:D11"/>
    <mergeCell ref="B1:B4"/>
    <mergeCell ref="C1:J1"/>
    <mergeCell ref="C2:D2"/>
    <mergeCell ref="E2:F2"/>
    <mergeCell ref="G2:H2"/>
    <mergeCell ref="I2:J2"/>
    <mergeCell ref="C3:D3"/>
    <mergeCell ref="E3:F3"/>
    <mergeCell ref="G3:H3"/>
    <mergeCell ref="I3:J3"/>
  </mergeCells>
  <conditionalFormatting sqref="D4:D7 F4:F7 H4:H7 J4:J7">
    <cfRule type="expression" dxfId="155" priority="37" stopIfTrue="1">
      <formula>IF(#REF!&gt;#REF!,TRUE,FALSE)</formula>
    </cfRule>
    <cfRule type="expression" dxfId="154" priority="38" stopIfTrue="1">
      <formula>IF(#REF!&lt;#REF!,TRUE,FALSE)</formula>
    </cfRule>
  </conditionalFormatting>
  <conditionalFormatting sqref="I4:I5 I7 C4:C7 E4:E7 G4:G7">
    <cfRule type="expression" dxfId="153" priority="35" stopIfTrue="1">
      <formula>IF(#REF!&gt;#REF!,TRUE,FALSE)</formula>
    </cfRule>
    <cfRule type="expression" dxfId="152" priority="36" stopIfTrue="1">
      <formula>IF(#REF!&lt;#REF!,TRUE,FALSE)</formula>
    </cfRule>
  </conditionalFormatting>
  <conditionalFormatting sqref="K13:K15 K5:K7">
    <cfRule type="cellIs" dxfId="151" priority="32" stopIfTrue="1" operator="equal">
      <formula>"J"</formula>
    </cfRule>
    <cfRule type="cellIs" dxfId="150" priority="33" stopIfTrue="1" operator="equal">
      <formula>"K"</formula>
    </cfRule>
    <cfRule type="cellIs" dxfId="149" priority="34" stopIfTrue="1" operator="equal">
      <formula>"L"</formula>
    </cfRule>
  </conditionalFormatting>
  <conditionalFormatting sqref="K17:K18">
    <cfRule type="cellIs" dxfId="148" priority="29" stopIfTrue="1" operator="equal">
      <formula>"J"</formula>
    </cfRule>
    <cfRule type="cellIs" dxfId="147" priority="30" stopIfTrue="1" operator="equal">
      <formula>"K"</formula>
    </cfRule>
    <cfRule type="cellIs" dxfId="146" priority="31" stopIfTrue="1" operator="equal">
      <formula>"L"</formula>
    </cfRule>
  </conditionalFormatting>
  <conditionalFormatting sqref="D12:D13 F12:F13 H18 J12:J18 H12:H13">
    <cfRule type="expression" dxfId="145" priority="27" stopIfTrue="1">
      <formula>IF($D$4&gt;$C$4,TRUE,FALSE)</formula>
    </cfRule>
    <cfRule type="expression" dxfId="144" priority="28" stopIfTrue="1">
      <formula>IF($D$4&lt;$C$4,TRUE,FALSE)</formula>
    </cfRule>
  </conditionalFormatting>
  <conditionalFormatting sqref="C12:C13 E12:E13 G12:G13 I12:I13">
    <cfRule type="expression" dxfId="143" priority="25" stopIfTrue="1">
      <formula>IF($C$4&gt;$D$4,TRUE,FALSE)</formula>
    </cfRule>
    <cfRule type="expression" dxfId="142" priority="26" stopIfTrue="1">
      <formula>IF($C$4&lt;$D$4,TRUE,FALSE)</formula>
    </cfRule>
  </conditionalFormatting>
  <conditionalFormatting sqref="K16">
    <cfRule type="cellIs" dxfId="141" priority="18" stopIfTrue="1" operator="equal">
      <formula>"J"</formula>
    </cfRule>
    <cfRule type="cellIs" dxfId="140" priority="19" stopIfTrue="1" operator="equal">
      <formula>"K"</formula>
    </cfRule>
    <cfRule type="cellIs" dxfId="139" priority="20" stopIfTrue="1" operator="equal">
      <formula>"L"</formula>
    </cfRule>
  </conditionalFormatting>
  <conditionalFormatting sqref="I6">
    <cfRule type="expression" dxfId="138" priority="16" stopIfTrue="1">
      <formula>IF(#REF!&gt;#REF!,TRUE,FALSE)</formula>
    </cfRule>
    <cfRule type="expression" dxfId="137" priority="17" stopIfTrue="1">
      <formula>IF(#REF!&lt;#REF!,TRUE,FALSE)</formula>
    </cfRule>
  </conditionalFormatting>
  <conditionalFormatting sqref="L13:L15 L5:L7">
    <cfRule type="cellIs" dxfId="136" priority="13" stopIfTrue="1" operator="equal">
      <formula>"J"</formula>
    </cfRule>
    <cfRule type="cellIs" dxfId="135" priority="14" stopIfTrue="1" operator="equal">
      <formula>"K"</formula>
    </cfRule>
    <cfRule type="cellIs" dxfId="134" priority="15" stopIfTrue="1" operator="equal">
      <formula>"L"</formula>
    </cfRule>
  </conditionalFormatting>
  <conditionalFormatting sqref="L17:L18">
    <cfRule type="cellIs" dxfId="133" priority="10" stopIfTrue="1" operator="equal">
      <formula>"J"</formula>
    </cfRule>
    <cfRule type="cellIs" dxfId="132" priority="11" stopIfTrue="1" operator="equal">
      <formula>"K"</formula>
    </cfRule>
    <cfRule type="cellIs" dxfId="131" priority="12" stopIfTrue="1" operator="equal">
      <formula>"L"</formula>
    </cfRule>
  </conditionalFormatting>
  <conditionalFormatting sqref="L16">
    <cfRule type="cellIs" dxfId="130" priority="7" stopIfTrue="1" operator="equal">
      <formula>"J"</formula>
    </cfRule>
    <cfRule type="cellIs" dxfId="129" priority="8" stopIfTrue="1" operator="equal">
      <formula>"K"</formula>
    </cfRule>
    <cfRule type="cellIs" dxfId="128" priority="9" stopIfTrue="1" operator="equal">
      <formula>"L"</formula>
    </cfRule>
  </conditionalFormatting>
  <conditionalFormatting sqref="K16">
    <cfRule type="cellIs" dxfId="127" priority="4" stopIfTrue="1" operator="equal">
      <formula>"J"</formula>
    </cfRule>
    <cfRule type="cellIs" dxfId="126" priority="5" stopIfTrue="1" operator="equal">
      <formula>"K"</formula>
    </cfRule>
    <cfRule type="cellIs" dxfId="125" priority="6" stopIfTrue="1" operator="equal">
      <formula>"L"</formula>
    </cfRule>
  </conditionalFormatting>
  <conditionalFormatting sqref="L17">
    <cfRule type="cellIs" dxfId="124" priority="1" stopIfTrue="1" operator="equal">
      <formula>"J"</formula>
    </cfRule>
    <cfRule type="cellIs" dxfId="123" priority="2" stopIfTrue="1" operator="equal">
      <formula>"K"</formula>
    </cfRule>
    <cfRule type="cellIs" dxfId="122" priority="3" stopIfTrue="1" operator="equal">
      <formula>"L"</formula>
    </cfRule>
  </conditionalFormatting>
  <pageMargins left="0.39370078740157483" right="0.39370078740157483" top="0.98425196850393704" bottom="0.98425196850393704" header="0.51181102362204722" footer="0.51181102362204722"/>
  <pageSetup paperSize="9" orientation="landscape" horizontalDpi="4294967293" r:id="rId1"/>
  <headerFooter alignWithMargins="0">
    <oddHeader>&amp;C&amp;"+,Normal"&amp;14Mesures anodes sacrificielles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2</vt:i4>
      </vt:variant>
    </vt:vector>
  </HeadingPairs>
  <TitlesOfParts>
    <vt:vector size="20" baseType="lpstr">
      <vt:lpstr>Statistiques</vt:lpstr>
      <vt:lpstr>Compteurs</vt:lpstr>
      <vt:lpstr>Historique redresseur R1</vt:lpstr>
      <vt:lpstr>Historique redresseur R1 (2)</vt:lpstr>
      <vt:lpstr>Redresseur R1</vt:lpstr>
      <vt:lpstr>Profil potentiel R1</vt:lpstr>
      <vt:lpstr>Profil potentiel R1+R2</vt:lpstr>
      <vt:lpstr>Joints</vt:lpstr>
      <vt:lpstr>Mesures anodes</vt:lpstr>
      <vt:lpstr>Dopage anodes</vt:lpstr>
      <vt:lpstr>Redresseur R2</vt:lpstr>
      <vt:lpstr>Redresseur R3</vt:lpstr>
      <vt:lpstr>Potentiel secteur R1</vt:lpstr>
      <vt:lpstr>Potentiel secteur R2+R3</vt:lpstr>
      <vt:lpstr>Drainage</vt:lpstr>
      <vt:lpstr>graphiques Ramlog</vt:lpstr>
      <vt:lpstr>graphiques tablette</vt:lpstr>
      <vt:lpstr>Schéma électrique</vt:lpstr>
      <vt:lpstr>'Dopage anodes'!Impression_des_titres</vt:lpstr>
      <vt:lpstr>'Potentiel secteur R1'!Impression_des_titres</vt:lpstr>
    </vt:vector>
  </TitlesOfParts>
  <Company>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COURTIN</cp:lastModifiedBy>
  <cp:lastPrinted>2015-07-02T15:48:02Z</cp:lastPrinted>
  <dcterms:created xsi:type="dcterms:W3CDTF">2002-12-10T17:24:43Z</dcterms:created>
  <dcterms:modified xsi:type="dcterms:W3CDTF">2015-07-03T12:56:05Z</dcterms:modified>
</cp:coreProperties>
</file>