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Feuil1" sheetId="1" r:id="rId1"/>
  </sheets>
  <definedNames>
    <definedName name="capital">Feuil1!$U$1</definedName>
    <definedName name="dispo">Feuil1!$U$3</definedName>
    <definedName name="Player">Feuil1!$B$2:$B$51</definedName>
    <definedName name="points">Feuil1!$D$2:$D$51</definedName>
    <definedName name="points_maxi">Feuil1!$U$5</definedName>
    <definedName name="points_mini">Feuil1!$U$4</definedName>
    <definedName name="Role">Feuil1!$C$2:$C$51</definedName>
    <definedName name="salaire_mini">Feuil1!$U$6</definedName>
    <definedName name="salaires">Feuil1!$J$2:$J$51</definedName>
    <definedName name="solver_adj" localSheetId="0" hidden="1">Feuil1!$L$2:$L$51,Feuil1!$N$2:$N$51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Feuil1!$L$2:$L$51</definedName>
    <definedName name="solver_lhs10" localSheetId="0" hidden="1">Feuil1!$O$51</definedName>
    <definedName name="solver_lhs11" localSheetId="0" hidden="1">Feuil1!$Q$53</definedName>
    <definedName name="solver_lhs2" localSheetId="0" hidden="1">Feuil1!$L$53</definedName>
    <definedName name="solver_lhs3" localSheetId="0" hidden="1">Feuil1!$M$2:$M$51</definedName>
    <definedName name="solver_lhs4" localSheetId="0" hidden="1">Feuil1!$N$2:$N$51</definedName>
    <definedName name="solver_lhs5" localSheetId="0" hidden="1">Feuil1!$N$53</definedName>
    <definedName name="solver_lhs6" localSheetId="0" hidden="1">Feuil1!$O$11</definedName>
    <definedName name="solver_lhs7" localSheetId="0" hidden="1">Feuil1!$O$21</definedName>
    <definedName name="solver_lhs8" localSheetId="0" hidden="1">Feuil1!$O$31</definedName>
    <definedName name="solver_lhs9" localSheetId="0" hidden="1">Feuil1!$O$41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11</definedName>
    <definedName name="solver_nwt" localSheetId="0" hidden="1">1</definedName>
    <definedName name="solver_opt" localSheetId="0" hidden="1">Feuil1!$R$53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10" localSheetId="0" hidden="1">2</definedName>
    <definedName name="solver_rel11" localSheetId="0" hidden="1">1</definedName>
    <definedName name="solver_rel2" localSheetId="0" hidden="1">2</definedName>
    <definedName name="solver_rel3" localSheetId="0" hidden="1">1</definedName>
    <definedName name="solver_rel4" localSheetId="0" hidden="1">5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el8" localSheetId="0" hidden="1">2</definedName>
    <definedName name="solver_rel9" localSheetId="0" hidden="1">2</definedName>
    <definedName name="solver_rhs1" localSheetId="0" hidden="1">binaire</definedName>
    <definedName name="solver_rhs10" localSheetId="0" hidden="1">1</definedName>
    <definedName name="solver_rhs11" localSheetId="0" hidden="1">dispo</definedName>
    <definedName name="solver_rhs2" localSheetId="0" hidden="1">1</definedName>
    <definedName name="solver_rhs3" localSheetId="0" hidden="1">1</definedName>
    <definedName name="solver_rhs4" localSheetId="0" hidden="1">binaire</definedName>
    <definedName name="solver_rhs5" localSheetId="0" hidden="1">5</definedName>
    <definedName name="solver_rhs6" localSheetId="0" hidden="1">1</definedName>
    <definedName name="solver_rhs7" localSheetId="0" hidden="1">1</definedName>
    <definedName name="solver_rhs8" localSheetId="0" hidden="1">1</definedName>
    <definedName name="solver_rhs9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1000</definedName>
    <definedName name="solver_tol" localSheetId="0" hidden="1">0</definedName>
    <definedName name="solver_typ" localSheetId="0" hidden="1">1</definedName>
    <definedName name="solver_val" localSheetId="0" hidden="1">0</definedName>
    <definedName name="solver_ver" localSheetId="0" hidden="1">3</definedName>
    <definedName name="team_cost">Feuil1!$U$2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T22" i="1"/>
  <c r="T14" i="1" a="1"/>
  <c r="T14" i="1"/>
  <c r="T13" i="1" a="1"/>
  <c r="T11" i="1" a="1"/>
  <c r="T11" i="1" s="1"/>
  <c r="T10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R2" i="1"/>
  <c r="Q2" i="1"/>
  <c r="L53" i="1"/>
  <c r="T12" i="1" s="1"/>
  <c r="N53" i="1"/>
  <c r="T15" i="1" s="1"/>
  <c r="O51" i="1"/>
  <c r="T20" i="1" s="1"/>
  <c r="O41" i="1"/>
  <c r="T19" i="1" s="1"/>
  <c r="O31" i="1"/>
  <c r="T18" i="1" s="1"/>
  <c r="O21" i="1"/>
  <c r="T17" i="1" s="1"/>
  <c r="O11" i="1"/>
  <c r="T16" i="1" s="1"/>
  <c r="U6" i="1"/>
  <c r="U3" i="1"/>
  <c r="T13" i="1" l="1"/>
  <c r="Q53" i="1"/>
  <c r="T21" i="1" s="1"/>
  <c r="R53" i="1"/>
  <c r="T9" i="1" s="1"/>
  <c r="D3" i="1"/>
  <c r="D28" i="1"/>
  <c r="D2" i="1"/>
  <c r="D8" i="1"/>
  <c r="D31" i="1"/>
  <c r="D18" i="1"/>
  <c r="D13" i="1"/>
  <c r="D14" i="1"/>
  <c r="D34" i="1"/>
  <c r="D42" i="1"/>
  <c r="D37" i="1"/>
  <c r="D38" i="1"/>
  <c r="D12" i="1"/>
  <c r="D33" i="1"/>
  <c r="D43" i="1"/>
  <c r="D39" i="1"/>
  <c r="D22" i="1"/>
  <c r="D48" i="1"/>
  <c r="D29" i="1"/>
  <c r="D44" i="1"/>
  <c r="D27" i="1"/>
  <c r="D24" i="1"/>
  <c r="D32" i="1"/>
  <c r="D47" i="1"/>
  <c r="D7" i="1"/>
  <c r="D41" i="1"/>
  <c r="D23" i="1"/>
  <c r="D36" i="1"/>
  <c r="D6" i="1"/>
  <c r="D11" i="1"/>
  <c r="D19" i="1"/>
  <c r="D16" i="1"/>
  <c r="D51" i="1"/>
  <c r="D5" i="1"/>
  <c r="D46" i="1"/>
  <c r="D26" i="1"/>
  <c r="D35" i="1"/>
  <c r="D21" i="1"/>
  <c r="D40" i="1"/>
  <c r="D30" i="1"/>
  <c r="D17" i="1"/>
  <c r="D49" i="1"/>
  <c r="D9" i="1"/>
  <c r="D10" i="1"/>
  <c r="D45" i="1"/>
  <c r="D20" i="1"/>
  <c r="D15" i="1"/>
  <c r="D25" i="1"/>
  <c r="D50" i="1"/>
  <c r="D4" i="1"/>
  <c r="U5" i="1" a="1"/>
  <c r="U4" i="1" a="1"/>
  <c r="U5" i="1" l="1"/>
  <c r="U4" i="1"/>
</calcChain>
</file>

<file path=xl/sharedStrings.xml><?xml version="1.0" encoding="utf-8"?>
<sst xmlns="http://schemas.openxmlformats.org/spreadsheetml/2006/main" count="182" uniqueCount="92">
  <si>
    <t>Team</t>
  </si>
  <si>
    <t>Player</t>
  </si>
  <si>
    <t>Role</t>
  </si>
  <si>
    <t>Kills</t>
  </si>
  <si>
    <t>Deaths</t>
  </si>
  <si>
    <t>Assists</t>
  </si>
  <si>
    <t>Minions Killed</t>
  </si>
  <si>
    <t>Games</t>
  </si>
  <si>
    <t>Rekkles</t>
  </si>
  <si>
    <t>AD Carry</t>
  </si>
  <si>
    <t>Tabzz</t>
  </si>
  <si>
    <t>xPeke</t>
  </si>
  <si>
    <t>Mid Lane</t>
  </si>
  <si>
    <t>Freeze</t>
  </si>
  <si>
    <t>Niels</t>
  </si>
  <si>
    <t>PowerOfEvil</t>
  </si>
  <si>
    <t>Amazing</t>
  </si>
  <si>
    <t>Jungler</t>
  </si>
  <si>
    <t>Dexter</t>
  </si>
  <si>
    <t>Reignover</t>
  </si>
  <si>
    <t>YellOwStaR</t>
  </si>
  <si>
    <t>Support</t>
  </si>
  <si>
    <t>YoungBuck</t>
  </si>
  <si>
    <t>Top Lane</t>
  </si>
  <si>
    <t>kaSing</t>
  </si>
  <si>
    <t>Mithy</t>
  </si>
  <si>
    <t>Airwaks</t>
  </si>
  <si>
    <t>PromisQ</t>
  </si>
  <si>
    <t>Jwaow</t>
  </si>
  <si>
    <t>VandeR</t>
  </si>
  <si>
    <t>Soren</t>
  </si>
  <si>
    <t>SoaZ</t>
  </si>
  <si>
    <t>Nukeduck</t>
  </si>
  <si>
    <t>Huni</t>
  </si>
  <si>
    <t>Ryu</t>
  </si>
  <si>
    <t>Febiven</t>
  </si>
  <si>
    <t>Unlimited</t>
  </si>
  <si>
    <t>Odoamne</t>
  </si>
  <si>
    <t>Hjarnan</t>
  </si>
  <si>
    <t>Hylissang</t>
  </si>
  <si>
    <t>Froggen</t>
  </si>
  <si>
    <t>G0DFRED</t>
  </si>
  <si>
    <t>Adryh</t>
  </si>
  <si>
    <t>Vardags</t>
  </si>
  <si>
    <t>Jankos</t>
  </si>
  <si>
    <t>Fr3deric</t>
  </si>
  <si>
    <t>Vizicsacsi</t>
  </si>
  <si>
    <t>FORG1VEN</t>
  </si>
  <si>
    <t>Werlyb</t>
  </si>
  <si>
    <t>PepiiNeRO</t>
  </si>
  <si>
    <t>Gosu Pepper</t>
  </si>
  <si>
    <t>Kikis</t>
  </si>
  <si>
    <t>nRated</t>
  </si>
  <si>
    <t>Fox</t>
  </si>
  <si>
    <t>Loulex</t>
  </si>
  <si>
    <t>Steve</t>
  </si>
  <si>
    <t>Woolite</t>
  </si>
  <si>
    <t>CandyPanda</t>
  </si>
  <si>
    <t>Cabochard</t>
  </si>
  <si>
    <t>Svenskeren</t>
  </si>
  <si>
    <t>Diamondprox</t>
  </si>
  <si>
    <t>Betsy</t>
  </si>
  <si>
    <t>fredy122</t>
  </si>
  <si>
    <t>Fnatic</t>
  </si>
  <si>
    <t>Elements</t>
  </si>
  <si>
    <t>Origen</t>
  </si>
  <si>
    <t>Copenhagen Wolves</t>
  </si>
  <si>
    <t>Unicorns Of Love</t>
  </si>
  <si>
    <t>H2K</t>
  </si>
  <si>
    <t>ROCCAT</t>
  </si>
  <si>
    <t>Giants Gaming</t>
  </si>
  <si>
    <t>Gambit Gaming</t>
  </si>
  <si>
    <t>SK Gaming</t>
  </si>
  <si>
    <t>KDA ++</t>
  </si>
  <si>
    <t>Prix</t>
  </si>
  <si>
    <t>points maxi</t>
  </si>
  <si>
    <t>points mini</t>
  </si>
  <si>
    <t>capital</t>
  </si>
  <si>
    <t>team_cost</t>
  </si>
  <si>
    <t>dispo</t>
  </si>
  <si>
    <t>salaire mini</t>
  </si>
  <si>
    <t>x</t>
  </si>
  <si>
    <t>doit être égal à 1</t>
  </si>
  <si>
    <t>doit être égal à 5</t>
  </si>
  <si>
    <t>xtra</t>
  </si>
  <si>
    <t>unicité</t>
  </si>
  <si>
    <t>salaire</t>
  </si>
  <si>
    <t>points</t>
  </si>
  <si>
    <t>doit être inférieur à dispo</t>
  </si>
  <si>
    <t>à maximiser</t>
  </si>
  <si>
    <t>doivent être &lt;=1</t>
  </si>
  <si>
    <t>Modèle du 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</si>
</sst>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Border="1"/>
    <xf numFmtId="0" fontId="0" fillId="3" borderId="0" xfId="0" applyFont="1" applyFill="1" applyBorder="1"/>
    <xf numFmtId="0" fontId="0" fillId="4" borderId="0" xfId="0" applyFont="1" applyFill="1" applyBorder="1"/>
    <xf numFmtId="0" fontId="0" fillId="0" borderId="1" xfId="0" applyBorder="1"/>
    <xf numFmtId="0" fontId="0" fillId="4" borderId="1" xfId="0" applyFont="1" applyFill="1" applyBorder="1"/>
    <xf numFmtId="0" fontId="0" fillId="3" borderId="1" xfId="0" applyFont="1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>
      <selection activeCell="K1" sqref="K1"/>
    </sheetView>
  </sheetViews>
  <sheetFormatPr baseColWidth="10" defaultRowHeight="15" x14ac:dyDescent="0.25"/>
  <cols>
    <col min="1" max="3" width="20.42578125" customWidth="1"/>
    <col min="8" max="8" width="15.85546875" customWidth="1"/>
    <col min="12" max="14" width="10.42578125" customWidth="1"/>
    <col min="15" max="15" width="5.140625" customWidth="1"/>
    <col min="16" max="16" width="16.28515625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73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74</v>
      </c>
      <c r="L1" s="8" t="s">
        <v>84</v>
      </c>
      <c r="M1" s="8" t="s">
        <v>85</v>
      </c>
      <c r="N1" s="8" t="s">
        <v>81</v>
      </c>
      <c r="Q1" s="12" t="s">
        <v>86</v>
      </c>
      <c r="R1" s="12" t="s">
        <v>87</v>
      </c>
      <c r="T1" s="4" t="s">
        <v>77</v>
      </c>
      <c r="U1" s="5">
        <v>50000</v>
      </c>
    </row>
    <row r="2" spans="1:21" x14ac:dyDescent="0.25">
      <c r="A2" s="3" t="s">
        <v>66</v>
      </c>
      <c r="B2" s="3" t="s">
        <v>13</v>
      </c>
      <c r="C2" s="3" t="s">
        <v>9</v>
      </c>
      <c r="D2" s="3">
        <f>(3*E2-F2+2*G2+0.01*H2)/I2</f>
        <v>38.94</v>
      </c>
      <c r="E2" s="3">
        <v>19</v>
      </c>
      <c r="F2" s="3">
        <v>2</v>
      </c>
      <c r="G2" s="3">
        <v>9</v>
      </c>
      <c r="H2" s="3">
        <v>488</v>
      </c>
      <c r="I2" s="3">
        <v>2</v>
      </c>
      <c r="J2" s="3">
        <v>5800</v>
      </c>
      <c r="L2" s="19">
        <v>0</v>
      </c>
      <c r="M2" s="10">
        <f t="shared" ref="M2:M50" si="0">N2+L2</f>
        <v>1</v>
      </c>
      <c r="N2" s="20">
        <v>1</v>
      </c>
      <c r="Q2" s="9">
        <f>(N2+L2)*J2</f>
        <v>5800</v>
      </c>
      <c r="R2" s="9">
        <f>(N2+L2)*D2</f>
        <v>38.94</v>
      </c>
      <c r="T2" s="4" t="s">
        <v>78</v>
      </c>
      <c r="U2" s="6">
        <v>4000</v>
      </c>
    </row>
    <row r="3" spans="1:21" x14ac:dyDescent="0.25">
      <c r="A3" s="3" t="s">
        <v>64</v>
      </c>
      <c r="B3" s="3" t="s">
        <v>10</v>
      </c>
      <c r="C3" s="3" t="s">
        <v>9</v>
      </c>
      <c r="D3" s="3">
        <f>(3*E3-F3+2*G3+0.01*H3)/I3</f>
        <v>30.815000000000001</v>
      </c>
      <c r="E3" s="3">
        <v>10</v>
      </c>
      <c r="F3" s="3">
        <v>1</v>
      </c>
      <c r="G3" s="3">
        <v>14</v>
      </c>
      <c r="H3" s="3">
        <v>463</v>
      </c>
      <c r="I3" s="3">
        <v>2</v>
      </c>
      <c r="J3" s="3">
        <v>6900</v>
      </c>
      <c r="L3" s="19">
        <v>0</v>
      </c>
      <c r="M3" s="10">
        <f t="shared" si="0"/>
        <v>0</v>
      </c>
      <c r="N3" s="20">
        <v>0</v>
      </c>
      <c r="Q3" s="9">
        <f t="shared" ref="Q3:Q51" si="1">(N3+L3)*J3</f>
        <v>0</v>
      </c>
      <c r="R3" s="9">
        <f t="shared" ref="R3:R51" si="2">(N3+L3)*D3</f>
        <v>0</v>
      </c>
      <c r="T3" s="4" t="s">
        <v>79</v>
      </c>
      <c r="U3" s="4">
        <f>capital-team_cost</f>
        <v>46000</v>
      </c>
    </row>
    <row r="4" spans="1:21" x14ac:dyDescent="0.25">
      <c r="A4" s="2" t="s">
        <v>63</v>
      </c>
      <c r="B4" s="2" t="s">
        <v>8</v>
      </c>
      <c r="C4" s="2" t="s">
        <v>9</v>
      </c>
      <c r="D4" s="2">
        <f>(3*E4-F4+2*G4+0.01*H4)/I4</f>
        <v>38.9</v>
      </c>
      <c r="E4" s="2">
        <v>14</v>
      </c>
      <c r="F4" s="2">
        <v>1</v>
      </c>
      <c r="G4" s="2">
        <v>15</v>
      </c>
      <c r="H4" s="2">
        <v>680</v>
      </c>
      <c r="I4" s="2">
        <v>2</v>
      </c>
      <c r="J4" s="2">
        <v>10500</v>
      </c>
      <c r="L4" s="19">
        <v>1</v>
      </c>
      <c r="M4" s="10">
        <f t="shared" si="0"/>
        <v>1</v>
      </c>
      <c r="N4" s="20">
        <v>0</v>
      </c>
      <c r="Q4" s="9">
        <f t="shared" si="1"/>
        <v>10500</v>
      </c>
      <c r="R4" s="9">
        <f t="shared" si="2"/>
        <v>38.9</v>
      </c>
      <c r="T4" s="4" t="s">
        <v>76</v>
      </c>
      <c r="U4" s="4">
        <f t="array" aca="1" ref="U4" ca="1">SUMPRODUCT(SMALL(points,ROW(INDIRECT("$1:$6"))))</f>
        <v>46.230000000000004</v>
      </c>
    </row>
    <row r="5" spans="1:21" x14ac:dyDescent="0.25">
      <c r="A5" s="2" t="s">
        <v>71</v>
      </c>
      <c r="B5" s="2" t="s">
        <v>47</v>
      </c>
      <c r="C5" s="2" t="s">
        <v>9</v>
      </c>
      <c r="D5" s="2">
        <f>(3*E5-F5+2*G5+0.01*H5)/I5</f>
        <v>16.3</v>
      </c>
      <c r="E5" s="2">
        <v>5</v>
      </c>
      <c r="F5" s="2">
        <v>6</v>
      </c>
      <c r="G5" s="2">
        <v>8</v>
      </c>
      <c r="H5" s="2">
        <v>760</v>
      </c>
      <c r="I5" s="2">
        <v>2</v>
      </c>
      <c r="J5" s="2">
        <v>9500</v>
      </c>
      <c r="L5" s="19">
        <v>0</v>
      </c>
      <c r="M5" s="10">
        <f t="shared" si="0"/>
        <v>0</v>
      </c>
      <c r="N5" s="20">
        <v>0</v>
      </c>
      <c r="Q5" s="9">
        <f t="shared" si="1"/>
        <v>0</v>
      </c>
      <c r="R5" s="9">
        <f t="shared" si="2"/>
        <v>0</v>
      </c>
      <c r="T5" s="4" t="s">
        <v>75</v>
      </c>
      <c r="U5" s="4">
        <f t="array" aca="1" ref="U5" ca="1">SUMPRODUCT(LARGE(points,ROW(INDIRECT("$1:$6"))))</f>
        <v>217.00000000000003</v>
      </c>
    </row>
    <row r="6" spans="1:21" x14ac:dyDescent="0.25">
      <c r="A6" s="3" t="s">
        <v>70</v>
      </c>
      <c r="B6" s="3" t="s">
        <v>42</v>
      </c>
      <c r="C6" s="3" t="s">
        <v>9</v>
      </c>
      <c r="D6" s="3">
        <f>(3*E6-F6+2*G6+0.01*H6)/I6</f>
        <v>29.875</v>
      </c>
      <c r="E6" s="3">
        <v>13</v>
      </c>
      <c r="F6" s="3">
        <v>7</v>
      </c>
      <c r="G6" s="3">
        <v>11</v>
      </c>
      <c r="H6" s="3">
        <v>575</v>
      </c>
      <c r="I6" s="3">
        <v>2</v>
      </c>
      <c r="J6" s="3">
        <v>5200</v>
      </c>
      <c r="L6" s="19">
        <v>0</v>
      </c>
      <c r="M6" s="10">
        <f t="shared" si="0"/>
        <v>0</v>
      </c>
      <c r="N6" s="20">
        <v>0</v>
      </c>
      <c r="Q6" s="9">
        <f t="shared" si="1"/>
        <v>0</v>
      </c>
      <c r="R6" s="9">
        <f t="shared" si="2"/>
        <v>0</v>
      </c>
      <c r="T6" s="7" t="s">
        <v>80</v>
      </c>
      <c r="U6" s="4">
        <f>MIN(salaires)</f>
        <v>3500</v>
      </c>
    </row>
    <row r="7" spans="1:21" x14ac:dyDescent="0.25">
      <c r="A7" s="3" t="s">
        <v>68</v>
      </c>
      <c r="B7" s="3" t="s">
        <v>38</v>
      </c>
      <c r="C7" s="3" t="s">
        <v>9</v>
      </c>
      <c r="D7" s="3">
        <f>(3*E7-F7+2*G7+0.01*H7)/I7</f>
        <v>22.625</v>
      </c>
      <c r="E7" s="3">
        <v>9</v>
      </c>
      <c r="F7" s="3">
        <v>5</v>
      </c>
      <c r="G7" s="3">
        <v>9</v>
      </c>
      <c r="H7" s="3">
        <v>525</v>
      </c>
      <c r="I7" s="3">
        <v>2</v>
      </c>
      <c r="J7" s="3">
        <v>5700</v>
      </c>
      <c r="L7" s="19">
        <v>0</v>
      </c>
      <c r="M7" s="10">
        <f t="shared" si="0"/>
        <v>0</v>
      </c>
      <c r="N7" s="20">
        <v>0</v>
      </c>
      <c r="Q7" s="9">
        <f t="shared" si="1"/>
        <v>0</v>
      </c>
      <c r="R7" s="9">
        <f t="shared" si="2"/>
        <v>0</v>
      </c>
    </row>
    <row r="8" spans="1:21" ht="15.75" thickBot="1" x14ac:dyDescent="0.3">
      <c r="A8" s="2" t="s">
        <v>65</v>
      </c>
      <c r="B8" s="2" t="s">
        <v>14</v>
      </c>
      <c r="C8" s="2" t="s">
        <v>9</v>
      </c>
      <c r="D8" s="2">
        <f>(3*E8-F8+2*G8+0.01*H8)/I8</f>
        <v>36.71</v>
      </c>
      <c r="E8" s="2">
        <v>14</v>
      </c>
      <c r="F8" s="2">
        <v>2</v>
      </c>
      <c r="G8" s="2">
        <v>14</v>
      </c>
      <c r="H8" s="2">
        <v>542</v>
      </c>
      <c r="I8" s="2">
        <v>2</v>
      </c>
      <c r="J8" s="2">
        <v>4800</v>
      </c>
      <c r="L8" s="19">
        <v>0</v>
      </c>
      <c r="M8" s="10">
        <f t="shared" si="0"/>
        <v>0</v>
      </c>
      <c r="N8" s="20">
        <v>0</v>
      </c>
      <c r="Q8" s="9">
        <f t="shared" si="1"/>
        <v>0</v>
      </c>
      <c r="R8" s="9">
        <f t="shared" si="2"/>
        <v>0</v>
      </c>
      <c r="T8" s="11" t="s">
        <v>91</v>
      </c>
    </row>
    <row r="9" spans="1:21" x14ac:dyDescent="0.25">
      <c r="A9" s="3" t="s">
        <v>69</v>
      </c>
      <c r="B9" s="3" t="s">
        <v>56</v>
      </c>
      <c r="C9" s="3" t="s">
        <v>9</v>
      </c>
      <c r="D9" s="3">
        <f>(3*E9-F9+2*G9+0.01*H9)/I9</f>
        <v>18.8</v>
      </c>
      <c r="E9" s="3">
        <v>9</v>
      </c>
      <c r="F9" s="3">
        <v>11</v>
      </c>
      <c r="G9" s="3">
        <v>8</v>
      </c>
      <c r="H9" s="3">
        <v>560</v>
      </c>
      <c r="I9" s="3">
        <v>2</v>
      </c>
      <c r="J9" s="3">
        <v>7800</v>
      </c>
      <c r="L9" s="19">
        <v>0</v>
      </c>
      <c r="M9" s="10">
        <f t="shared" si="0"/>
        <v>0</v>
      </c>
      <c r="N9" s="20">
        <v>0</v>
      </c>
      <c r="Q9" s="9">
        <f t="shared" si="1"/>
        <v>0</v>
      </c>
      <c r="R9" s="9">
        <f t="shared" si="2"/>
        <v>0</v>
      </c>
      <c r="T9" s="16">
        <f>MAX($R$53)</f>
        <v>209.14500000000001</v>
      </c>
    </row>
    <row r="10" spans="1:21" x14ac:dyDescent="0.25">
      <c r="A10" s="2" t="s">
        <v>72</v>
      </c>
      <c r="B10" s="2" t="s">
        <v>57</v>
      </c>
      <c r="C10" s="2" t="s">
        <v>9</v>
      </c>
      <c r="D10" s="2">
        <f>(3*E10-F10+2*G10+0.01*H10)/I10</f>
        <v>14.98</v>
      </c>
      <c r="E10" s="2">
        <v>8</v>
      </c>
      <c r="F10" s="2">
        <v>8</v>
      </c>
      <c r="G10" s="2">
        <v>4</v>
      </c>
      <c r="H10" s="2">
        <v>596</v>
      </c>
      <c r="I10" s="2">
        <v>2</v>
      </c>
      <c r="J10" s="2">
        <v>5900</v>
      </c>
      <c r="L10" s="19">
        <v>0</v>
      </c>
      <c r="M10" s="10">
        <f t="shared" si="0"/>
        <v>0</v>
      </c>
      <c r="N10" s="20">
        <v>0</v>
      </c>
      <c r="Q10" s="9">
        <f t="shared" si="1"/>
        <v>0</v>
      </c>
      <c r="R10" s="9">
        <f t="shared" si="2"/>
        <v>0</v>
      </c>
      <c r="T10" s="17">
        <f>COUNT($L$2:$L$51,$N$2:$N$51)</f>
        <v>100</v>
      </c>
    </row>
    <row r="11" spans="1:21" x14ac:dyDescent="0.25">
      <c r="A11" s="2" t="s">
        <v>67</v>
      </c>
      <c r="B11" s="2" t="s">
        <v>43</v>
      </c>
      <c r="C11" s="2" t="s">
        <v>9</v>
      </c>
      <c r="D11" s="2">
        <f>(3*E11-F11+2*G11+0.01*H11)/I11</f>
        <v>13.04</v>
      </c>
      <c r="E11" s="2">
        <v>4</v>
      </c>
      <c r="F11" s="2">
        <v>3</v>
      </c>
      <c r="G11" s="2">
        <v>6</v>
      </c>
      <c r="H11" s="2">
        <v>508</v>
      </c>
      <c r="I11" s="2">
        <v>2</v>
      </c>
      <c r="J11" s="2">
        <v>4500</v>
      </c>
      <c r="L11" s="19">
        <v>0</v>
      </c>
      <c r="M11" s="10">
        <f t="shared" si="0"/>
        <v>0</v>
      </c>
      <c r="N11" s="20">
        <v>0</v>
      </c>
      <c r="O11" s="9">
        <f>SUM(N2:N11)</f>
        <v>1</v>
      </c>
      <c r="P11" t="s">
        <v>82</v>
      </c>
      <c r="Q11" s="9">
        <f t="shared" si="1"/>
        <v>0</v>
      </c>
      <c r="R11" s="9">
        <f t="shared" si="2"/>
        <v>0</v>
      </c>
      <c r="T11" s="17" t="b">
        <f t="array" ref="T11">($L$2:$L$51=0)+($L$2:$L$51=1)=1</f>
        <v>1</v>
      </c>
    </row>
    <row r="12" spans="1:21" x14ac:dyDescent="0.25">
      <c r="A12" s="3" t="s">
        <v>66</v>
      </c>
      <c r="B12" s="3" t="s">
        <v>26</v>
      </c>
      <c r="C12" s="3" t="s">
        <v>17</v>
      </c>
      <c r="D12" s="3">
        <f>(3*E12-F12+2*G12+0.01*H12)/I12</f>
        <v>33.04</v>
      </c>
      <c r="E12" s="3">
        <v>9</v>
      </c>
      <c r="F12" s="3">
        <v>5</v>
      </c>
      <c r="G12" s="3">
        <v>21</v>
      </c>
      <c r="H12" s="3">
        <v>208</v>
      </c>
      <c r="I12" s="3">
        <v>2</v>
      </c>
      <c r="J12" s="3">
        <v>8950</v>
      </c>
      <c r="L12" s="19">
        <v>0</v>
      </c>
      <c r="M12" s="10">
        <f t="shared" si="0"/>
        <v>0</v>
      </c>
      <c r="N12" s="9">
        <v>0</v>
      </c>
      <c r="Q12" s="9">
        <f t="shared" si="1"/>
        <v>0</v>
      </c>
      <c r="R12" s="9">
        <f t="shared" si="2"/>
        <v>0</v>
      </c>
      <c r="T12" s="17" t="b">
        <f>$L$53=1</f>
        <v>1</v>
      </c>
    </row>
    <row r="13" spans="1:21" x14ac:dyDescent="0.25">
      <c r="A13" s="3" t="s">
        <v>64</v>
      </c>
      <c r="B13" s="3" t="s">
        <v>18</v>
      </c>
      <c r="C13" s="3" t="s">
        <v>17</v>
      </c>
      <c r="D13" s="3">
        <f>(3*E13-F13+2*G13+0.01*H13)/I13</f>
        <v>29.06</v>
      </c>
      <c r="E13" s="3">
        <v>10</v>
      </c>
      <c r="F13" s="3">
        <v>2</v>
      </c>
      <c r="G13" s="3">
        <v>14</v>
      </c>
      <c r="H13" s="3">
        <v>212</v>
      </c>
      <c r="I13" s="3">
        <v>2</v>
      </c>
      <c r="J13" s="3">
        <v>4800</v>
      </c>
      <c r="L13" s="19">
        <v>0</v>
      </c>
      <c r="M13" s="10">
        <f t="shared" si="0"/>
        <v>0</v>
      </c>
      <c r="N13" s="9">
        <v>0</v>
      </c>
      <c r="Q13" s="9">
        <f t="shared" si="1"/>
        <v>0</v>
      </c>
      <c r="R13" s="9">
        <f t="shared" si="2"/>
        <v>0</v>
      </c>
      <c r="T13" s="17" t="b">
        <f t="array" ref="T13">$M$2:$M$51&lt;=1</f>
        <v>1</v>
      </c>
    </row>
    <row r="14" spans="1:21" x14ac:dyDescent="0.25">
      <c r="A14" s="2" t="s">
        <v>63</v>
      </c>
      <c r="B14" s="2" t="s">
        <v>19</v>
      </c>
      <c r="C14" s="2" t="s">
        <v>17</v>
      </c>
      <c r="D14" s="2">
        <f>(3*E14-F14+2*G14+0.01*H14)/I14</f>
        <v>35.049999999999997</v>
      </c>
      <c r="E14" s="2">
        <v>4</v>
      </c>
      <c r="F14" s="2">
        <v>3</v>
      </c>
      <c r="G14" s="2">
        <v>29</v>
      </c>
      <c r="H14" s="2">
        <v>310</v>
      </c>
      <c r="I14" s="2">
        <v>2</v>
      </c>
      <c r="J14" s="2">
        <v>5980</v>
      </c>
      <c r="L14" s="19">
        <v>0</v>
      </c>
      <c r="M14" s="10">
        <f t="shared" si="0"/>
        <v>1</v>
      </c>
      <c r="N14" s="9">
        <v>1</v>
      </c>
      <c r="Q14" s="9">
        <f t="shared" si="1"/>
        <v>5980</v>
      </c>
      <c r="R14" s="9">
        <f t="shared" si="2"/>
        <v>35.049999999999997</v>
      </c>
      <c r="T14" s="17" t="b">
        <f t="array" ref="T14">($N$2:$N$51=0)+($N$2:$N$51=1)=1</f>
        <v>1</v>
      </c>
    </row>
    <row r="15" spans="1:21" x14ac:dyDescent="0.25">
      <c r="A15" s="3" t="s">
        <v>71</v>
      </c>
      <c r="B15" s="3" t="s">
        <v>60</v>
      </c>
      <c r="C15" s="3" t="s">
        <v>17</v>
      </c>
      <c r="D15" s="3">
        <f>(3*E15-F15+2*G15+0.01*H15)/I15</f>
        <v>7.4249999999999998</v>
      </c>
      <c r="E15" s="3">
        <v>5</v>
      </c>
      <c r="F15" s="3">
        <v>14</v>
      </c>
      <c r="G15" s="3">
        <v>6</v>
      </c>
      <c r="H15" s="3">
        <v>185</v>
      </c>
      <c r="I15" s="3">
        <v>2</v>
      </c>
      <c r="J15" s="3">
        <v>9900</v>
      </c>
      <c r="L15" s="19">
        <v>0</v>
      </c>
      <c r="M15" s="10">
        <f t="shared" si="0"/>
        <v>0</v>
      </c>
      <c r="N15" s="9">
        <v>0</v>
      </c>
      <c r="Q15" s="9">
        <f t="shared" si="1"/>
        <v>0</v>
      </c>
      <c r="R15" s="9">
        <f t="shared" si="2"/>
        <v>0</v>
      </c>
      <c r="T15" s="17" t="b">
        <f>$N$53=5</f>
        <v>1</v>
      </c>
    </row>
    <row r="16" spans="1:21" x14ac:dyDescent="0.25">
      <c r="A16" s="2" t="s">
        <v>70</v>
      </c>
      <c r="B16" s="2" t="s">
        <v>45</v>
      </c>
      <c r="C16" s="2" t="s">
        <v>17</v>
      </c>
      <c r="D16" s="2">
        <f>(3*E16-F16+2*G16+0.01*H16)/I16</f>
        <v>21.42</v>
      </c>
      <c r="E16" s="2">
        <v>2</v>
      </c>
      <c r="F16" s="2">
        <v>8</v>
      </c>
      <c r="G16" s="2">
        <v>21</v>
      </c>
      <c r="H16" s="2">
        <v>284</v>
      </c>
      <c r="I16" s="2">
        <v>2</v>
      </c>
      <c r="J16" s="2">
        <v>8900</v>
      </c>
      <c r="L16" s="19">
        <v>0</v>
      </c>
      <c r="M16" s="10">
        <f t="shared" si="0"/>
        <v>0</v>
      </c>
      <c r="N16" s="9">
        <v>0</v>
      </c>
      <c r="Q16" s="9">
        <f t="shared" si="1"/>
        <v>0</v>
      </c>
      <c r="R16" s="9">
        <f t="shared" si="2"/>
        <v>0</v>
      </c>
      <c r="T16" s="17" t="b">
        <f>$O$11=1</f>
        <v>1</v>
      </c>
    </row>
    <row r="17" spans="1:20" x14ac:dyDescent="0.25">
      <c r="A17" s="3" t="s">
        <v>68</v>
      </c>
      <c r="B17" s="3" t="s">
        <v>54</v>
      </c>
      <c r="C17" s="3" t="s">
        <v>17</v>
      </c>
      <c r="D17" s="3">
        <f>(3*E17-F17+2*G17+0.01*H17)/I17</f>
        <v>12.744999999999999</v>
      </c>
      <c r="E17" s="3">
        <v>2</v>
      </c>
      <c r="F17" s="3">
        <v>10</v>
      </c>
      <c r="G17" s="3">
        <v>14</v>
      </c>
      <c r="H17" s="3">
        <v>149</v>
      </c>
      <c r="I17" s="3">
        <v>2</v>
      </c>
      <c r="J17" s="3">
        <v>8900</v>
      </c>
      <c r="L17" s="19">
        <v>0</v>
      </c>
      <c r="M17" s="10">
        <f t="shared" si="0"/>
        <v>0</v>
      </c>
      <c r="N17" s="9">
        <v>0</v>
      </c>
      <c r="Q17" s="9">
        <f t="shared" si="1"/>
        <v>0</v>
      </c>
      <c r="R17" s="9">
        <f t="shared" si="2"/>
        <v>0</v>
      </c>
      <c r="T17" s="17" t="b">
        <f>$O$21=1</f>
        <v>1</v>
      </c>
    </row>
    <row r="18" spans="1:20" x14ac:dyDescent="0.25">
      <c r="A18" s="2" t="s">
        <v>65</v>
      </c>
      <c r="B18" s="2" t="s">
        <v>16</v>
      </c>
      <c r="C18" s="2" t="s">
        <v>17</v>
      </c>
      <c r="D18" s="2">
        <f>(3*E18-F18+2*G18+0.01*H18)/I18</f>
        <v>28.945</v>
      </c>
      <c r="E18" s="2">
        <v>8</v>
      </c>
      <c r="F18" s="2">
        <v>2</v>
      </c>
      <c r="G18" s="2">
        <v>17</v>
      </c>
      <c r="H18" s="2">
        <v>189</v>
      </c>
      <c r="I18" s="2">
        <v>2</v>
      </c>
      <c r="J18" s="2">
        <v>9700</v>
      </c>
      <c r="L18" s="19">
        <v>0</v>
      </c>
      <c r="M18" s="10">
        <f t="shared" si="0"/>
        <v>0</v>
      </c>
      <c r="N18" s="9">
        <v>0</v>
      </c>
      <c r="Q18" s="9">
        <f t="shared" si="1"/>
        <v>0</v>
      </c>
      <c r="R18" s="9">
        <f t="shared" si="2"/>
        <v>0</v>
      </c>
      <c r="T18" s="17" t="b">
        <f>$O$31=1</f>
        <v>1</v>
      </c>
    </row>
    <row r="19" spans="1:20" x14ac:dyDescent="0.25">
      <c r="A19" s="3" t="s">
        <v>69</v>
      </c>
      <c r="B19" s="3" t="s">
        <v>44</v>
      </c>
      <c r="C19" s="3" t="s">
        <v>17</v>
      </c>
      <c r="D19" s="3">
        <f>(3*E19-F19+2*G19+0.01*H19)/I19</f>
        <v>17.254999999999999</v>
      </c>
      <c r="E19" s="3">
        <v>5</v>
      </c>
      <c r="F19" s="3">
        <v>5</v>
      </c>
      <c r="G19" s="3">
        <v>11</v>
      </c>
      <c r="H19" s="3">
        <v>251</v>
      </c>
      <c r="I19" s="3">
        <v>2</v>
      </c>
      <c r="J19" s="3">
        <v>5900</v>
      </c>
      <c r="L19" s="19">
        <v>0</v>
      </c>
      <c r="M19" s="10">
        <f t="shared" si="0"/>
        <v>0</v>
      </c>
      <c r="N19" s="9">
        <v>0</v>
      </c>
      <c r="Q19" s="9">
        <f t="shared" si="1"/>
        <v>0</v>
      </c>
      <c r="R19" s="9">
        <f t="shared" si="2"/>
        <v>0</v>
      </c>
      <c r="T19" s="17" t="b">
        <f>$O$41=1</f>
        <v>1</v>
      </c>
    </row>
    <row r="20" spans="1:20" x14ac:dyDescent="0.25">
      <c r="A20" s="2" t="s">
        <v>72</v>
      </c>
      <c r="B20" s="2" t="s">
        <v>59</v>
      </c>
      <c r="C20" s="2" t="s">
        <v>17</v>
      </c>
      <c r="D20" s="2">
        <f>(3*E20-F20+2*G20+0.01*H20)/I20</f>
        <v>7.1550000000000002</v>
      </c>
      <c r="E20" s="2">
        <v>1</v>
      </c>
      <c r="F20" s="2">
        <v>9</v>
      </c>
      <c r="G20" s="2">
        <v>9</v>
      </c>
      <c r="H20" s="2">
        <v>231</v>
      </c>
      <c r="I20" s="2">
        <v>2</v>
      </c>
      <c r="J20" s="2">
        <v>9700</v>
      </c>
      <c r="L20" s="19">
        <v>0</v>
      </c>
      <c r="M20" s="10">
        <f t="shared" si="0"/>
        <v>0</v>
      </c>
      <c r="N20" s="9">
        <v>0</v>
      </c>
      <c r="Q20" s="9">
        <f t="shared" si="1"/>
        <v>0</v>
      </c>
      <c r="R20" s="9">
        <f t="shared" si="2"/>
        <v>0</v>
      </c>
      <c r="T20" s="17" t="b">
        <f>$O$51=1</f>
        <v>1</v>
      </c>
    </row>
    <row r="21" spans="1:20" x14ac:dyDescent="0.25">
      <c r="A21" s="2" t="s">
        <v>67</v>
      </c>
      <c r="B21" s="2" t="s">
        <v>51</v>
      </c>
      <c r="C21" s="2" t="s">
        <v>17</v>
      </c>
      <c r="D21" s="2">
        <f>(3*E21-F21+2*G21+0.01*H21)/I21</f>
        <v>11.455</v>
      </c>
      <c r="E21" s="2">
        <v>4</v>
      </c>
      <c r="F21" s="2">
        <v>7</v>
      </c>
      <c r="G21" s="2">
        <v>8</v>
      </c>
      <c r="H21" s="2">
        <v>191</v>
      </c>
      <c r="I21" s="2">
        <v>2</v>
      </c>
      <c r="J21" s="2">
        <v>7200</v>
      </c>
      <c r="L21" s="19">
        <v>0</v>
      </c>
      <c r="M21" s="10">
        <f t="shared" si="0"/>
        <v>0</v>
      </c>
      <c r="N21" s="9">
        <v>0</v>
      </c>
      <c r="O21" s="9">
        <f>SUM(N12:N21)</f>
        <v>1</v>
      </c>
      <c r="P21" t="s">
        <v>82</v>
      </c>
      <c r="Q21" s="9">
        <f t="shared" si="1"/>
        <v>0</v>
      </c>
      <c r="R21" s="9">
        <f t="shared" si="2"/>
        <v>0</v>
      </c>
      <c r="T21" s="17" t="b">
        <f>$Q$53&lt;=dispo</f>
        <v>1</v>
      </c>
    </row>
    <row r="22" spans="1:20" x14ac:dyDescent="0.25">
      <c r="A22" s="3" t="s">
        <v>66</v>
      </c>
      <c r="B22" s="3" t="s">
        <v>30</v>
      </c>
      <c r="C22" s="3" t="s">
        <v>12</v>
      </c>
      <c r="D22" s="3">
        <f>(3*E22-F22+2*G22+0.01*H22)/I22</f>
        <v>25.484999999999999</v>
      </c>
      <c r="E22" s="3">
        <v>5</v>
      </c>
      <c r="F22" s="3">
        <v>4</v>
      </c>
      <c r="G22" s="3">
        <v>17</v>
      </c>
      <c r="H22" s="3">
        <v>597</v>
      </c>
      <c r="I22" s="3">
        <v>2</v>
      </c>
      <c r="J22" s="3">
        <v>9700</v>
      </c>
      <c r="L22" s="19">
        <v>0</v>
      </c>
      <c r="M22" s="10">
        <f t="shared" si="0"/>
        <v>0</v>
      </c>
      <c r="N22" s="20">
        <v>0</v>
      </c>
      <c r="Q22" s="9">
        <f t="shared" si="1"/>
        <v>0</v>
      </c>
      <c r="R22" s="9">
        <f t="shared" si="2"/>
        <v>0</v>
      </c>
      <c r="T22" s="17">
        <f>{1000,32767,0.000001,0,FALSE,FALSE,TRUE,1,1,1,0.0001,TRUE}</f>
        <v>1000</v>
      </c>
    </row>
    <row r="23" spans="1:20" ht="15.75" thickBot="1" x14ac:dyDescent="0.3">
      <c r="A23" s="3" t="s">
        <v>64</v>
      </c>
      <c r="B23" s="3" t="s">
        <v>40</v>
      </c>
      <c r="C23" s="3" t="s">
        <v>12</v>
      </c>
      <c r="D23" s="3">
        <f>(3*E23-F23+2*G23+0.01*H23)/I23</f>
        <v>26.895</v>
      </c>
      <c r="E23" s="3">
        <v>7</v>
      </c>
      <c r="F23" s="3">
        <v>7</v>
      </c>
      <c r="G23" s="3">
        <v>17</v>
      </c>
      <c r="H23" s="3">
        <v>579</v>
      </c>
      <c r="I23" s="3">
        <v>2</v>
      </c>
      <c r="J23" s="3">
        <v>11000</v>
      </c>
      <c r="L23" s="19">
        <v>0</v>
      </c>
      <c r="M23" s="10">
        <f t="shared" si="0"/>
        <v>0</v>
      </c>
      <c r="N23" s="20">
        <v>0</v>
      </c>
      <c r="Q23" s="9">
        <f t="shared" si="1"/>
        <v>0</v>
      </c>
      <c r="R23" s="9">
        <f t="shared" si="2"/>
        <v>0</v>
      </c>
      <c r="T23" s="18">
        <f>{1000,0,1,100,0,FALSE,TRUE,0.075,0,0,FALSE,30}</f>
        <v>1000</v>
      </c>
    </row>
    <row r="24" spans="1:20" x14ac:dyDescent="0.25">
      <c r="A24" s="2" t="s">
        <v>63</v>
      </c>
      <c r="B24" s="2" t="s">
        <v>35</v>
      </c>
      <c r="C24" s="2" t="s">
        <v>12</v>
      </c>
      <c r="D24" s="2">
        <f>(3*E24-F24+2*G24+0.01*H24)/I24</f>
        <v>34.36</v>
      </c>
      <c r="E24" s="2">
        <v>15</v>
      </c>
      <c r="F24" s="2">
        <v>7</v>
      </c>
      <c r="G24" s="2">
        <v>12</v>
      </c>
      <c r="H24" s="2">
        <v>672</v>
      </c>
      <c r="I24" s="2">
        <v>2</v>
      </c>
      <c r="J24" s="2">
        <v>8600</v>
      </c>
      <c r="L24" s="19">
        <v>0</v>
      </c>
      <c r="M24" s="10">
        <f t="shared" si="0"/>
        <v>1</v>
      </c>
      <c r="N24" s="20">
        <v>1</v>
      </c>
      <c r="Q24" s="9">
        <f t="shared" si="1"/>
        <v>8600</v>
      </c>
      <c r="R24" s="9">
        <f t="shared" si="2"/>
        <v>34.36</v>
      </c>
    </row>
    <row r="25" spans="1:20" x14ac:dyDescent="0.25">
      <c r="A25" s="2" t="s">
        <v>71</v>
      </c>
      <c r="B25" s="2" t="s">
        <v>61</v>
      </c>
      <c r="C25" s="2" t="s">
        <v>12</v>
      </c>
      <c r="D25" s="2">
        <f>(3*E25-F25+2*G25+0.01*H25)/I25</f>
        <v>7.83</v>
      </c>
      <c r="E25" s="2">
        <v>3</v>
      </c>
      <c r="F25" s="2">
        <v>12</v>
      </c>
      <c r="G25" s="2">
        <v>6</v>
      </c>
      <c r="H25" s="2">
        <v>666</v>
      </c>
      <c r="I25" s="2">
        <v>2</v>
      </c>
      <c r="J25" s="2">
        <v>12000</v>
      </c>
      <c r="L25" s="19">
        <v>0</v>
      </c>
      <c r="M25" s="10">
        <f t="shared" si="0"/>
        <v>0</v>
      </c>
      <c r="N25" s="20">
        <v>0</v>
      </c>
      <c r="Q25" s="9">
        <f t="shared" si="1"/>
        <v>0</v>
      </c>
      <c r="R25" s="9">
        <f t="shared" si="2"/>
        <v>0</v>
      </c>
    </row>
    <row r="26" spans="1:20" x14ac:dyDescent="0.25">
      <c r="A26" s="2" t="s">
        <v>70</v>
      </c>
      <c r="B26" s="2" t="s">
        <v>49</v>
      </c>
      <c r="C26" s="2" t="s">
        <v>12</v>
      </c>
      <c r="D26" s="2">
        <f>(3*E26-F26+2*G26+0.01*H26)/I26</f>
        <v>21.32</v>
      </c>
      <c r="E26" s="2">
        <v>9</v>
      </c>
      <c r="F26" s="2">
        <v>8</v>
      </c>
      <c r="G26" s="2">
        <v>8</v>
      </c>
      <c r="H26" s="2">
        <v>764</v>
      </c>
      <c r="I26" s="2">
        <v>2</v>
      </c>
      <c r="J26" s="2">
        <v>3500</v>
      </c>
      <c r="L26" s="19">
        <v>0</v>
      </c>
      <c r="M26" s="10">
        <f t="shared" si="0"/>
        <v>0</v>
      </c>
      <c r="N26" s="20">
        <v>0</v>
      </c>
      <c r="Q26" s="9">
        <f t="shared" si="1"/>
        <v>0</v>
      </c>
      <c r="R26" s="9">
        <f t="shared" si="2"/>
        <v>0</v>
      </c>
    </row>
    <row r="27" spans="1:20" x14ac:dyDescent="0.25">
      <c r="A27" s="3" t="s">
        <v>68</v>
      </c>
      <c r="B27" s="3" t="s">
        <v>34</v>
      </c>
      <c r="C27" s="3" t="s">
        <v>12</v>
      </c>
      <c r="D27" s="3">
        <f>(3*E27-F27+2*G27+0.01*H27)/I27</f>
        <v>16.87</v>
      </c>
      <c r="E27" s="3">
        <v>8</v>
      </c>
      <c r="F27" s="3">
        <v>3</v>
      </c>
      <c r="G27" s="3">
        <v>4</v>
      </c>
      <c r="H27" s="3">
        <v>474</v>
      </c>
      <c r="I27" s="3">
        <v>2</v>
      </c>
      <c r="J27" s="3">
        <v>8900</v>
      </c>
      <c r="L27" s="19">
        <v>0</v>
      </c>
      <c r="M27" s="10">
        <f t="shared" si="0"/>
        <v>0</v>
      </c>
      <c r="N27" s="20">
        <v>0</v>
      </c>
      <c r="Q27" s="9">
        <f t="shared" si="1"/>
        <v>0</v>
      </c>
      <c r="R27" s="9">
        <f t="shared" si="2"/>
        <v>0</v>
      </c>
    </row>
    <row r="28" spans="1:20" x14ac:dyDescent="0.25">
      <c r="A28" s="2" t="s">
        <v>65</v>
      </c>
      <c r="B28" s="2" t="s">
        <v>11</v>
      </c>
      <c r="C28" s="2" t="s">
        <v>12</v>
      </c>
      <c r="D28" s="2">
        <f>(3*E28-F28+2*G28+0.01*H28)/I28</f>
        <v>30.155000000000001</v>
      </c>
      <c r="E28" s="2">
        <v>10</v>
      </c>
      <c r="F28" s="2">
        <v>1</v>
      </c>
      <c r="G28" s="2">
        <v>13</v>
      </c>
      <c r="H28" s="2">
        <v>531</v>
      </c>
      <c r="I28" s="2">
        <v>2</v>
      </c>
      <c r="J28" s="2">
        <v>5600</v>
      </c>
      <c r="L28" s="19">
        <v>0</v>
      </c>
      <c r="M28" s="10">
        <f t="shared" si="0"/>
        <v>0</v>
      </c>
      <c r="N28" s="20">
        <v>0</v>
      </c>
      <c r="Q28" s="9">
        <f t="shared" si="1"/>
        <v>0</v>
      </c>
      <c r="R28" s="9">
        <f t="shared" si="2"/>
        <v>0</v>
      </c>
    </row>
    <row r="29" spans="1:20" x14ac:dyDescent="0.25">
      <c r="A29" s="3" t="s">
        <v>69</v>
      </c>
      <c r="B29" s="3" t="s">
        <v>32</v>
      </c>
      <c r="C29" s="3" t="s">
        <v>12</v>
      </c>
      <c r="D29" s="3">
        <f>(3*E29-F29+2*G29+0.01*H29)/I29</f>
        <v>24.25</v>
      </c>
      <c r="E29" s="3">
        <v>6</v>
      </c>
      <c r="F29" s="3">
        <v>4</v>
      </c>
      <c r="G29" s="3">
        <v>14</v>
      </c>
      <c r="H29" s="3">
        <v>650</v>
      </c>
      <c r="I29" s="3">
        <v>2</v>
      </c>
      <c r="J29" s="3">
        <v>7800</v>
      </c>
      <c r="L29" s="19">
        <v>0</v>
      </c>
      <c r="M29" s="10">
        <f t="shared" si="0"/>
        <v>0</v>
      </c>
      <c r="N29" s="20">
        <v>0</v>
      </c>
      <c r="Q29" s="9">
        <f t="shared" si="1"/>
        <v>0</v>
      </c>
      <c r="R29" s="9">
        <f t="shared" si="2"/>
        <v>0</v>
      </c>
    </row>
    <row r="30" spans="1:20" x14ac:dyDescent="0.25">
      <c r="A30" s="2" t="s">
        <v>72</v>
      </c>
      <c r="B30" s="2" t="s">
        <v>53</v>
      </c>
      <c r="C30" s="2" t="s">
        <v>12</v>
      </c>
      <c r="D30" s="2">
        <f>(3*E30-F30+2*G30+0.01*H30)/I30</f>
        <v>14.26</v>
      </c>
      <c r="E30" s="2">
        <v>5</v>
      </c>
      <c r="F30" s="2">
        <v>8</v>
      </c>
      <c r="G30" s="2">
        <v>8</v>
      </c>
      <c r="H30" s="2">
        <v>552</v>
      </c>
      <c r="I30" s="2">
        <v>2</v>
      </c>
      <c r="J30" s="2">
        <v>6900</v>
      </c>
      <c r="L30" s="19">
        <v>0</v>
      </c>
      <c r="M30" s="10">
        <f t="shared" si="0"/>
        <v>0</v>
      </c>
      <c r="N30" s="20">
        <v>0</v>
      </c>
      <c r="Q30" s="9">
        <f t="shared" si="1"/>
        <v>0</v>
      </c>
      <c r="R30" s="9">
        <f t="shared" si="2"/>
        <v>0</v>
      </c>
    </row>
    <row r="31" spans="1:20" x14ac:dyDescent="0.25">
      <c r="A31" s="3" t="s">
        <v>67</v>
      </c>
      <c r="B31" s="3" t="s">
        <v>15</v>
      </c>
      <c r="C31" s="3" t="s">
        <v>12</v>
      </c>
      <c r="D31" s="3">
        <f>(3*E31-F31+2*G31+0.01*H31)/I31</f>
        <v>18.36</v>
      </c>
      <c r="E31" s="3">
        <v>4</v>
      </c>
      <c r="F31" s="3">
        <v>1</v>
      </c>
      <c r="G31" s="3">
        <v>10</v>
      </c>
      <c r="H31" s="3">
        <v>572</v>
      </c>
      <c r="I31" s="3">
        <v>2</v>
      </c>
      <c r="J31" s="3">
        <v>3600</v>
      </c>
      <c r="L31" s="19">
        <v>0</v>
      </c>
      <c r="M31" s="10">
        <f t="shared" si="0"/>
        <v>0</v>
      </c>
      <c r="N31" s="20">
        <v>0</v>
      </c>
      <c r="O31" s="9">
        <f>SUM(N22:N31)</f>
        <v>1</v>
      </c>
      <c r="P31" t="s">
        <v>82</v>
      </c>
      <c r="Q31" s="9">
        <f t="shared" si="1"/>
        <v>0</v>
      </c>
      <c r="R31" s="9">
        <f t="shared" si="2"/>
        <v>0</v>
      </c>
    </row>
    <row r="32" spans="1:20" x14ac:dyDescent="0.25">
      <c r="A32" s="3" t="s">
        <v>66</v>
      </c>
      <c r="B32" s="3" t="s">
        <v>36</v>
      </c>
      <c r="C32" s="3" t="s">
        <v>21</v>
      </c>
      <c r="D32" s="3">
        <f>(3*E32-F32+2*G32+0.01*H32)/I32</f>
        <v>23.72</v>
      </c>
      <c r="E32" s="3">
        <v>0</v>
      </c>
      <c r="F32" s="3">
        <v>7</v>
      </c>
      <c r="G32" s="3">
        <v>27</v>
      </c>
      <c r="H32" s="3">
        <v>44</v>
      </c>
      <c r="I32" s="3">
        <v>2</v>
      </c>
      <c r="J32" s="3">
        <v>8500</v>
      </c>
      <c r="L32" s="19">
        <v>0</v>
      </c>
      <c r="M32" s="10">
        <f t="shared" si="0"/>
        <v>0</v>
      </c>
      <c r="N32" s="9">
        <v>0</v>
      </c>
      <c r="Q32" s="9">
        <f t="shared" si="1"/>
        <v>0</v>
      </c>
      <c r="R32" s="9">
        <f t="shared" si="2"/>
        <v>0</v>
      </c>
    </row>
    <row r="33" spans="1:18" x14ac:dyDescent="0.25">
      <c r="A33" s="2" t="s">
        <v>64</v>
      </c>
      <c r="B33" s="2" t="s">
        <v>27</v>
      </c>
      <c r="C33" s="2" t="s">
        <v>21</v>
      </c>
      <c r="D33" s="2">
        <f>(3*E33-F33+2*G33+0.01*H33)/I33</f>
        <v>22.324999999999999</v>
      </c>
      <c r="E33" s="2">
        <v>0</v>
      </c>
      <c r="F33" s="2">
        <v>4</v>
      </c>
      <c r="G33" s="2">
        <v>24</v>
      </c>
      <c r="H33" s="2">
        <v>65</v>
      </c>
      <c r="I33" s="2">
        <v>2</v>
      </c>
      <c r="J33" s="2">
        <v>7800</v>
      </c>
      <c r="L33" s="19">
        <v>0</v>
      </c>
      <c r="M33" s="10">
        <f t="shared" si="0"/>
        <v>0</v>
      </c>
      <c r="N33" s="9">
        <v>0</v>
      </c>
      <c r="Q33" s="9">
        <f t="shared" si="1"/>
        <v>0</v>
      </c>
      <c r="R33" s="9">
        <f t="shared" si="2"/>
        <v>0</v>
      </c>
    </row>
    <row r="34" spans="1:18" x14ac:dyDescent="0.25">
      <c r="A34" s="3" t="s">
        <v>63</v>
      </c>
      <c r="B34" s="3" t="s">
        <v>20</v>
      </c>
      <c r="C34" s="3" t="s">
        <v>21</v>
      </c>
      <c r="D34" s="3">
        <f>(3*E34-F34+2*G34+0.01*H34)/I34</f>
        <v>28.925000000000001</v>
      </c>
      <c r="E34" s="3">
        <v>2</v>
      </c>
      <c r="F34" s="3">
        <v>3</v>
      </c>
      <c r="G34" s="3">
        <v>27</v>
      </c>
      <c r="H34" s="3">
        <v>85</v>
      </c>
      <c r="I34" s="3">
        <v>2</v>
      </c>
      <c r="J34" s="3">
        <v>7800</v>
      </c>
      <c r="L34" s="19">
        <v>0</v>
      </c>
      <c r="M34" s="10">
        <f t="shared" si="0"/>
        <v>1</v>
      </c>
      <c r="N34" s="9">
        <v>1</v>
      </c>
      <c r="Q34" s="9">
        <f t="shared" si="1"/>
        <v>7800</v>
      </c>
      <c r="R34" s="9">
        <f t="shared" si="2"/>
        <v>28.925000000000001</v>
      </c>
    </row>
    <row r="35" spans="1:18" x14ac:dyDescent="0.25">
      <c r="A35" s="3" t="s">
        <v>71</v>
      </c>
      <c r="B35" s="3" t="s">
        <v>50</v>
      </c>
      <c r="C35" s="3" t="s">
        <v>21</v>
      </c>
      <c r="D35" s="3">
        <f>(3*E35-F35+2*G35+0.01*H35)/I35</f>
        <v>10.85</v>
      </c>
      <c r="E35" s="3">
        <v>1</v>
      </c>
      <c r="F35" s="3">
        <v>8</v>
      </c>
      <c r="G35" s="3">
        <v>13</v>
      </c>
      <c r="H35" s="3">
        <v>70</v>
      </c>
      <c r="I35" s="3">
        <v>2</v>
      </c>
      <c r="J35" s="3">
        <v>7400</v>
      </c>
      <c r="L35" s="19">
        <v>0</v>
      </c>
      <c r="M35" s="10">
        <f t="shared" si="0"/>
        <v>0</v>
      </c>
      <c r="N35" s="9">
        <v>0</v>
      </c>
      <c r="Q35" s="9">
        <f t="shared" si="1"/>
        <v>0</v>
      </c>
      <c r="R35" s="9">
        <f t="shared" si="2"/>
        <v>0</v>
      </c>
    </row>
    <row r="36" spans="1:18" x14ac:dyDescent="0.25">
      <c r="A36" s="2" t="s">
        <v>70</v>
      </c>
      <c r="B36" s="2" t="s">
        <v>41</v>
      </c>
      <c r="C36" s="2" t="s">
        <v>21</v>
      </c>
      <c r="D36" s="2">
        <f>(3*E36-F36+2*G36+0.01*H36)/I36</f>
        <v>21.715</v>
      </c>
      <c r="E36" s="2">
        <v>2</v>
      </c>
      <c r="F36" s="2">
        <v>7</v>
      </c>
      <c r="G36" s="2">
        <v>22</v>
      </c>
      <c r="H36" s="2">
        <v>43</v>
      </c>
      <c r="I36" s="2">
        <v>2</v>
      </c>
      <c r="J36" s="2">
        <v>4600</v>
      </c>
      <c r="L36" s="19">
        <v>0</v>
      </c>
      <c r="M36" s="10">
        <f t="shared" si="0"/>
        <v>0</v>
      </c>
      <c r="N36" s="9">
        <v>0</v>
      </c>
      <c r="Q36" s="9">
        <f t="shared" si="1"/>
        <v>0</v>
      </c>
      <c r="R36" s="9">
        <f t="shared" si="2"/>
        <v>0</v>
      </c>
    </row>
    <row r="37" spans="1:18" x14ac:dyDescent="0.25">
      <c r="A37" s="3" t="s">
        <v>68</v>
      </c>
      <c r="B37" s="3" t="s">
        <v>24</v>
      </c>
      <c r="C37" s="3" t="s">
        <v>21</v>
      </c>
      <c r="D37" s="3">
        <f>(3*E37-F37+2*G37+0.01*H37)/I37</f>
        <v>22.14</v>
      </c>
      <c r="E37" s="3">
        <v>5</v>
      </c>
      <c r="F37" s="3">
        <v>3</v>
      </c>
      <c r="G37" s="3">
        <v>16</v>
      </c>
      <c r="H37" s="3">
        <v>28</v>
      </c>
      <c r="I37" s="3">
        <v>2</v>
      </c>
      <c r="J37" s="3">
        <v>5900</v>
      </c>
      <c r="L37" s="19">
        <v>0</v>
      </c>
      <c r="M37" s="10">
        <f t="shared" si="0"/>
        <v>0</v>
      </c>
      <c r="N37" s="9">
        <v>0</v>
      </c>
      <c r="Q37" s="9">
        <f t="shared" si="1"/>
        <v>0</v>
      </c>
      <c r="R37" s="9">
        <f t="shared" si="2"/>
        <v>0</v>
      </c>
    </row>
    <row r="38" spans="1:18" x14ac:dyDescent="0.25">
      <c r="A38" s="2" t="s">
        <v>65</v>
      </c>
      <c r="B38" s="2" t="s">
        <v>25</v>
      </c>
      <c r="C38" s="2" t="s">
        <v>21</v>
      </c>
      <c r="D38" s="2">
        <f>(3*E38-F38+2*G38+0.01*H38)/I38</f>
        <v>26.664999999999999</v>
      </c>
      <c r="E38" s="2">
        <v>1</v>
      </c>
      <c r="F38" s="2">
        <v>4</v>
      </c>
      <c r="G38" s="2">
        <v>27</v>
      </c>
      <c r="H38" s="2">
        <v>33</v>
      </c>
      <c r="I38" s="2">
        <v>2</v>
      </c>
      <c r="J38" s="2">
        <v>10200</v>
      </c>
      <c r="L38" s="19">
        <v>0</v>
      </c>
      <c r="M38" s="10">
        <f t="shared" si="0"/>
        <v>0</v>
      </c>
      <c r="N38" s="9">
        <v>0</v>
      </c>
      <c r="Q38" s="9">
        <f t="shared" si="1"/>
        <v>0</v>
      </c>
      <c r="R38" s="9">
        <f t="shared" si="2"/>
        <v>0</v>
      </c>
    </row>
    <row r="39" spans="1:18" x14ac:dyDescent="0.25">
      <c r="A39" s="2" t="s">
        <v>69</v>
      </c>
      <c r="B39" s="2" t="s">
        <v>29</v>
      </c>
      <c r="C39" s="2" t="s">
        <v>21</v>
      </c>
      <c r="D39" s="2">
        <f>(3*E39-F39+2*G39+0.01*H39)/I39</f>
        <v>22.91</v>
      </c>
      <c r="E39" s="2">
        <v>5</v>
      </c>
      <c r="F39" s="2">
        <v>4</v>
      </c>
      <c r="G39" s="2">
        <v>17</v>
      </c>
      <c r="H39" s="2">
        <v>82</v>
      </c>
      <c r="I39" s="2">
        <v>2</v>
      </c>
      <c r="J39" s="2">
        <v>5900</v>
      </c>
      <c r="L39" s="19">
        <v>0</v>
      </c>
      <c r="M39" s="10">
        <f t="shared" si="0"/>
        <v>0</v>
      </c>
      <c r="N39" s="9">
        <v>0</v>
      </c>
      <c r="Q39" s="9">
        <f t="shared" si="1"/>
        <v>0</v>
      </c>
      <c r="R39" s="9">
        <f t="shared" si="2"/>
        <v>0</v>
      </c>
    </row>
    <row r="40" spans="1:18" x14ac:dyDescent="0.25">
      <c r="A40" s="3" t="s">
        <v>72</v>
      </c>
      <c r="B40" s="3" t="s">
        <v>52</v>
      </c>
      <c r="C40" s="3" t="s">
        <v>21</v>
      </c>
      <c r="D40" s="3">
        <f>(3*E40-F40+2*G40+0.01*H40)/I40</f>
        <v>9.1549999999999994</v>
      </c>
      <c r="E40" s="3">
        <v>1</v>
      </c>
      <c r="F40" s="3">
        <v>7</v>
      </c>
      <c r="G40" s="3">
        <v>11</v>
      </c>
      <c r="H40" s="3">
        <v>31</v>
      </c>
      <c r="I40" s="3">
        <v>2</v>
      </c>
      <c r="J40" s="3">
        <v>4000</v>
      </c>
      <c r="L40" s="19">
        <v>0</v>
      </c>
      <c r="M40" s="10">
        <f t="shared" si="0"/>
        <v>0</v>
      </c>
      <c r="N40" s="9">
        <v>0</v>
      </c>
      <c r="Q40" s="9">
        <f t="shared" si="1"/>
        <v>0</v>
      </c>
      <c r="R40" s="9">
        <f t="shared" si="2"/>
        <v>0</v>
      </c>
    </row>
    <row r="41" spans="1:18" x14ac:dyDescent="0.25">
      <c r="A41" s="2" t="s">
        <v>67</v>
      </c>
      <c r="B41" s="2" t="s">
        <v>39</v>
      </c>
      <c r="C41" s="2" t="s">
        <v>21</v>
      </c>
      <c r="D41" s="2">
        <f>(3*E41-F41+2*G41+0.01*H41)/I41</f>
        <v>13.59</v>
      </c>
      <c r="E41" s="2">
        <v>3</v>
      </c>
      <c r="F41" s="2">
        <v>4</v>
      </c>
      <c r="G41" s="2">
        <v>11</v>
      </c>
      <c r="H41" s="2">
        <v>18</v>
      </c>
      <c r="I41" s="2">
        <v>2</v>
      </c>
      <c r="J41" s="2">
        <v>12000</v>
      </c>
      <c r="L41" s="19">
        <v>0</v>
      </c>
      <c r="M41" s="10">
        <f t="shared" si="0"/>
        <v>0</v>
      </c>
      <c r="N41" s="9">
        <v>0</v>
      </c>
      <c r="O41" s="9">
        <f>SUM(N32:N41)</f>
        <v>1</v>
      </c>
      <c r="P41" t="s">
        <v>82</v>
      </c>
      <c r="Q41" s="9">
        <f t="shared" si="1"/>
        <v>0</v>
      </c>
      <c r="R41" s="9">
        <f t="shared" si="2"/>
        <v>0</v>
      </c>
    </row>
    <row r="42" spans="1:18" x14ac:dyDescent="0.25">
      <c r="A42" s="2" t="s">
        <v>66</v>
      </c>
      <c r="B42" s="2" t="s">
        <v>22</v>
      </c>
      <c r="C42" s="2" t="s">
        <v>23</v>
      </c>
      <c r="D42" s="2">
        <f>(3*E42-F42+2*G42+0.01*H42)/I42</f>
        <v>32.97</v>
      </c>
      <c r="E42" s="2">
        <v>6</v>
      </c>
      <c r="F42" s="2">
        <v>4</v>
      </c>
      <c r="G42" s="2">
        <v>24</v>
      </c>
      <c r="H42" s="2">
        <v>394</v>
      </c>
      <c r="I42" s="2">
        <v>2</v>
      </c>
      <c r="J42" s="2">
        <v>5900</v>
      </c>
      <c r="L42" s="19">
        <v>0</v>
      </c>
      <c r="M42" s="10">
        <f t="shared" si="0"/>
        <v>1</v>
      </c>
      <c r="N42" s="20">
        <v>1</v>
      </c>
      <c r="Q42" s="9">
        <f t="shared" si="1"/>
        <v>5900</v>
      </c>
      <c r="R42" s="9">
        <f t="shared" si="2"/>
        <v>32.97</v>
      </c>
    </row>
    <row r="43" spans="1:18" x14ac:dyDescent="0.25">
      <c r="A43" s="3" t="s">
        <v>64</v>
      </c>
      <c r="B43" s="3" t="s">
        <v>28</v>
      </c>
      <c r="C43" s="3" t="s">
        <v>23</v>
      </c>
      <c r="D43" s="3">
        <f>(3*E43-F43+2*G43+0.01*H43)/I43</f>
        <v>26.51</v>
      </c>
      <c r="E43" s="3">
        <v>5</v>
      </c>
      <c r="F43" s="3">
        <v>4</v>
      </c>
      <c r="G43" s="3">
        <v>19</v>
      </c>
      <c r="H43" s="3">
        <v>402</v>
      </c>
      <c r="I43" s="3">
        <v>2</v>
      </c>
      <c r="J43" s="3">
        <v>5900</v>
      </c>
      <c r="L43" s="19">
        <v>0</v>
      </c>
      <c r="M43" s="10">
        <f t="shared" si="0"/>
        <v>0</v>
      </c>
      <c r="N43" s="20">
        <v>0</v>
      </c>
      <c r="Q43" s="9">
        <f t="shared" si="1"/>
        <v>0</v>
      </c>
      <c r="R43" s="9">
        <f t="shared" si="2"/>
        <v>0</v>
      </c>
    </row>
    <row r="44" spans="1:18" x14ac:dyDescent="0.25">
      <c r="A44" s="2" t="s">
        <v>63</v>
      </c>
      <c r="B44" s="2" t="s">
        <v>33</v>
      </c>
      <c r="C44" s="2" t="s">
        <v>23</v>
      </c>
      <c r="D44" s="2">
        <f>(3*E44-F44+2*G44+0.01*H44)/I44</f>
        <v>21.32</v>
      </c>
      <c r="E44" s="2">
        <v>4</v>
      </c>
      <c r="F44" s="2">
        <v>4</v>
      </c>
      <c r="G44" s="2">
        <v>15</v>
      </c>
      <c r="H44" s="2">
        <v>464</v>
      </c>
      <c r="I44" s="2">
        <v>2</v>
      </c>
      <c r="J44" s="2">
        <v>4600</v>
      </c>
      <c r="L44" s="19">
        <v>0</v>
      </c>
      <c r="M44" s="10">
        <f t="shared" si="0"/>
        <v>0</v>
      </c>
      <c r="N44" s="20">
        <v>0</v>
      </c>
      <c r="Q44" s="9">
        <f t="shared" si="1"/>
        <v>0</v>
      </c>
      <c r="R44" s="9">
        <f t="shared" si="2"/>
        <v>0</v>
      </c>
    </row>
    <row r="45" spans="1:18" x14ac:dyDescent="0.25">
      <c r="A45" s="3" t="s">
        <v>71</v>
      </c>
      <c r="B45" s="3" t="s">
        <v>58</v>
      </c>
      <c r="C45" s="3" t="s">
        <v>23</v>
      </c>
      <c r="D45" s="3">
        <f>(3*E45-F45+2*G45+0.01*H45)/I45</f>
        <v>9.375</v>
      </c>
      <c r="E45" s="3">
        <v>3</v>
      </c>
      <c r="F45" s="3">
        <v>8</v>
      </c>
      <c r="G45" s="3">
        <v>6</v>
      </c>
      <c r="H45" s="3">
        <v>575</v>
      </c>
      <c r="I45" s="3">
        <v>2</v>
      </c>
      <c r="J45" s="3">
        <v>6000</v>
      </c>
      <c r="L45" s="19">
        <v>0</v>
      </c>
      <c r="M45" s="10">
        <f t="shared" si="0"/>
        <v>0</v>
      </c>
      <c r="N45" s="20">
        <v>0</v>
      </c>
      <c r="Q45" s="9">
        <f t="shared" si="1"/>
        <v>0</v>
      </c>
      <c r="R45" s="9">
        <f t="shared" si="2"/>
        <v>0</v>
      </c>
    </row>
    <row r="46" spans="1:18" x14ac:dyDescent="0.25">
      <c r="A46" s="3" t="s">
        <v>70</v>
      </c>
      <c r="B46" s="3" t="s">
        <v>48</v>
      </c>
      <c r="C46" s="3" t="s">
        <v>23</v>
      </c>
      <c r="D46" s="3">
        <f>(3*E46-F46+2*G46+0.01*H46)/I46</f>
        <v>14.8</v>
      </c>
      <c r="E46" s="3">
        <v>2</v>
      </c>
      <c r="F46" s="3">
        <v>7</v>
      </c>
      <c r="G46" s="3">
        <v>13</v>
      </c>
      <c r="H46" s="3">
        <v>460</v>
      </c>
      <c r="I46" s="3">
        <v>2</v>
      </c>
      <c r="J46" s="3">
        <v>7500</v>
      </c>
      <c r="L46" s="19">
        <v>0</v>
      </c>
      <c r="M46" s="10">
        <f t="shared" si="0"/>
        <v>0</v>
      </c>
      <c r="N46" s="20">
        <v>0</v>
      </c>
      <c r="Q46" s="9">
        <f t="shared" si="1"/>
        <v>0</v>
      </c>
      <c r="R46" s="9">
        <f t="shared" si="2"/>
        <v>0</v>
      </c>
    </row>
    <row r="47" spans="1:18" x14ac:dyDescent="0.25">
      <c r="A47" s="2" t="s">
        <v>68</v>
      </c>
      <c r="B47" s="2" t="s">
        <v>37</v>
      </c>
      <c r="C47" s="2" t="s">
        <v>23</v>
      </c>
      <c r="D47" s="2">
        <f>(3*E47-F47+2*G47+0.01*H47)/I47</f>
        <v>20.155000000000001</v>
      </c>
      <c r="E47" s="2">
        <v>5</v>
      </c>
      <c r="F47" s="2">
        <v>5</v>
      </c>
      <c r="G47" s="2">
        <v>13</v>
      </c>
      <c r="H47" s="2">
        <v>431</v>
      </c>
      <c r="I47" s="2">
        <v>2</v>
      </c>
      <c r="J47" s="2">
        <v>4800</v>
      </c>
      <c r="L47" s="19">
        <v>0</v>
      </c>
      <c r="M47" s="10">
        <f t="shared" si="0"/>
        <v>0</v>
      </c>
      <c r="N47" s="20">
        <v>0</v>
      </c>
      <c r="Q47" s="9">
        <f t="shared" si="1"/>
        <v>0</v>
      </c>
      <c r="R47" s="9">
        <f t="shared" si="2"/>
        <v>0</v>
      </c>
    </row>
    <row r="48" spans="1:18" x14ac:dyDescent="0.25">
      <c r="A48" s="2" t="s">
        <v>65</v>
      </c>
      <c r="B48" s="2" t="s">
        <v>31</v>
      </c>
      <c r="C48" s="2" t="s">
        <v>23</v>
      </c>
      <c r="D48" s="2">
        <f>(3*E48-F48+2*G48+0.01*H48)/I48</f>
        <v>28.04</v>
      </c>
      <c r="E48" s="2">
        <v>5</v>
      </c>
      <c r="F48" s="2">
        <v>5</v>
      </c>
      <c r="G48" s="2">
        <v>21</v>
      </c>
      <c r="H48" s="2">
        <v>408</v>
      </c>
      <c r="I48" s="2">
        <v>2</v>
      </c>
      <c r="J48" s="2">
        <v>3900</v>
      </c>
      <c r="L48" s="19">
        <v>0</v>
      </c>
      <c r="M48" s="10">
        <f t="shared" si="0"/>
        <v>0</v>
      </c>
      <c r="N48" s="20">
        <v>0</v>
      </c>
      <c r="Q48" s="9">
        <f t="shared" si="1"/>
        <v>0</v>
      </c>
      <c r="R48" s="9">
        <f t="shared" si="2"/>
        <v>0</v>
      </c>
    </row>
    <row r="49" spans="1:18" x14ac:dyDescent="0.25">
      <c r="A49" s="2" t="s">
        <v>69</v>
      </c>
      <c r="B49" s="2" t="s">
        <v>55</v>
      </c>
      <c r="C49" s="2" t="s">
        <v>23</v>
      </c>
      <c r="D49" s="2">
        <f>(3*E49-F49+2*G49+0.01*H49)/I49</f>
        <v>16.555</v>
      </c>
      <c r="E49" s="2">
        <v>2</v>
      </c>
      <c r="F49" s="2">
        <v>12</v>
      </c>
      <c r="G49" s="2">
        <v>17</v>
      </c>
      <c r="H49" s="2">
        <v>511</v>
      </c>
      <c r="I49" s="2">
        <v>2</v>
      </c>
      <c r="J49" s="2">
        <v>5600</v>
      </c>
      <c r="L49" s="19">
        <v>0</v>
      </c>
      <c r="M49" s="10">
        <f t="shared" si="0"/>
        <v>0</v>
      </c>
      <c r="N49" s="20">
        <v>0</v>
      </c>
      <c r="Q49" s="9">
        <f t="shared" si="1"/>
        <v>0</v>
      </c>
      <c r="R49" s="9">
        <f t="shared" si="2"/>
        <v>0</v>
      </c>
    </row>
    <row r="50" spans="1:18" x14ac:dyDescent="0.25">
      <c r="A50" s="3" t="s">
        <v>72</v>
      </c>
      <c r="B50" s="3" t="s">
        <v>62</v>
      </c>
      <c r="C50" s="3" t="s">
        <v>23</v>
      </c>
      <c r="D50" s="3">
        <f>(3*E50-F50+2*G50+0.01*H50)/I50</f>
        <v>5.29</v>
      </c>
      <c r="E50" s="3">
        <v>1</v>
      </c>
      <c r="F50" s="3">
        <v>12</v>
      </c>
      <c r="G50" s="3">
        <v>8</v>
      </c>
      <c r="H50" s="3">
        <v>358</v>
      </c>
      <c r="I50" s="3">
        <v>2</v>
      </c>
      <c r="J50" s="3">
        <v>5900</v>
      </c>
      <c r="L50" s="19">
        <v>0</v>
      </c>
      <c r="M50" s="10">
        <f t="shared" si="0"/>
        <v>0</v>
      </c>
      <c r="N50" s="20">
        <v>0</v>
      </c>
      <c r="Q50" s="9">
        <f t="shared" si="1"/>
        <v>0</v>
      </c>
      <c r="R50" s="9">
        <f t="shared" si="2"/>
        <v>0</v>
      </c>
    </row>
    <row r="51" spans="1:18" x14ac:dyDescent="0.25">
      <c r="A51" s="3" t="s">
        <v>67</v>
      </c>
      <c r="B51" s="3" t="s">
        <v>46</v>
      </c>
      <c r="C51" s="3" t="s">
        <v>23</v>
      </c>
      <c r="D51" s="3">
        <f>(3*E51-F51+2*G51+0.01*H51)/I51</f>
        <v>17.559999999999999</v>
      </c>
      <c r="E51" s="3">
        <v>3</v>
      </c>
      <c r="F51" s="3">
        <v>6</v>
      </c>
      <c r="G51" s="3">
        <v>14</v>
      </c>
      <c r="H51" s="3">
        <v>412</v>
      </c>
      <c r="I51" s="3">
        <v>2</v>
      </c>
      <c r="J51" s="3">
        <v>4800</v>
      </c>
      <c r="L51" s="19">
        <v>0</v>
      </c>
      <c r="M51" s="10">
        <f>N51+L51</f>
        <v>0</v>
      </c>
      <c r="N51" s="20">
        <v>0</v>
      </c>
      <c r="O51" s="9">
        <f>SUM(N42:N51)</f>
        <v>1</v>
      </c>
      <c r="P51" t="s">
        <v>82</v>
      </c>
      <c r="Q51" s="9">
        <f t="shared" si="1"/>
        <v>0</v>
      </c>
      <c r="R51" s="9">
        <f t="shared" si="2"/>
        <v>0</v>
      </c>
    </row>
    <row r="52" spans="1:18" ht="45" x14ac:dyDescent="0.25">
      <c r="M52" s="14" t="s">
        <v>90</v>
      </c>
    </row>
    <row r="53" spans="1:18" x14ac:dyDescent="0.25">
      <c r="L53" s="9">
        <f>SUM(L2:L51)</f>
        <v>1</v>
      </c>
      <c r="N53" s="9">
        <f>SUM(N2:N51)</f>
        <v>5</v>
      </c>
      <c r="Q53" s="9">
        <f>SUM(Q2:Q51)</f>
        <v>44580</v>
      </c>
      <c r="R53" s="13">
        <f>SUM(R2:R51)</f>
        <v>209.14500000000001</v>
      </c>
    </row>
    <row r="54" spans="1:18" ht="45" x14ac:dyDescent="0.25">
      <c r="L54" s="14" t="s">
        <v>82</v>
      </c>
      <c r="N54" s="14" t="s">
        <v>83</v>
      </c>
      <c r="Q54" s="14" t="s">
        <v>88</v>
      </c>
      <c r="R54" s="15" t="s">
        <v>89</v>
      </c>
    </row>
  </sheetData>
  <sortState ref="A2:J51">
    <sortCondition ref="C2:C5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1" baseType="lpstr">
      <vt:lpstr>Feuil1</vt:lpstr>
      <vt:lpstr>capital</vt:lpstr>
      <vt:lpstr>dispo</vt:lpstr>
      <vt:lpstr>Player</vt:lpstr>
      <vt:lpstr>points</vt:lpstr>
      <vt:lpstr>points_maxi</vt:lpstr>
      <vt:lpstr>points_mini</vt:lpstr>
      <vt:lpstr>Role</vt:lpstr>
      <vt:lpstr>salaire_mini</vt:lpstr>
      <vt:lpstr>salaires</vt:lpstr>
      <vt:lpstr>team_cost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Van Schoorisse</dc:creator>
  <cp:lastModifiedBy>jvdo</cp:lastModifiedBy>
  <dcterms:created xsi:type="dcterms:W3CDTF">2015-05-30T19:37:24Z</dcterms:created>
  <dcterms:modified xsi:type="dcterms:W3CDTF">2015-05-31T09:35:54Z</dcterms:modified>
</cp:coreProperties>
</file>