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5270" windowHeight="5100"/>
  </bookViews>
  <sheets>
    <sheet name="Feuil1" sheetId="1" r:id="rId1"/>
  </sheets>
  <definedNames>
    <definedName name="Baréme">Feuil1!$P$8:$P$10</definedName>
    <definedName name="Barême">Feuil1!$P$8:$P$10</definedName>
    <definedName name="barveh">Feuil1!$O$8:$P$10</definedName>
    <definedName name="Extras">Feuil1!$D$5:$D$35</definedName>
    <definedName name="trajet">Feuil1!$Q$4</definedName>
    <definedName name="Vehicule">Feuil1!$O$8:$O$10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M7" i="1" s="1"/>
  <c r="K8" i="1"/>
  <c r="K9" i="1"/>
  <c r="M9" i="1" s="1"/>
  <c r="K10" i="1"/>
  <c r="K11" i="1"/>
  <c r="M11" i="1" s="1"/>
  <c r="K12" i="1"/>
  <c r="K13" i="1"/>
  <c r="M13" i="1" s="1"/>
  <c r="K14" i="1"/>
  <c r="K15" i="1"/>
  <c r="M15" i="1" s="1"/>
  <c r="K16" i="1"/>
  <c r="K17" i="1"/>
  <c r="M17" i="1" s="1"/>
  <c r="K18" i="1"/>
  <c r="K19" i="1"/>
  <c r="M19" i="1" s="1"/>
  <c r="K20" i="1"/>
  <c r="K21" i="1"/>
  <c r="M21" i="1" s="1"/>
  <c r="K22" i="1"/>
  <c r="K23" i="1"/>
  <c r="M23" i="1" s="1"/>
  <c r="K24" i="1"/>
  <c r="K25" i="1"/>
  <c r="M25" i="1" s="1"/>
  <c r="K26" i="1"/>
  <c r="K27" i="1"/>
  <c r="M27" i="1" s="1"/>
  <c r="K28" i="1"/>
  <c r="K29" i="1"/>
  <c r="M29" i="1" s="1"/>
  <c r="K30" i="1"/>
  <c r="K31" i="1"/>
  <c r="M31" i="1" s="1"/>
  <c r="K32" i="1"/>
  <c r="K33" i="1"/>
  <c r="M33" i="1" s="1"/>
  <c r="K34" i="1"/>
  <c r="K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K35" i="1" s="1"/>
  <c r="J5" i="1"/>
  <c r="M8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5" i="1"/>
  <c r="K6" i="1"/>
  <c r="I37" i="1"/>
  <c r="H37" i="1"/>
  <c r="G37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6" i="1"/>
  <c r="M35" i="1" l="1"/>
  <c r="M6" i="1"/>
  <c r="K37" i="1"/>
  <c r="C5" i="1"/>
  <c r="C6" i="1" s="1"/>
  <c r="B5" i="1"/>
  <c r="M37" i="1" l="1"/>
  <c r="C7" i="1"/>
  <c r="B6" i="1"/>
  <c r="C8" i="1" l="1"/>
  <c r="B7" i="1"/>
  <c r="C9" i="1" l="1"/>
  <c r="B8" i="1"/>
  <c r="C10" i="1" l="1"/>
  <c r="B9" i="1"/>
  <c r="C11" i="1" l="1"/>
  <c r="B10" i="1"/>
  <c r="C12" i="1" l="1"/>
  <c r="B11" i="1"/>
  <c r="C13" i="1" l="1"/>
  <c r="B12" i="1"/>
  <c r="C14" i="1" l="1"/>
  <c r="B13" i="1"/>
  <c r="C15" i="1" l="1"/>
  <c r="B14" i="1"/>
  <c r="C16" i="1" l="1"/>
  <c r="B15" i="1"/>
  <c r="C17" i="1" l="1"/>
  <c r="B16" i="1"/>
  <c r="C18" i="1" l="1"/>
  <c r="B17" i="1"/>
  <c r="C19" i="1" l="1"/>
  <c r="B18" i="1"/>
  <c r="C20" i="1" l="1"/>
  <c r="B19" i="1"/>
  <c r="C21" i="1" l="1"/>
  <c r="B20" i="1"/>
  <c r="C22" i="1" l="1"/>
  <c r="B21" i="1"/>
  <c r="C23" i="1" l="1"/>
  <c r="B22" i="1"/>
  <c r="C24" i="1" l="1"/>
  <c r="B23" i="1"/>
  <c r="C25" i="1" l="1"/>
  <c r="B24" i="1"/>
  <c r="C26" i="1" l="1"/>
  <c r="B25" i="1"/>
  <c r="C27" i="1" l="1"/>
  <c r="B26" i="1"/>
  <c r="C28" i="1" l="1"/>
  <c r="B27" i="1"/>
  <c r="C29" i="1" l="1"/>
  <c r="B28" i="1"/>
  <c r="C30" i="1" l="1"/>
  <c r="B29" i="1"/>
  <c r="C31" i="1" l="1"/>
  <c r="B30" i="1"/>
  <c r="C32" i="1" l="1"/>
  <c r="B31" i="1"/>
  <c r="C33" i="1" l="1"/>
  <c r="B32" i="1"/>
  <c r="C34" i="1" l="1"/>
  <c r="B33" i="1"/>
  <c r="C35" i="1" l="1"/>
  <c r="B35" i="1" s="1"/>
  <c r="B34" i="1"/>
</calcChain>
</file>

<file path=xl/sharedStrings.xml><?xml version="1.0" encoding="utf-8"?>
<sst xmlns="http://schemas.openxmlformats.org/spreadsheetml/2006/main" count="88" uniqueCount="26">
  <si>
    <t>Année :</t>
  </si>
  <si>
    <t>Mois :</t>
  </si>
  <si>
    <t>depart 18 avenue gabriel Péri limoges</t>
  </si>
  <si>
    <t>Jour</t>
  </si>
  <si>
    <t>Trajet</t>
  </si>
  <si>
    <t>Vehicule</t>
  </si>
  <si>
    <t>Distance</t>
  </si>
  <si>
    <t>Bareme</t>
  </si>
  <si>
    <t>Total</t>
  </si>
  <si>
    <t>Puissance</t>
  </si>
  <si>
    <t>Extras</t>
  </si>
  <si>
    <t>Travail matin</t>
  </si>
  <si>
    <t>Travail Soir</t>
  </si>
  <si>
    <t>Nombre 1/2 journées</t>
  </si>
  <si>
    <t>Vehicule A</t>
  </si>
  <si>
    <t>Vehicule B</t>
  </si>
  <si>
    <t>Km Aller</t>
  </si>
  <si>
    <t>kilometrique</t>
  </si>
  <si>
    <t>A</t>
  </si>
  <si>
    <t>7cv</t>
  </si>
  <si>
    <t>B</t>
  </si>
  <si>
    <t>5cv</t>
  </si>
  <si>
    <t>X</t>
  </si>
  <si>
    <t>'X</t>
  </si>
  <si>
    <t>totaux</t>
  </si>
  <si>
    <t>Barême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</si>
</sst>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"/>
    <numFmt numFmtId="165" formatCode="dd\ mmmm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Tahoma"/>
      <family val="2"/>
    </font>
  </fonts>
  <fills count="4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theme="4"/>
        </stop>
      </gradientFill>
    </fill>
    <fill>
      <gradientFill degree="180">
        <stop position="0">
          <color theme="0"/>
        </stop>
        <stop position="1">
          <color theme="4"/>
        </stop>
      </gradient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medium">
        <color indexed="64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64" fontId="1" fillId="2" borderId="17" xfId="1" applyNumberFormat="1" applyFill="1" applyBorder="1" applyAlignment="1" applyProtection="1">
      <alignment horizontal="left" indent="1"/>
    </xf>
    <xf numFmtId="165" fontId="1" fillId="3" borderId="18" xfId="1" applyNumberFormat="1" applyFill="1" applyBorder="1" applyAlignment="1" applyProtection="1">
      <alignment horizontal="left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1" fillId="2" borderId="24" xfId="1" applyNumberFormat="1" applyFill="1" applyBorder="1" applyAlignment="1" applyProtection="1">
      <alignment horizontal="left" indent="1"/>
    </xf>
    <xf numFmtId="165" fontId="1" fillId="3" borderId="25" xfId="1" applyNumberFormat="1" applyFill="1" applyBorder="1" applyAlignment="1" applyProtection="1">
      <alignment horizontal="left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" fontId="4" fillId="0" borderId="27" xfId="0" applyNumberFormat="1" applyFont="1" applyFill="1" applyBorder="1" applyAlignment="1">
      <alignment horizontal="center" vertical="center"/>
    </xf>
    <xf numFmtId="0" fontId="4" fillId="0" borderId="27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13" xfId="0" applyFont="1" applyFill="1" applyBorder="1" applyAlignment="1"/>
    <xf numFmtId="165" fontId="0" fillId="0" borderId="9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65" fontId="0" fillId="0" borderId="30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tabSelected="1" topLeftCell="A13" workbookViewId="0">
      <selection activeCell="L41" sqref="L41:L42"/>
    </sheetView>
  </sheetViews>
  <sheetFormatPr baseColWidth="10" defaultRowHeight="15" x14ac:dyDescent="0.25"/>
  <cols>
    <col min="2" max="2" width="11.85546875" customWidth="1"/>
    <col min="3" max="3" width="20.5703125" customWidth="1"/>
    <col min="4" max="4" width="20.42578125" customWidth="1"/>
    <col min="5" max="5" width="12" customWidth="1"/>
    <col min="6" max="7" width="17.5703125" customWidth="1"/>
    <col min="10" max="11" width="18" customWidth="1"/>
    <col min="13" max="13" width="16.28515625" customWidth="1"/>
    <col min="17" max="17" width="15.85546875" customWidth="1"/>
  </cols>
  <sheetData>
    <row r="1" spans="2:17" ht="8.25" customHeight="1" thickBot="1" x14ac:dyDescent="0.3">
      <c r="D1" s="1"/>
      <c r="E1" s="1"/>
      <c r="F1" s="1"/>
      <c r="G1" s="2"/>
      <c r="H1" s="3"/>
      <c r="I1" s="3"/>
    </row>
    <row r="2" spans="2:17" s="4" customFormat="1" ht="33.75" customHeight="1" thickBot="1" x14ac:dyDescent="0.45">
      <c r="D2" s="5" t="s">
        <v>0</v>
      </c>
      <c r="E2" s="46">
        <v>2014</v>
      </c>
      <c r="F2" s="47"/>
      <c r="G2" s="6"/>
      <c r="H2" s="7"/>
      <c r="I2" s="8"/>
      <c r="J2" s="5" t="s">
        <v>1</v>
      </c>
      <c r="K2" s="9">
        <v>1</v>
      </c>
      <c r="O2" s="48" t="s">
        <v>2</v>
      </c>
      <c r="P2" s="49"/>
      <c r="Q2" s="49"/>
    </row>
    <row r="3" spans="2:17" ht="16.5" customHeight="1" thickBot="1" x14ac:dyDescent="0.3">
      <c r="B3" s="50" t="s">
        <v>3</v>
      </c>
      <c r="C3" s="51"/>
      <c r="D3" s="50" t="s">
        <v>4</v>
      </c>
      <c r="E3" s="52"/>
      <c r="F3" s="52"/>
      <c r="G3" s="51"/>
      <c r="H3" s="50" t="s">
        <v>5</v>
      </c>
      <c r="I3" s="51"/>
      <c r="J3" s="53" t="s">
        <v>6</v>
      </c>
      <c r="K3" s="54"/>
      <c r="L3" s="10" t="s">
        <v>7</v>
      </c>
      <c r="M3" s="11" t="s">
        <v>8</v>
      </c>
      <c r="O3" s="12" t="s">
        <v>5</v>
      </c>
      <c r="P3" s="13" t="s">
        <v>9</v>
      </c>
      <c r="Q3" s="12" t="s">
        <v>4</v>
      </c>
    </row>
    <row r="4" spans="2:17" ht="16.5" customHeight="1" thickBot="1" x14ac:dyDescent="0.3">
      <c r="B4" s="14"/>
      <c r="C4" s="14"/>
      <c r="D4" s="10" t="s">
        <v>10</v>
      </c>
      <c r="E4" s="15" t="s">
        <v>11</v>
      </c>
      <c r="F4" s="15" t="s">
        <v>12</v>
      </c>
      <c r="G4" s="15" t="s">
        <v>13</v>
      </c>
      <c r="H4" s="10" t="s">
        <v>14</v>
      </c>
      <c r="I4" s="10" t="s">
        <v>15</v>
      </c>
      <c r="J4" s="10" t="s">
        <v>16</v>
      </c>
      <c r="K4" s="10" t="s">
        <v>8</v>
      </c>
      <c r="L4" s="16" t="s">
        <v>17</v>
      </c>
      <c r="M4" s="14"/>
      <c r="O4" s="17" t="s">
        <v>18</v>
      </c>
      <c r="P4" s="18" t="s">
        <v>19</v>
      </c>
      <c r="Q4" s="17">
        <v>7</v>
      </c>
    </row>
    <row r="5" spans="2:17" ht="15.75" thickBot="1" x14ac:dyDescent="0.3">
      <c r="B5" s="19">
        <f>WEEKDAY(C5)</f>
        <v>4</v>
      </c>
      <c r="C5" s="20">
        <f>DATE($E$2,$K$2,1)</f>
        <v>41640</v>
      </c>
      <c r="D5" s="21"/>
      <c r="E5" s="22"/>
      <c r="F5" s="22"/>
      <c r="G5" s="22"/>
      <c r="H5" s="22"/>
      <c r="I5" s="22"/>
      <c r="J5" s="29">
        <f>trajet*G5*2</f>
        <v>0</v>
      </c>
      <c r="K5" s="29">
        <f>J5+Extras</f>
        <v>0</v>
      </c>
      <c r="L5" s="22" t="str">
        <f>IF(AND(H5="",I5=""),"",IF(H5="'x",VLOOKUP("a",barveh,2,0),VLOOKUP("b",barveh,2,0)))</f>
        <v/>
      </c>
      <c r="M5" s="23" t="str">
        <f>IFERROR(K5*L5,"")</f>
        <v/>
      </c>
      <c r="O5" s="24" t="s">
        <v>20</v>
      </c>
      <c r="P5" s="25" t="s">
        <v>21</v>
      </c>
      <c r="Q5" s="24"/>
    </row>
    <row r="6" spans="2:17" ht="15.75" thickBot="1" x14ac:dyDescent="0.3">
      <c r="B6" s="26">
        <f t="shared" ref="B6:B35" si="0">WEEKDAY(C6)</f>
        <v>5</v>
      </c>
      <c r="C6" s="27">
        <f>C5+1</f>
        <v>41641</v>
      </c>
      <c r="D6" s="28">
        <v>10</v>
      </c>
      <c r="E6" s="29" t="s">
        <v>18</v>
      </c>
      <c r="F6" s="29" t="s">
        <v>18</v>
      </c>
      <c r="G6" s="30">
        <f>COUNTA(E6:F6)</f>
        <v>2</v>
      </c>
      <c r="H6" s="29"/>
      <c r="I6" s="31" t="s">
        <v>22</v>
      </c>
      <c r="J6" s="29">
        <f>trajet*G6*2</f>
        <v>28</v>
      </c>
      <c r="K6" s="29">
        <f>J6+Extras</f>
        <v>38</v>
      </c>
      <c r="L6" s="22">
        <f>IF(AND(H6="",I6=""),"",IF(H6="'x",VLOOKUP("a",barveh,2,0),VLOOKUP("b",barveh,2,0)))</f>
        <v>0.75</v>
      </c>
      <c r="M6" s="23">
        <f t="shared" ref="M6:M35" si="1">IFERROR(K6*L6,"")</f>
        <v>28.5</v>
      </c>
      <c r="O6" s="32"/>
      <c r="P6" s="32"/>
    </row>
    <row r="7" spans="2:17" ht="15.75" thickBot="1" x14ac:dyDescent="0.3">
      <c r="B7" s="26">
        <f t="shared" si="0"/>
        <v>6</v>
      </c>
      <c r="C7" s="27">
        <f t="shared" ref="C7:C35" si="2">C6+1</f>
        <v>41642</v>
      </c>
      <c r="D7" s="28"/>
      <c r="E7" s="29" t="s">
        <v>18</v>
      </c>
      <c r="F7" s="29" t="s">
        <v>18</v>
      </c>
      <c r="G7" s="30">
        <f t="shared" ref="G7:G35" si="3">COUNTA(E7:F7)</f>
        <v>2</v>
      </c>
      <c r="H7" s="29"/>
      <c r="I7" s="31" t="s">
        <v>22</v>
      </c>
      <c r="J7" s="29">
        <f>trajet*G7*2</f>
        <v>28</v>
      </c>
      <c r="K7" s="29">
        <f>J7+Extras</f>
        <v>28</v>
      </c>
      <c r="L7" s="22">
        <f>IF(AND(H7="",I7=""),"",IF(H7="'x",VLOOKUP("a",barveh,2,0),VLOOKUP("b",barveh,2,0)))</f>
        <v>0.75</v>
      </c>
      <c r="M7" s="23">
        <f t="shared" si="1"/>
        <v>21</v>
      </c>
      <c r="O7" s="32"/>
      <c r="P7" s="32"/>
    </row>
    <row r="8" spans="2:17" ht="15.75" thickBot="1" x14ac:dyDescent="0.3">
      <c r="B8" s="26">
        <f t="shared" si="0"/>
        <v>7</v>
      </c>
      <c r="C8" s="27">
        <f t="shared" si="2"/>
        <v>41643</v>
      </c>
      <c r="D8" s="28"/>
      <c r="E8" s="29" t="s">
        <v>18</v>
      </c>
      <c r="F8" s="29"/>
      <c r="G8" s="30">
        <f t="shared" si="3"/>
        <v>1</v>
      </c>
      <c r="H8" s="29"/>
      <c r="I8" s="29" t="s">
        <v>22</v>
      </c>
      <c r="J8" s="29">
        <f>trajet*G8*2</f>
        <v>14</v>
      </c>
      <c r="K8" s="29">
        <f>J8+Extras</f>
        <v>14</v>
      </c>
      <c r="L8" s="22">
        <f>IF(AND(H8="",I8=""),"",IF(H8="'x",VLOOKUP("a",barveh,2,0),VLOOKUP("b",barveh,2,0)))</f>
        <v>0.75</v>
      </c>
      <c r="M8" s="23">
        <f t="shared" si="1"/>
        <v>10.5</v>
      </c>
      <c r="O8" s="12" t="s">
        <v>5</v>
      </c>
      <c r="P8" s="13" t="s">
        <v>25</v>
      </c>
    </row>
    <row r="9" spans="2:17" ht="15.75" thickBot="1" x14ac:dyDescent="0.3">
      <c r="B9" s="26">
        <f t="shared" si="0"/>
        <v>1</v>
      </c>
      <c r="C9" s="27">
        <f t="shared" si="2"/>
        <v>41644</v>
      </c>
      <c r="D9" s="28"/>
      <c r="E9" s="29"/>
      <c r="F9" s="29"/>
      <c r="G9" s="30">
        <f t="shared" si="3"/>
        <v>0</v>
      </c>
      <c r="H9" s="29"/>
      <c r="I9" s="29"/>
      <c r="J9" s="29">
        <f>trajet*G9*2</f>
        <v>0</v>
      </c>
      <c r="K9" s="29">
        <f>J9+Extras</f>
        <v>0</v>
      </c>
      <c r="L9" s="22" t="str">
        <f>IF(AND(H9="",I9=""),"",IF(H9="'x",VLOOKUP("a",barveh,2,0),VLOOKUP("b",barveh,2,0)))</f>
        <v/>
      </c>
      <c r="M9" s="23" t="str">
        <f t="shared" si="1"/>
        <v/>
      </c>
      <c r="O9" s="17" t="s">
        <v>18</v>
      </c>
      <c r="P9" s="18">
        <v>0.5</v>
      </c>
    </row>
    <row r="10" spans="2:17" ht="15.75" thickBot="1" x14ac:dyDescent="0.3">
      <c r="B10" s="26">
        <f t="shared" si="0"/>
        <v>2</v>
      </c>
      <c r="C10" s="27">
        <f t="shared" si="2"/>
        <v>41645</v>
      </c>
      <c r="D10" s="28"/>
      <c r="E10" s="29"/>
      <c r="F10" s="29"/>
      <c r="G10" s="30">
        <f t="shared" si="3"/>
        <v>0</v>
      </c>
      <c r="H10" s="29"/>
      <c r="I10" s="29"/>
      <c r="J10" s="29">
        <f>trajet*G10*2</f>
        <v>0</v>
      </c>
      <c r="K10" s="29">
        <f>J10+Extras</f>
        <v>0</v>
      </c>
      <c r="L10" s="22" t="str">
        <f>IF(AND(H10="",I10=""),"",IF(H10="'x",VLOOKUP("a",barveh,2,0),VLOOKUP("b",barveh,2,0)))</f>
        <v/>
      </c>
      <c r="M10" s="23" t="str">
        <f t="shared" si="1"/>
        <v/>
      </c>
      <c r="O10" s="24" t="s">
        <v>20</v>
      </c>
      <c r="P10" s="25">
        <v>0.75</v>
      </c>
    </row>
    <row r="11" spans="2:17" ht="15.75" thickBot="1" x14ac:dyDescent="0.3">
      <c r="B11" s="26">
        <f t="shared" si="0"/>
        <v>3</v>
      </c>
      <c r="C11" s="27">
        <f t="shared" si="2"/>
        <v>41646</v>
      </c>
      <c r="D11" s="28"/>
      <c r="E11" s="29" t="s">
        <v>18</v>
      </c>
      <c r="F11" s="29" t="s">
        <v>18</v>
      </c>
      <c r="G11" s="30">
        <f t="shared" si="3"/>
        <v>2</v>
      </c>
      <c r="H11" s="29"/>
      <c r="I11" s="31" t="s">
        <v>22</v>
      </c>
      <c r="J11" s="29">
        <f>trajet*G11*2</f>
        <v>28</v>
      </c>
      <c r="K11" s="29">
        <f>J11+Extras</f>
        <v>28</v>
      </c>
      <c r="L11" s="22">
        <f>IF(AND(H11="",I11=""),"",IF(H11="'x",VLOOKUP("a",barveh,2,0),VLOOKUP("b",barveh,2,0)))</f>
        <v>0.75</v>
      </c>
      <c r="M11" s="23">
        <f t="shared" si="1"/>
        <v>21</v>
      </c>
    </row>
    <row r="12" spans="2:17" ht="15.75" thickBot="1" x14ac:dyDescent="0.3">
      <c r="B12" s="26">
        <f t="shared" si="0"/>
        <v>4</v>
      </c>
      <c r="C12" s="27">
        <f t="shared" si="2"/>
        <v>41647</v>
      </c>
      <c r="D12" s="28"/>
      <c r="E12" s="29" t="s">
        <v>18</v>
      </c>
      <c r="F12" s="29" t="s">
        <v>18</v>
      </c>
      <c r="G12" s="30">
        <f t="shared" si="3"/>
        <v>2</v>
      </c>
      <c r="H12" s="29"/>
      <c r="I12" s="31" t="s">
        <v>22</v>
      </c>
      <c r="J12" s="29">
        <f>trajet*G12*2</f>
        <v>28</v>
      </c>
      <c r="K12" s="29">
        <f>J12+Extras</f>
        <v>28</v>
      </c>
      <c r="L12" s="22">
        <f>IF(AND(H12="",I12=""),"",IF(H12="'x",VLOOKUP("a",barveh,2,0),VLOOKUP("b",barveh,2,0)))</f>
        <v>0.75</v>
      </c>
      <c r="M12" s="23">
        <f t="shared" si="1"/>
        <v>21</v>
      </c>
    </row>
    <row r="13" spans="2:17" ht="15.75" thickBot="1" x14ac:dyDescent="0.3">
      <c r="B13" s="26">
        <f t="shared" si="0"/>
        <v>5</v>
      </c>
      <c r="C13" s="27">
        <f t="shared" si="2"/>
        <v>41648</v>
      </c>
      <c r="D13" s="28"/>
      <c r="E13" s="29"/>
      <c r="F13" s="29"/>
      <c r="G13" s="30">
        <f t="shared" si="3"/>
        <v>0</v>
      </c>
      <c r="H13" s="29"/>
      <c r="I13" s="29"/>
      <c r="J13" s="29">
        <f>trajet*G13*2</f>
        <v>0</v>
      </c>
      <c r="K13" s="29">
        <f>J13+Extras</f>
        <v>0</v>
      </c>
      <c r="L13" s="22" t="str">
        <f>IF(AND(H13="",I13=""),"",IF(H13="'x",VLOOKUP("a",barveh,2,0),VLOOKUP("b",barveh,2,0)))</f>
        <v/>
      </c>
      <c r="M13" s="23" t="str">
        <f t="shared" si="1"/>
        <v/>
      </c>
    </row>
    <row r="14" spans="2:17" ht="15.75" thickBot="1" x14ac:dyDescent="0.3">
      <c r="B14" s="26">
        <f t="shared" si="0"/>
        <v>6</v>
      </c>
      <c r="C14" s="27">
        <f t="shared" si="2"/>
        <v>41649</v>
      </c>
      <c r="D14" s="28"/>
      <c r="E14" s="29" t="s">
        <v>18</v>
      </c>
      <c r="F14" s="29" t="s">
        <v>18</v>
      </c>
      <c r="G14" s="30">
        <f t="shared" si="3"/>
        <v>2</v>
      </c>
      <c r="H14" s="29"/>
      <c r="I14" s="31" t="s">
        <v>22</v>
      </c>
      <c r="J14" s="29">
        <f>trajet*G14*2</f>
        <v>28</v>
      </c>
      <c r="K14" s="29">
        <f>J14+Extras</f>
        <v>28</v>
      </c>
      <c r="L14" s="22">
        <f>IF(AND(H14="",I14=""),"",IF(H14="'x",VLOOKUP("a",barveh,2,0),VLOOKUP("b",barveh,2,0)))</f>
        <v>0.75</v>
      </c>
      <c r="M14" s="23">
        <f t="shared" si="1"/>
        <v>21</v>
      </c>
    </row>
    <row r="15" spans="2:17" ht="15.75" thickBot="1" x14ac:dyDescent="0.3">
      <c r="B15" s="26">
        <f t="shared" si="0"/>
        <v>7</v>
      </c>
      <c r="C15" s="27">
        <f t="shared" si="2"/>
        <v>41650</v>
      </c>
      <c r="D15" s="28"/>
      <c r="E15" s="29" t="s">
        <v>18</v>
      </c>
      <c r="F15" s="29" t="s">
        <v>18</v>
      </c>
      <c r="G15" s="30">
        <f t="shared" si="3"/>
        <v>2</v>
      </c>
      <c r="H15" s="29"/>
      <c r="I15" s="31" t="s">
        <v>22</v>
      </c>
      <c r="J15" s="29">
        <f>trajet*G15*2</f>
        <v>28</v>
      </c>
      <c r="K15" s="29">
        <f>J15+Extras</f>
        <v>28</v>
      </c>
      <c r="L15" s="22">
        <f>IF(AND(H15="",I15=""),"",IF(H15="'x",VLOOKUP("a",barveh,2,0),VLOOKUP("b",barveh,2,0)))</f>
        <v>0.75</v>
      </c>
      <c r="M15" s="23">
        <f t="shared" si="1"/>
        <v>21</v>
      </c>
    </row>
    <row r="16" spans="2:17" ht="15.75" thickBot="1" x14ac:dyDescent="0.3">
      <c r="B16" s="26">
        <f t="shared" si="0"/>
        <v>1</v>
      </c>
      <c r="C16" s="27">
        <f t="shared" si="2"/>
        <v>41651</v>
      </c>
      <c r="D16" s="28"/>
      <c r="E16" s="29" t="s">
        <v>18</v>
      </c>
      <c r="F16" s="29" t="s">
        <v>18</v>
      </c>
      <c r="G16" s="30">
        <f t="shared" si="3"/>
        <v>2</v>
      </c>
      <c r="H16" s="29"/>
      <c r="I16" s="31" t="s">
        <v>22</v>
      </c>
      <c r="J16" s="29">
        <f>trajet*G16*2</f>
        <v>28</v>
      </c>
      <c r="K16" s="29">
        <f>J16+Extras</f>
        <v>28</v>
      </c>
      <c r="L16" s="22">
        <f>IF(AND(H16="",I16=""),"",IF(H16="'x",VLOOKUP("a",barveh,2,0),VLOOKUP("b",barveh,2,0)))</f>
        <v>0.75</v>
      </c>
      <c r="M16" s="23">
        <f t="shared" si="1"/>
        <v>21</v>
      </c>
    </row>
    <row r="17" spans="2:13" ht="15.75" thickBot="1" x14ac:dyDescent="0.3">
      <c r="B17" s="26">
        <f t="shared" si="0"/>
        <v>2</v>
      </c>
      <c r="C17" s="27">
        <f t="shared" si="2"/>
        <v>41652</v>
      </c>
      <c r="D17" s="28"/>
      <c r="E17" s="29"/>
      <c r="F17" s="29"/>
      <c r="G17" s="30">
        <f t="shared" si="3"/>
        <v>0</v>
      </c>
      <c r="H17" s="29"/>
      <c r="I17" s="29"/>
      <c r="J17" s="29">
        <f>trajet*G17*2</f>
        <v>0</v>
      </c>
      <c r="K17" s="29">
        <f>J17+Extras</f>
        <v>0</v>
      </c>
      <c r="L17" s="22" t="str">
        <f>IF(AND(H17="",I17=""),"",IF(H17="'x",VLOOKUP("a",barveh,2,0),VLOOKUP("b",barveh,2,0)))</f>
        <v/>
      </c>
      <c r="M17" s="23" t="str">
        <f t="shared" si="1"/>
        <v/>
      </c>
    </row>
    <row r="18" spans="2:13" ht="15.75" thickBot="1" x14ac:dyDescent="0.3">
      <c r="B18" s="26">
        <f t="shared" si="0"/>
        <v>3</v>
      </c>
      <c r="C18" s="27">
        <f t="shared" si="2"/>
        <v>41653</v>
      </c>
      <c r="D18" s="28"/>
      <c r="E18" s="29"/>
      <c r="F18" s="29"/>
      <c r="G18" s="30">
        <f t="shared" si="3"/>
        <v>0</v>
      </c>
      <c r="H18" s="29"/>
      <c r="I18" s="31"/>
      <c r="J18" s="29">
        <f>trajet*G18*2</f>
        <v>0</v>
      </c>
      <c r="K18" s="29">
        <f>J18+Extras</f>
        <v>0</v>
      </c>
      <c r="L18" s="22" t="str">
        <f>IF(AND(H18="",I18=""),"",IF(H18="'x",VLOOKUP("a",barveh,2,0),VLOOKUP("b",barveh,2,0)))</f>
        <v/>
      </c>
      <c r="M18" s="23" t="str">
        <f t="shared" si="1"/>
        <v/>
      </c>
    </row>
    <row r="19" spans="2:13" ht="15.75" thickBot="1" x14ac:dyDescent="0.3">
      <c r="B19" s="26">
        <f t="shared" si="0"/>
        <v>4</v>
      </c>
      <c r="C19" s="27">
        <f t="shared" si="2"/>
        <v>41654</v>
      </c>
      <c r="D19" s="28"/>
      <c r="E19" s="29" t="s">
        <v>18</v>
      </c>
      <c r="F19" s="29" t="s">
        <v>18</v>
      </c>
      <c r="G19" s="30">
        <f t="shared" si="3"/>
        <v>2</v>
      </c>
      <c r="H19" s="29" t="s">
        <v>23</v>
      </c>
      <c r="I19" s="29"/>
      <c r="J19" s="29">
        <f>trajet*G19*2</f>
        <v>28</v>
      </c>
      <c r="K19" s="29">
        <f>J19+Extras</f>
        <v>28</v>
      </c>
      <c r="L19" s="22">
        <f>IF(AND(H19="",I19=""),"",IF(H19="'x",VLOOKUP("a",barveh,2,0),VLOOKUP("b",barveh,2,0)))</f>
        <v>0.5</v>
      </c>
      <c r="M19" s="23">
        <f t="shared" si="1"/>
        <v>14</v>
      </c>
    </row>
    <row r="20" spans="2:13" ht="15.75" thickBot="1" x14ac:dyDescent="0.3">
      <c r="B20" s="26">
        <f t="shared" si="0"/>
        <v>5</v>
      </c>
      <c r="C20" s="27">
        <f t="shared" si="2"/>
        <v>41655</v>
      </c>
      <c r="D20" s="28"/>
      <c r="E20" s="29" t="s">
        <v>18</v>
      </c>
      <c r="F20" s="29" t="s">
        <v>18</v>
      </c>
      <c r="G20" s="30">
        <f t="shared" si="3"/>
        <v>2</v>
      </c>
      <c r="H20" s="29" t="s">
        <v>23</v>
      </c>
      <c r="I20" s="29"/>
      <c r="J20" s="29">
        <f>trajet*G20*2</f>
        <v>28</v>
      </c>
      <c r="K20" s="29">
        <f>J20+Extras</f>
        <v>28</v>
      </c>
      <c r="L20" s="22">
        <f>IF(AND(H20="",I20=""),"",IF(H20="'x",VLOOKUP("a",barveh,2,0),VLOOKUP("b",barveh,2,0)))</f>
        <v>0.5</v>
      </c>
      <c r="M20" s="23">
        <f t="shared" si="1"/>
        <v>14</v>
      </c>
    </row>
    <row r="21" spans="2:13" ht="15.75" thickBot="1" x14ac:dyDescent="0.3">
      <c r="B21" s="26">
        <f t="shared" si="0"/>
        <v>6</v>
      </c>
      <c r="C21" s="27">
        <f t="shared" si="2"/>
        <v>41656</v>
      </c>
      <c r="D21" s="28"/>
      <c r="E21" s="29" t="s">
        <v>18</v>
      </c>
      <c r="F21" s="29" t="s">
        <v>18</v>
      </c>
      <c r="G21" s="30">
        <f t="shared" si="3"/>
        <v>2</v>
      </c>
      <c r="H21" s="29" t="s">
        <v>23</v>
      </c>
      <c r="I21" s="29"/>
      <c r="J21" s="29">
        <f>trajet*G21*2</f>
        <v>28</v>
      </c>
      <c r="K21" s="29">
        <f>J21+Extras</f>
        <v>28</v>
      </c>
      <c r="L21" s="22">
        <f>IF(AND(H21="",I21=""),"",IF(H21="'x",VLOOKUP("a",barveh,2,0),VLOOKUP("b",barveh,2,0)))</f>
        <v>0.5</v>
      </c>
      <c r="M21" s="23">
        <f t="shared" si="1"/>
        <v>14</v>
      </c>
    </row>
    <row r="22" spans="2:13" ht="15.75" thickBot="1" x14ac:dyDescent="0.3">
      <c r="B22" s="26">
        <f t="shared" si="0"/>
        <v>7</v>
      </c>
      <c r="C22" s="27">
        <f t="shared" si="2"/>
        <v>41657</v>
      </c>
      <c r="D22" s="28"/>
      <c r="E22" s="29" t="s">
        <v>18</v>
      </c>
      <c r="F22" s="29" t="s">
        <v>18</v>
      </c>
      <c r="G22" s="30">
        <f t="shared" si="3"/>
        <v>2</v>
      </c>
      <c r="H22" s="29" t="s">
        <v>23</v>
      </c>
      <c r="I22" s="29"/>
      <c r="J22" s="29">
        <f>trajet*G22*2</f>
        <v>28</v>
      </c>
      <c r="K22" s="29">
        <f>J22+Extras</f>
        <v>28</v>
      </c>
      <c r="L22" s="22">
        <f>IF(AND(H22="",I22=""),"",IF(H22="'x",VLOOKUP("a",barveh,2,0),VLOOKUP("b",barveh,2,0)))</f>
        <v>0.5</v>
      </c>
      <c r="M22" s="23">
        <f t="shared" si="1"/>
        <v>14</v>
      </c>
    </row>
    <row r="23" spans="2:13" ht="15.75" thickBot="1" x14ac:dyDescent="0.3">
      <c r="B23" s="26">
        <f t="shared" si="0"/>
        <v>1</v>
      </c>
      <c r="C23" s="27">
        <f t="shared" si="2"/>
        <v>41658</v>
      </c>
      <c r="D23" s="28"/>
      <c r="E23" s="29"/>
      <c r="F23" s="29"/>
      <c r="G23" s="30">
        <f t="shared" si="3"/>
        <v>0</v>
      </c>
      <c r="H23" s="29"/>
      <c r="I23" s="29"/>
      <c r="J23" s="29">
        <f>trajet*G23*2</f>
        <v>0</v>
      </c>
      <c r="K23" s="29">
        <f>J23+Extras</f>
        <v>0</v>
      </c>
      <c r="L23" s="22" t="str">
        <f>IF(AND(H23="",I23=""),"",IF(H23="'x",VLOOKUP("a",barveh,2,0),VLOOKUP("b",barveh,2,0)))</f>
        <v/>
      </c>
      <c r="M23" s="23" t="str">
        <f t="shared" si="1"/>
        <v/>
      </c>
    </row>
    <row r="24" spans="2:13" ht="15.75" thickBot="1" x14ac:dyDescent="0.3">
      <c r="B24" s="26">
        <f t="shared" si="0"/>
        <v>2</v>
      </c>
      <c r="C24" s="27">
        <f t="shared" si="2"/>
        <v>41659</v>
      </c>
      <c r="D24" s="28"/>
      <c r="E24" s="29"/>
      <c r="F24" s="29"/>
      <c r="G24" s="30">
        <f t="shared" si="3"/>
        <v>0</v>
      </c>
      <c r="H24" s="29"/>
      <c r="I24" s="29"/>
      <c r="J24" s="29">
        <f>trajet*G24*2</f>
        <v>0</v>
      </c>
      <c r="K24" s="29">
        <f>J24+Extras</f>
        <v>0</v>
      </c>
      <c r="L24" s="22" t="str">
        <f>IF(AND(H24="",I24=""),"",IF(H24="'x",VLOOKUP("a",barveh,2,0),VLOOKUP("b",barveh,2,0)))</f>
        <v/>
      </c>
      <c r="M24" s="23" t="str">
        <f t="shared" si="1"/>
        <v/>
      </c>
    </row>
    <row r="25" spans="2:13" ht="15.75" thickBot="1" x14ac:dyDescent="0.3">
      <c r="B25" s="26">
        <f t="shared" si="0"/>
        <v>3</v>
      </c>
      <c r="C25" s="27">
        <f t="shared" si="2"/>
        <v>41660</v>
      </c>
      <c r="D25" s="28"/>
      <c r="E25" s="29" t="s">
        <v>18</v>
      </c>
      <c r="F25" s="29" t="s">
        <v>18</v>
      </c>
      <c r="G25" s="30">
        <f t="shared" si="3"/>
        <v>2</v>
      </c>
      <c r="H25" s="29" t="s">
        <v>23</v>
      </c>
      <c r="I25" s="31"/>
      <c r="J25" s="29">
        <f>trajet*G25*2</f>
        <v>28</v>
      </c>
      <c r="K25" s="29">
        <f>J25+Extras</f>
        <v>28</v>
      </c>
      <c r="L25" s="22">
        <f>IF(AND(H25="",I25=""),"",IF(H25="'x",VLOOKUP("a",barveh,2,0),VLOOKUP("b",barveh,2,0)))</f>
        <v>0.5</v>
      </c>
      <c r="M25" s="23">
        <f t="shared" si="1"/>
        <v>14</v>
      </c>
    </row>
    <row r="26" spans="2:13" ht="15.75" thickBot="1" x14ac:dyDescent="0.3">
      <c r="B26" s="26">
        <f t="shared" si="0"/>
        <v>4</v>
      </c>
      <c r="C26" s="27">
        <f t="shared" si="2"/>
        <v>41661</v>
      </c>
      <c r="D26" s="28"/>
      <c r="E26" s="29"/>
      <c r="F26" s="29"/>
      <c r="G26" s="30">
        <f t="shared" si="3"/>
        <v>0</v>
      </c>
      <c r="H26" s="29"/>
      <c r="I26" s="29"/>
      <c r="J26" s="29">
        <f>trajet*G26*2</f>
        <v>0</v>
      </c>
      <c r="K26" s="29">
        <f>J26+Extras</f>
        <v>0</v>
      </c>
      <c r="L26" s="22" t="str">
        <f>IF(AND(H26="",I26=""),"",IF(H26="'x",VLOOKUP("a",barveh,2,0),VLOOKUP("b",barveh,2,0)))</f>
        <v/>
      </c>
      <c r="M26" s="23" t="str">
        <f t="shared" si="1"/>
        <v/>
      </c>
    </row>
    <row r="27" spans="2:13" ht="15.75" thickBot="1" x14ac:dyDescent="0.3">
      <c r="B27" s="26">
        <f t="shared" si="0"/>
        <v>5</v>
      </c>
      <c r="C27" s="27">
        <f t="shared" si="2"/>
        <v>41662</v>
      </c>
      <c r="D27" s="28"/>
      <c r="E27" s="29" t="s">
        <v>18</v>
      </c>
      <c r="F27" s="29"/>
      <c r="G27" s="30">
        <f t="shared" si="3"/>
        <v>1</v>
      </c>
      <c r="H27" s="29" t="s">
        <v>23</v>
      </c>
      <c r="I27" s="29"/>
      <c r="J27" s="29">
        <f>trajet*G27*2</f>
        <v>14</v>
      </c>
      <c r="K27" s="29">
        <f>J27+Extras</f>
        <v>14</v>
      </c>
      <c r="L27" s="22">
        <f>IF(AND(H27="",I27=""),"",IF(H27="'x",VLOOKUP("a",barveh,2,0),VLOOKUP("b",barveh,2,0)))</f>
        <v>0.5</v>
      </c>
      <c r="M27" s="23">
        <f t="shared" si="1"/>
        <v>7</v>
      </c>
    </row>
    <row r="28" spans="2:13" ht="15.75" thickBot="1" x14ac:dyDescent="0.3">
      <c r="B28" s="26">
        <f t="shared" si="0"/>
        <v>6</v>
      </c>
      <c r="C28" s="27">
        <f t="shared" si="2"/>
        <v>41663</v>
      </c>
      <c r="D28" s="28"/>
      <c r="E28" s="29" t="s">
        <v>18</v>
      </c>
      <c r="F28" s="29" t="s">
        <v>18</v>
      </c>
      <c r="G28" s="30">
        <f t="shared" si="3"/>
        <v>2</v>
      </c>
      <c r="H28" s="29" t="s">
        <v>23</v>
      </c>
      <c r="I28" s="29"/>
      <c r="J28" s="29">
        <f>trajet*G28*2</f>
        <v>28</v>
      </c>
      <c r="K28" s="29">
        <f>J28+Extras</f>
        <v>28</v>
      </c>
      <c r="L28" s="22">
        <f>IF(AND(H28="",I28=""),"",IF(H28="'x",VLOOKUP("a",barveh,2,0),VLOOKUP("b",barveh,2,0)))</f>
        <v>0.5</v>
      </c>
      <c r="M28" s="23">
        <f t="shared" si="1"/>
        <v>14</v>
      </c>
    </row>
    <row r="29" spans="2:13" ht="15.75" thickBot="1" x14ac:dyDescent="0.3">
      <c r="B29" s="26">
        <f t="shared" si="0"/>
        <v>7</v>
      </c>
      <c r="C29" s="27">
        <f t="shared" si="2"/>
        <v>41664</v>
      </c>
      <c r="D29" s="28"/>
      <c r="E29" s="29" t="s">
        <v>18</v>
      </c>
      <c r="F29" s="29" t="s">
        <v>18</v>
      </c>
      <c r="G29" s="30">
        <f t="shared" si="3"/>
        <v>2</v>
      </c>
      <c r="H29" s="29" t="s">
        <v>23</v>
      </c>
      <c r="I29" s="29"/>
      <c r="J29" s="29">
        <f>trajet*G29*2</f>
        <v>28</v>
      </c>
      <c r="K29" s="29">
        <f>J29+Extras</f>
        <v>28</v>
      </c>
      <c r="L29" s="22">
        <f>IF(AND(H29="",I29=""),"",IF(H29="'x",VLOOKUP("a",barveh,2,0),VLOOKUP("b",barveh,2,0)))</f>
        <v>0.5</v>
      </c>
      <c r="M29" s="23">
        <f t="shared" si="1"/>
        <v>14</v>
      </c>
    </row>
    <row r="30" spans="2:13" ht="15.75" thickBot="1" x14ac:dyDescent="0.3">
      <c r="B30" s="26">
        <f t="shared" si="0"/>
        <v>1</v>
      </c>
      <c r="C30" s="27">
        <f t="shared" si="2"/>
        <v>41665</v>
      </c>
      <c r="D30" s="28"/>
      <c r="E30" s="29" t="s">
        <v>18</v>
      </c>
      <c r="F30" s="29" t="s">
        <v>18</v>
      </c>
      <c r="G30" s="30">
        <f t="shared" si="3"/>
        <v>2</v>
      </c>
      <c r="H30" s="29" t="s">
        <v>23</v>
      </c>
      <c r="I30" s="29"/>
      <c r="J30" s="29">
        <f>trajet*G30*2</f>
        <v>28</v>
      </c>
      <c r="K30" s="29">
        <f>J30+Extras</f>
        <v>28</v>
      </c>
      <c r="L30" s="22">
        <f>IF(AND(H30="",I30=""),"",IF(H30="'x",VLOOKUP("a",barveh,2,0),VLOOKUP("b",barveh,2,0)))</f>
        <v>0.5</v>
      </c>
      <c r="M30" s="23">
        <f t="shared" si="1"/>
        <v>14</v>
      </c>
    </row>
    <row r="31" spans="2:13" ht="15.75" thickBot="1" x14ac:dyDescent="0.3">
      <c r="B31" s="26">
        <f t="shared" si="0"/>
        <v>2</v>
      </c>
      <c r="C31" s="27">
        <f t="shared" si="2"/>
        <v>41666</v>
      </c>
      <c r="D31" s="28"/>
      <c r="E31" s="29"/>
      <c r="F31" s="29"/>
      <c r="G31" s="30">
        <f t="shared" si="3"/>
        <v>0</v>
      </c>
      <c r="H31" s="29"/>
      <c r="I31" s="29"/>
      <c r="J31" s="29">
        <f>trajet*G31*2</f>
        <v>0</v>
      </c>
      <c r="K31" s="29">
        <f>J31+Extras</f>
        <v>0</v>
      </c>
      <c r="L31" s="22" t="str">
        <f>IF(AND(H31="",I31=""),"",IF(H31="'x",VLOOKUP("a",barveh,2,0),VLOOKUP("b",barveh,2,0)))</f>
        <v/>
      </c>
      <c r="M31" s="23" t="str">
        <f t="shared" si="1"/>
        <v/>
      </c>
    </row>
    <row r="32" spans="2:13" ht="15.75" thickBot="1" x14ac:dyDescent="0.3">
      <c r="B32" s="26">
        <f t="shared" si="0"/>
        <v>3</v>
      </c>
      <c r="C32" s="27">
        <f t="shared" si="2"/>
        <v>41667</v>
      </c>
      <c r="D32" s="28">
        <v>20</v>
      </c>
      <c r="E32" s="29" t="s">
        <v>18</v>
      </c>
      <c r="F32" s="29" t="s">
        <v>18</v>
      </c>
      <c r="G32" s="30">
        <f t="shared" si="3"/>
        <v>2</v>
      </c>
      <c r="H32" s="31" t="s">
        <v>23</v>
      </c>
      <c r="I32" s="29"/>
      <c r="J32" s="29">
        <f>trajet*G32*2</f>
        <v>28</v>
      </c>
      <c r="K32" s="29">
        <f>J32+Extras</f>
        <v>48</v>
      </c>
      <c r="L32" s="22">
        <f>IF(AND(H32="",I32=""),"",IF(H32="'x",VLOOKUP("a",barveh,2,0),VLOOKUP("b",barveh,2,0)))</f>
        <v>0.5</v>
      </c>
      <c r="M32" s="23">
        <f t="shared" si="1"/>
        <v>24</v>
      </c>
    </row>
    <row r="33" spans="2:13" ht="15.75" thickBot="1" x14ac:dyDescent="0.3">
      <c r="B33" s="26">
        <f t="shared" si="0"/>
        <v>4</v>
      </c>
      <c r="C33" s="27">
        <f t="shared" si="2"/>
        <v>41668</v>
      </c>
      <c r="D33" s="28"/>
      <c r="E33" s="29"/>
      <c r="F33" s="29"/>
      <c r="G33" s="30">
        <f t="shared" si="3"/>
        <v>0</v>
      </c>
      <c r="H33" s="29"/>
      <c r="I33" s="29"/>
      <c r="J33" s="29">
        <f>trajet*G33*2</f>
        <v>0</v>
      </c>
      <c r="K33" s="29">
        <f>J33+Extras</f>
        <v>0</v>
      </c>
      <c r="L33" s="22" t="str">
        <f>IF(AND(H33="",I33=""),"",IF(H33="'x",VLOOKUP("a",barveh,2,0),VLOOKUP("b",barveh,2,0)))</f>
        <v/>
      </c>
      <c r="M33" s="23" t="str">
        <f t="shared" si="1"/>
        <v/>
      </c>
    </row>
    <row r="34" spans="2:13" ht="15.75" thickBot="1" x14ac:dyDescent="0.3">
      <c r="B34" s="26">
        <f t="shared" si="0"/>
        <v>5</v>
      </c>
      <c r="C34" s="27">
        <f t="shared" si="2"/>
        <v>41669</v>
      </c>
      <c r="D34" s="28"/>
      <c r="E34" s="29" t="s">
        <v>18</v>
      </c>
      <c r="F34" s="29" t="s">
        <v>18</v>
      </c>
      <c r="G34" s="30">
        <f t="shared" si="3"/>
        <v>2</v>
      </c>
      <c r="H34" s="29" t="s">
        <v>23</v>
      </c>
      <c r="I34" s="31"/>
      <c r="J34" s="29">
        <f>trajet*G34*2</f>
        <v>28</v>
      </c>
      <c r="K34" s="29">
        <f>J34+Extras</f>
        <v>28</v>
      </c>
      <c r="L34" s="22">
        <f>IF(AND(H34="",I34=""),"",IF(H34="'x",VLOOKUP("a",barveh,2,0),VLOOKUP("b",barveh,2,0)))</f>
        <v>0.5</v>
      </c>
      <c r="M34" s="23">
        <f t="shared" si="1"/>
        <v>14</v>
      </c>
    </row>
    <row r="35" spans="2:13" ht="15.75" thickBot="1" x14ac:dyDescent="0.3">
      <c r="B35" s="26">
        <f t="shared" si="0"/>
        <v>6</v>
      </c>
      <c r="C35" s="27">
        <f t="shared" si="2"/>
        <v>41670</v>
      </c>
      <c r="D35" s="33"/>
      <c r="E35" s="34" t="s">
        <v>18</v>
      </c>
      <c r="F35" s="34" t="s">
        <v>18</v>
      </c>
      <c r="G35" s="34">
        <f t="shared" si="3"/>
        <v>2</v>
      </c>
      <c r="H35" s="34" t="s">
        <v>23</v>
      </c>
      <c r="I35" s="34"/>
      <c r="J35" s="34">
        <f>trajet*G35*2</f>
        <v>28</v>
      </c>
      <c r="K35" s="34">
        <f>J35+Extras</f>
        <v>28</v>
      </c>
      <c r="L35" s="22">
        <f>IF(AND(H35="",I35=""),"",IF(H35="'x",VLOOKUP("a",barveh,2,0),VLOOKUP("b",barveh,2,0)))</f>
        <v>0.5</v>
      </c>
      <c r="M35" s="23">
        <f t="shared" si="1"/>
        <v>14</v>
      </c>
    </row>
    <row r="36" spans="2:13" x14ac:dyDescent="0.25">
      <c r="B36" s="35"/>
      <c r="C36" s="36"/>
      <c r="D36" s="37"/>
      <c r="E36" s="37"/>
      <c r="F36" s="37"/>
      <c r="G36" s="37"/>
      <c r="H36" s="37"/>
      <c r="I36" s="37"/>
      <c r="J36" s="37"/>
      <c r="K36" s="37"/>
      <c r="L36" s="22"/>
      <c r="M36" s="23"/>
    </row>
    <row r="37" spans="2:13" x14ac:dyDescent="0.25">
      <c r="B37" s="38" t="s">
        <v>24</v>
      </c>
      <c r="C37" s="39"/>
      <c r="D37" s="40"/>
      <c r="E37" s="40"/>
      <c r="F37" s="40"/>
      <c r="G37" s="40">
        <f>SUM(G5:G35)*2</f>
        <v>76</v>
      </c>
      <c r="H37" s="40">
        <f>SUMPRODUCT(($G$5:$G$35)*(H5:H35="'x"))*2</f>
        <v>46</v>
      </c>
      <c r="I37" s="40">
        <f>SUMPRODUCT(($G$5:$G$35)*(I5:I35="x"))*2</f>
        <v>30</v>
      </c>
      <c r="J37" s="40"/>
      <c r="K37" s="40">
        <f>SUM(K5:K35)</f>
        <v>562</v>
      </c>
      <c r="L37" s="40"/>
      <c r="M37" s="41">
        <f>SUM(M5:M35)</f>
        <v>336</v>
      </c>
    </row>
    <row r="38" spans="2:13" x14ac:dyDescent="0.25">
      <c r="B38" s="38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41"/>
    </row>
    <row r="39" spans="2:13" ht="15.75" thickBot="1" x14ac:dyDescent="0.3">
      <c r="B39" s="38"/>
      <c r="C39" s="39"/>
      <c r="D39" s="42"/>
      <c r="E39" s="42"/>
      <c r="F39" s="42"/>
      <c r="G39" s="42"/>
      <c r="H39" s="42"/>
      <c r="I39" s="42"/>
      <c r="J39" s="42"/>
      <c r="K39" s="42"/>
      <c r="L39" s="42"/>
      <c r="M39" s="43"/>
    </row>
    <row r="40" spans="2:13" x14ac:dyDescent="0.25">
      <c r="B40" s="44"/>
      <c r="C40" s="45"/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spans="2:13" x14ac:dyDescent="0.25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25">
      <c r="M42" s="3"/>
    </row>
  </sheetData>
  <mergeCells count="6">
    <mergeCell ref="E2:F2"/>
    <mergeCell ref="O2:Q2"/>
    <mergeCell ref="B3:C3"/>
    <mergeCell ref="D3:G3"/>
    <mergeCell ref="H3:I3"/>
    <mergeCell ref="J3:K3"/>
  </mergeCells>
  <conditionalFormatting sqref="D5:G5 D6:D7 D8:F35 G6:G35">
    <cfRule type="expression" dxfId="7" priority="3">
      <formula>(WEEKDAY($B5)=1)</formula>
    </cfRule>
  </conditionalFormatting>
  <conditionalFormatting sqref="E6:F7">
    <cfRule type="expression" dxfId="6" priority="4">
      <formula>(WEEKDAY($B5)=1)</formula>
    </cfRule>
  </conditionalFormatting>
  <conditionalFormatting sqref="K35">
    <cfRule type="expression" dxfId="4" priority="2">
      <formula>(WEEKDAY($B35)=1)</formula>
    </cfRule>
  </conditionalFormatting>
  <conditionalFormatting sqref="J35">
    <cfRule type="expression" dxfId="1" priority="1">
      <formula>(WEEKDAY($B35)=1)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Feuil1</vt:lpstr>
      <vt:lpstr>Baréme</vt:lpstr>
      <vt:lpstr>Barême</vt:lpstr>
      <vt:lpstr>barveh</vt:lpstr>
      <vt:lpstr>Extras</vt:lpstr>
      <vt:lpstr>trajet</vt:lpstr>
      <vt:lpstr>Vehicule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J-Paul</cp:lastModifiedBy>
  <dcterms:created xsi:type="dcterms:W3CDTF">2015-02-12T14:53:34Z</dcterms:created>
  <dcterms:modified xsi:type="dcterms:W3CDTF">2015-02-12T16:26:08Z</dcterms:modified>
</cp:coreProperties>
</file>