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5" yWindow="150" windowWidth="14265" windowHeight="12270" tabRatio="495"/>
  </bookViews>
  <sheets>
    <sheet name="Calendrier Action" sheetId="48" r:id="rId1"/>
    <sheet name="Entrees" sheetId="1" r:id="rId2"/>
    <sheet name="RECAP Heures ETAQ" sheetId="11" r:id="rId3"/>
    <sheet name="Facturation" sheetId="49" r:id="rId4"/>
    <sheet name="Alternance" sheetId="19" r:id="rId5"/>
    <sheet name="Absence centre" sheetId="18" r:id="rId6"/>
    <sheet name="paramètres" sheetId="2" r:id="rId7"/>
    <sheet name="H. Centre" sheetId="10" r:id="rId8"/>
  </sheets>
  <definedNames>
    <definedName name="_xlnm._FilterDatabase" localSheetId="5" hidden="1">'Absence centre'!$B$4:$AZ$4</definedName>
    <definedName name="_xlnm._FilterDatabase" localSheetId="1" hidden="1">Entrees!$A$1:$BM$20</definedName>
    <definedName name="_xlnm._FilterDatabase" localSheetId="7" hidden="1">'H. Centre'!$A$3:$EV$23</definedName>
    <definedName name="_GoBack" localSheetId="0">'Calendrier Action'!$I$9</definedName>
    <definedName name="abs_exc">paramètres!$R$1:$R$11</definedName>
    <definedName name="activite">paramètres!$K$10:$K$18</definedName>
    <definedName name="ADM">Entrees!$AA$1:$AV$20</definedName>
    <definedName name="bff">paramètres!$U$27:$U$31</definedName>
    <definedName name="borne">paramètres!$AE$2:$AG$5</definedName>
    <definedName name="civilité">paramètres!$C$21:$C$23</definedName>
    <definedName name="classe">paramètres!$A$29:$A$40</definedName>
    <definedName name="cnasea">Entrees!$I$5</definedName>
    <definedName name="DISPOSITIF">paramètres!$A$2:$A$3</definedName>
    <definedName name="dossier">paramètres!$M$1:$M$3</definedName>
    <definedName name="Expression">paramètres!$H$11:$H$14</definedName>
    <definedName name="ferie">'Calendrier Action'!$E$30:$E$51</definedName>
    <definedName name="heures">'RECAP Heures ETAQ'!#REF!</definedName>
    <definedName name="_xlnm.Print_Titles" localSheetId="1">Entrees!$1:$1</definedName>
    <definedName name="interval">paramètres!$AD$8:$AD$11</definedName>
    <definedName name="interval2">paramètres!$AD$2:$AG$5</definedName>
    <definedName name="JF">paramètres!#REF!</definedName>
    <definedName name="jours_feries">paramètres!#REF!</definedName>
    <definedName name="matrice_sortie">paramètres!$X$1:$AA$13</definedName>
    <definedName name="ML">paramètres!$A$21:$A$26</definedName>
    <definedName name="mobilité">paramètres!$F$1:$F$4</definedName>
    <definedName name="mois">'RECAP Heures ETAQ'!#REF!</definedName>
    <definedName name="mois2">paramètres!$AI$2:$AJ$13</definedName>
    <definedName name="niveau">paramètres!$E$29:$E$34</definedName>
    <definedName name="nov">paramètres!$Z$19:$Z$24</definedName>
    <definedName name="num_marche">paramètres!$Z$19:$AE$24</definedName>
    <definedName name="Oui">paramètres!$A$18:$A$19</definedName>
    <definedName name="PRF">paramètres!$H$29:$H$34</definedName>
    <definedName name="remu">paramètres!$M$1:$M$3</definedName>
    <definedName name="resultat">paramètres!$S$27:$S$29</definedName>
    <definedName name="situation">paramètres!$E$15:$E$21</definedName>
    <definedName name="sortie">paramètres!$Y$1:$Y$13</definedName>
    <definedName name="_xlnm.Print_Area" localSheetId="7">'H. Centre'!$B$2:$BR$22</definedName>
    <definedName name="_xlnm.Print_Area" localSheetId="2">'RECAP Heures ETAQ'!$A$1:$H$48</definedName>
  </definedNames>
  <calcPr calcId="145621"/>
</workbook>
</file>

<file path=xl/calcChain.xml><?xml version="1.0" encoding="utf-8"?>
<calcChain xmlns="http://schemas.openxmlformats.org/spreadsheetml/2006/main">
  <c r="E46" i="48" l="1"/>
  <c r="D46" i="48"/>
  <c r="EY5" i="10"/>
  <c r="EY6" i="10"/>
  <c r="EY7" i="10"/>
  <c r="EY8" i="10"/>
  <c r="EY9" i="10"/>
  <c r="EY10" i="10"/>
  <c r="EY11" i="10"/>
  <c r="EY12" i="10"/>
  <c r="EY13" i="10"/>
  <c r="EY14" i="10"/>
  <c r="EY15" i="10"/>
  <c r="EY16" i="10"/>
  <c r="EY17" i="10"/>
  <c r="EY18" i="10"/>
  <c r="EY19" i="10"/>
  <c r="EY20" i="10"/>
  <c r="EY21" i="10"/>
  <c r="EY22" i="10"/>
  <c r="EY23" i="10"/>
  <c r="B3" i="1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N2" i="1"/>
  <c r="S1" i="10"/>
  <c r="B5" i="19"/>
  <c r="C5" i="19"/>
  <c r="D5" i="19"/>
  <c r="B6" i="19"/>
  <c r="C6" i="19"/>
  <c r="D6" i="19"/>
  <c r="B7" i="19"/>
  <c r="C7" i="19"/>
  <c r="D7" i="19"/>
  <c r="B8" i="19"/>
  <c r="C8" i="19"/>
  <c r="D8" i="19"/>
  <c r="B9" i="19"/>
  <c r="C9" i="19"/>
  <c r="D9" i="19"/>
  <c r="B10" i="19"/>
  <c r="C10" i="19"/>
  <c r="D10" i="19"/>
  <c r="B11" i="19"/>
  <c r="C11" i="19"/>
  <c r="D11" i="19"/>
  <c r="B12" i="19"/>
  <c r="C12" i="19"/>
  <c r="D12" i="19"/>
  <c r="B13" i="19"/>
  <c r="C13" i="19"/>
  <c r="D13" i="19"/>
  <c r="B14" i="19"/>
  <c r="C14" i="19"/>
  <c r="D14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C4" i="19"/>
  <c r="B4" i="19"/>
  <c r="B25" i="48"/>
  <c r="B21" i="48"/>
  <c r="B19" i="48"/>
  <c r="B9" i="48"/>
  <c r="B3" i="48"/>
  <c r="B23" i="48" l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" i="1"/>
  <c r="I5" i="48"/>
  <c r="S2" i="1" l="1"/>
  <c r="Q2" i="1"/>
  <c r="B29" i="48"/>
  <c r="B50" i="48" l="1"/>
  <c r="D50" i="48" s="1"/>
  <c r="E50" i="48" s="1"/>
  <c r="D29" i="48"/>
  <c r="B30" i="48"/>
  <c r="D30" i="48" s="1"/>
  <c r="E30" i="48" s="1"/>
  <c r="B31" i="48"/>
  <c r="D31" i="48" s="1"/>
  <c r="E31" i="48" s="1"/>
  <c r="B33" i="48"/>
  <c r="D33" i="48" s="1"/>
  <c r="E33" i="48" s="1"/>
  <c r="B35" i="48"/>
  <c r="D35" i="48" s="1"/>
  <c r="E35" i="48" s="1"/>
  <c r="B37" i="48"/>
  <c r="D37" i="48" s="1"/>
  <c r="E37" i="48" s="1"/>
  <c r="B39" i="48"/>
  <c r="D39" i="48" s="1"/>
  <c r="E39" i="48" s="1"/>
  <c r="B41" i="48"/>
  <c r="D41" i="48" s="1"/>
  <c r="E41" i="48" s="1"/>
  <c r="B43" i="48"/>
  <c r="D43" i="48" s="1"/>
  <c r="E43" i="48" s="1"/>
  <c r="B45" i="48"/>
  <c r="D45" i="48" s="1"/>
  <c r="E45" i="48" s="1"/>
  <c r="B47" i="48"/>
  <c r="D47" i="48" s="1"/>
  <c r="E47" i="48" s="1"/>
  <c r="B49" i="48"/>
  <c r="D49" i="48" s="1"/>
  <c r="E49" i="48" s="1"/>
  <c r="B51" i="48"/>
  <c r="D51" i="48" s="1"/>
  <c r="E51" i="48" s="1"/>
  <c r="B32" i="48"/>
  <c r="D32" i="48" s="1"/>
  <c r="E32" i="48" s="1"/>
  <c r="B34" i="48"/>
  <c r="D34" i="48" s="1"/>
  <c r="E34" i="48" s="1"/>
  <c r="B36" i="48"/>
  <c r="D36" i="48" s="1"/>
  <c r="E36" i="48" s="1"/>
  <c r="B38" i="48"/>
  <c r="D38" i="48" s="1"/>
  <c r="E38" i="48" s="1"/>
  <c r="B40" i="48"/>
  <c r="D40" i="48" s="1"/>
  <c r="E40" i="48" s="1"/>
  <c r="B42" i="48"/>
  <c r="D42" i="48" s="1"/>
  <c r="E42" i="48" s="1"/>
  <c r="B44" i="48"/>
  <c r="D44" i="48" s="1"/>
  <c r="E44" i="48" s="1"/>
  <c r="B46" i="48"/>
  <c r="B48" i="48"/>
  <c r="D48" i="48" s="1"/>
  <c r="E48" i="48" s="1"/>
  <c r="F2" i="1" l="1"/>
  <c r="Q3" i="48"/>
  <c r="J5" i="48"/>
  <c r="O5" i="48" s="1"/>
  <c r="AA5" i="48" l="1"/>
  <c r="I6" i="48"/>
  <c r="I15" i="48" s="1"/>
  <c r="U5" i="48"/>
  <c r="C25" i="48"/>
  <c r="U6" i="48" l="1"/>
  <c r="Z24" i="48" s="1"/>
  <c r="I14" i="48"/>
  <c r="I16" i="48" s="1"/>
  <c r="AM5" i="48"/>
  <c r="AG5" i="48"/>
  <c r="I9" i="48"/>
  <c r="O24" i="48"/>
  <c r="M15" i="48"/>
  <c r="K9" i="48"/>
  <c r="K15" i="48"/>
  <c r="J18" i="48"/>
  <c r="J17" i="48" s="1"/>
  <c r="O21" i="48"/>
  <c r="N24" i="48"/>
  <c r="O18" i="48"/>
  <c r="K18" i="48"/>
  <c r="K17" i="48" s="1"/>
  <c r="J21" i="48"/>
  <c r="J20" i="48" s="1"/>
  <c r="N21" i="48"/>
  <c r="K24" i="48"/>
  <c r="J15" i="48"/>
  <c r="K12" i="48"/>
  <c r="K11" i="48" s="1"/>
  <c r="K13" i="48" s="1"/>
  <c r="N18" i="48"/>
  <c r="K21" i="48"/>
  <c r="L24" i="48"/>
  <c r="O15" i="48"/>
  <c r="M18" i="48"/>
  <c r="M17" i="48" s="1"/>
  <c r="I18" i="48"/>
  <c r="L21" i="48"/>
  <c r="I24" i="48"/>
  <c r="M24" i="48"/>
  <c r="M21" i="48"/>
  <c r="L18" i="48"/>
  <c r="L17" i="48" s="1"/>
  <c r="O12" i="48"/>
  <c r="J12" i="48"/>
  <c r="N15" i="48"/>
  <c r="M12" i="48"/>
  <c r="M11" i="48" s="1"/>
  <c r="M13" i="48" s="1"/>
  <c r="J9" i="48"/>
  <c r="N12" i="48"/>
  <c r="I12" i="48"/>
  <c r="J24" i="48"/>
  <c r="I21" i="48"/>
  <c r="I20" i="48" s="1"/>
  <c r="L9" i="48"/>
  <c r="L12" i="48"/>
  <c r="L11" i="48" s="1"/>
  <c r="L13" i="48" s="1"/>
  <c r="L15" i="48"/>
  <c r="N9" i="48"/>
  <c r="M9" i="48"/>
  <c r="O9" i="48"/>
  <c r="B2" i="49"/>
  <c r="W18" i="48" l="1"/>
  <c r="W17" i="48" s="1"/>
  <c r="W19" i="48" s="1"/>
  <c r="Z18" i="48"/>
  <c r="Z12" i="48"/>
  <c r="U24" i="48"/>
  <c r="W24" i="48"/>
  <c r="X18" i="48"/>
  <c r="X9" i="48"/>
  <c r="X8" i="48" s="1"/>
  <c r="X10" i="48" s="1"/>
  <c r="X12" i="48"/>
  <c r="U18" i="48"/>
  <c r="U17" i="48" s="1"/>
  <c r="U19" i="48" s="1"/>
  <c r="U21" i="48"/>
  <c r="Y24" i="48"/>
  <c r="U12" i="48"/>
  <c r="U11" i="48" s="1"/>
  <c r="U13" i="48" s="1"/>
  <c r="V12" i="48"/>
  <c r="Z15" i="48"/>
  <c r="AA21" i="48"/>
  <c r="Y15" i="48"/>
  <c r="W9" i="48"/>
  <c r="V21" i="48"/>
  <c r="V20" i="48" s="1"/>
  <c r="V22" i="48" s="1"/>
  <c r="AA12" i="48"/>
  <c r="Z9" i="48"/>
  <c r="J8" i="48"/>
  <c r="J10" i="48"/>
  <c r="I25" i="48"/>
  <c r="I23" i="48"/>
  <c r="K20" i="48"/>
  <c r="K22" i="48" s="1"/>
  <c r="K25" i="48"/>
  <c r="K23" i="48"/>
  <c r="M14" i="48"/>
  <c r="M16" i="48" s="1"/>
  <c r="V11" i="48"/>
  <c r="V13" i="48" s="1"/>
  <c r="U23" i="48"/>
  <c r="U25" i="48"/>
  <c r="L14" i="48"/>
  <c r="L16" i="48" s="1"/>
  <c r="L8" i="48"/>
  <c r="L10" i="48" s="1"/>
  <c r="J23" i="48"/>
  <c r="J25" i="48"/>
  <c r="J11" i="48"/>
  <c r="J13" i="48"/>
  <c r="M25" i="48"/>
  <c r="M23" i="48"/>
  <c r="L20" i="48"/>
  <c r="L22" i="48" s="1"/>
  <c r="L23" i="48"/>
  <c r="L25" i="48"/>
  <c r="J14" i="48"/>
  <c r="J16" i="48"/>
  <c r="AG6" i="48"/>
  <c r="AL24" i="48" s="1"/>
  <c r="V24" i="48"/>
  <c r="AA15" i="48"/>
  <c r="Y9" i="48"/>
  <c r="X21" i="48"/>
  <c r="X20" i="48" s="1"/>
  <c r="X22" i="48" s="1"/>
  <c r="V15" i="48"/>
  <c r="V14" i="48" s="1"/>
  <c r="V16" i="48" s="1"/>
  <c r="Y21" i="48"/>
  <c r="W15" i="48"/>
  <c r="U9" i="48"/>
  <c r="AA18" i="48"/>
  <c r="Y12" i="48"/>
  <c r="Y11" i="48" s="1"/>
  <c r="Y13" i="48" s="1"/>
  <c r="X24" i="48"/>
  <c r="W21" i="48"/>
  <c r="V18" i="48"/>
  <c r="U15" i="48"/>
  <c r="AA9" i="48"/>
  <c r="AA24" i="48"/>
  <c r="Z21" i="48"/>
  <c r="Y18" i="48"/>
  <c r="Y17" i="48" s="1"/>
  <c r="Y19" i="48" s="1"/>
  <c r="X15" i="48"/>
  <c r="X14" i="48" s="1"/>
  <c r="X16" i="48" s="1"/>
  <c r="W12" i="48"/>
  <c r="W11" i="48" s="1"/>
  <c r="W13" i="48" s="1"/>
  <c r="V9" i="48"/>
  <c r="I11" i="48"/>
  <c r="I13" i="48" s="1"/>
  <c r="M20" i="48"/>
  <c r="M22" i="48" s="1"/>
  <c r="I17" i="48"/>
  <c r="I19" i="48" s="1"/>
  <c r="K14" i="48"/>
  <c r="K16" i="48" s="1"/>
  <c r="I8" i="48"/>
  <c r="I10" i="48"/>
  <c r="U20" i="48"/>
  <c r="U22" i="48" s="1"/>
  <c r="Y23" i="48"/>
  <c r="Y25" i="48"/>
  <c r="X17" i="48"/>
  <c r="X19" i="48" s="1"/>
  <c r="Y14" i="48"/>
  <c r="Y16" i="48" s="1"/>
  <c r="X11" i="48"/>
  <c r="X13" i="48" s="1"/>
  <c r="W8" i="48"/>
  <c r="W10" i="48" s="1"/>
  <c r="W23" i="48"/>
  <c r="W25" i="48"/>
  <c r="L19" i="48"/>
  <c r="K19" i="48"/>
  <c r="J19" i="48"/>
  <c r="M19" i="48"/>
  <c r="K8" i="48"/>
  <c r="K10" i="48" s="1"/>
  <c r="M8" i="48"/>
  <c r="M10" i="48" s="1"/>
  <c r="O39" i="48"/>
  <c r="I39" i="48"/>
  <c r="B5" i="11"/>
  <c r="F6" i="49"/>
  <c r="E6" i="49"/>
  <c r="I20" i="49"/>
  <c r="J20" i="49"/>
  <c r="I21" i="49"/>
  <c r="J21" i="49"/>
  <c r="I22" i="49"/>
  <c r="J22" i="49"/>
  <c r="I23" i="49"/>
  <c r="J23" i="49"/>
  <c r="ER5" i="10"/>
  <c r="ES5" i="10"/>
  <c r="ER6" i="10"/>
  <c r="ES6" i="10"/>
  <c r="ER7" i="10"/>
  <c r="ES7" i="10"/>
  <c r="ER8" i="10"/>
  <c r="ES8" i="10"/>
  <c r="ER9" i="10"/>
  <c r="ES9" i="10"/>
  <c r="ER10" i="10"/>
  <c r="ES10" i="10"/>
  <c r="ER11" i="10"/>
  <c r="ES11" i="10"/>
  <c r="ER12" i="10"/>
  <c r="ES12" i="10"/>
  <c r="ER13" i="10"/>
  <c r="ES13" i="10"/>
  <c r="ER14" i="10"/>
  <c r="ES14" i="10"/>
  <c r="ER15" i="10"/>
  <c r="ES15" i="10"/>
  <c r="ER16" i="10"/>
  <c r="ES16" i="10"/>
  <c r="ER17" i="10"/>
  <c r="ES17" i="10"/>
  <c r="ER18" i="10"/>
  <c r="ES18" i="10"/>
  <c r="ER19" i="10"/>
  <c r="ES19" i="10"/>
  <c r="ER20" i="10"/>
  <c r="ES20" i="10"/>
  <c r="ER21" i="10"/>
  <c r="ES21" i="10"/>
  <c r="ER22" i="10"/>
  <c r="ES22" i="10"/>
  <c r="ER23" i="10"/>
  <c r="ES23" i="10"/>
  <c r="ES4" i="10"/>
  <c r="ER4" i="10"/>
  <c r="EF5" i="10"/>
  <c r="EG5" i="10"/>
  <c r="EF6" i="10"/>
  <c r="EG6" i="10"/>
  <c r="EF7" i="10"/>
  <c r="EG7" i="10"/>
  <c r="EF8" i="10"/>
  <c r="EG8" i="10"/>
  <c r="EF9" i="10"/>
  <c r="EG9" i="10"/>
  <c r="EF10" i="10"/>
  <c r="EG10" i="10"/>
  <c r="EF11" i="10"/>
  <c r="EG11" i="10"/>
  <c r="EF12" i="10"/>
  <c r="EG12" i="10"/>
  <c r="EF13" i="10"/>
  <c r="EG13" i="10"/>
  <c r="EF14" i="10"/>
  <c r="EG14" i="10"/>
  <c r="EF15" i="10"/>
  <c r="EG15" i="10"/>
  <c r="EF16" i="10"/>
  <c r="EG16" i="10"/>
  <c r="EF17" i="10"/>
  <c r="EG17" i="10"/>
  <c r="EF18" i="10"/>
  <c r="EG18" i="10"/>
  <c r="EF19" i="10"/>
  <c r="EG19" i="10"/>
  <c r="EF20" i="10"/>
  <c r="EG20" i="10"/>
  <c r="EF21" i="10"/>
  <c r="EG21" i="10"/>
  <c r="EF22" i="10"/>
  <c r="EG22" i="10"/>
  <c r="EF23" i="10"/>
  <c r="EG23" i="10"/>
  <c r="EG4" i="10"/>
  <c r="EF4" i="10"/>
  <c r="DT5" i="10"/>
  <c r="DU5" i="10"/>
  <c r="DT6" i="10"/>
  <c r="DU6" i="10"/>
  <c r="DT7" i="10"/>
  <c r="DU7" i="10"/>
  <c r="DT8" i="10"/>
  <c r="DU8" i="10"/>
  <c r="DT9" i="10"/>
  <c r="DU9" i="10"/>
  <c r="DT10" i="10"/>
  <c r="DU10" i="10"/>
  <c r="DT11" i="10"/>
  <c r="DU11" i="10"/>
  <c r="DT12" i="10"/>
  <c r="DU12" i="10"/>
  <c r="DT13" i="10"/>
  <c r="DU13" i="10"/>
  <c r="DT14" i="10"/>
  <c r="DU14" i="10"/>
  <c r="DT15" i="10"/>
  <c r="DU15" i="10"/>
  <c r="DT16" i="10"/>
  <c r="DU16" i="10"/>
  <c r="DT17" i="10"/>
  <c r="DU17" i="10"/>
  <c r="DT18" i="10"/>
  <c r="DU18" i="10"/>
  <c r="DT19" i="10"/>
  <c r="DU19" i="10"/>
  <c r="DT20" i="10"/>
  <c r="DU20" i="10"/>
  <c r="DT21" i="10"/>
  <c r="DU21" i="10"/>
  <c r="DT22" i="10"/>
  <c r="DU22" i="10"/>
  <c r="DT23" i="10"/>
  <c r="DU23" i="10"/>
  <c r="DU4" i="10"/>
  <c r="DT4" i="10"/>
  <c r="DH5" i="10"/>
  <c r="DI5" i="10"/>
  <c r="DH6" i="10"/>
  <c r="DI6" i="10"/>
  <c r="DH7" i="10"/>
  <c r="DI7" i="10"/>
  <c r="DH8" i="10"/>
  <c r="DI8" i="10"/>
  <c r="DH9" i="10"/>
  <c r="DI9" i="10"/>
  <c r="DH10" i="10"/>
  <c r="DI10" i="10"/>
  <c r="DH11" i="10"/>
  <c r="DI11" i="10"/>
  <c r="DH12" i="10"/>
  <c r="DI12" i="10"/>
  <c r="DH13" i="10"/>
  <c r="DI13" i="10"/>
  <c r="DH14" i="10"/>
  <c r="DI14" i="10"/>
  <c r="DH15" i="10"/>
  <c r="DI15" i="10"/>
  <c r="DH16" i="10"/>
  <c r="DI16" i="10"/>
  <c r="DH17" i="10"/>
  <c r="DI17" i="10"/>
  <c r="DH18" i="10"/>
  <c r="DI18" i="10"/>
  <c r="DH19" i="10"/>
  <c r="DI19" i="10"/>
  <c r="DH20" i="10"/>
  <c r="DI20" i="10"/>
  <c r="DH21" i="10"/>
  <c r="DI21" i="10"/>
  <c r="DH22" i="10"/>
  <c r="DI22" i="10"/>
  <c r="DH23" i="10"/>
  <c r="DI23" i="10"/>
  <c r="DI4" i="10"/>
  <c r="DH4" i="10"/>
  <c r="CV5" i="10"/>
  <c r="CW5" i="10"/>
  <c r="CV6" i="10"/>
  <c r="CW6" i="10"/>
  <c r="CV7" i="10"/>
  <c r="CW7" i="10"/>
  <c r="CV8" i="10"/>
  <c r="CW8" i="10"/>
  <c r="CV9" i="10"/>
  <c r="CW9" i="10"/>
  <c r="CV10" i="10"/>
  <c r="CW10" i="10"/>
  <c r="CV11" i="10"/>
  <c r="CW11" i="10"/>
  <c r="CV12" i="10"/>
  <c r="CW12" i="10"/>
  <c r="CV13" i="10"/>
  <c r="CW13" i="10"/>
  <c r="CV14" i="10"/>
  <c r="CW14" i="10"/>
  <c r="CV15" i="10"/>
  <c r="CW15" i="10"/>
  <c r="CV16" i="10"/>
  <c r="CW16" i="10"/>
  <c r="CV17" i="10"/>
  <c r="CW17" i="10"/>
  <c r="CV18" i="10"/>
  <c r="CW18" i="10"/>
  <c r="CV19" i="10"/>
  <c r="CW19" i="10"/>
  <c r="CV20" i="10"/>
  <c r="CW20" i="10"/>
  <c r="CV21" i="10"/>
  <c r="CW21" i="10"/>
  <c r="CV22" i="10"/>
  <c r="CW22" i="10"/>
  <c r="CV23" i="10"/>
  <c r="CW23" i="10"/>
  <c r="CW4" i="10"/>
  <c r="CV4" i="10"/>
  <c r="CJ5" i="10"/>
  <c r="CK5" i="10"/>
  <c r="CJ6" i="10"/>
  <c r="CK6" i="10"/>
  <c r="CJ7" i="10"/>
  <c r="CK7" i="10"/>
  <c r="CJ8" i="10"/>
  <c r="CK8" i="10"/>
  <c r="CJ9" i="10"/>
  <c r="CK9" i="10"/>
  <c r="CJ10" i="10"/>
  <c r="CK10" i="10"/>
  <c r="CJ11" i="10"/>
  <c r="CK11" i="10"/>
  <c r="CJ12" i="10"/>
  <c r="CK12" i="10"/>
  <c r="CJ13" i="10"/>
  <c r="CK13" i="10"/>
  <c r="CJ14" i="10"/>
  <c r="CK14" i="10"/>
  <c r="CJ15" i="10"/>
  <c r="CK15" i="10"/>
  <c r="CJ16" i="10"/>
  <c r="CK16" i="10"/>
  <c r="CJ17" i="10"/>
  <c r="CK17" i="10"/>
  <c r="CJ18" i="10"/>
  <c r="CK18" i="10"/>
  <c r="CJ19" i="10"/>
  <c r="CK19" i="10"/>
  <c r="CJ20" i="10"/>
  <c r="CK20" i="10"/>
  <c r="CJ21" i="10"/>
  <c r="CK21" i="10"/>
  <c r="CJ22" i="10"/>
  <c r="CK22" i="10"/>
  <c r="CJ23" i="10"/>
  <c r="CK23" i="10"/>
  <c r="CK4" i="10"/>
  <c r="CJ4" i="10"/>
  <c r="BX5" i="10"/>
  <c r="BY5" i="10"/>
  <c r="BX6" i="10"/>
  <c r="BY6" i="10"/>
  <c r="BX7" i="10"/>
  <c r="BY7" i="10"/>
  <c r="BX8" i="10"/>
  <c r="BY8" i="10"/>
  <c r="BX9" i="10"/>
  <c r="BY9" i="10"/>
  <c r="BX10" i="10"/>
  <c r="BY10" i="10"/>
  <c r="BX11" i="10"/>
  <c r="BY11" i="10"/>
  <c r="BX12" i="10"/>
  <c r="BY12" i="10"/>
  <c r="BX13" i="10"/>
  <c r="BY13" i="10"/>
  <c r="BX14" i="10"/>
  <c r="BY14" i="10"/>
  <c r="BX15" i="10"/>
  <c r="BY15" i="10"/>
  <c r="BX16" i="10"/>
  <c r="BY16" i="10"/>
  <c r="BX17" i="10"/>
  <c r="BY17" i="10"/>
  <c r="BX18" i="10"/>
  <c r="BY18" i="10"/>
  <c r="BX19" i="10"/>
  <c r="BY19" i="10"/>
  <c r="BX20" i="10"/>
  <c r="BY20" i="10"/>
  <c r="BX21" i="10"/>
  <c r="BY21" i="10"/>
  <c r="BX22" i="10"/>
  <c r="BY22" i="10"/>
  <c r="BX23" i="10"/>
  <c r="BY23" i="10"/>
  <c r="BY4" i="10"/>
  <c r="BX4" i="10"/>
  <c r="BL5" i="10"/>
  <c r="BM5" i="10"/>
  <c r="BL6" i="10"/>
  <c r="BM6" i="10"/>
  <c r="BL7" i="10"/>
  <c r="BM7" i="10"/>
  <c r="BL8" i="10"/>
  <c r="BM8" i="10"/>
  <c r="BL9" i="10"/>
  <c r="BM9" i="10"/>
  <c r="BL10" i="10"/>
  <c r="BM10" i="10"/>
  <c r="BL11" i="10"/>
  <c r="BM11" i="10"/>
  <c r="BL12" i="10"/>
  <c r="BM12" i="10"/>
  <c r="BL13" i="10"/>
  <c r="BM13" i="10"/>
  <c r="BL14" i="10"/>
  <c r="BM14" i="10"/>
  <c r="BL15" i="10"/>
  <c r="BM15" i="10"/>
  <c r="BL16" i="10"/>
  <c r="BM16" i="10"/>
  <c r="BL17" i="10"/>
  <c r="BM17" i="10"/>
  <c r="BL18" i="10"/>
  <c r="BM18" i="10"/>
  <c r="BL19" i="10"/>
  <c r="BM19" i="10"/>
  <c r="BL20" i="10"/>
  <c r="BM20" i="10"/>
  <c r="BL21" i="10"/>
  <c r="BM21" i="10"/>
  <c r="BL22" i="10"/>
  <c r="BM22" i="10"/>
  <c r="BL23" i="10"/>
  <c r="BM23" i="10"/>
  <c r="BM4" i="10"/>
  <c r="BL4" i="10"/>
  <c r="BA5" i="10"/>
  <c r="BA6" i="10"/>
  <c r="BA7" i="10"/>
  <c r="BA8" i="10"/>
  <c r="BA9" i="10"/>
  <c r="BA10" i="10"/>
  <c r="BA11" i="10"/>
  <c r="BA12" i="10"/>
  <c r="BA13" i="10"/>
  <c r="BA14" i="10"/>
  <c r="BA15" i="10"/>
  <c r="BA16" i="10"/>
  <c r="BA17" i="10"/>
  <c r="BA18" i="10"/>
  <c r="BA19" i="10"/>
  <c r="BA20" i="10"/>
  <c r="BA21" i="10"/>
  <c r="BA22" i="10"/>
  <c r="BA23" i="10"/>
  <c r="BA4" i="10"/>
  <c r="AZ5" i="10"/>
  <c r="AZ6" i="10"/>
  <c r="AZ7" i="10"/>
  <c r="AZ8" i="10"/>
  <c r="AZ9" i="10"/>
  <c r="AZ10" i="10"/>
  <c r="AZ11" i="10"/>
  <c r="AZ12" i="10"/>
  <c r="AZ13" i="10"/>
  <c r="AZ14" i="10"/>
  <c r="AZ15" i="10"/>
  <c r="AZ16" i="10"/>
  <c r="AZ17" i="10"/>
  <c r="AZ18" i="10"/>
  <c r="AZ19" i="10"/>
  <c r="AZ20" i="10"/>
  <c r="AZ21" i="10"/>
  <c r="AZ22" i="10"/>
  <c r="AZ23" i="10"/>
  <c r="AZ4" i="10"/>
  <c r="B1" i="11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21" i="10"/>
  <c r="E21" i="10"/>
  <c r="D22" i="10"/>
  <c r="E22" i="10"/>
  <c r="D23" i="10"/>
  <c r="E23" i="10"/>
  <c r="E4" i="10"/>
  <c r="B5" i="10"/>
  <c r="C5" i="10"/>
  <c r="B6" i="10"/>
  <c r="C6" i="10"/>
  <c r="B7" i="10"/>
  <c r="C7" i="10"/>
  <c r="B8" i="10"/>
  <c r="C8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A12" i="49"/>
  <c r="A13" i="49" s="1"/>
  <c r="A14" i="49" s="1"/>
  <c r="A15" i="49" s="1"/>
  <c r="A16" i="49" s="1"/>
  <c r="A17" i="49" s="1"/>
  <c r="A18" i="49" s="1"/>
  <c r="A19" i="49" s="1"/>
  <c r="A20" i="49" s="1"/>
  <c r="A21" i="49" s="1"/>
  <c r="A22" i="49" s="1"/>
  <c r="A23" i="49" s="1"/>
  <c r="D4" i="19"/>
  <c r="AE1" i="10"/>
  <c r="AQ1" i="10" s="1"/>
  <c r="BC1" i="10" s="1"/>
  <c r="BO1" i="10" s="1"/>
  <c r="CA1" i="10" s="1"/>
  <c r="CM1" i="10" s="1"/>
  <c r="CY1" i="10" s="1"/>
  <c r="DK1" i="10" s="1"/>
  <c r="DW1" i="10" s="1"/>
  <c r="EI1" i="10" s="1"/>
  <c r="E1" i="19"/>
  <c r="J1" i="19" s="1"/>
  <c r="O1" i="19" s="1"/>
  <c r="T1" i="19" s="1"/>
  <c r="Y1" i="19" s="1"/>
  <c r="AD1" i="19" s="1"/>
  <c r="AI1" i="19" s="1"/>
  <c r="AN1" i="19" s="1"/>
  <c r="AS1" i="19" s="1"/>
  <c r="AX1" i="19" s="1"/>
  <c r="BC1" i="19" s="1"/>
  <c r="BH1" i="19" s="1"/>
  <c r="AI12" i="48" l="1"/>
  <c r="AI11" i="48" s="1"/>
  <c r="AI13" i="48" s="1"/>
  <c r="AM15" i="48"/>
  <c r="AI21" i="48"/>
  <c r="AH21" i="48"/>
  <c r="AH20" i="48" s="1"/>
  <c r="AH22" i="48" s="1"/>
  <c r="AJ21" i="48"/>
  <c r="AJ20" i="48" s="1"/>
  <c r="AJ22" i="48" s="1"/>
  <c r="AM24" i="48"/>
  <c r="AK15" i="48"/>
  <c r="AH24" i="48"/>
  <c r="AK9" i="48"/>
  <c r="AH15" i="48"/>
  <c r="AG15" i="48"/>
  <c r="AG14" i="48" s="1"/>
  <c r="AG16" i="48" s="1"/>
  <c r="AK18" i="48"/>
  <c r="AK17" i="48" s="1"/>
  <c r="AK19" i="48" s="1"/>
  <c r="AM21" i="48"/>
  <c r="AI9" i="48"/>
  <c r="AM12" i="48"/>
  <c r="AG21" i="48"/>
  <c r="AL12" i="48"/>
  <c r="AK24" i="48"/>
  <c r="AI18" i="48"/>
  <c r="AI17" i="48" s="1"/>
  <c r="AI19" i="48" s="1"/>
  <c r="AG12" i="48"/>
  <c r="AG11" i="48" s="1"/>
  <c r="AG13" i="48" s="1"/>
  <c r="AB13" i="48"/>
  <c r="S13" i="48"/>
  <c r="I40" i="48"/>
  <c r="M49" i="48" s="1"/>
  <c r="M48" i="48" s="1"/>
  <c r="M50" i="48" s="1"/>
  <c r="V8" i="48"/>
  <c r="V10" i="48"/>
  <c r="V17" i="48"/>
  <c r="V19" i="48" s="1"/>
  <c r="W14" i="48"/>
  <c r="W16" i="48" s="1"/>
  <c r="U14" i="48"/>
  <c r="U16" i="48" s="1"/>
  <c r="W20" i="48"/>
  <c r="W22" i="48" s="1"/>
  <c r="U8" i="48"/>
  <c r="U10" i="48"/>
  <c r="Y20" i="48"/>
  <c r="Y22" i="48" s="1"/>
  <c r="AJ24" i="48"/>
  <c r="AH18" i="48"/>
  <c r="AM9" i="48"/>
  <c r="AL21" i="48"/>
  <c r="AJ15" i="48"/>
  <c r="AJ14" i="48" s="1"/>
  <c r="AJ16" i="48" s="1"/>
  <c r="AH9" i="48"/>
  <c r="AL18" i="48"/>
  <c r="AJ12" i="48"/>
  <c r="AI24" i="48"/>
  <c r="AG18" i="48"/>
  <c r="AG17" i="48" s="1"/>
  <c r="AG19" i="48" s="1"/>
  <c r="AL9" i="48"/>
  <c r="AK21" i="48"/>
  <c r="AJ18" i="48"/>
  <c r="AI15" i="48"/>
  <c r="AH12" i="48"/>
  <c r="AG9" i="48"/>
  <c r="AG24" i="48"/>
  <c r="AM18" i="48"/>
  <c r="AL15" i="48"/>
  <c r="AK12" i="48"/>
  <c r="AK11" i="48" s="1"/>
  <c r="AK13" i="48" s="1"/>
  <c r="AJ9" i="48"/>
  <c r="X23" i="48"/>
  <c r="X25" i="48"/>
  <c r="Y8" i="48"/>
  <c r="Y10" i="48" s="1"/>
  <c r="V23" i="48"/>
  <c r="V25" i="48"/>
  <c r="AI20" i="48"/>
  <c r="AI22" i="48" s="1"/>
  <c r="AK14" i="48"/>
  <c r="AK16" i="48" s="1"/>
  <c r="AI8" i="48"/>
  <c r="AI10" i="48" s="1"/>
  <c r="AH23" i="48"/>
  <c r="AH25" i="48"/>
  <c r="AG20" i="48"/>
  <c r="AG22" i="48" s="1"/>
  <c r="AK8" i="48"/>
  <c r="AK25" i="48"/>
  <c r="AK23" i="48"/>
  <c r="AH16" i="48"/>
  <c r="AH14" i="48"/>
  <c r="EU1" i="10"/>
  <c r="EJ2" i="10" s="1"/>
  <c r="P13" i="48"/>
  <c r="G13" i="48"/>
  <c r="G16" i="48"/>
  <c r="P16" i="48"/>
  <c r="G10" i="48"/>
  <c r="P10" i="48"/>
  <c r="G25" i="48"/>
  <c r="P25" i="48"/>
  <c r="U39" i="48"/>
  <c r="AA39" i="48"/>
  <c r="F22" i="10"/>
  <c r="G22" i="10" s="1"/>
  <c r="F20" i="10"/>
  <c r="G20" i="10" s="1"/>
  <c r="F18" i="10"/>
  <c r="G18" i="10" s="1"/>
  <c r="F16" i="10"/>
  <c r="G16" i="10" s="1"/>
  <c r="F14" i="10"/>
  <c r="G14" i="10" s="1"/>
  <c r="F12" i="10"/>
  <c r="G12" i="10" s="1"/>
  <c r="F10" i="10"/>
  <c r="G10" i="10" s="1"/>
  <c r="F8" i="10"/>
  <c r="G8" i="10" s="1"/>
  <c r="F6" i="10"/>
  <c r="G6" i="10" s="1"/>
  <c r="F23" i="10"/>
  <c r="G23" i="10" s="1"/>
  <c r="F21" i="10"/>
  <c r="G21" i="10" s="1"/>
  <c r="F19" i="10"/>
  <c r="G19" i="10" s="1"/>
  <c r="F17" i="10"/>
  <c r="G17" i="10" s="1"/>
  <c r="F15" i="10"/>
  <c r="G15" i="10" s="1"/>
  <c r="F13" i="10"/>
  <c r="G13" i="10" s="1"/>
  <c r="F11" i="10"/>
  <c r="G11" i="10" s="1"/>
  <c r="F9" i="10"/>
  <c r="G9" i="10" s="1"/>
  <c r="F7" i="10"/>
  <c r="G7" i="10" s="1"/>
  <c r="F5" i="10"/>
  <c r="G5" i="10" s="1"/>
  <c r="V2" i="10"/>
  <c r="AT2" i="10"/>
  <c r="BR2" i="10"/>
  <c r="CP2" i="10"/>
  <c r="DN2" i="10"/>
  <c r="T2" i="10"/>
  <c r="AR2" i="10"/>
  <c r="BP2" i="10"/>
  <c r="CN2" i="10"/>
  <c r="DL2" i="10"/>
  <c r="AH2" i="10"/>
  <c r="BF2" i="10"/>
  <c r="CD2" i="10"/>
  <c r="DB2" i="10"/>
  <c r="DZ2" i="10"/>
  <c r="AF2" i="10"/>
  <c r="BD2" i="10"/>
  <c r="CB2" i="10"/>
  <c r="CZ2" i="10"/>
  <c r="DX2" i="10"/>
  <c r="J2" i="10"/>
  <c r="H2" i="10"/>
  <c r="I43" i="48" l="1"/>
  <c r="I42" i="48" s="1"/>
  <c r="I44" i="48" s="1"/>
  <c r="L52" i="48"/>
  <c r="AK10" i="48"/>
  <c r="O43" i="48"/>
  <c r="N55" i="48"/>
  <c r="J49" i="48"/>
  <c r="EL2" i="10"/>
  <c r="K46" i="48"/>
  <c r="N43" i="48"/>
  <c r="N46" i="48"/>
  <c r="N58" i="48"/>
  <c r="L55" i="48"/>
  <c r="J8" i="19"/>
  <c r="N8" i="19" s="1"/>
  <c r="J22" i="19"/>
  <c r="N22" i="19" s="1"/>
  <c r="J14" i="19"/>
  <c r="N14" i="19" s="1"/>
  <c r="J6" i="19"/>
  <c r="N6" i="19" s="1"/>
  <c r="J20" i="19"/>
  <c r="N20" i="19" s="1"/>
  <c r="J16" i="19"/>
  <c r="N16" i="19" s="1"/>
  <c r="J12" i="19"/>
  <c r="N12" i="19" s="1"/>
  <c r="J11" i="19"/>
  <c r="N11" i="19" s="1"/>
  <c r="J9" i="19"/>
  <c r="N9" i="19" s="1"/>
  <c r="J18" i="19"/>
  <c r="N18" i="19" s="1"/>
  <c r="J10" i="19"/>
  <c r="N10" i="19" s="1"/>
  <c r="J23" i="19"/>
  <c r="N23" i="19" s="1"/>
  <c r="J21" i="19"/>
  <c r="N21" i="19" s="1"/>
  <c r="J19" i="19"/>
  <c r="N19" i="19" s="1"/>
  <c r="J17" i="19"/>
  <c r="N17" i="19" s="1"/>
  <c r="J15" i="19"/>
  <c r="N15" i="19" s="1"/>
  <c r="J13" i="19"/>
  <c r="N13" i="19" s="1"/>
  <c r="J7" i="19"/>
  <c r="N7" i="19" s="1"/>
  <c r="J5" i="19"/>
  <c r="N5" i="19" s="1"/>
  <c r="O55" i="48"/>
  <c r="M52" i="48"/>
  <c r="K55" i="48"/>
  <c r="K54" i="48" s="1"/>
  <c r="K56" i="48" s="1"/>
  <c r="I52" i="48"/>
  <c r="O58" i="48"/>
  <c r="L46" i="48"/>
  <c r="L45" i="48" s="1"/>
  <c r="L47" i="48" s="1"/>
  <c r="M55" i="48"/>
  <c r="I46" i="48"/>
  <c r="K52" i="48"/>
  <c r="M58" i="48"/>
  <c r="AB25" i="48"/>
  <c r="S22" i="48"/>
  <c r="S25" i="48"/>
  <c r="AH11" i="48"/>
  <c r="AH13" i="48" s="1"/>
  <c r="AI25" i="48"/>
  <c r="AI23" i="48"/>
  <c r="AJ23" i="48"/>
  <c r="AJ25" i="48"/>
  <c r="S19" i="48"/>
  <c r="AB19" i="48"/>
  <c r="AB22" i="48"/>
  <c r="U40" i="48"/>
  <c r="Z58" i="48" s="1"/>
  <c r="V55" i="48"/>
  <c r="V54" i="48" s="1"/>
  <c r="V56" i="48" s="1"/>
  <c r="AA58" i="48"/>
  <c r="AA55" i="48"/>
  <c r="U43" i="48"/>
  <c r="V58" i="48"/>
  <c r="AG10" i="48"/>
  <c r="AG8" i="48"/>
  <c r="AI14" i="48"/>
  <c r="AI16" i="48" s="1"/>
  <c r="AK20" i="48"/>
  <c r="AK22" i="48" s="1"/>
  <c r="AJ11" i="48"/>
  <c r="AJ13" i="48" s="1"/>
  <c r="AH8" i="48"/>
  <c r="AH10" i="48"/>
  <c r="AH17" i="48"/>
  <c r="AH19" i="48" s="1"/>
  <c r="AB10" i="48"/>
  <c r="S10" i="48"/>
  <c r="J46" i="48"/>
  <c r="J45" i="48" s="1"/>
  <c r="J47" i="48" s="1"/>
  <c r="N52" i="48"/>
  <c r="J43" i="48"/>
  <c r="L49" i="48"/>
  <c r="K49" i="48"/>
  <c r="K48" i="48" s="1"/>
  <c r="K50" i="48" s="1"/>
  <c r="J52" i="48"/>
  <c r="J51" i="48" s="1"/>
  <c r="J53" i="48" s="1"/>
  <c r="L58" i="48"/>
  <c r="O46" i="48"/>
  <c r="J55" i="48"/>
  <c r="K58" i="48"/>
  <c r="O49" i="48"/>
  <c r="M43" i="48"/>
  <c r="M42" i="48" s="1"/>
  <c r="M44" i="48" s="1"/>
  <c r="K43" i="48"/>
  <c r="K42" i="48" s="1"/>
  <c r="K44" i="48" s="1"/>
  <c r="I55" i="48"/>
  <c r="I54" i="48" s="1"/>
  <c r="I56" i="48" s="1"/>
  <c r="J58" i="48"/>
  <c r="L43" i="48"/>
  <c r="M46" i="48"/>
  <c r="N49" i="48"/>
  <c r="O52" i="48"/>
  <c r="I58" i="48"/>
  <c r="I49" i="48"/>
  <c r="I48" i="48" s="1"/>
  <c r="I50" i="48" s="1"/>
  <c r="AJ8" i="48"/>
  <c r="AJ10" i="48" s="1"/>
  <c r="AG25" i="48"/>
  <c r="AG23" i="48"/>
  <c r="AJ17" i="48"/>
  <c r="AJ19" i="48" s="1"/>
  <c r="AB16" i="48"/>
  <c r="S16" i="48"/>
  <c r="K45" i="48"/>
  <c r="K47" i="48" s="1"/>
  <c r="M51" i="48"/>
  <c r="M53" i="48" s="1"/>
  <c r="I51" i="48"/>
  <c r="I53" i="48" s="1"/>
  <c r="L53" i="48"/>
  <c r="L51" i="48"/>
  <c r="M56" i="48"/>
  <c r="M54" i="48"/>
  <c r="I45" i="48"/>
  <c r="I47" i="48" s="1"/>
  <c r="J48" i="48"/>
  <c r="J50" i="48" s="1"/>
  <c r="K51" i="48"/>
  <c r="K53" i="48" s="1"/>
  <c r="L56" i="48"/>
  <c r="L54" i="48"/>
  <c r="M59" i="48"/>
  <c r="M57" i="48"/>
  <c r="I22" i="48"/>
  <c r="J22" i="48"/>
  <c r="AM39" i="48"/>
  <c r="AG39" i="48"/>
  <c r="B12" i="49"/>
  <c r="AA49" i="48" l="1"/>
  <c r="V49" i="48"/>
  <c r="V48" i="48" s="1"/>
  <c r="V50" i="48" s="1"/>
  <c r="Y49" i="48"/>
  <c r="Y46" i="48"/>
  <c r="Y45" i="48" s="1"/>
  <c r="Y47" i="48" s="1"/>
  <c r="AA46" i="48"/>
  <c r="U55" i="48"/>
  <c r="Z46" i="48"/>
  <c r="X55" i="48"/>
  <c r="X54" i="48" s="1"/>
  <c r="X56" i="48" s="1"/>
  <c r="AA43" i="48"/>
  <c r="Z52" i="48"/>
  <c r="X46" i="48"/>
  <c r="AA52" i="48"/>
  <c r="W58" i="48"/>
  <c r="U52" i="48"/>
  <c r="U51" i="48" s="1"/>
  <c r="U53" i="48" s="1"/>
  <c r="Z43" i="48"/>
  <c r="E8" i="19"/>
  <c r="I8" i="19" s="1"/>
  <c r="E19" i="19"/>
  <c r="I19" i="19" s="1"/>
  <c r="E7" i="19"/>
  <c r="I7" i="19" s="1"/>
  <c r="E12" i="19"/>
  <c r="I12" i="19" s="1"/>
  <c r="E10" i="19"/>
  <c r="I10" i="19" s="1"/>
  <c r="E13" i="19"/>
  <c r="I13" i="19" s="1"/>
  <c r="E16" i="19"/>
  <c r="I16" i="19" s="1"/>
  <c r="E14" i="19"/>
  <c r="I14" i="19" s="1"/>
  <c r="E17" i="19"/>
  <c r="I17" i="19" s="1"/>
  <c r="E5" i="19"/>
  <c r="I5" i="19" s="1"/>
  <c r="E23" i="19"/>
  <c r="I23" i="19" s="1"/>
  <c r="E15" i="19"/>
  <c r="I15" i="19" s="1"/>
  <c r="E20" i="19"/>
  <c r="I20" i="19" s="1"/>
  <c r="E18" i="19"/>
  <c r="I18" i="19" s="1"/>
  <c r="E21" i="19"/>
  <c r="I21" i="19" s="1"/>
  <c r="E9" i="19"/>
  <c r="I9" i="19" s="1"/>
  <c r="E22" i="19"/>
  <c r="I22" i="19" s="1"/>
  <c r="E6" i="19"/>
  <c r="I6" i="19" s="1"/>
  <c r="E11" i="19"/>
  <c r="I11" i="19" s="1"/>
  <c r="O4" i="19"/>
  <c r="S4" i="19" s="1"/>
  <c r="O21" i="19"/>
  <c r="S21" i="19" s="1"/>
  <c r="O17" i="19"/>
  <c r="S17" i="19" s="1"/>
  <c r="O13" i="19"/>
  <c r="S13" i="19" s="1"/>
  <c r="O5" i="19"/>
  <c r="S5" i="19" s="1"/>
  <c r="O22" i="19"/>
  <c r="S22" i="19" s="1"/>
  <c r="O20" i="19"/>
  <c r="S20" i="19" s="1"/>
  <c r="O18" i="19"/>
  <c r="S18" i="19" s="1"/>
  <c r="O16" i="19"/>
  <c r="S16" i="19" s="1"/>
  <c r="O14" i="19"/>
  <c r="S14" i="19" s="1"/>
  <c r="O12" i="19"/>
  <c r="S12" i="19" s="1"/>
  <c r="O10" i="19"/>
  <c r="S10" i="19" s="1"/>
  <c r="O8" i="19"/>
  <c r="S8" i="19" s="1"/>
  <c r="O6" i="19"/>
  <c r="S6" i="19" s="1"/>
  <c r="O9" i="19"/>
  <c r="S9" i="19" s="1"/>
  <c r="O19" i="19"/>
  <c r="S19" i="19" s="1"/>
  <c r="O11" i="19"/>
  <c r="S11" i="19" s="1"/>
  <c r="O23" i="19"/>
  <c r="S23" i="19" s="1"/>
  <c r="O15" i="19"/>
  <c r="S15" i="19" s="1"/>
  <c r="O7" i="19"/>
  <c r="S7" i="19" s="1"/>
  <c r="Y55" i="48"/>
  <c r="X52" i="48"/>
  <c r="W49" i="48"/>
  <c r="V46" i="48"/>
  <c r="Y58" i="48"/>
  <c r="W52" i="48"/>
  <c r="W51" i="48" s="1"/>
  <c r="W53" i="48" s="1"/>
  <c r="U46" i="48"/>
  <c r="U45" i="48" s="1"/>
  <c r="U47" i="48" s="1"/>
  <c r="X58" i="48"/>
  <c r="X59" i="48" s="1"/>
  <c r="W55" i="48"/>
  <c r="V52" i="48"/>
  <c r="V51" i="48" s="1"/>
  <c r="V53" i="48" s="1"/>
  <c r="U49" i="48"/>
  <c r="Y43" i="48"/>
  <c r="Y42" i="48" s="1"/>
  <c r="Y44" i="48" s="1"/>
  <c r="U58" i="48"/>
  <c r="Z49" i="48"/>
  <c r="X43" i="48"/>
  <c r="Z55" i="48"/>
  <c r="Y52" i="48"/>
  <c r="Y51" i="48" s="1"/>
  <c r="Y53" i="48" s="1"/>
  <c r="X49" i="48"/>
  <c r="X48" i="48" s="1"/>
  <c r="X50" i="48" s="1"/>
  <c r="W46" i="48"/>
  <c r="V43" i="48"/>
  <c r="V42" i="48" s="1"/>
  <c r="W43" i="48"/>
  <c r="AE19" i="48"/>
  <c r="AN16" i="48"/>
  <c r="AE16" i="48"/>
  <c r="AN22" i="48"/>
  <c r="AE22" i="48"/>
  <c r="AN13" i="48"/>
  <c r="AE13" i="48"/>
  <c r="M45" i="48"/>
  <c r="M47" i="48" s="1"/>
  <c r="J57" i="48"/>
  <c r="J59" i="48"/>
  <c r="J54" i="48"/>
  <c r="J56" i="48" s="1"/>
  <c r="L57" i="48"/>
  <c r="L59" i="48"/>
  <c r="J42" i="48"/>
  <c r="J44" i="48" s="1"/>
  <c r="Z28" i="48"/>
  <c r="AN19" i="48"/>
  <c r="AN10" i="48"/>
  <c r="AE10" i="48"/>
  <c r="Y54" i="48"/>
  <c r="Y56" i="48" s="1"/>
  <c r="X51" i="48"/>
  <c r="X53" i="48" s="1"/>
  <c r="W48" i="48"/>
  <c r="W50" i="48" s="1"/>
  <c r="V45" i="48"/>
  <c r="V47" i="48" s="1"/>
  <c r="Y59" i="48"/>
  <c r="Y57" i="48"/>
  <c r="X57" i="48"/>
  <c r="W54" i="48"/>
  <c r="W56" i="48" s="1"/>
  <c r="U48" i="48"/>
  <c r="U50" i="48" s="1"/>
  <c r="U57" i="48"/>
  <c r="U59" i="48"/>
  <c r="X42" i="48"/>
  <c r="X44" i="48"/>
  <c r="W45" i="48"/>
  <c r="W47" i="48" s="1"/>
  <c r="AG40" i="48"/>
  <c r="AL58" i="48" s="1"/>
  <c r="AL43" i="48"/>
  <c r="P53" i="48"/>
  <c r="G53" i="48"/>
  <c r="AN25" i="48"/>
  <c r="AE25" i="48"/>
  <c r="I57" i="48"/>
  <c r="I59" i="48"/>
  <c r="L42" i="48"/>
  <c r="L44" i="48" s="1"/>
  <c r="K59" i="48"/>
  <c r="K57" i="48"/>
  <c r="L48" i="48"/>
  <c r="L50" i="48" s="1"/>
  <c r="P50" i="48" s="1"/>
  <c r="Z27" i="48"/>
  <c r="V57" i="48"/>
  <c r="V59" i="48"/>
  <c r="U54" i="48"/>
  <c r="U56" i="48" s="1"/>
  <c r="U44" i="48"/>
  <c r="U42" i="48"/>
  <c r="Y48" i="48"/>
  <c r="Y50" i="48" s="1"/>
  <c r="X45" i="48"/>
  <c r="X47" i="48" s="1"/>
  <c r="W59" i="48"/>
  <c r="W57" i="48"/>
  <c r="W42" i="48"/>
  <c r="W44" i="48" s="1"/>
  <c r="O73" i="48"/>
  <c r="I73" i="48"/>
  <c r="D12" i="49"/>
  <c r="C12" i="49"/>
  <c r="AM49" i="48" l="1"/>
  <c r="V44" i="48"/>
  <c r="AL52" i="48"/>
  <c r="AK52" i="48"/>
  <c r="AK51" i="48" s="1"/>
  <c r="AK53" i="48" s="1"/>
  <c r="AJ55" i="48"/>
  <c r="AJ54" i="48" s="1"/>
  <c r="AJ56" i="48" s="1"/>
  <c r="AI58" i="48"/>
  <c r="AG49" i="48"/>
  <c r="AH58" i="48"/>
  <c r="AK43" i="48"/>
  <c r="AH49" i="48"/>
  <c r="AH48" i="48" s="1"/>
  <c r="AH50" i="48" s="1"/>
  <c r="Y22" i="19"/>
  <c r="AC22" i="19" s="1"/>
  <c r="BK22" i="10" s="1"/>
  <c r="Y18" i="19"/>
  <c r="AC18" i="19" s="1"/>
  <c r="BK18" i="10" s="1"/>
  <c r="Y14" i="19"/>
  <c r="AC14" i="19" s="1"/>
  <c r="BK14" i="10" s="1"/>
  <c r="Y10" i="19"/>
  <c r="AC10" i="19" s="1"/>
  <c r="BK10" i="10" s="1"/>
  <c r="Y4" i="19"/>
  <c r="AC4" i="19" s="1"/>
  <c r="Y6" i="19"/>
  <c r="AC6" i="19" s="1"/>
  <c r="BK6" i="10" s="1"/>
  <c r="Y11" i="19"/>
  <c r="AC11" i="19" s="1"/>
  <c r="BK11" i="10" s="1"/>
  <c r="Y9" i="19"/>
  <c r="AC9" i="19" s="1"/>
  <c r="BK9" i="10" s="1"/>
  <c r="Y16" i="19"/>
  <c r="AC16" i="19" s="1"/>
  <c r="BK16" i="10" s="1"/>
  <c r="Y20" i="19"/>
  <c r="AC20" i="19" s="1"/>
  <c r="BK20" i="10" s="1"/>
  <c r="Y8" i="19"/>
  <c r="AC8" i="19" s="1"/>
  <c r="BK8" i="10" s="1"/>
  <c r="Y23" i="19"/>
  <c r="AC23" i="19" s="1"/>
  <c r="BK23" i="10" s="1"/>
  <c r="Y21" i="19"/>
  <c r="AC21" i="19" s="1"/>
  <c r="BK21" i="10" s="1"/>
  <c r="Y19" i="19"/>
  <c r="AC19" i="19" s="1"/>
  <c r="BK19" i="10" s="1"/>
  <c r="Y17" i="19"/>
  <c r="AC17" i="19" s="1"/>
  <c r="BK17" i="10" s="1"/>
  <c r="Y15" i="19"/>
  <c r="AC15" i="19" s="1"/>
  <c r="BK15" i="10" s="1"/>
  <c r="Y13" i="19"/>
  <c r="AC13" i="19" s="1"/>
  <c r="BK13" i="10" s="1"/>
  <c r="Y7" i="19"/>
  <c r="AC7" i="19" s="1"/>
  <c r="BK7" i="10" s="1"/>
  <c r="Y5" i="19"/>
  <c r="AC5" i="19" s="1"/>
  <c r="BK5" i="10" s="1"/>
  <c r="Y12" i="19"/>
  <c r="AC12" i="19" s="1"/>
  <c r="BK12" i="10" s="1"/>
  <c r="T6" i="19"/>
  <c r="X6" i="19" s="1"/>
  <c r="AY6" i="10" s="1"/>
  <c r="T9" i="19"/>
  <c r="X9" i="19" s="1"/>
  <c r="AY9" i="10" s="1"/>
  <c r="T18" i="19"/>
  <c r="X18" i="19" s="1"/>
  <c r="AY18" i="10" s="1"/>
  <c r="T10" i="19"/>
  <c r="X10" i="19" s="1"/>
  <c r="AY10" i="10" s="1"/>
  <c r="T8" i="19"/>
  <c r="X8" i="19" s="1"/>
  <c r="AY8" i="10" s="1"/>
  <c r="T12" i="19"/>
  <c r="X12" i="19" s="1"/>
  <c r="AY12" i="10" s="1"/>
  <c r="T21" i="19"/>
  <c r="X21" i="19" s="1"/>
  <c r="AY21" i="10" s="1"/>
  <c r="T17" i="19"/>
  <c r="X17" i="19" s="1"/>
  <c r="AY17" i="10" s="1"/>
  <c r="T13" i="19"/>
  <c r="X13" i="19" s="1"/>
  <c r="AY13" i="10" s="1"/>
  <c r="T5" i="19"/>
  <c r="X5" i="19" s="1"/>
  <c r="AY5" i="10" s="1"/>
  <c r="T4" i="19"/>
  <c r="X4" i="19" s="1"/>
  <c r="T11" i="19"/>
  <c r="X11" i="19" s="1"/>
  <c r="AY11" i="10" s="1"/>
  <c r="T22" i="19"/>
  <c r="X22" i="19" s="1"/>
  <c r="AY22" i="10" s="1"/>
  <c r="T14" i="19"/>
  <c r="X14" i="19" s="1"/>
  <c r="AY14" i="10" s="1"/>
  <c r="T16" i="19"/>
  <c r="X16" i="19" s="1"/>
  <c r="AY16" i="10" s="1"/>
  <c r="T20" i="19"/>
  <c r="X20" i="19" s="1"/>
  <c r="AY20" i="10" s="1"/>
  <c r="T23" i="19"/>
  <c r="X23" i="19" s="1"/>
  <c r="AY23" i="10" s="1"/>
  <c r="T19" i="19"/>
  <c r="X19" i="19" s="1"/>
  <c r="AY19" i="10" s="1"/>
  <c r="T15" i="19"/>
  <c r="X15" i="19" s="1"/>
  <c r="AY15" i="10" s="1"/>
  <c r="T7" i="19"/>
  <c r="X7" i="19" s="1"/>
  <c r="AY7" i="10" s="1"/>
  <c r="G56" i="48"/>
  <c r="P56" i="48"/>
  <c r="AJ46" i="48"/>
  <c r="AG52" i="48"/>
  <c r="AG51" i="48" s="1"/>
  <c r="AG53" i="48" s="1"/>
  <c r="AI55" i="48"/>
  <c r="AM58" i="48"/>
  <c r="AI46" i="48"/>
  <c r="AI45" i="48" s="1"/>
  <c r="AI47" i="48" s="1"/>
  <c r="AG55" i="48"/>
  <c r="AL46" i="48"/>
  <c r="AK58" i="48"/>
  <c r="AK57" i="48" s="1"/>
  <c r="AI52" i="48"/>
  <c r="AI51" i="48" s="1"/>
  <c r="AI53" i="48" s="1"/>
  <c r="AG46" i="48"/>
  <c r="AG45" i="48" s="1"/>
  <c r="AG47" i="48" s="1"/>
  <c r="AM55" i="48"/>
  <c r="AK49" i="48"/>
  <c r="AI43" i="48"/>
  <c r="AH55" i="48"/>
  <c r="AH54" i="48" s="1"/>
  <c r="AH56" i="48" s="1"/>
  <c r="AM46" i="48"/>
  <c r="AJ58" i="48"/>
  <c r="AJ57" i="48" s="1"/>
  <c r="AH52" i="48"/>
  <c r="AM43" i="48"/>
  <c r="AL55" i="48"/>
  <c r="AJ49" i="48"/>
  <c r="AJ48" i="48" s="1"/>
  <c r="AJ50" i="48" s="1"/>
  <c r="AH43" i="48"/>
  <c r="AK55" i="48"/>
  <c r="AK54" i="48" s="1"/>
  <c r="AK56" i="48" s="1"/>
  <c r="AJ52" i="48"/>
  <c r="AI49" i="48"/>
  <c r="AH46" i="48"/>
  <c r="AG43" i="48"/>
  <c r="AG44" i="48" s="1"/>
  <c r="AG58" i="48"/>
  <c r="AM52" i="48"/>
  <c r="AL49" i="48"/>
  <c r="AK46" i="48"/>
  <c r="AK45" i="48" s="1"/>
  <c r="AK47" i="48" s="1"/>
  <c r="AJ43" i="48"/>
  <c r="AJ42" i="48" s="1"/>
  <c r="AB56" i="48"/>
  <c r="S56" i="48"/>
  <c r="AB53" i="48"/>
  <c r="S53" i="48"/>
  <c r="AB50" i="48"/>
  <c r="S50" i="48"/>
  <c r="P44" i="48"/>
  <c r="G44" i="48"/>
  <c r="AB47" i="48"/>
  <c r="S47" i="48"/>
  <c r="G47" i="48"/>
  <c r="P47" i="48"/>
  <c r="AB44" i="48"/>
  <c r="S44" i="48"/>
  <c r="P59" i="48"/>
  <c r="G59" i="48"/>
  <c r="AK48" i="48"/>
  <c r="AK50" i="48" s="1"/>
  <c r="AI44" i="48"/>
  <c r="AI42" i="48"/>
  <c r="AH51" i="48"/>
  <c r="AH53" i="48" s="1"/>
  <c r="AH44" i="48"/>
  <c r="AH42" i="48"/>
  <c r="AJ51" i="48"/>
  <c r="AJ53" i="48" s="1"/>
  <c r="AH45" i="48"/>
  <c r="AH47" i="48" s="1"/>
  <c r="AG57" i="48"/>
  <c r="AG59" i="48" s="1"/>
  <c r="AJ44" i="48"/>
  <c r="AB59" i="48"/>
  <c r="S59" i="48"/>
  <c r="AL27" i="48"/>
  <c r="G50" i="48"/>
  <c r="I74" i="48"/>
  <c r="N92" i="48" s="1"/>
  <c r="O80" i="48"/>
  <c r="J89" i="48"/>
  <c r="J88" i="48" s="1"/>
  <c r="J90" i="48" s="1"/>
  <c r="K77" i="48"/>
  <c r="M83" i="48"/>
  <c r="O89" i="48"/>
  <c r="N83" i="48"/>
  <c r="J80" i="48"/>
  <c r="I80" i="48"/>
  <c r="I79" i="48" s="1"/>
  <c r="I81" i="48" s="1"/>
  <c r="M92" i="48"/>
  <c r="I89" i="48"/>
  <c r="AJ45" i="48"/>
  <c r="AJ47" i="48" s="1"/>
  <c r="AI59" i="48"/>
  <c r="AI57" i="48"/>
  <c r="AI54" i="48"/>
  <c r="AI56" i="48" s="1"/>
  <c r="AG48" i="48"/>
  <c r="AG50" i="48" s="1"/>
  <c r="AH57" i="48"/>
  <c r="AH59" i="48" s="1"/>
  <c r="AG54" i="48"/>
  <c r="AG56" i="48" s="1"/>
  <c r="AK42" i="48"/>
  <c r="AK44" i="48"/>
  <c r="AK59" i="48"/>
  <c r="AL28" i="48"/>
  <c r="G22" i="48"/>
  <c r="P22" i="48"/>
  <c r="E4" i="19"/>
  <c r="I4" i="19" s="1"/>
  <c r="P19" i="48"/>
  <c r="N28" i="48" s="1"/>
  <c r="G19" i="48"/>
  <c r="N27" i="48" s="1"/>
  <c r="U73" i="48"/>
  <c r="AA73" i="48"/>
  <c r="B13" i="49"/>
  <c r="N80" i="48" l="1"/>
  <c r="K86" i="48"/>
  <c r="K85" i="48" s="1"/>
  <c r="K87" i="48" s="1"/>
  <c r="L86" i="48"/>
  <c r="I92" i="48"/>
  <c r="I91" i="48" s="1"/>
  <c r="I93" i="48" s="1"/>
  <c r="L77" i="48"/>
  <c r="N86" i="48"/>
  <c r="L80" i="48"/>
  <c r="K92" i="48"/>
  <c r="I86" i="48"/>
  <c r="I85" i="48" s="1"/>
  <c r="I87" i="48" s="1"/>
  <c r="N77" i="48"/>
  <c r="AG42" i="48"/>
  <c r="AI48" i="48"/>
  <c r="AI50" i="48" s="1"/>
  <c r="AJ59" i="48"/>
  <c r="AE59" i="48" s="1"/>
  <c r="AN47" i="48"/>
  <c r="J92" i="48"/>
  <c r="O83" i="48"/>
  <c r="M77" i="48"/>
  <c r="L89" i="48"/>
  <c r="L88" i="48" s="1"/>
  <c r="L90" i="48" s="1"/>
  <c r="J83" i="48"/>
  <c r="J82" i="48" s="1"/>
  <c r="J84" i="48" s="1"/>
  <c r="M89" i="48"/>
  <c r="K83" i="48"/>
  <c r="I77" i="48"/>
  <c r="O86" i="48"/>
  <c r="M80" i="48"/>
  <c r="M79" i="48" s="1"/>
  <c r="M81" i="48" s="1"/>
  <c r="L92" i="48"/>
  <c r="K89" i="48"/>
  <c r="J86" i="48"/>
  <c r="I83" i="48"/>
  <c r="O77" i="48"/>
  <c r="O92" i="48"/>
  <c r="N89" i="48"/>
  <c r="M86" i="48"/>
  <c r="M85" i="48" s="1"/>
  <c r="M87" i="48" s="1"/>
  <c r="L83" i="48"/>
  <c r="L82" i="48" s="1"/>
  <c r="L84" i="48" s="1"/>
  <c r="K80" i="48"/>
  <c r="K79" i="48" s="1"/>
  <c r="K81" i="48" s="1"/>
  <c r="J77" i="48"/>
  <c r="J78" i="48" s="1"/>
  <c r="AY4" i="10"/>
  <c r="X3" i="19"/>
  <c r="AC3" i="19"/>
  <c r="BK4" i="10"/>
  <c r="AE47" i="48"/>
  <c r="AN53" i="48"/>
  <c r="AE53" i="48"/>
  <c r="M78" i="48"/>
  <c r="M76" i="48"/>
  <c r="M88" i="48"/>
  <c r="M90" i="48" s="1"/>
  <c r="K82" i="48"/>
  <c r="K84" i="48" s="1"/>
  <c r="I78" i="48"/>
  <c r="I76" i="48"/>
  <c r="L93" i="48"/>
  <c r="L91" i="48"/>
  <c r="K88" i="48"/>
  <c r="K90" i="48" s="1"/>
  <c r="J85" i="48"/>
  <c r="J87" i="48" s="1"/>
  <c r="I82" i="48"/>
  <c r="I84" i="48" s="1"/>
  <c r="J76" i="48"/>
  <c r="AN44" i="48"/>
  <c r="AE44" i="48"/>
  <c r="Z61" i="48"/>
  <c r="N61" i="48"/>
  <c r="AN56" i="48"/>
  <c r="AE56" i="48"/>
  <c r="J91" i="48"/>
  <c r="J93" i="48" s="1"/>
  <c r="U74" i="48"/>
  <c r="Z92" i="48" s="1"/>
  <c r="X80" i="48"/>
  <c r="W89" i="48"/>
  <c r="I88" i="48"/>
  <c r="I90" i="48" s="1"/>
  <c r="M91" i="48"/>
  <c r="M93" i="48"/>
  <c r="L85" i="48"/>
  <c r="L87" i="48" s="1"/>
  <c r="J79" i="48"/>
  <c r="J81" i="48" s="1"/>
  <c r="L76" i="48"/>
  <c r="L78" i="48"/>
  <c r="M82" i="48"/>
  <c r="M84" i="48" s="1"/>
  <c r="L79" i="48"/>
  <c r="L81" i="48" s="1"/>
  <c r="K76" i="48"/>
  <c r="K78" i="48" s="1"/>
  <c r="K91" i="48"/>
  <c r="K93" i="48"/>
  <c r="AN59" i="48"/>
  <c r="Z62" i="48"/>
  <c r="N62" i="48"/>
  <c r="AG73" i="48"/>
  <c r="AM73" i="48"/>
  <c r="B14" i="49"/>
  <c r="D13" i="49"/>
  <c r="C13" i="49"/>
  <c r="Y80" i="48" l="1"/>
  <c r="AA77" i="48"/>
  <c r="AA80" i="48"/>
  <c r="X89" i="48"/>
  <c r="X88" i="48" s="1"/>
  <c r="X90" i="48" s="1"/>
  <c r="W77" i="48"/>
  <c r="W76" i="48" s="1"/>
  <c r="W78" i="48" s="1"/>
  <c r="U89" i="48"/>
  <c r="V89" i="48"/>
  <c r="V88" i="48" s="1"/>
  <c r="V90" i="48" s="1"/>
  <c r="U77" i="48"/>
  <c r="AD4" i="19"/>
  <c r="AH4" i="19" s="1"/>
  <c r="BW4" i="10" s="1"/>
  <c r="AD11" i="19"/>
  <c r="AH11" i="19" s="1"/>
  <c r="AD22" i="19"/>
  <c r="AH22" i="19" s="1"/>
  <c r="AD14" i="19"/>
  <c r="AH14" i="19" s="1"/>
  <c r="BW14" i="10" s="1"/>
  <c r="AD16" i="19"/>
  <c r="AH16" i="19" s="1"/>
  <c r="AD20" i="19"/>
  <c r="AH20" i="19" s="1"/>
  <c r="AD23" i="19"/>
  <c r="AH23" i="19" s="1"/>
  <c r="AD19" i="19"/>
  <c r="AH19" i="19" s="1"/>
  <c r="BW19" i="10" s="1"/>
  <c r="AD15" i="19"/>
  <c r="AH15" i="19" s="1"/>
  <c r="BW15" i="10" s="1"/>
  <c r="AD7" i="19"/>
  <c r="AH7" i="19" s="1"/>
  <c r="BW7" i="10" s="1"/>
  <c r="AE50" i="48"/>
  <c r="AD10" i="19"/>
  <c r="AH10" i="19" s="1"/>
  <c r="AD8" i="19"/>
  <c r="AH8" i="19" s="1"/>
  <c r="AD12" i="19"/>
  <c r="AH12" i="19" s="1"/>
  <c r="BW12" i="10" s="1"/>
  <c r="AD21" i="19"/>
  <c r="AH21" i="19" s="1"/>
  <c r="AD17" i="19"/>
  <c r="AH17" i="19" s="1"/>
  <c r="AD13" i="19"/>
  <c r="AH13" i="19" s="1"/>
  <c r="BW13" i="10" s="1"/>
  <c r="AD5" i="19"/>
  <c r="AH5" i="19" s="1"/>
  <c r="BW5" i="10" s="1"/>
  <c r="AN50" i="48"/>
  <c r="AD18" i="19"/>
  <c r="AH18" i="19" s="1"/>
  <c r="BW18" i="10" s="1"/>
  <c r="AD9" i="19"/>
  <c r="AH9" i="19" s="1"/>
  <c r="BW9" i="10" s="1"/>
  <c r="AD6" i="19"/>
  <c r="AH6" i="19" s="1"/>
  <c r="BW6" i="10" s="1"/>
  <c r="AI4" i="19"/>
  <c r="AM4" i="19" s="1"/>
  <c r="AI11" i="19"/>
  <c r="AM11" i="19" s="1"/>
  <c r="CI11" i="10" s="1"/>
  <c r="AI9" i="19"/>
  <c r="AM9" i="19" s="1"/>
  <c r="AI16" i="19"/>
  <c r="AM16" i="19" s="1"/>
  <c r="CI16" i="10" s="1"/>
  <c r="AI8" i="19"/>
  <c r="AM8" i="19" s="1"/>
  <c r="CI8" i="10" s="1"/>
  <c r="AI23" i="19"/>
  <c r="AM23" i="19" s="1"/>
  <c r="CI23" i="10" s="1"/>
  <c r="AI21" i="19"/>
  <c r="AM21" i="19" s="1"/>
  <c r="CI21" i="10" s="1"/>
  <c r="AI19" i="19"/>
  <c r="AM19" i="19" s="1"/>
  <c r="AI17" i="19"/>
  <c r="AM17" i="19" s="1"/>
  <c r="CI17" i="10" s="1"/>
  <c r="AI15" i="19"/>
  <c r="AM15" i="19" s="1"/>
  <c r="AI13" i="19"/>
  <c r="AM13" i="19" s="1"/>
  <c r="AI7" i="19"/>
  <c r="AM7" i="19" s="1"/>
  <c r="AI5" i="19"/>
  <c r="AM5" i="19" s="1"/>
  <c r="AI22" i="19"/>
  <c r="AM22" i="19" s="1"/>
  <c r="CI22" i="10" s="1"/>
  <c r="AI14" i="19"/>
  <c r="AM14" i="19" s="1"/>
  <c r="AI6" i="19"/>
  <c r="AM6" i="19" s="1"/>
  <c r="AI20" i="19"/>
  <c r="AM20" i="19" s="1"/>
  <c r="CI20" i="10" s="1"/>
  <c r="AI12" i="19"/>
  <c r="AM12" i="19" s="1"/>
  <c r="AI18" i="19"/>
  <c r="AM18" i="19" s="1"/>
  <c r="AI10" i="19"/>
  <c r="AM10" i="19" s="1"/>
  <c r="CI10" i="10" s="1"/>
  <c r="BW17" i="10"/>
  <c r="BW21" i="10"/>
  <c r="BW8" i="10"/>
  <c r="BW10" i="10"/>
  <c r="BW23" i="10"/>
  <c r="BW20" i="10"/>
  <c r="BW16" i="10"/>
  <c r="BW22" i="10"/>
  <c r="BW11" i="10"/>
  <c r="AH3" i="19"/>
  <c r="P93" i="48"/>
  <c r="V80" i="48"/>
  <c r="V79" i="48" s="1"/>
  <c r="V81" i="48" s="1"/>
  <c r="V83" i="48"/>
  <c r="V82" i="48" s="1"/>
  <c r="V84" i="48" s="1"/>
  <c r="Z86" i="48"/>
  <c r="AA86" i="48"/>
  <c r="V92" i="48"/>
  <c r="AA83" i="48"/>
  <c r="W92" i="48"/>
  <c r="U86" i="48"/>
  <c r="U85" i="48" s="1"/>
  <c r="U87" i="48" s="1"/>
  <c r="Z77" i="48"/>
  <c r="Z80" i="48"/>
  <c r="P87" i="48"/>
  <c r="G87" i="48"/>
  <c r="G93" i="48"/>
  <c r="P81" i="48"/>
  <c r="P90" i="48"/>
  <c r="G90" i="48"/>
  <c r="W88" i="48"/>
  <c r="W90" i="48" s="1"/>
  <c r="Y79" i="48"/>
  <c r="Y81" i="48" s="1"/>
  <c r="U88" i="48"/>
  <c r="U90" i="48" s="1"/>
  <c r="U76" i="48"/>
  <c r="U78" i="48"/>
  <c r="AG74" i="48"/>
  <c r="AL92" i="48" s="1"/>
  <c r="AK86" i="48"/>
  <c r="AK85" i="48" s="1"/>
  <c r="AK87" i="48" s="1"/>
  <c r="AK83" i="48"/>
  <c r="AH83" i="48"/>
  <c r="AH82" i="48" s="1"/>
  <c r="AH84" i="48" s="1"/>
  <c r="AK80" i="48"/>
  <c r="AL80" i="48"/>
  <c r="G81" i="48"/>
  <c r="X92" i="48"/>
  <c r="V86" i="48"/>
  <c r="Y92" i="48"/>
  <c r="W86" i="48"/>
  <c r="W85" i="48" s="1"/>
  <c r="W87" i="48" s="1"/>
  <c r="U80" i="48"/>
  <c r="AA89" i="48"/>
  <c r="Y83" i="48"/>
  <c r="U92" i="48"/>
  <c r="Z83" i="48"/>
  <c r="X77" i="48"/>
  <c r="X76" i="48" s="1"/>
  <c r="X78" i="48" s="1"/>
  <c r="Y89" i="48"/>
  <c r="X86" i="48"/>
  <c r="U83" i="48"/>
  <c r="AA92" i="48"/>
  <c r="Z89" i="48"/>
  <c r="Y86" i="48"/>
  <c r="Y85" i="48" s="1"/>
  <c r="Y87" i="48" s="1"/>
  <c r="X83" i="48"/>
  <c r="X82" i="48" s="1"/>
  <c r="X84" i="48" s="1"/>
  <c r="W80" i="48"/>
  <c r="W83" i="48"/>
  <c r="V77" i="48"/>
  <c r="Y77" i="48"/>
  <c r="AL61" i="48"/>
  <c r="X79" i="48"/>
  <c r="X81" i="48" s="1"/>
  <c r="V93" i="48"/>
  <c r="V91" i="48"/>
  <c r="W91" i="48"/>
  <c r="W93" i="48"/>
  <c r="AL62" i="48"/>
  <c r="P84" i="48"/>
  <c r="G84" i="48"/>
  <c r="P78" i="48"/>
  <c r="G78" i="48"/>
  <c r="J4" i="19"/>
  <c r="N4" i="19" s="1"/>
  <c r="I107" i="48"/>
  <c r="O107" i="48"/>
  <c r="B16" i="49"/>
  <c r="C16" i="49" s="1"/>
  <c r="B15" i="49"/>
  <c r="D14" i="49"/>
  <c r="C14" i="49"/>
  <c r="AH92" i="48" l="1"/>
  <c r="AH80" i="48"/>
  <c r="AM89" i="48"/>
  <c r="AM92" i="48"/>
  <c r="AI80" i="48"/>
  <c r="AI79" i="48" s="1"/>
  <c r="AI81" i="48" s="1"/>
  <c r="N96" i="48"/>
  <c r="CI12" i="10"/>
  <c r="CI6" i="10"/>
  <c r="CI7" i="10"/>
  <c r="CI15" i="10"/>
  <c r="CI19" i="10"/>
  <c r="CI18" i="10"/>
  <c r="CI14" i="10"/>
  <c r="CI5" i="10"/>
  <c r="CI13" i="10"/>
  <c r="CI9" i="10"/>
  <c r="AM3" i="19"/>
  <c r="CI4" i="10"/>
  <c r="AL83" i="48"/>
  <c r="AG77" i="48"/>
  <c r="AJ86" i="48"/>
  <c r="AJ89" i="48"/>
  <c r="AJ88" i="48" s="1"/>
  <c r="AJ90" i="48" s="1"/>
  <c r="AM77" i="48"/>
  <c r="AL86" i="48"/>
  <c r="AJ80" i="48"/>
  <c r="AJ79" i="48" s="1"/>
  <c r="AJ81" i="48" s="1"/>
  <c r="AL89" i="48"/>
  <c r="AJ83" i="48"/>
  <c r="AH77" i="48"/>
  <c r="V78" i="48"/>
  <c r="V76" i="48"/>
  <c r="W79" i="48"/>
  <c r="W81" i="48" s="1"/>
  <c r="X85" i="48"/>
  <c r="X87" i="48" s="1"/>
  <c r="V85" i="48"/>
  <c r="V87" i="48" s="1"/>
  <c r="AH93" i="48"/>
  <c r="AH91" i="48"/>
  <c r="AK79" i="48"/>
  <c r="AK81" i="48"/>
  <c r="I108" i="48"/>
  <c r="N126" i="48" s="1"/>
  <c r="N95" i="48"/>
  <c r="Y76" i="48"/>
  <c r="Y78" i="48" s="1"/>
  <c r="W82" i="48"/>
  <c r="W84" i="48" s="1"/>
  <c r="U82" i="48"/>
  <c r="U84" i="48" s="1"/>
  <c r="Y88" i="48"/>
  <c r="Y90" i="48" s="1"/>
  <c r="Y82" i="48"/>
  <c r="Y84" i="48" s="1"/>
  <c r="U79" i="48"/>
  <c r="U81" i="48" s="1"/>
  <c r="Y91" i="48"/>
  <c r="Y93" i="48"/>
  <c r="X93" i="48"/>
  <c r="X91" i="48"/>
  <c r="AG89" i="48"/>
  <c r="AG92" i="48"/>
  <c r="AJ77" i="48"/>
  <c r="AM83" i="48"/>
  <c r="AM86" i="48"/>
  <c r="AK89" i="48"/>
  <c r="AI83" i="48"/>
  <c r="AK92" i="48"/>
  <c r="AI86" i="48"/>
  <c r="AI85" i="48" s="1"/>
  <c r="AI87" i="48" s="1"/>
  <c r="AG80" i="48"/>
  <c r="AG79" i="48" s="1"/>
  <c r="AG81" i="48" s="1"/>
  <c r="AJ92" i="48"/>
  <c r="AI89" i="48"/>
  <c r="AH86" i="48"/>
  <c r="AG83" i="48"/>
  <c r="AK77" i="48"/>
  <c r="AI92" i="48"/>
  <c r="AH89" i="48"/>
  <c r="AH88" i="48" s="1"/>
  <c r="AH90" i="48" s="1"/>
  <c r="AG86" i="48"/>
  <c r="AG85" i="48" s="1"/>
  <c r="AG87" i="48" s="1"/>
  <c r="AM80" i="48"/>
  <c r="AL77" i="48"/>
  <c r="AI77" i="48"/>
  <c r="U91" i="48"/>
  <c r="U93" i="48"/>
  <c r="AG78" i="48"/>
  <c r="AG76" i="48"/>
  <c r="AJ85" i="48"/>
  <c r="AJ87" i="48" s="1"/>
  <c r="AH79" i="48"/>
  <c r="AH81" i="48" s="1"/>
  <c r="AK82" i="48"/>
  <c r="AK84" i="48" s="1"/>
  <c r="AJ82" i="48"/>
  <c r="AJ84" i="48" s="1"/>
  <c r="AH76" i="48"/>
  <c r="AH78" i="48"/>
  <c r="U107" i="48"/>
  <c r="AA107" i="48"/>
  <c r="D16" i="49"/>
  <c r="D15" i="49"/>
  <c r="C15" i="49"/>
  <c r="M123" i="48" l="1"/>
  <c r="AB90" i="48"/>
  <c r="S90" i="48"/>
  <c r="M114" i="48"/>
  <c r="M113" i="48" s="1"/>
  <c r="M115" i="48" s="1"/>
  <c r="AN9" i="19"/>
  <c r="AR9" i="19" s="1"/>
  <c r="AN7" i="19"/>
  <c r="AR7" i="19" s="1"/>
  <c r="AN15" i="19"/>
  <c r="AR15" i="19" s="1"/>
  <c r="AN19" i="19"/>
  <c r="AR19" i="19" s="1"/>
  <c r="AN23" i="19"/>
  <c r="AR23" i="19" s="1"/>
  <c r="AN6" i="19"/>
  <c r="AR6" i="19" s="1"/>
  <c r="AN10" i="19"/>
  <c r="AR10" i="19" s="1"/>
  <c r="AN14" i="19"/>
  <c r="AR14" i="19" s="1"/>
  <c r="AN18" i="19"/>
  <c r="AR18" i="19" s="1"/>
  <c r="AN22" i="19"/>
  <c r="AR22" i="19" s="1"/>
  <c r="AN11" i="19"/>
  <c r="AR11" i="19" s="1"/>
  <c r="AN5" i="19"/>
  <c r="AR5" i="19" s="1"/>
  <c r="AN13" i="19"/>
  <c r="AR13" i="19" s="1"/>
  <c r="AN17" i="19"/>
  <c r="AR17" i="19" s="1"/>
  <c r="AN21" i="19"/>
  <c r="AR21" i="19" s="1"/>
  <c r="AN4" i="19"/>
  <c r="AR4" i="19" s="1"/>
  <c r="AN8" i="19"/>
  <c r="AR8" i="19" s="1"/>
  <c r="AN12" i="19"/>
  <c r="AR12" i="19" s="1"/>
  <c r="AN16" i="19"/>
  <c r="AR16" i="19" s="1"/>
  <c r="AN20" i="19"/>
  <c r="AR20" i="19" s="1"/>
  <c r="I117" i="48"/>
  <c r="I111" i="48"/>
  <c r="J123" i="48"/>
  <c r="J122" i="48" s="1"/>
  <c r="J124" i="48" s="1"/>
  <c r="N120" i="48"/>
  <c r="K117" i="48"/>
  <c r="O120" i="48"/>
  <c r="K111" i="48"/>
  <c r="O114" i="48"/>
  <c r="J120" i="48"/>
  <c r="L114" i="48"/>
  <c r="L120" i="48"/>
  <c r="J114" i="48"/>
  <c r="I126" i="48"/>
  <c r="N117" i="48"/>
  <c r="L111" i="48"/>
  <c r="L110" i="48" s="1"/>
  <c r="L112" i="48" s="1"/>
  <c r="K126" i="48"/>
  <c r="I120" i="48"/>
  <c r="I119" i="48" s="1"/>
  <c r="I121" i="48" s="1"/>
  <c r="N111" i="48"/>
  <c r="S78" i="48"/>
  <c r="AB78" i="48"/>
  <c r="AB84" i="48"/>
  <c r="S84" i="48"/>
  <c r="AI91" i="48"/>
  <c r="AI93" i="48"/>
  <c r="AG82" i="48"/>
  <c r="AG84" i="48" s="1"/>
  <c r="AI88" i="48"/>
  <c r="AI90" i="48" s="1"/>
  <c r="AK91" i="48"/>
  <c r="AK93" i="48"/>
  <c r="AG91" i="48"/>
  <c r="AG93" i="48"/>
  <c r="I116" i="48"/>
  <c r="I118" i="48" s="1"/>
  <c r="M122" i="48"/>
  <c r="M124" i="48"/>
  <c r="K116" i="48"/>
  <c r="K118" i="48" s="1"/>
  <c r="AB93" i="48"/>
  <c r="S93" i="48"/>
  <c r="AI78" i="48"/>
  <c r="AI76" i="48"/>
  <c r="AK78" i="48"/>
  <c r="AK76" i="48"/>
  <c r="AH85" i="48"/>
  <c r="AH87" i="48" s="1"/>
  <c r="AJ93" i="48"/>
  <c r="AJ91" i="48"/>
  <c r="AI82" i="48"/>
  <c r="AI84" i="48" s="1"/>
  <c r="AJ78" i="48"/>
  <c r="AJ76" i="48"/>
  <c r="AG88" i="48"/>
  <c r="AG90" i="48" s="1"/>
  <c r="K123" i="48"/>
  <c r="L126" i="48"/>
  <c r="O123" i="48"/>
  <c r="M117" i="48"/>
  <c r="J126" i="48"/>
  <c r="I123" i="48"/>
  <c r="O117" i="48"/>
  <c r="N114" i="48"/>
  <c r="M111" i="48"/>
  <c r="M126" i="48"/>
  <c r="L123" i="48"/>
  <c r="K120" i="48"/>
  <c r="K119" i="48" s="1"/>
  <c r="K121" i="48" s="1"/>
  <c r="J117" i="48"/>
  <c r="J116" i="48" s="1"/>
  <c r="J118" i="48" s="1"/>
  <c r="I114" i="48"/>
  <c r="I113" i="48" s="1"/>
  <c r="I115" i="48" s="1"/>
  <c r="O111" i="48"/>
  <c r="O126" i="48"/>
  <c r="N123" i="48"/>
  <c r="M120" i="48"/>
  <c r="M119" i="48" s="1"/>
  <c r="M121" i="48" s="1"/>
  <c r="L117" i="48"/>
  <c r="L116" i="48" s="1"/>
  <c r="L118" i="48" s="1"/>
  <c r="K114" i="48"/>
  <c r="K113" i="48" s="1"/>
  <c r="K115" i="48" s="1"/>
  <c r="J111" i="48"/>
  <c r="J110" i="48" s="1"/>
  <c r="J112" i="48" s="1"/>
  <c r="U108" i="48"/>
  <c r="Z126" i="48" s="1"/>
  <c r="AN81" i="48"/>
  <c r="AE81" i="48"/>
  <c r="AK88" i="48"/>
  <c r="AK90" i="48" s="1"/>
  <c r="AB81" i="48"/>
  <c r="S81" i="48"/>
  <c r="J119" i="48"/>
  <c r="J121" i="48" s="1"/>
  <c r="L113" i="48"/>
  <c r="L115" i="48" s="1"/>
  <c r="L119" i="48"/>
  <c r="L121" i="48" s="1"/>
  <c r="J113" i="48"/>
  <c r="J115" i="48" s="1"/>
  <c r="I110" i="48"/>
  <c r="I112" i="48" s="1"/>
  <c r="I127" i="48"/>
  <c r="I125" i="48"/>
  <c r="K110" i="48"/>
  <c r="K112" i="48" s="1"/>
  <c r="K125" i="48"/>
  <c r="K127" i="48"/>
  <c r="AB87" i="48"/>
  <c r="S87" i="48"/>
  <c r="AM107" i="48"/>
  <c r="AG107" i="48"/>
  <c r="B17" i="49"/>
  <c r="W126" i="48" l="1"/>
  <c r="AA117" i="48"/>
  <c r="AS4" i="19"/>
  <c r="AW4" i="19" s="1"/>
  <c r="DG4" i="10" s="1"/>
  <c r="AA123" i="48"/>
  <c r="Z111" i="48"/>
  <c r="W120" i="48"/>
  <c r="CU20" i="10"/>
  <c r="CU12" i="10"/>
  <c r="CU4" i="10"/>
  <c r="AR3" i="19"/>
  <c r="CU17" i="10"/>
  <c r="CU5" i="10"/>
  <c r="AS14" i="19"/>
  <c r="AW14" i="19" s="1"/>
  <c r="DG14" i="10" s="1"/>
  <c r="AS5" i="19"/>
  <c r="AW5" i="19" s="1"/>
  <c r="DG5" i="10" s="1"/>
  <c r="AS11" i="19"/>
  <c r="AW11" i="19" s="1"/>
  <c r="DG11" i="10" s="1"/>
  <c r="AS17" i="19"/>
  <c r="AW17" i="19" s="1"/>
  <c r="DG17" i="10" s="1"/>
  <c r="AS12" i="19"/>
  <c r="AW12" i="19" s="1"/>
  <c r="DG12" i="10" s="1"/>
  <c r="AS6" i="19"/>
  <c r="AW6" i="19" s="1"/>
  <c r="DG6" i="10" s="1"/>
  <c r="AS18" i="19"/>
  <c r="AW18" i="19" s="1"/>
  <c r="DG18" i="10" s="1"/>
  <c r="AS15" i="19"/>
  <c r="AW15" i="19" s="1"/>
  <c r="DG15" i="10" s="1"/>
  <c r="AS23" i="19"/>
  <c r="AW23" i="19" s="1"/>
  <c r="DG23" i="10" s="1"/>
  <c r="AS16" i="19"/>
  <c r="AW16" i="19" s="1"/>
  <c r="DG16" i="10" s="1"/>
  <c r="CU22" i="10"/>
  <c r="CU14" i="10"/>
  <c r="CU6" i="10"/>
  <c r="CU19" i="10"/>
  <c r="CU7" i="10"/>
  <c r="CU16" i="10"/>
  <c r="CU8" i="10"/>
  <c r="CU21" i="10"/>
  <c r="CU13" i="10"/>
  <c r="AS8" i="19"/>
  <c r="AW8" i="19" s="1"/>
  <c r="DG8" i="10" s="1"/>
  <c r="AS22" i="19"/>
  <c r="AW22" i="19" s="1"/>
  <c r="DG22" i="10" s="1"/>
  <c r="AS9" i="19"/>
  <c r="AW9" i="19" s="1"/>
  <c r="DG9" i="10" s="1"/>
  <c r="AS13" i="19"/>
  <c r="AW13" i="19" s="1"/>
  <c r="DG13" i="10" s="1"/>
  <c r="AS21" i="19"/>
  <c r="AW21" i="19" s="1"/>
  <c r="DG21" i="10" s="1"/>
  <c r="AS20" i="19"/>
  <c r="AW20" i="19" s="1"/>
  <c r="DG20" i="10" s="1"/>
  <c r="AS10" i="19"/>
  <c r="AW10" i="19" s="1"/>
  <c r="DG10" i="10" s="1"/>
  <c r="AS7" i="19"/>
  <c r="AW7" i="19" s="1"/>
  <c r="DG7" i="10" s="1"/>
  <c r="AS19" i="19"/>
  <c r="AW19" i="19" s="1"/>
  <c r="DG19" i="10" s="1"/>
  <c r="CU11" i="10"/>
  <c r="CU18" i="10"/>
  <c r="CU10" i="10"/>
  <c r="CU23" i="10"/>
  <c r="CU15" i="10"/>
  <c r="CU9" i="10"/>
  <c r="Y117" i="48"/>
  <c r="U120" i="48"/>
  <c r="V126" i="48"/>
  <c r="Y126" i="48"/>
  <c r="U114" i="48"/>
  <c r="Z120" i="48"/>
  <c r="AA111" i="48"/>
  <c r="V123" i="48"/>
  <c r="AA114" i="48"/>
  <c r="X114" i="48"/>
  <c r="U123" i="48"/>
  <c r="V114" i="48"/>
  <c r="X123" i="48"/>
  <c r="V117" i="48"/>
  <c r="Z114" i="48"/>
  <c r="AE87" i="48"/>
  <c r="AN87" i="48"/>
  <c r="X126" i="48"/>
  <c r="W123" i="48"/>
  <c r="V120" i="48"/>
  <c r="U117" i="48"/>
  <c r="AA126" i="48"/>
  <c r="Z123" i="48"/>
  <c r="Y120" i="48"/>
  <c r="X117" i="48"/>
  <c r="W114" i="48"/>
  <c r="V111" i="48"/>
  <c r="U111" i="48"/>
  <c r="Y123" i="48"/>
  <c r="X120" i="48"/>
  <c r="W117" i="48"/>
  <c r="W111" i="48"/>
  <c r="U126" i="48"/>
  <c r="AA120" i="48"/>
  <c r="Z117" i="48"/>
  <c r="Y114" i="48"/>
  <c r="X111" i="48"/>
  <c r="Y111" i="48"/>
  <c r="AN78" i="48"/>
  <c r="G121" i="48"/>
  <c r="P121" i="48"/>
  <c r="X125" i="48"/>
  <c r="X127" i="48"/>
  <c r="Y116" i="48"/>
  <c r="Y118" i="48"/>
  <c r="W127" i="48"/>
  <c r="W125" i="48"/>
  <c r="V122" i="48"/>
  <c r="V124" i="48" s="1"/>
  <c r="U119" i="48"/>
  <c r="U121" i="48" s="1"/>
  <c r="X113" i="48"/>
  <c r="X115" i="48"/>
  <c r="V125" i="48"/>
  <c r="V127" i="48"/>
  <c r="U122" i="48"/>
  <c r="U124" i="48"/>
  <c r="V113" i="48"/>
  <c r="V115" i="48"/>
  <c r="Y127" i="48"/>
  <c r="Y125" i="48"/>
  <c r="X122" i="48"/>
  <c r="X124" i="48" s="1"/>
  <c r="W119" i="48"/>
  <c r="W121" i="48" s="1"/>
  <c r="V116" i="48"/>
  <c r="V118" i="48"/>
  <c r="U113" i="48"/>
  <c r="U115" i="48" s="1"/>
  <c r="P115" i="48"/>
  <c r="G115" i="48"/>
  <c r="M127" i="48"/>
  <c r="M125" i="48"/>
  <c r="I122" i="48"/>
  <c r="I124" i="48" s="1"/>
  <c r="M116" i="48"/>
  <c r="M118" i="48" s="1"/>
  <c r="L125" i="48"/>
  <c r="L127" i="48"/>
  <c r="AN93" i="48"/>
  <c r="AE93" i="48"/>
  <c r="AE78" i="48"/>
  <c r="Z96" i="48"/>
  <c r="AG108" i="48"/>
  <c r="AL126" i="48" s="1"/>
  <c r="AM114" i="48"/>
  <c r="AG120" i="48"/>
  <c r="AH123" i="48"/>
  <c r="AI126" i="48"/>
  <c r="AI111" i="48"/>
  <c r="AJ114" i="48"/>
  <c r="AK117" i="48"/>
  <c r="AL120" i="48"/>
  <c r="AM123" i="48"/>
  <c r="AJ111" i="48"/>
  <c r="AK114" i="48"/>
  <c r="AL117" i="48"/>
  <c r="AM120" i="48"/>
  <c r="AG126" i="48"/>
  <c r="AG111" i="48"/>
  <c r="AH114" i="48"/>
  <c r="AI117" i="48"/>
  <c r="AM117" i="48"/>
  <c r="AJ120" i="48"/>
  <c r="AG123" i="48"/>
  <c r="AK123" i="48"/>
  <c r="AH126" i="48"/>
  <c r="W122" i="48"/>
  <c r="W124" i="48"/>
  <c r="V119" i="48"/>
  <c r="V121" i="48"/>
  <c r="U116" i="48"/>
  <c r="U118" i="48"/>
  <c r="Y119" i="48"/>
  <c r="Y121" i="48" s="1"/>
  <c r="X116" i="48"/>
  <c r="X118" i="48" s="1"/>
  <c r="W113" i="48"/>
  <c r="W115" i="48"/>
  <c r="V110" i="48"/>
  <c r="V112" i="48"/>
  <c r="U112" i="48"/>
  <c r="U110" i="48"/>
  <c r="Y122" i="48"/>
  <c r="Y124" i="48"/>
  <c r="X119" i="48"/>
  <c r="X121" i="48"/>
  <c r="W116" i="48"/>
  <c r="W118" i="48"/>
  <c r="W110" i="48"/>
  <c r="W112" i="48"/>
  <c r="U127" i="48"/>
  <c r="U125" i="48"/>
  <c r="Y113" i="48"/>
  <c r="Y115" i="48"/>
  <c r="X112" i="48"/>
  <c r="X110" i="48"/>
  <c r="Y110" i="48"/>
  <c r="Y112" i="48" s="1"/>
  <c r="L124" i="48"/>
  <c r="L122" i="48"/>
  <c r="M110" i="48"/>
  <c r="M112" i="48" s="1"/>
  <c r="J125" i="48"/>
  <c r="J127" i="48"/>
  <c r="K124" i="48"/>
  <c r="K122" i="48"/>
  <c r="AN90" i="48"/>
  <c r="AE90" i="48"/>
  <c r="AN84" i="48"/>
  <c r="AE84" i="48"/>
  <c r="Z95" i="48"/>
  <c r="D17" i="49"/>
  <c r="C17" i="49"/>
  <c r="AL111" i="48" l="1"/>
  <c r="G127" i="48"/>
  <c r="AL96" i="48"/>
  <c r="G112" i="48"/>
  <c r="AX20" i="19"/>
  <c r="BB20" i="19" s="1"/>
  <c r="DS20" i="10" s="1"/>
  <c r="AX21" i="19"/>
  <c r="BB21" i="19" s="1"/>
  <c r="DS21" i="10" s="1"/>
  <c r="AX13" i="19"/>
  <c r="BB13" i="19" s="1"/>
  <c r="DS13" i="10" s="1"/>
  <c r="AX9" i="19"/>
  <c r="BB9" i="19" s="1"/>
  <c r="AX22" i="19"/>
  <c r="BB22" i="19" s="1"/>
  <c r="DS22" i="10" s="1"/>
  <c r="AX8" i="19"/>
  <c r="BB8" i="19" s="1"/>
  <c r="DS8" i="10" s="1"/>
  <c r="AX4" i="19"/>
  <c r="BB4" i="19" s="1"/>
  <c r="AX19" i="19"/>
  <c r="BB19" i="19" s="1"/>
  <c r="DS19" i="10" s="1"/>
  <c r="AX7" i="19"/>
  <c r="BB7" i="19" s="1"/>
  <c r="DS7" i="10" s="1"/>
  <c r="AX10" i="19"/>
  <c r="BB10" i="19" s="1"/>
  <c r="AX12" i="19"/>
  <c r="BB12" i="19" s="1"/>
  <c r="DS12" i="10" s="1"/>
  <c r="AX17" i="19"/>
  <c r="BB17" i="19" s="1"/>
  <c r="DS17" i="10" s="1"/>
  <c r="AX11" i="19"/>
  <c r="BB11" i="19" s="1"/>
  <c r="AX5" i="19"/>
  <c r="BB5" i="19" s="1"/>
  <c r="DS5" i="10" s="1"/>
  <c r="AX14" i="19"/>
  <c r="BB14" i="19" s="1"/>
  <c r="AX16" i="19"/>
  <c r="BB16" i="19" s="1"/>
  <c r="AX23" i="19"/>
  <c r="BB23" i="19" s="1"/>
  <c r="AX15" i="19"/>
  <c r="BB15" i="19" s="1"/>
  <c r="AX18" i="19"/>
  <c r="BB18" i="19" s="1"/>
  <c r="AX6" i="19"/>
  <c r="BB6" i="19" s="1"/>
  <c r="BC16" i="19"/>
  <c r="BG16" i="19" s="1"/>
  <c r="EE16" i="10" s="1"/>
  <c r="BC4" i="19"/>
  <c r="BG4" i="19" s="1"/>
  <c r="BC23" i="19"/>
  <c r="BG23" i="19" s="1"/>
  <c r="EE23" i="10" s="1"/>
  <c r="BC19" i="19"/>
  <c r="BG19" i="19" s="1"/>
  <c r="EE19" i="10" s="1"/>
  <c r="BC15" i="19"/>
  <c r="BG15" i="19" s="1"/>
  <c r="EE15" i="10" s="1"/>
  <c r="BC7" i="19"/>
  <c r="BG7" i="19" s="1"/>
  <c r="EE7" i="10" s="1"/>
  <c r="BC18" i="19"/>
  <c r="BG18" i="19" s="1"/>
  <c r="EE18" i="10" s="1"/>
  <c r="BC10" i="19"/>
  <c r="BG10" i="19" s="1"/>
  <c r="EE10" i="10" s="1"/>
  <c r="BC6" i="19"/>
  <c r="BG6" i="19" s="1"/>
  <c r="EE6" i="10" s="1"/>
  <c r="BC20" i="19"/>
  <c r="BG20" i="19" s="1"/>
  <c r="EE20" i="10" s="1"/>
  <c r="BC12" i="19"/>
  <c r="BG12" i="19" s="1"/>
  <c r="EE12" i="10" s="1"/>
  <c r="BC21" i="19"/>
  <c r="BG21" i="19" s="1"/>
  <c r="EE21" i="10" s="1"/>
  <c r="BC17" i="19"/>
  <c r="BG17" i="19" s="1"/>
  <c r="EE17" i="10" s="1"/>
  <c r="BC13" i="19"/>
  <c r="BG13" i="19" s="1"/>
  <c r="EE13" i="10" s="1"/>
  <c r="BC11" i="19"/>
  <c r="BG11" i="19" s="1"/>
  <c r="EE11" i="10" s="1"/>
  <c r="BC9" i="19"/>
  <c r="BG9" i="19" s="1"/>
  <c r="EE9" i="10" s="1"/>
  <c r="BC5" i="19"/>
  <c r="BG5" i="19" s="1"/>
  <c r="EE5" i="10" s="1"/>
  <c r="BC22" i="19"/>
  <c r="BG22" i="19" s="1"/>
  <c r="EE22" i="10" s="1"/>
  <c r="BC14" i="19"/>
  <c r="BG14" i="19" s="1"/>
  <c r="EE14" i="10" s="1"/>
  <c r="BC8" i="19"/>
  <c r="BG8" i="19" s="1"/>
  <c r="EE8" i="10" s="1"/>
  <c r="AL114" i="48"/>
  <c r="AK111" i="48"/>
  <c r="AK126" i="48"/>
  <c r="AJ123" i="48"/>
  <c r="AI120" i="48"/>
  <c r="AH117" i="48"/>
  <c r="AG114" i="48"/>
  <c r="AJ126" i="48"/>
  <c r="AI123" i="48"/>
  <c r="AH120" i="48"/>
  <c r="AG117" i="48"/>
  <c r="AM111" i="48"/>
  <c r="AM126" i="48"/>
  <c r="AL123" i="48"/>
  <c r="AK120" i="48"/>
  <c r="AJ117" i="48"/>
  <c r="AI114" i="48"/>
  <c r="AH111" i="48"/>
  <c r="AW3" i="19"/>
  <c r="G118" i="48"/>
  <c r="P118" i="48"/>
  <c r="AB118" i="48"/>
  <c r="S118" i="48"/>
  <c r="AH125" i="48"/>
  <c r="AH127" i="48"/>
  <c r="AK127" i="48"/>
  <c r="AK125" i="48"/>
  <c r="AB127" i="48"/>
  <c r="S127" i="48"/>
  <c r="AB112" i="48"/>
  <c r="S112" i="48"/>
  <c r="AK122" i="48"/>
  <c r="AK124" i="48" s="1"/>
  <c r="AJ119" i="48"/>
  <c r="AJ121" i="48" s="1"/>
  <c r="AI116" i="48"/>
  <c r="AI118" i="48" s="1"/>
  <c r="AH113" i="48"/>
  <c r="AH115" i="48" s="1"/>
  <c r="AG110" i="48"/>
  <c r="AG112" i="48"/>
  <c r="AG127" i="48"/>
  <c r="AG125" i="48"/>
  <c r="AK115" i="48"/>
  <c r="AK113" i="48"/>
  <c r="AJ112" i="48"/>
  <c r="AJ110" i="48"/>
  <c r="AK116" i="48"/>
  <c r="AK118" i="48" s="1"/>
  <c r="AJ113" i="48"/>
  <c r="AJ115" i="48" s="1"/>
  <c r="AI110" i="48"/>
  <c r="AI112" i="48"/>
  <c r="AI127" i="48"/>
  <c r="AI125" i="48"/>
  <c r="AH124" i="48"/>
  <c r="AH122" i="48"/>
  <c r="AG121" i="48"/>
  <c r="AG119" i="48"/>
  <c r="AL95" i="48"/>
  <c r="AB115" i="48"/>
  <c r="S115" i="48"/>
  <c r="AB121" i="48"/>
  <c r="S121" i="48"/>
  <c r="P127" i="48"/>
  <c r="P112" i="48"/>
  <c r="AG122" i="48"/>
  <c r="AG124" i="48"/>
  <c r="AK110" i="48"/>
  <c r="AK112" i="48"/>
  <c r="AJ122" i="48"/>
  <c r="AJ124" i="48" s="1"/>
  <c r="AI119" i="48"/>
  <c r="AI121" i="48" s="1"/>
  <c r="AH116" i="48"/>
  <c r="AH118" i="48" s="1"/>
  <c r="AG113" i="48"/>
  <c r="AG115" i="48" s="1"/>
  <c r="AJ125" i="48"/>
  <c r="AJ127" i="48"/>
  <c r="AI122" i="48"/>
  <c r="AI124" i="48"/>
  <c r="AH119" i="48"/>
  <c r="AH121" i="48"/>
  <c r="AG116" i="48"/>
  <c r="AG118" i="48"/>
  <c r="AK119" i="48"/>
  <c r="AK121" i="48" s="1"/>
  <c r="AJ116" i="48"/>
  <c r="AJ118" i="48" s="1"/>
  <c r="AI113" i="48"/>
  <c r="AI115" i="48" s="1"/>
  <c r="AH112" i="48"/>
  <c r="AH110" i="48"/>
  <c r="P124" i="48"/>
  <c r="G124" i="48"/>
  <c r="N129" i="48" s="1"/>
  <c r="AB124" i="48"/>
  <c r="S124" i="48"/>
  <c r="B18" i="49"/>
  <c r="BH20" i="19" l="1"/>
  <c r="BL20" i="19" s="1"/>
  <c r="BH16" i="19"/>
  <c r="BL16" i="19" s="1"/>
  <c r="EQ16" i="10" s="1"/>
  <c r="BH12" i="19"/>
  <c r="BL12" i="19" s="1"/>
  <c r="BH4" i="19"/>
  <c r="BL4" i="19" s="1"/>
  <c r="BM4" i="19" s="1"/>
  <c r="BH21" i="19"/>
  <c r="BL21" i="19" s="1"/>
  <c r="BH17" i="19"/>
  <c r="BL17" i="19" s="1"/>
  <c r="BH13" i="19"/>
  <c r="BL13" i="19" s="1"/>
  <c r="BH11" i="19"/>
  <c r="BL11" i="19" s="1"/>
  <c r="EQ11" i="10" s="1"/>
  <c r="BH9" i="19"/>
  <c r="BL9" i="19" s="1"/>
  <c r="EQ9" i="10" s="1"/>
  <c r="BH5" i="19"/>
  <c r="BL5" i="19" s="1"/>
  <c r="BH22" i="19"/>
  <c r="BL22" i="19" s="1"/>
  <c r="BH18" i="19"/>
  <c r="BL18" i="19" s="1"/>
  <c r="EQ18" i="10" s="1"/>
  <c r="BH14" i="19"/>
  <c r="BL14" i="19" s="1"/>
  <c r="EQ14" i="10" s="1"/>
  <c r="BH10" i="19"/>
  <c r="BL10" i="19" s="1"/>
  <c r="EQ10" i="10" s="1"/>
  <c r="BH23" i="19"/>
  <c r="BL23" i="19" s="1"/>
  <c r="EQ23" i="10" s="1"/>
  <c r="BH19" i="19"/>
  <c r="BL19" i="19" s="1"/>
  <c r="BH15" i="19"/>
  <c r="BL15" i="19" s="1"/>
  <c r="EQ15" i="10" s="1"/>
  <c r="BH7" i="19"/>
  <c r="BL7" i="19" s="1"/>
  <c r="BH8" i="19"/>
  <c r="BL8" i="19" s="1"/>
  <c r="BH6" i="19"/>
  <c r="BL6" i="19" s="1"/>
  <c r="EQ6" i="10" s="1"/>
  <c r="DS18" i="10"/>
  <c r="BM18" i="19"/>
  <c r="DS23" i="10"/>
  <c r="DS14" i="10"/>
  <c r="DS11" i="10"/>
  <c r="BM11" i="19"/>
  <c r="BB3" i="19"/>
  <c r="DS4" i="10"/>
  <c r="BG3" i="19"/>
  <c r="EE4" i="10"/>
  <c r="DS6" i="10"/>
  <c r="DS15" i="10"/>
  <c r="DS16" i="10"/>
  <c r="DS10" i="10"/>
  <c r="DS9" i="10"/>
  <c r="BM9" i="19"/>
  <c r="AN118" i="48"/>
  <c r="AE118" i="48"/>
  <c r="AN124" i="48"/>
  <c r="AE124" i="48"/>
  <c r="N130" i="48"/>
  <c r="AN121" i="48"/>
  <c r="AE121" i="48"/>
  <c r="AN127" i="48"/>
  <c r="AE127" i="48"/>
  <c r="Z130" i="48"/>
  <c r="AN115" i="48"/>
  <c r="AE115" i="48"/>
  <c r="AN112" i="48"/>
  <c r="AE112" i="48"/>
  <c r="Z129" i="48"/>
  <c r="D18" i="49"/>
  <c r="C18" i="49"/>
  <c r="B19" i="49"/>
  <c r="BM16" i="19" l="1"/>
  <c r="BM10" i="19"/>
  <c r="BM15" i="19"/>
  <c r="BM6" i="19"/>
  <c r="BM14" i="19"/>
  <c r="BM23" i="19"/>
  <c r="EQ7" i="10"/>
  <c r="BM7" i="19"/>
  <c r="EQ19" i="10"/>
  <c r="BM19" i="19"/>
  <c r="EQ5" i="10"/>
  <c r="BM5" i="19"/>
  <c r="EQ17" i="10"/>
  <c r="BM17" i="19"/>
  <c r="EQ4" i="10"/>
  <c r="BL3" i="19"/>
  <c r="EQ8" i="10"/>
  <c r="BM8" i="19"/>
  <c r="EQ22" i="10"/>
  <c r="BM22" i="19"/>
  <c r="EQ13" i="10"/>
  <c r="BM13" i="19"/>
  <c r="EQ21" i="10"/>
  <c r="BM21" i="19"/>
  <c r="EQ12" i="10"/>
  <c r="BM12" i="19"/>
  <c r="EQ20" i="10"/>
  <c r="BM20" i="19"/>
  <c r="AL130" i="48"/>
  <c r="AL129" i="48"/>
  <c r="D19" i="49"/>
  <c r="C19" i="49"/>
  <c r="BM3" i="19" l="1"/>
  <c r="B20" i="49"/>
  <c r="E19" i="48" l="1"/>
  <c r="E21" i="48"/>
  <c r="K20" i="49"/>
  <c r="D20" i="49"/>
  <c r="C20" i="49"/>
  <c r="E23" i="48" l="1"/>
  <c r="B21" i="49"/>
  <c r="K21" i="49" l="1"/>
  <c r="D21" i="49"/>
  <c r="C21" i="49"/>
  <c r="B23" i="49" l="1"/>
  <c r="B22" i="49"/>
  <c r="K23" i="49" l="1"/>
  <c r="D23" i="49"/>
  <c r="C23" i="49"/>
  <c r="D22" i="49"/>
  <c r="C22" i="49"/>
  <c r="K22" i="49"/>
  <c r="Y16" i="1" l="1"/>
  <c r="Y17" i="1"/>
  <c r="Y18" i="1"/>
  <c r="Y19" i="1"/>
  <c r="Y20" i="1"/>
  <c r="Y21" i="1"/>
  <c r="W3" i="1"/>
  <c r="Y3" i="1" s="1"/>
  <c r="W4" i="1"/>
  <c r="Y4" i="1" s="1"/>
  <c r="W5" i="1"/>
  <c r="Y5" i="1" s="1"/>
  <c r="W6" i="1"/>
  <c r="Y6" i="1" s="1"/>
  <c r="W7" i="1"/>
  <c r="Y7" i="1" s="1"/>
  <c r="W8" i="1"/>
  <c r="Y8" i="1" s="1"/>
  <c r="W9" i="1"/>
  <c r="Y9" i="1" s="1"/>
  <c r="W10" i="1"/>
  <c r="Y10" i="1" s="1"/>
  <c r="W11" i="1"/>
  <c r="Y11" i="1" s="1"/>
  <c r="W12" i="1"/>
  <c r="Y12" i="1" s="1"/>
  <c r="W13" i="1"/>
  <c r="Y13" i="1" s="1"/>
  <c r="W14" i="1"/>
  <c r="Y14" i="1" s="1"/>
  <c r="W15" i="1"/>
  <c r="Y15" i="1" s="1"/>
  <c r="W16" i="1"/>
  <c r="W17" i="1"/>
  <c r="W18" i="1"/>
  <c r="W19" i="1"/>
  <c r="W20" i="1"/>
  <c r="W21" i="1"/>
  <c r="W2" i="1"/>
  <c r="Y2" i="1" s="1"/>
  <c r="E3" i="18" l="1"/>
  <c r="I3" i="18" s="1"/>
  <c r="M3" i="18" s="1"/>
  <c r="Q3" i="18" s="1"/>
  <c r="U3" i="18" s="1"/>
  <c r="Y3" i="18" s="1"/>
  <c r="AC3" i="18" s="1"/>
  <c r="AG3" i="18" s="1"/>
  <c r="AK3" i="18" s="1"/>
  <c r="AO3" i="18" s="1"/>
  <c r="AS3" i="18" s="1"/>
  <c r="AW3" i="18" s="1"/>
  <c r="C4" i="49"/>
  <c r="B4" i="49"/>
  <c r="B3" i="49"/>
  <c r="E2" i="49"/>
  <c r="G4" i="49" l="1"/>
  <c r="B7" i="11"/>
  <c r="B25" i="49"/>
  <c r="F7" i="49" l="1"/>
  <c r="B6" i="49"/>
  <c r="H28" i="49" s="1"/>
  <c r="E7" i="49"/>
  <c r="K28" i="49" l="1"/>
  <c r="K13" i="49"/>
  <c r="K14" i="49"/>
  <c r="K15" i="49"/>
  <c r="K16" i="49"/>
  <c r="K17" i="49"/>
  <c r="K18" i="49"/>
  <c r="K19" i="49"/>
  <c r="K12" i="49"/>
  <c r="P21" i="18"/>
  <c r="AJ18" i="10"/>
  <c r="K25" i="49" l="1"/>
  <c r="K32" i="49" s="1"/>
  <c r="D25" i="49"/>
  <c r="C25" i="49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AO5" i="10"/>
  <c r="AO6" i="10"/>
  <c r="AO7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4" i="10"/>
  <c r="K1" i="2"/>
  <c r="B4" i="10"/>
  <c r="C4" i="10"/>
  <c r="D4" i="10"/>
  <c r="F4" i="10" s="1"/>
  <c r="G4" i="10" s="1"/>
  <c r="L4" i="10"/>
  <c r="M4" i="10"/>
  <c r="P4" i="10"/>
  <c r="Q4" i="10"/>
  <c r="X4" i="10"/>
  <c r="Y4" i="10"/>
  <c r="AB4" i="10"/>
  <c r="AC4" i="10"/>
  <c r="AJ4" i="10"/>
  <c r="AK4" i="10"/>
  <c r="AN4" i="10"/>
  <c r="EY4" i="10" s="1"/>
  <c r="AV4" i="10"/>
  <c r="AW4" i="10"/>
  <c r="BH4" i="10"/>
  <c r="BI4" i="10"/>
  <c r="BT4" i="10"/>
  <c r="BU4" i="10"/>
  <c r="BZ4" i="10"/>
  <c r="CF4" i="10"/>
  <c r="CG4" i="10"/>
  <c r="CR4" i="10"/>
  <c r="CS4" i="10"/>
  <c r="CX4" i="10"/>
  <c r="DD4" i="10"/>
  <c r="DE4" i="10"/>
  <c r="DJ4" i="10"/>
  <c r="DP4" i="10"/>
  <c r="DQ4" i="10"/>
  <c r="EB4" i="10"/>
  <c r="EC4" i="10"/>
  <c r="EN4" i="10"/>
  <c r="EO4" i="10"/>
  <c r="L5" i="10"/>
  <c r="M5" i="10"/>
  <c r="P5" i="10"/>
  <c r="Q5" i="10"/>
  <c r="X5" i="10"/>
  <c r="Y5" i="10"/>
  <c r="AB5" i="10"/>
  <c r="AC5" i="10"/>
  <c r="AJ5" i="10"/>
  <c r="AK5" i="10"/>
  <c r="AN5" i="10"/>
  <c r="AV5" i="10"/>
  <c r="AW5" i="10"/>
  <c r="BH5" i="10"/>
  <c r="BI5" i="10"/>
  <c r="BT5" i="10"/>
  <c r="BU5" i="10"/>
  <c r="CF5" i="10"/>
  <c r="CG5" i="10"/>
  <c r="CR5" i="10"/>
  <c r="CS5" i="10"/>
  <c r="DD5" i="10"/>
  <c r="DE5" i="10"/>
  <c r="DP5" i="10"/>
  <c r="DQ5" i="10"/>
  <c r="EB5" i="10"/>
  <c r="EC5" i="10"/>
  <c r="EN5" i="10"/>
  <c r="EO5" i="10"/>
  <c r="L6" i="10"/>
  <c r="M6" i="10"/>
  <c r="P6" i="10"/>
  <c r="Q6" i="10"/>
  <c r="X6" i="10"/>
  <c r="Y6" i="10"/>
  <c r="AB6" i="10"/>
  <c r="AC6" i="10"/>
  <c r="AJ6" i="10"/>
  <c r="AK6" i="10"/>
  <c r="AN6" i="10"/>
  <c r="AV6" i="10"/>
  <c r="AW6" i="10"/>
  <c r="BH6" i="10"/>
  <c r="BI6" i="10"/>
  <c r="BT6" i="10"/>
  <c r="BU6" i="10"/>
  <c r="CF6" i="10"/>
  <c r="CG6" i="10"/>
  <c r="CR6" i="10"/>
  <c r="CS6" i="10"/>
  <c r="DD6" i="10"/>
  <c r="DE6" i="10"/>
  <c r="DP6" i="10"/>
  <c r="DQ6" i="10"/>
  <c r="EB6" i="10"/>
  <c r="EC6" i="10"/>
  <c r="EN6" i="10"/>
  <c r="EO6" i="10"/>
  <c r="L7" i="10"/>
  <c r="M7" i="10"/>
  <c r="P7" i="10"/>
  <c r="Q7" i="10"/>
  <c r="X7" i="10"/>
  <c r="Y7" i="10"/>
  <c r="AB7" i="10"/>
  <c r="AC7" i="10"/>
  <c r="AJ7" i="10"/>
  <c r="AK7" i="10"/>
  <c r="AN7" i="10"/>
  <c r="AV7" i="10"/>
  <c r="AW7" i="10"/>
  <c r="BB7" i="10"/>
  <c r="BH7" i="10"/>
  <c r="BI7" i="10"/>
  <c r="BN7" i="10"/>
  <c r="BT7" i="10"/>
  <c r="BU7" i="10"/>
  <c r="BZ7" i="10"/>
  <c r="CF7" i="10"/>
  <c r="CG7" i="10"/>
  <c r="CL7" i="10"/>
  <c r="CR7" i="10"/>
  <c r="CS7" i="10"/>
  <c r="CX7" i="10"/>
  <c r="DD7" i="10"/>
  <c r="DE7" i="10"/>
  <c r="DP7" i="10"/>
  <c r="DQ7" i="10"/>
  <c r="DV7" i="10"/>
  <c r="EB7" i="10"/>
  <c r="EC7" i="10"/>
  <c r="EH7" i="10"/>
  <c r="EN7" i="10"/>
  <c r="EO7" i="10"/>
  <c r="ET7" i="10"/>
  <c r="L8" i="10"/>
  <c r="M8" i="10"/>
  <c r="P8" i="10"/>
  <c r="Q8" i="10"/>
  <c r="X8" i="10"/>
  <c r="Y8" i="10"/>
  <c r="AB8" i="10"/>
  <c r="AC8" i="10"/>
  <c r="AJ8" i="10"/>
  <c r="AK8" i="10"/>
  <c r="AN8" i="10"/>
  <c r="AV8" i="10"/>
  <c r="AW8" i="10"/>
  <c r="BB8" i="10"/>
  <c r="BH8" i="10"/>
  <c r="BI8" i="10"/>
  <c r="BN8" i="10"/>
  <c r="BT8" i="10"/>
  <c r="BU8" i="10"/>
  <c r="CF8" i="10"/>
  <c r="CG8" i="10"/>
  <c r="CL8" i="10"/>
  <c r="CR8" i="10"/>
  <c r="CS8" i="10"/>
  <c r="CX8" i="10"/>
  <c r="DD8" i="10"/>
  <c r="DE8" i="10"/>
  <c r="DJ8" i="10"/>
  <c r="DP8" i="10"/>
  <c r="DQ8" i="10"/>
  <c r="EB8" i="10"/>
  <c r="EC8" i="10"/>
  <c r="EH8" i="10"/>
  <c r="EN8" i="10"/>
  <c r="EO8" i="10"/>
  <c r="ET8" i="10"/>
  <c r="L9" i="10"/>
  <c r="M9" i="10"/>
  <c r="P9" i="10"/>
  <c r="Q9" i="10"/>
  <c r="X9" i="10"/>
  <c r="Y9" i="10"/>
  <c r="AB9" i="10"/>
  <c r="AC9" i="10"/>
  <c r="AJ9" i="10"/>
  <c r="AK9" i="10"/>
  <c r="AN9" i="10"/>
  <c r="AV9" i="10"/>
  <c r="AW9" i="10"/>
  <c r="BH9" i="10"/>
  <c r="BI9" i="10"/>
  <c r="BT9" i="10"/>
  <c r="BU9" i="10"/>
  <c r="BZ9" i="10"/>
  <c r="CF9" i="10"/>
  <c r="CG9" i="10"/>
  <c r="CR9" i="10"/>
  <c r="CS9" i="10"/>
  <c r="DD9" i="10"/>
  <c r="DE9" i="10"/>
  <c r="DP9" i="10"/>
  <c r="DQ9" i="10"/>
  <c r="EB9" i="10"/>
  <c r="EC9" i="10"/>
  <c r="EN9" i="10"/>
  <c r="EO9" i="10"/>
  <c r="L10" i="10"/>
  <c r="M10" i="10"/>
  <c r="P10" i="10"/>
  <c r="Q10" i="10"/>
  <c r="X10" i="10"/>
  <c r="Y10" i="10"/>
  <c r="AB10" i="10"/>
  <c r="AC10" i="10"/>
  <c r="AJ10" i="10"/>
  <c r="AK10" i="10"/>
  <c r="AN10" i="10"/>
  <c r="AV10" i="10"/>
  <c r="AW10" i="10"/>
  <c r="BH10" i="10"/>
  <c r="BI10" i="10"/>
  <c r="BT10" i="10"/>
  <c r="BU10" i="10"/>
  <c r="CF10" i="10"/>
  <c r="CG10" i="10"/>
  <c r="CR10" i="10"/>
  <c r="CS10" i="10"/>
  <c r="DD10" i="10"/>
  <c r="DE10" i="10"/>
  <c r="DP10" i="10"/>
  <c r="DQ10" i="10"/>
  <c r="EB10" i="10"/>
  <c r="EC10" i="10"/>
  <c r="EN10" i="10"/>
  <c r="EO10" i="10"/>
  <c r="L11" i="10"/>
  <c r="M11" i="10"/>
  <c r="P11" i="10"/>
  <c r="Q11" i="10"/>
  <c r="X11" i="10"/>
  <c r="Y11" i="10"/>
  <c r="AB11" i="10"/>
  <c r="AC11" i="10"/>
  <c r="AJ11" i="10"/>
  <c r="AK11" i="10"/>
  <c r="AN11" i="10"/>
  <c r="AV11" i="10"/>
  <c r="AW11" i="10"/>
  <c r="BB11" i="10"/>
  <c r="BH11" i="10"/>
  <c r="BI11" i="10"/>
  <c r="BN11" i="10"/>
  <c r="BT11" i="10"/>
  <c r="BU11" i="10"/>
  <c r="BZ11" i="10"/>
  <c r="CF11" i="10"/>
  <c r="CG11" i="10"/>
  <c r="CL11" i="10"/>
  <c r="CR11" i="10"/>
  <c r="CS11" i="10"/>
  <c r="CX11" i="10"/>
  <c r="DD11" i="10"/>
  <c r="DE11" i="10"/>
  <c r="DP11" i="10"/>
  <c r="DQ11" i="10"/>
  <c r="DV11" i="10"/>
  <c r="EB11" i="10"/>
  <c r="EC11" i="10"/>
  <c r="EH11" i="10"/>
  <c r="EN11" i="10"/>
  <c r="EO11" i="10"/>
  <c r="ET11" i="10"/>
  <c r="L12" i="10"/>
  <c r="M12" i="10"/>
  <c r="P12" i="10"/>
  <c r="Q12" i="10"/>
  <c r="X12" i="10"/>
  <c r="Y12" i="10"/>
  <c r="AB12" i="10"/>
  <c r="AC12" i="10"/>
  <c r="AJ12" i="10"/>
  <c r="AK12" i="10"/>
  <c r="AN12" i="10"/>
  <c r="AV12" i="10"/>
  <c r="AW12" i="10"/>
  <c r="BB12" i="10"/>
  <c r="BH12" i="10"/>
  <c r="BI12" i="10"/>
  <c r="BT12" i="10"/>
  <c r="BU12" i="10"/>
  <c r="CF12" i="10"/>
  <c r="CG12" i="10"/>
  <c r="CR12" i="10"/>
  <c r="CS12" i="10"/>
  <c r="CX12" i="10"/>
  <c r="DD12" i="10"/>
  <c r="DE12" i="10"/>
  <c r="DJ12" i="10"/>
  <c r="DP12" i="10"/>
  <c r="DQ12" i="10"/>
  <c r="DV12" i="10"/>
  <c r="EB12" i="10"/>
  <c r="EC12" i="10"/>
  <c r="EH12" i="10"/>
  <c r="EN12" i="10"/>
  <c r="EO12" i="10"/>
  <c r="ET12" i="10"/>
  <c r="L13" i="10"/>
  <c r="M13" i="10"/>
  <c r="P13" i="10"/>
  <c r="Q13" i="10"/>
  <c r="X13" i="10"/>
  <c r="Y13" i="10"/>
  <c r="AB13" i="10"/>
  <c r="AC13" i="10"/>
  <c r="AJ13" i="10"/>
  <c r="AK13" i="10"/>
  <c r="AN13" i="10"/>
  <c r="AV13" i="10"/>
  <c r="AW13" i="10"/>
  <c r="BH13" i="10"/>
  <c r="BI13" i="10"/>
  <c r="BT13" i="10"/>
  <c r="BU13" i="10"/>
  <c r="CF13" i="10"/>
  <c r="CG13" i="10"/>
  <c r="CR13" i="10"/>
  <c r="CS13" i="10"/>
  <c r="DD13" i="10"/>
  <c r="DE13" i="10"/>
  <c r="DP13" i="10"/>
  <c r="DQ13" i="10"/>
  <c r="EB13" i="10"/>
  <c r="EC13" i="10"/>
  <c r="EN13" i="10"/>
  <c r="EO13" i="10"/>
  <c r="L14" i="10"/>
  <c r="M14" i="10"/>
  <c r="P14" i="10"/>
  <c r="Q14" i="10"/>
  <c r="X14" i="10"/>
  <c r="Y14" i="10"/>
  <c r="AB14" i="10"/>
  <c r="AC14" i="10"/>
  <c r="AJ14" i="10"/>
  <c r="AK14" i="10"/>
  <c r="AN14" i="10"/>
  <c r="AV14" i="10"/>
  <c r="AW14" i="10"/>
  <c r="BH14" i="10"/>
  <c r="BI14" i="10"/>
  <c r="BT14" i="10"/>
  <c r="BU14" i="10"/>
  <c r="CF14" i="10"/>
  <c r="CG14" i="10"/>
  <c r="CR14" i="10"/>
  <c r="CS14" i="10"/>
  <c r="DD14" i="10"/>
  <c r="DE14" i="10"/>
  <c r="DP14" i="10"/>
  <c r="DQ14" i="10"/>
  <c r="EB14" i="10"/>
  <c r="EC14" i="10"/>
  <c r="EN14" i="10"/>
  <c r="EO14" i="10"/>
  <c r="L15" i="10"/>
  <c r="M15" i="10"/>
  <c r="P15" i="10"/>
  <c r="Q15" i="10"/>
  <c r="X15" i="10"/>
  <c r="Y15" i="10"/>
  <c r="AB15" i="10"/>
  <c r="AC15" i="10"/>
  <c r="AJ15" i="10"/>
  <c r="AK15" i="10"/>
  <c r="AN15" i="10"/>
  <c r="AV15" i="10"/>
  <c r="AW15" i="10"/>
  <c r="BH15" i="10"/>
  <c r="BI15" i="10"/>
  <c r="BN15" i="10"/>
  <c r="BT15" i="10"/>
  <c r="BU15" i="10"/>
  <c r="BZ15" i="10"/>
  <c r="CF15" i="10"/>
  <c r="CG15" i="10"/>
  <c r="CL15" i="10"/>
  <c r="CR15" i="10"/>
  <c r="CS15" i="10"/>
  <c r="CX15" i="10"/>
  <c r="DD15" i="10"/>
  <c r="DE15" i="10"/>
  <c r="DJ15" i="10"/>
  <c r="DP15" i="10"/>
  <c r="DQ15" i="10"/>
  <c r="DV15" i="10"/>
  <c r="EB15" i="10"/>
  <c r="EC15" i="10"/>
  <c r="EH15" i="10"/>
  <c r="EN15" i="10"/>
  <c r="EO15" i="10"/>
  <c r="ET15" i="10"/>
  <c r="L16" i="10"/>
  <c r="M16" i="10"/>
  <c r="P16" i="10"/>
  <c r="Q16" i="10"/>
  <c r="X16" i="10"/>
  <c r="Y16" i="10"/>
  <c r="AB16" i="10"/>
  <c r="AC16" i="10"/>
  <c r="AJ16" i="10"/>
  <c r="AK16" i="10"/>
  <c r="AN16" i="10"/>
  <c r="AV16" i="10"/>
  <c r="AW16" i="10"/>
  <c r="BB16" i="10"/>
  <c r="BH16" i="10"/>
  <c r="BI16" i="10"/>
  <c r="BN16" i="10"/>
  <c r="BT16" i="10"/>
  <c r="BU16" i="10"/>
  <c r="BZ16" i="10"/>
  <c r="CF16" i="10"/>
  <c r="CG16" i="10"/>
  <c r="CL16" i="10"/>
  <c r="CR16" i="10"/>
  <c r="CS16" i="10"/>
  <c r="DD16" i="10"/>
  <c r="DE16" i="10"/>
  <c r="DP16" i="10"/>
  <c r="DQ16" i="10"/>
  <c r="DV16" i="10"/>
  <c r="EB16" i="10"/>
  <c r="EC16" i="10"/>
  <c r="EH16" i="10"/>
  <c r="EN16" i="10"/>
  <c r="EO16" i="10"/>
  <c r="L17" i="10"/>
  <c r="M17" i="10"/>
  <c r="P17" i="10"/>
  <c r="Q17" i="10"/>
  <c r="X17" i="10"/>
  <c r="Y17" i="10"/>
  <c r="AB17" i="10"/>
  <c r="AC17" i="10"/>
  <c r="AJ17" i="10"/>
  <c r="AK17" i="10"/>
  <c r="AN17" i="10"/>
  <c r="AV17" i="10"/>
  <c r="AW17" i="10"/>
  <c r="BH17" i="10"/>
  <c r="BI17" i="10"/>
  <c r="BT17" i="10"/>
  <c r="BU17" i="10"/>
  <c r="CF17" i="10"/>
  <c r="CG17" i="10"/>
  <c r="CR17" i="10"/>
  <c r="CS17" i="10"/>
  <c r="DD17" i="10"/>
  <c r="DE17" i="10"/>
  <c r="DP17" i="10"/>
  <c r="DQ17" i="10"/>
  <c r="DV17" i="10"/>
  <c r="EB17" i="10"/>
  <c r="EC17" i="10"/>
  <c r="EN17" i="10"/>
  <c r="EO17" i="10"/>
  <c r="L18" i="10"/>
  <c r="M18" i="10"/>
  <c r="P18" i="10"/>
  <c r="Q18" i="10"/>
  <c r="X18" i="10"/>
  <c r="Y18" i="10"/>
  <c r="AB18" i="10"/>
  <c r="AC18" i="10"/>
  <c r="AK18" i="10"/>
  <c r="AN18" i="10"/>
  <c r="AV18" i="10"/>
  <c r="AW18" i="10"/>
  <c r="BB18" i="10"/>
  <c r="BH18" i="10"/>
  <c r="BI18" i="10"/>
  <c r="BN18" i="10"/>
  <c r="BT18" i="10"/>
  <c r="BU18" i="10"/>
  <c r="BZ18" i="10"/>
  <c r="CF18" i="10"/>
  <c r="CG18" i="10"/>
  <c r="CL18" i="10"/>
  <c r="CR18" i="10"/>
  <c r="CS18" i="10"/>
  <c r="CX18" i="10"/>
  <c r="DD18" i="10"/>
  <c r="DE18" i="10"/>
  <c r="DJ18" i="10"/>
  <c r="DP18" i="10"/>
  <c r="DQ18" i="10"/>
  <c r="DV18" i="10"/>
  <c r="EB18" i="10"/>
  <c r="EC18" i="10"/>
  <c r="EH18" i="10"/>
  <c r="EN18" i="10"/>
  <c r="EO18" i="10"/>
  <c r="ET18" i="10"/>
  <c r="L19" i="10"/>
  <c r="M19" i="10"/>
  <c r="P19" i="10"/>
  <c r="Q19" i="10"/>
  <c r="X19" i="10"/>
  <c r="Y19" i="10"/>
  <c r="AB19" i="10"/>
  <c r="AC19" i="10"/>
  <c r="AJ19" i="10"/>
  <c r="AK19" i="10"/>
  <c r="AN19" i="10"/>
  <c r="AV19" i="10"/>
  <c r="AW19" i="10"/>
  <c r="BB19" i="10"/>
  <c r="BH19" i="10"/>
  <c r="BI19" i="10"/>
  <c r="BN19" i="10"/>
  <c r="BT19" i="10"/>
  <c r="BU19" i="10"/>
  <c r="BZ19" i="10"/>
  <c r="CF19" i="10"/>
  <c r="CG19" i="10"/>
  <c r="CR19" i="10"/>
  <c r="CS19" i="10"/>
  <c r="DD19" i="10"/>
  <c r="DE19" i="10"/>
  <c r="DJ19" i="10"/>
  <c r="DP19" i="10"/>
  <c r="DQ19" i="10"/>
  <c r="DV19" i="10"/>
  <c r="EB19" i="10"/>
  <c r="EC19" i="10"/>
  <c r="EH19" i="10"/>
  <c r="EN19" i="10"/>
  <c r="EO19" i="10"/>
  <c r="L20" i="10"/>
  <c r="M20" i="10"/>
  <c r="P20" i="10"/>
  <c r="Q20" i="10"/>
  <c r="X20" i="10"/>
  <c r="Y20" i="10"/>
  <c r="AB20" i="10"/>
  <c r="AC20" i="10"/>
  <c r="AJ20" i="10"/>
  <c r="AK20" i="10"/>
  <c r="AN20" i="10"/>
  <c r="AV20" i="10"/>
  <c r="AW20" i="10"/>
  <c r="BH20" i="10"/>
  <c r="BI20" i="10"/>
  <c r="BT20" i="10"/>
  <c r="BU20" i="10"/>
  <c r="CF20" i="10"/>
  <c r="CG20" i="10"/>
  <c r="CR20" i="10"/>
  <c r="CS20" i="10"/>
  <c r="DD20" i="10"/>
  <c r="DE20" i="10"/>
  <c r="DP20" i="10"/>
  <c r="DQ20" i="10"/>
  <c r="EB20" i="10"/>
  <c r="EC20" i="10"/>
  <c r="EN20" i="10"/>
  <c r="EO20" i="10"/>
  <c r="L21" i="10"/>
  <c r="M21" i="10"/>
  <c r="P21" i="10"/>
  <c r="Q21" i="10"/>
  <c r="X21" i="10"/>
  <c r="Y21" i="10"/>
  <c r="AB21" i="10"/>
  <c r="AC21" i="10"/>
  <c r="AJ21" i="10"/>
  <c r="AK21" i="10"/>
  <c r="AN21" i="10"/>
  <c r="AV21" i="10"/>
  <c r="AW21" i="10"/>
  <c r="BH21" i="10"/>
  <c r="BI21" i="10"/>
  <c r="BT21" i="10"/>
  <c r="BU21" i="10"/>
  <c r="CF21" i="10"/>
  <c r="CG21" i="10"/>
  <c r="CR21" i="10"/>
  <c r="CS21" i="10"/>
  <c r="DD21" i="10"/>
  <c r="DE21" i="10"/>
  <c r="DP21" i="10"/>
  <c r="DQ21" i="10"/>
  <c r="EB21" i="10"/>
  <c r="EC21" i="10"/>
  <c r="EN21" i="10"/>
  <c r="EO21" i="10"/>
  <c r="L22" i="10"/>
  <c r="M22" i="10"/>
  <c r="P22" i="10"/>
  <c r="Q22" i="10"/>
  <c r="X22" i="10"/>
  <c r="Y22" i="10"/>
  <c r="AB22" i="10"/>
  <c r="AC22" i="10"/>
  <c r="AJ22" i="10"/>
  <c r="AK22" i="10"/>
  <c r="AN22" i="10"/>
  <c r="AV22" i="10"/>
  <c r="AW22" i="10"/>
  <c r="BB22" i="10"/>
  <c r="BH22" i="10"/>
  <c r="BI22" i="10"/>
  <c r="BN22" i="10"/>
  <c r="BT22" i="10"/>
  <c r="BU22" i="10"/>
  <c r="BZ22" i="10"/>
  <c r="CF22" i="10"/>
  <c r="CG22" i="10"/>
  <c r="CL22" i="10"/>
  <c r="CR22" i="10"/>
  <c r="CS22" i="10"/>
  <c r="CX22" i="10"/>
  <c r="DD22" i="10"/>
  <c r="DE22" i="10"/>
  <c r="DJ22" i="10"/>
  <c r="DP22" i="10"/>
  <c r="DQ22" i="10"/>
  <c r="DV22" i="10"/>
  <c r="EB22" i="10"/>
  <c r="EC22" i="10"/>
  <c r="EH22" i="10"/>
  <c r="EN22" i="10"/>
  <c r="EO22" i="10"/>
  <c r="ET22" i="10"/>
  <c r="L23" i="10"/>
  <c r="M23" i="10"/>
  <c r="P23" i="10"/>
  <c r="Q23" i="10"/>
  <c r="X23" i="10"/>
  <c r="Y23" i="10"/>
  <c r="AB23" i="10"/>
  <c r="AC23" i="10"/>
  <c r="AJ23" i="10"/>
  <c r="AK23" i="10"/>
  <c r="AN23" i="10"/>
  <c r="AV23" i="10"/>
  <c r="AW23" i="10"/>
  <c r="BB23" i="10"/>
  <c r="BH23" i="10"/>
  <c r="BI23" i="10"/>
  <c r="BN23" i="10"/>
  <c r="BT23" i="10"/>
  <c r="BU23" i="10"/>
  <c r="BZ23" i="10"/>
  <c r="CF23" i="10"/>
  <c r="CG23" i="10"/>
  <c r="CL23" i="10"/>
  <c r="CR23" i="10"/>
  <c r="CS23" i="10"/>
  <c r="CX23" i="10"/>
  <c r="DD23" i="10"/>
  <c r="DE23" i="10"/>
  <c r="DJ23" i="10"/>
  <c r="DP23" i="10"/>
  <c r="DQ23" i="10"/>
  <c r="DV23" i="10"/>
  <c r="EB23" i="10"/>
  <c r="EC23" i="10"/>
  <c r="EN23" i="10"/>
  <c r="EO23" i="10"/>
  <c r="ET23" i="10"/>
  <c r="B6" i="18"/>
  <c r="C6" i="18"/>
  <c r="H6" i="18"/>
  <c r="L6" i="18"/>
  <c r="P6" i="18"/>
  <c r="T6" i="18"/>
  <c r="X6" i="18"/>
  <c r="AB6" i="18"/>
  <c r="AF6" i="18"/>
  <c r="AJ6" i="18"/>
  <c r="AN6" i="18"/>
  <c r="AR6" i="18"/>
  <c r="AV6" i="18"/>
  <c r="AZ6" i="18"/>
  <c r="B7" i="18"/>
  <c r="C7" i="18"/>
  <c r="H7" i="18"/>
  <c r="L7" i="18"/>
  <c r="P7" i="18"/>
  <c r="T7" i="18"/>
  <c r="X7" i="18"/>
  <c r="AB7" i="18"/>
  <c r="AF7" i="18"/>
  <c r="AJ7" i="18"/>
  <c r="AN7" i="18"/>
  <c r="AR7" i="18"/>
  <c r="AV7" i="18"/>
  <c r="AZ7" i="18"/>
  <c r="B8" i="18"/>
  <c r="C8" i="18"/>
  <c r="H8" i="18"/>
  <c r="L8" i="18"/>
  <c r="P8" i="18"/>
  <c r="T8" i="18"/>
  <c r="X8" i="18"/>
  <c r="AB8" i="18"/>
  <c r="AF8" i="18"/>
  <c r="AJ8" i="18"/>
  <c r="AN8" i="18"/>
  <c r="AR8" i="18"/>
  <c r="AV8" i="18"/>
  <c r="AZ8" i="18"/>
  <c r="B9" i="18"/>
  <c r="C9" i="18"/>
  <c r="H9" i="18"/>
  <c r="L9" i="18"/>
  <c r="P9" i="18"/>
  <c r="T9" i="18"/>
  <c r="X9" i="18"/>
  <c r="AB9" i="18"/>
  <c r="AF9" i="18"/>
  <c r="AJ9" i="18"/>
  <c r="AN9" i="18"/>
  <c r="AR9" i="18"/>
  <c r="AV9" i="18"/>
  <c r="AZ9" i="18"/>
  <c r="B10" i="18"/>
  <c r="C10" i="18"/>
  <c r="H10" i="18"/>
  <c r="L10" i="18"/>
  <c r="P10" i="18"/>
  <c r="T10" i="18"/>
  <c r="X10" i="18"/>
  <c r="AB10" i="18"/>
  <c r="AF10" i="18"/>
  <c r="AJ10" i="18"/>
  <c r="AN10" i="18"/>
  <c r="AR10" i="18"/>
  <c r="AV10" i="18"/>
  <c r="AZ10" i="18"/>
  <c r="B11" i="18"/>
  <c r="C11" i="18"/>
  <c r="H11" i="18"/>
  <c r="L11" i="18"/>
  <c r="P11" i="18"/>
  <c r="T11" i="18"/>
  <c r="X11" i="18"/>
  <c r="AB11" i="18"/>
  <c r="AF11" i="18"/>
  <c r="AJ11" i="18"/>
  <c r="AN11" i="18"/>
  <c r="AR11" i="18"/>
  <c r="AV11" i="18"/>
  <c r="AZ11" i="18"/>
  <c r="B12" i="18"/>
  <c r="C12" i="18"/>
  <c r="H12" i="18"/>
  <c r="L12" i="18"/>
  <c r="P12" i="18"/>
  <c r="T12" i="18"/>
  <c r="X12" i="18"/>
  <c r="AB12" i="18"/>
  <c r="AF12" i="18"/>
  <c r="AJ12" i="18"/>
  <c r="AN12" i="18"/>
  <c r="AR12" i="18"/>
  <c r="AV12" i="18"/>
  <c r="AZ12" i="18"/>
  <c r="B13" i="18"/>
  <c r="C13" i="18"/>
  <c r="H13" i="18"/>
  <c r="L13" i="18"/>
  <c r="P13" i="18"/>
  <c r="T13" i="18"/>
  <c r="X13" i="18"/>
  <c r="AB13" i="18"/>
  <c r="AF13" i="18"/>
  <c r="AJ13" i="18"/>
  <c r="AN13" i="18"/>
  <c r="AR13" i="18"/>
  <c r="AV13" i="18"/>
  <c r="AZ13" i="18"/>
  <c r="B14" i="18"/>
  <c r="C14" i="18"/>
  <c r="H14" i="18"/>
  <c r="L14" i="18"/>
  <c r="P14" i="18"/>
  <c r="T14" i="18"/>
  <c r="X14" i="18"/>
  <c r="AB14" i="18"/>
  <c r="AF14" i="18"/>
  <c r="AJ14" i="18"/>
  <c r="AN14" i="18"/>
  <c r="AR14" i="18"/>
  <c r="AV14" i="18"/>
  <c r="AZ14" i="18"/>
  <c r="B15" i="18"/>
  <c r="C15" i="18"/>
  <c r="H15" i="18"/>
  <c r="L15" i="18"/>
  <c r="P15" i="18"/>
  <c r="T15" i="18"/>
  <c r="X15" i="18"/>
  <c r="AB15" i="18"/>
  <c r="AF15" i="18"/>
  <c r="AJ15" i="18"/>
  <c r="AN15" i="18"/>
  <c r="AR15" i="18"/>
  <c r="AV15" i="18"/>
  <c r="AZ15" i="18"/>
  <c r="B16" i="18"/>
  <c r="C16" i="18"/>
  <c r="H16" i="18"/>
  <c r="L16" i="18"/>
  <c r="P16" i="18"/>
  <c r="T16" i="18"/>
  <c r="X16" i="18"/>
  <c r="AB16" i="18"/>
  <c r="AF16" i="18"/>
  <c r="AJ16" i="18"/>
  <c r="AN16" i="18"/>
  <c r="AR16" i="18"/>
  <c r="AV16" i="18"/>
  <c r="AZ16" i="18"/>
  <c r="B17" i="18"/>
  <c r="C17" i="18"/>
  <c r="H17" i="18"/>
  <c r="L17" i="18"/>
  <c r="P17" i="18"/>
  <c r="T17" i="18"/>
  <c r="X17" i="18"/>
  <c r="AB17" i="18"/>
  <c r="AF17" i="18"/>
  <c r="AJ17" i="18"/>
  <c r="AN17" i="18"/>
  <c r="AR17" i="18"/>
  <c r="AV17" i="18"/>
  <c r="AZ17" i="18"/>
  <c r="B18" i="18"/>
  <c r="C18" i="18"/>
  <c r="H18" i="18"/>
  <c r="L18" i="18"/>
  <c r="P18" i="18"/>
  <c r="T18" i="18"/>
  <c r="X18" i="18"/>
  <c r="AB18" i="18"/>
  <c r="AF18" i="18"/>
  <c r="AJ18" i="18"/>
  <c r="AN18" i="18"/>
  <c r="AR18" i="18"/>
  <c r="AV18" i="18"/>
  <c r="AZ18" i="18"/>
  <c r="B19" i="18"/>
  <c r="C19" i="18"/>
  <c r="H19" i="18"/>
  <c r="L19" i="18"/>
  <c r="P19" i="18"/>
  <c r="T19" i="18"/>
  <c r="X19" i="18"/>
  <c r="AB19" i="18"/>
  <c r="AF19" i="18"/>
  <c r="AJ19" i="18"/>
  <c r="AN19" i="18"/>
  <c r="AR19" i="18"/>
  <c r="AV19" i="18"/>
  <c r="AZ19" i="18"/>
  <c r="B20" i="18"/>
  <c r="C20" i="18"/>
  <c r="H20" i="18"/>
  <c r="L20" i="18"/>
  <c r="P20" i="18"/>
  <c r="T20" i="18"/>
  <c r="X20" i="18"/>
  <c r="AB20" i="18"/>
  <c r="AF20" i="18"/>
  <c r="AJ20" i="18"/>
  <c r="AN20" i="18"/>
  <c r="AR20" i="18"/>
  <c r="AV20" i="18"/>
  <c r="AZ20" i="18"/>
  <c r="B21" i="18"/>
  <c r="C21" i="18"/>
  <c r="H21" i="18"/>
  <c r="L21" i="18"/>
  <c r="T21" i="18"/>
  <c r="X21" i="18"/>
  <c r="AB21" i="18"/>
  <c r="AF21" i="18"/>
  <c r="AJ21" i="18"/>
  <c r="AN21" i="18"/>
  <c r="AR21" i="18"/>
  <c r="AV21" i="18"/>
  <c r="AZ21" i="18"/>
  <c r="B22" i="18"/>
  <c r="C22" i="18"/>
  <c r="H22" i="18"/>
  <c r="L22" i="18"/>
  <c r="P22" i="18"/>
  <c r="T22" i="18"/>
  <c r="X22" i="18"/>
  <c r="AB22" i="18"/>
  <c r="AF22" i="18"/>
  <c r="AJ22" i="18"/>
  <c r="AN22" i="18"/>
  <c r="AR22" i="18"/>
  <c r="AV22" i="18"/>
  <c r="AZ22" i="18"/>
  <c r="B23" i="18"/>
  <c r="C23" i="18"/>
  <c r="H23" i="18"/>
  <c r="L23" i="18"/>
  <c r="P23" i="18"/>
  <c r="T23" i="18"/>
  <c r="X23" i="18"/>
  <c r="AB23" i="18"/>
  <c r="AF23" i="18"/>
  <c r="AJ23" i="18"/>
  <c r="AN23" i="18"/>
  <c r="AR23" i="18"/>
  <c r="AV23" i="18"/>
  <c r="AZ23" i="18"/>
  <c r="B24" i="18"/>
  <c r="C24" i="18"/>
  <c r="H24" i="18"/>
  <c r="L24" i="18"/>
  <c r="P24" i="18"/>
  <c r="T24" i="18"/>
  <c r="X24" i="18"/>
  <c r="AB24" i="18"/>
  <c r="AF24" i="18"/>
  <c r="AJ24" i="18"/>
  <c r="AN24" i="18"/>
  <c r="AR24" i="18"/>
  <c r="AV24" i="18"/>
  <c r="AZ24" i="18"/>
  <c r="B25" i="18"/>
  <c r="C25" i="18"/>
  <c r="H25" i="18"/>
  <c r="L25" i="18"/>
  <c r="P25" i="18"/>
  <c r="T25" i="18"/>
  <c r="X25" i="18"/>
  <c r="AB25" i="18"/>
  <c r="AF25" i="18"/>
  <c r="AJ25" i="18"/>
  <c r="AN25" i="18"/>
  <c r="AR25" i="18"/>
  <c r="AV25" i="18"/>
  <c r="AZ25" i="18"/>
  <c r="AM4" i="10"/>
  <c r="AP4" i="10" s="1"/>
  <c r="DJ5" i="10"/>
  <c r="O6" i="10"/>
  <c r="R6" i="10" s="1"/>
  <c r="AA6" i="10"/>
  <c r="AD6" i="10" s="1"/>
  <c r="AM7" i="10"/>
  <c r="AP7" i="10" s="1"/>
  <c r="AA11" i="10"/>
  <c r="AD11" i="10" s="1"/>
  <c r="AM11" i="10"/>
  <c r="AP11" i="10" s="1"/>
  <c r="O14" i="10"/>
  <c r="R14" i="10" s="1"/>
  <c r="AM15" i="10"/>
  <c r="AP15" i="10" s="1"/>
  <c r="O18" i="10"/>
  <c r="R18" i="10" s="1"/>
  <c r="B11" i="11"/>
  <c r="B13" i="11"/>
  <c r="G2" i="1"/>
  <c r="AL2" i="1"/>
  <c r="F3" i="1"/>
  <c r="G3" i="1" s="1"/>
  <c r="N3" i="1"/>
  <c r="AL3" i="1"/>
  <c r="F4" i="1"/>
  <c r="G4" i="1" s="1"/>
  <c r="CO6" i="10"/>
  <c r="N4" i="1"/>
  <c r="AL4" i="1"/>
  <c r="F5" i="1"/>
  <c r="G5" i="1" s="1"/>
  <c r="N5" i="1"/>
  <c r="AL5" i="1"/>
  <c r="F6" i="1"/>
  <c r="G6" i="1" s="1"/>
  <c r="N6" i="1"/>
  <c r="AL6" i="1"/>
  <c r="F7" i="1"/>
  <c r="G7" i="1" s="1"/>
  <c r="N7" i="1"/>
  <c r="AL7" i="1"/>
  <c r="F8" i="1"/>
  <c r="G8" i="1" s="1"/>
  <c r="CN10" i="10"/>
  <c r="N8" i="1"/>
  <c r="AL8" i="1"/>
  <c r="F9" i="1"/>
  <c r="G9" i="1" s="1"/>
  <c r="DX11" i="10"/>
  <c r="N9" i="1"/>
  <c r="AL9" i="1"/>
  <c r="F10" i="1"/>
  <c r="G10" i="1" s="1"/>
  <c r="N10" i="1"/>
  <c r="AL10" i="1"/>
  <c r="F11" i="1"/>
  <c r="G11" i="1" s="1"/>
  <c r="H13" i="10"/>
  <c r="N11" i="1"/>
  <c r="AL11" i="1"/>
  <c r="F12" i="1"/>
  <c r="G12" i="1" s="1"/>
  <c r="N12" i="1"/>
  <c r="AL12" i="1"/>
  <c r="F13" i="1"/>
  <c r="G13" i="1" s="1"/>
  <c r="N13" i="1"/>
  <c r="AL13" i="1"/>
  <c r="F14" i="1"/>
  <c r="G14" i="1" s="1"/>
  <c r="BP16" i="10"/>
  <c r="N14" i="1"/>
  <c r="AL14" i="1"/>
  <c r="F15" i="1"/>
  <c r="G15" i="1" s="1"/>
  <c r="AF17" i="10"/>
  <c r="N15" i="1"/>
  <c r="AL15" i="1"/>
  <c r="F16" i="1"/>
  <c r="G16" i="1" s="1"/>
  <c r="BD18" i="10"/>
  <c r="N16" i="1"/>
  <c r="AL16" i="1"/>
  <c r="F17" i="1"/>
  <c r="G17" i="1" s="1"/>
  <c r="EJ19" i="10"/>
  <c r="N17" i="1"/>
  <c r="AL17" i="1"/>
  <c r="F18" i="1"/>
  <c r="G18" i="1" s="1"/>
  <c r="I20" i="10"/>
  <c r="L18" i="1"/>
  <c r="N18" i="1"/>
  <c r="AL18" i="1"/>
  <c r="F19" i="1"/>
  <c r="G19" i="1" s="1"/>
  <c r="DL21" i="10"/>
  <c r="L19" i="1"/>
  <c r="N19" i="1"/>
  <c r="AL19" i="1"/>
  <c r="F20" i="1"/>
  <c r="G20" i="1" s="1"/>
  <c r="DA22" i="10"/>
  <c r="L20" i="1"/>
  <c r="N20" i="1"/>
  <c r="AL20" i="1"/>
  <c r="F21" i="1"/>
  <c r="G21" i="1" s="1"/>
  <c r="DX23" i="10"/>
  <c r="L21" i="1"/>
  <c r="N21" i="1"/>
  <c r="AL21" i="1"/>
  <c r="CB22" i="10"/>
  <c r="CO4" i="10"/>
  <c r="EK17" i="10"/>
  <c r="BN9" i="10"/>
  <c r="ET9" i="10"/>
  <c r="BB9" i="10"/>
  <c r="CX5" i="10"/>
  <c r="BB5" i="10"/>
  <c r="BZ5" i="10"/>
  <c r="BN6" i="10"/>
  <c r="EH4" i="10"/>
  <c r="CX21" i="10"/>
  <c r="BB21" i="10"/>
  <c r="ET19" i="10"/>
  <c r="O11" i="10"/>
  <c r="R11" i="10" s="1"/>
  <c r="BZ6" i="10"/>
  <c r="CL4" i="10"/>
  <c r="BB10" i="10"/>
  <c r="EH20" i="10"/>
  <c r="CX14" i="10"/>
  <c r="CX6" i="10"/>
  <c r="ET16" i="10"/>
  <c r="BN14" i="10"/>
  <c r="BN12" i="10"/>
  <c r="CL14" i="10"/>
  <c r="DJ20" i="10"/>
  <c r="DJ16" i="10"/>
  <c r="DJ21" i="10"/>
  <c r="BB15" i="10"/>
  <c r="AA7" i="10"/>
  <c r="AD7" i="10" s="1"/>
  <c r="BN4" i="10"/>
  <c r="BB14" i="10"/>
  <c r="O7" i="10"/>
  <c r="R7" i="10" s="1"/>
  <c r="BZ10" i="10"/>
  <c r="BN10" i="10"/>
  <c r="DJ14" i="10"/>
  <c r="BN21" i="10"/>
  <c r="ET20" i="10"/>
  <c r="AA18" i="10"/>
  <c r="AD18" i="10" s="1"/>
  <c r="ET17" i="10"/>
  <c r="CX17" i="10"/>
  <c r="CX16" i="10"/>
  <c r="CX9" i="10"/>
  <c r="DV5" i="10"/>
  <c r="CX20" i="10"/>
  <c r="BB20" i="10"/>
  <c r="BZ17" i="10"/>
  <c r="BN17" i="10"/>
  <c r="ET14" i="10"/>
  <c r="DV14" i="10"/>
  <c r="ET13" i="10"/>
  <c r="CX13" i="10"/>
  <c r="BN13" i="10"/>
  <c r="EH10" i="10"/>
  <c r="DJ10" i="10"/>
  <c r="AA10" i="10"/>
  <c r="AD10" i="10" s="1"/>
  <c r="O10" i="10"/>
  <c r="R10" i="10" s="1"/>
  <c r="ET6" i="10"/>
  <c r="EH23" i="10"/>
  <c r="DJ17" i="10"/>
  <c r="CL10" i="10"/>
  <c r="CL12" i="10"/>
  <c r="BZ13" i="10"/>
  <c r="DJ9" i="10"/>
  <c r="BZ8" i="10"/>
  <c r="DV6" i="10"/>
  <c r="DJ6" i="10"/>
  <c r="BZ12" i="10"/>
  <c r="DV10" i="10"/>
  <c r="EH17" i="10"/>
  <c r="CX10" i="10"/>
  <c r="BB6" i="10"/>
  <c r="ET5" i="10"/>
  <c r="DV4" i="10"/>
  <c r="BB13" i="10"/>
  <c r="DV20" i="10"/>
  <c r="CL19" i="10"/>
  <c r="BN5" i="10"/>
  <c r="DV9" i="10"/>
  <c r="ET21" i="10"/>
  <c r="ET10" i="10"/>
  <c r="DJ13" i="10"/>
  <c r="DJ11" i="10"/>
  <c r="BB4" i="10"/>
  <c r="DV13" i="10"/>
  <c r="BN20" i="10"/>
  <c r="CX19" i="10"/>
  <c r="EH21" i="10"/>
  <c r="DV8" i="10"/>
  <c r="EH6" i="10"/>
  <c r="DV21" i="10"/>
  <c r="BB17" i="10"/>
  <c r="ET4" i="10"/>
  <c r="AM18" i="10"/>
  <c r="AP18" i="10" s="1"/>
  <c r="EH14" i="10"/>
  <c r="EH13" i="10"/>
  <c r="DJ7" i="10"/>
  <c r="EH5" i="10"/>
  <c r="EH9" i="10"/>
  <c r="I18" i="10"/>
  <c r="AR16" i="10"/>
  <c r="BP21" i="10"/>
  <c r="H21" i="10"/>
  <c r="AG21" i="10"/>
  <c r="AR11" i="10"/>
  <c r="BD11" i="10"/>
  <c r="T15" i="10"/>
  <c r="CZ15" i="10"/>
  <c r="CN15" i="10"/>
  <c r="DX15" i="10"/>
  <c r="DL15" i="10"/>
  <c r="H15" i="10"/>
  <c r="DM15" i="10"/>
  <c r="EK15" i="10"/>
  <c r="BD15" i="10"/>
  <c r="BE15" i="10"/>
  <c r="U15" i="10"/>
  <c r="AG15" i="10"/>
  <c r="BP15" i="10"/>
  <c r="AR15" i="10"/>
  <c r="DA15" i="10"/>
  <c r="CB15" i="10"/>
  <c r="BQ15" i="10"/>
  <c r="AS15" i="10"/>
  <c r="DY15" i="10"/>
  <c r="I15" i="10"/>
  <c r="EJ15" i="10"/>
  <c r="AF15" i="10"/>
  <c r="CO15" i="10"/>
  <c r="T20" i="10"/>
  <c r="CO20" i="10"/>
  <c r="BD20" i="10"/>
  <c r="AF20" i="10"/>
  <c r="BD14" i="10"/>
  <c r="DA14" i="10"/>
  <c r="EK14" i="10"/>
  <c r="AR14" i="10"/>
  <c r="I14" i="10"/>
  <c r="EJ14" i="10"/>
  <c r="CN14" i="10"/>
  <c r="AG14" i="10"/>
  <c r="AF14" i="10"/>
  <c r="DY18" i="10"/>
  <c r="DL18" i="10"/>
  <c r="T11" i="10"/>
  <c r="BP11" i="10"/>
  <c r="DM21" i="10"/>
  <c r="DX21" i="10"/>
  <c r="T21" i="10"/>
  <c r="DL11" i="10"/>
  <c r="DM11" i="10"/>
  <c r="U18" i="10"/>
  <c r="DX18" i="10"/>
  <c r="T18" i="10"/>
  <c r="AG17" i="10"/>
  <c r="EK11" i="10"/>
  <c r="AS21" i="10"/>
  <c r="BE16" i="10"/>
  <c r="H16" i="10"/>
  <c r="AR21" i="10"/>
  <c r="I21" i="10"/>
  <c r="BP5" i="10"/>
  <c r="BD17" i="10"/>
  <c r="CZ5" i="10"/>
  <c r="CN18" i="10"/>
  <c r="AR18" i="10"/>
  <c r="AS17" i="10"/>
  <c r="CZ11" i="10"/>
  <c r="BE21" i="10"/>
  <c r="BQ21" i="10"/>
  <c r="AR17" i="10"/>
  <c r="CC15" i="10"/>
  <c r="CZ23" i="10"/>
  <c r="BD23" i="10"/>
  <c r="EJ23" i="10"/>
  <c r="DY23" i="10"/>
  <c r="I22" i="10"/>
  <c r="BP22" i="10"/>
  <c r="EJ22" i="10"/>
  <c r="AR22" i="10"/>
  <c r="EK22" i="10"/>
  <c r="BQ22" i="10"/>
  <c r="H22" i="10"/>
  <c r="T22" i="10"/>
  <c r="BE22" i="10"/>
  <c r="CC22" i="10"/>
  <c r="CO22" i="10"/>
  <c r="CN22" i="10"/>
  <c r="DM22" i="10"/>
  <c r="DL22" i="10"/>
  <c r="DY22" i="10"/>
  <c r="CZ22" i="10"/>
  <c r="AG22" i="10"/>
  <c r="AS22" i="10"/>
  <c r="U20" i="10"/>
  <c r="BE20" i="10"/>
  <c r="AS20" i="10"/>
  <c r="CB20" i="10"/>
  <c r="BP20" i="10"/>
  <c r="CC20" i="10"/>
  <c r="AG20" i="10"/>
  <c r="CZ20" i="10"/>
  <c r="EJ20" i="10"/>
  <c r="DL20" i="10"/>
  <c r="DA20" i="10"/>
  <c r="H20" i="10"/>
  <c r="DM20" i="10"/>
  <c r="AG11" i="10"/>
  <c r="BQ11" i="10"/>
  <c r="BE11" i="10"/>
  <c r="DY11" i="10"/>
  <c r="U11" i="10"/>
  <c r="AS11" i="10"/>
  <c r="AG19" i="10"/>
  <c r="BQ16" i="10"/>
  <c r="EK16" i="10"/>
  <c r="DM16" i="10"/>
  <c r="CO16" i="10"/>
  <c r="U16" i="10"/>
  <c r="DA16" i="10"/>
  <c r="AS16" i="10"/>
  <c r="BQ5" i="10"/>
  <c r="AS5" i="10"/>
  <c r="BE5" i="10"/>
  <c r="EK5" i="10"/>
  <c r="DM5" i="10"/>
  <c r="CC5" i="10"/>
  <c r="I5" i="10"/>
  <c r="AG5" i="10"/>
  <c r="DY5" i="10"/>
  <c r="DA5" i="10"/>
  <c r="CZ18" i="10"/>
  <c r="AF18" i="10"/>
  <c r="DM18" i="10"/>
  <c r="H18" i="10"/>
  <c r="EJ18" i="10"/>
  <c r="EK18" i="10"/>
  <c r="BP18" i="10"/>
  <c r="CO18" i="10"/>
  <c r="AS18" i="10"/>
  <c r="CB18" i="10"/>
  <c r="AG18" i="10"/>
  <c r="DA18" i="10"/>
  <c r="EK8" i="10"/>
  <c r="DM8" i="10"/>
  <c r="AG16" i="10"/>
  <c r="I16" i="10"/>
  <c r="DX17" i="10"/>
  <c r="CN17" i="10"/>
  <c r="DL17" i="10"/>
  <c r="BP17" i="10"/>
  <c r="CZ17" i="10"/>
  <c r="H17" i="10"/>
  <c r="CB17" i="10"/>
  <c r="EJ17" i="10"/>
  <c r="T17" i="10"/>
  <c r="I17" i="10"/>
  <c r="DA17" i="10"/>
  <c r="T16" i="10"/>
  <c r="CB16" i="10"/>
  <c r="DL16" i="10"/>
  <c r="DN16" i="10" s="1"/>
  <c r="DX16" i="10"/>
  <c r="CN16" i="10"/>
  <c r="AF16" i="10"/>
  <c r="CZ16" i="10"/>
  <c r="BD16" i="10"/>
  <c r="BF16" i="10" s="1"/>
  <c r="CC16" i="10"/>
  <c r="DY16" i="10"/>
  <c r="U5" i="10"/>
  <c r="CO17" i="10"/>
  <c r="CZ21" i="10"/>
  <c r="CN5" i="10"/>
  <c r="H5" i="10"/>
  <c r="EJ5" i="10"/>
  <c r="AR5" i="10"/>
  <c r="AT5" i="10" s="1"/>
  <c r="AF5" i="10"/>
  <c r="BD5" i="10"/>
  <c r="DX5" i="10"/>
  <c r="CO14" i="10"/>
  <c r="U14" i="10"/>
  <c r="DY21" i="10"/>
  <c r="T13" i="10"/>
  <c r="EJ13" i="10"/>
  <c r="AF13" i="10"/>
  <c r="BD13" i="10"/>
  <c r="BP13" i="10"/>
  <c r="AR13" i="10"/>
  <c r="CB13" i="10"/>
  <c r="DL13" i="10"/>
  <c r="CZ13" i="10"/>
  <c r="DX13" i="10"/>
  <c r="CN13" i="10"/>
  <c r="DL6" i="10"/>
  <c r="T6" i="10"/>
  <c r="AR6" i="10"/>
  <c r="CC6" i="10"/>
  <c r="BD6" i="10"/>
  <c r="BP4" i="10"/>
  <c r="I4" i="10"/>
  <c r="DX4" i="10"/>
  <c r="EK4" i="10"/>
  <c r="DL4" i="10"/>
  <c r="U4" i="10"/>
  <c r="CZ4" i="10"/>
  <c r="AG4" i="10"/>
  <c r="BD4" i="10"/>
  <c r="T4" i="10"/>
  <c r="V4" i="10" s="1"/>
  <c r="DA4" i="10"/>
  <c r="EJ4" i="10"/>
  <c r="CB4" i="10"/>
  <c r="CC4" i="10"/>
  <c r="DA13" i="10"/>
  <c r="BE13" i="10"/>
  <c r="CO13" i="10"/>
  <c r="EK13" i="10"/>
  <c r="DY13" i="10"/>
  <c r="BQ13" i="10"/>
  <c r="I13" i="10"/>
  <c r="AG13" i="10"/>
  <c r="DM13" i="10"/>
  <c r="U13" i="10"/>
  <c r="AS13" i="10"/>
  <c r="CC13" i="10"/>
  <c r="AF12" i="10"/>
  <c r="EJ12" i="10"/>
  <c r="CB12" i="10"/>
  <c r="AR12" i="10"/>
  <c r="CZ12" i="10"/>
  <c r="T12" i="10"/>
  <c r="DL12" i="10"/>
  <c r="BD12" i="10"/>
  <c r="H12" i="10"/>
  <c r="DA12" i="10"/>
  <c r="DM12" i="10"/>
  <c r="CN12" i="10"/>
  <c r="DX12" i="10"/>
  <c r="AS12" i="10"/>
  <c r="BQ12" i="10"/>
  <c r="DY12" i="10"/>
  <c r="I12" i="10"/>
  <c r="BE12" i="10"/>
  <c r="U12" i="10"/>
  <c r="CB14" i="10"/>
  <c r="DL14" i="10"/>
  <c r="CZ14" i="10"/>
  <c r="DY14" i="10"/>
  <c r="CC14" i="10"/>
  <c r="DM14" i="10"/>
  <c r="DX14" i="10"/>
  <c r="BE14" i="10"/>
  <c r="T14" i="10"/>
  <c r="BP14" i="10"/>
  <c r="H14" i="10"/>
  <c r="J14" i="10" s="1"/>
  <c r="BQ14" i="10"/>
  <c r="AS14" i="10"/>
  <c r="AF11" i="10"/>
  <c r="I11" i="10"/>
  <c r="CC11" i="10"/>
  <c r="H11" i="10"/>
  <c r="CO11" i="10"/>
  <c r="CB11" i="10"/>
  <c r="CN11" i="10"/>
  <c r="DA11" i="10"/>
  <c r="EJ11" i="10"/>
  <c r="T10" i="10"/>
  <c r="AG12" i="10"/>
  <c r="CC12" i="10"/>
  <c r="CO12" i="10"/>
  <c r="BZ20" i="10"/>
  <c r="BZ21" i="10"/>
  <c r="CL6" i="10"/>
  <c r="CL20" i="10"/>
  <c r="CL5" i="10"/>
  <c r="CL21" i="10"/>
  <c r="BZ14" i="10"/>
  <c r="CL9" i="10"/>
  <c r="CL13" i="10"/>
  <c r="CL17" i="10"/>
  <c r="EX7" i="10" l="1"/>
  <c r="EX11" i="10"/>
  <c r="EX18" i="10"/>
  <c r="BQ4" i="10"/>
  <c r="AS4" i="10"/>
  <c r="AF4" i="10"/>
  <c r="CN4" i="10"/>
  <c r="DY4" i="10"/>
  <c r="AR4" i="10"/>
  <c r="BE4" i="10"/>
  <c r="DM4" i="10"/>
  <c r="H4" i="10"/>
  <c r="I3" i="19"/>
  <c r="EL17" i="10"/>
  <c r="EM17" i="10" s="1"/>
  <c r="EP17" i="10" s="1"/>
  <c r="EU17" i="10" s="1"/>
  <c r="AM22" i="10"/>
  <c r="AP22" i="10" s="1"/>
  <c r="AA15" i="10"/>
  <c r="AD15" i="10" s="1"/>
  <c r="AM10" i="10"/>
  <c r="AP10" i="10" s="1"/>
  <c r="EX10" i="10" s="1"/>
  <c r="AM6" i="10"/>
  <c r="AP6" i="10" s="1"/>
  <c r="EX6" i="10" s="1"/>
  <c r="AA4" i="10"/>
  <c r="AD4" i="10" s="1"/>
  <c r="O19" i="10"/>
  <c r="R19" i="10" s="1"/>
  <c r="AM14" i="10"/>
  <c r="AP14" i="10" s="1"/>
  <c r="AM9" i="10"/>
  <c r="AP9" i="10" s="1"/>
  <c r="AM21" i="10"/>
  <c r="AP21" i="10" s="1"/>
  <c r="AA14" i="10"/>
  <c r="AD14" i="10" s="1"/>
  <c r="N3" i="19"/>
  <c r="AA22" i="10"/>
  <c r="AD22" i="10" s="1"/>
  <c r="AM17" i="10"/>
  <c r="AP17" i="10" s="1"/>
  <c r="AA17" i="10"/>
  <c r="AD17" i="10" s="1"/>
  <c r="O15" i="10"/>
  <c r="R15" i="10" s="1"/>
  <c r="AM5" i="10"/>
  <c r="AP5" i="10" s="1"/>
  <c r="O5" i="10"/>
  <c r="R5" i="10" s="1"/>
  <c r="O4" i="10"/>
  <c r="R4" i="10" s="1"/>
  <c r="AA21" i="10"/>
  <c r="AD21" i="10" s="1"/>
  <c r="AM12" i="10"/>
  <c r="AP12" i="10" s="1"/>
  <c r="AA9" i="10"/>
  <c r="AD9" i="10" s="1"/>
  <c r="AM8" i="10"/>
  <c r="AP8" i="10" s="1"/>
  <c r="O21" i="10"/>
  <c r="R21" i="10" s="1"/>
  <c r="EX21" i="10" s="1"/>
  <c r="O17" i="10"/>
  <c r="R17" i="10" s="1"/>
  <c r="AA12" i="10"/>
  <c r="AD12" i="10" s="1"/>
  <c r="O8" i="10"/>
  <c r="R8" i="10" s="1"/>
  <c r="AM23" i="10"/>
  <c r="AP23" i="10" s="1"/>
  <c r="AA23" i="10"/>
  <c r="AD23" i="10" s="1"/>
  <c r="O23" i="10"/>
  <c r="R23" i="10" s="1"/>
  <c r="AM20" i="10"/>
  <c r="AP20" i="10" s="1"/>
  <c r="AA20" i="10"/>
  <c r="AD20" i="10" s="1"/>
  <c r="O20" i="10"/>
  <c r="R20" i="10" s="1"/>
  <c r="AM13" i="10"/>
  <c r="AP13" i="10" s="1"/>
  <c r="AA13" i="10"/>
  <c r="AD13" i="10" s="1"/>
  <c r="O13" i="10"/>
  <c r="R13" i="10" s="1"/>
  <c r="AA5" i="10"/>
  <c r="AD5" i="10" s="1"/>
  <c r="W4" i="10"/>
  <c r="Z4" i="10" s="1"/>
  <c r="AE4" i="10" s="1"/>
  <c r="AA19" i="10"/>
  <c r="AD19" i="10" s="1"/>
  <c r="O12" i="10"/>
  <c r="R12" i="10" s="1"/>
  <c r="O9" i="10"/>
  <c r="R9" i="10" s="1"/>
  <c r="AA8" i="10"/>
  <c r="AD8" i="10" s="1"/>
  <c r="DN20" i="10"/>
  <c r="DO20" i="10" s="1"/>
  <c r="DR20" i="10" s="1"/>
  <c r="DW20" i="10" s="1"/>
  <c r="CP22" i="10"/>
  <c r="CQ22" i="10" s="1"/>
  <c r="CT22" i="10" s="1"/>
  <c r="CY22" i="10" s="1"/>
  <c r="S3" i="19"/>
  <c r="AM16" i="10"/>
  <c r="AP16" i="10" s="1"/>
  <c r="AA16" i="10"/>
  <c r="AD16" i="10" s="1"/>
  <c r="O16" i="10"/>
  <c r="R16" i="10" s="1"/>
  <c r="AH15" i="10"/>
  <c r="AI15" i="10" s="1"/>
  <c r="AL15" i="10" s="1"/>
  <c r="AQ15" i="10" s="1"/>
  <c r="DB22" i="10"/>
  <c r="V18" i="10"/>
  <c r="W18" i="10" s="1"/>
  <c r="Z18" i="10" s="1"/>
  <c r="CP4" i="10"/>
  <c r="CQ4" i="10" s="1"/>
  <c r="CT4" i="10" s="1"/>
  <c r="CY4" i="10" s="1"/>
  <c r="BR15" i="10"/>
  <c r="EL13" i="10"/>
  <c r="EM13" i="10" s="1"/>
  <c r="EP13" i="10" s="1"/>
  <c r="EU13" i="10" s="1"/>
  <c r="CD13" i="10"/>
  <c r="CE13" i="10" s="1"/>
  <c r="CH13" i="10" s="1"/>
  <c r="CM13" i="10" s="1"/>
  <c r="EL14" i="10"/>
  <c r="EM14" i="10" s="1"/>
  <c r="EP14" i="10" s="1"/>
  <c r="EU14" i="10" s="1"/>
  <c r="DB14" i="10"/>
  <c r="DC14" i="10" s="1"/>
  <c r="DF14" i="10" s="1"/>
  <c r="DK14" i="10" s="1"/>
  <c r="CP14" i="10"/>
  <c r="CQ14" i="10" s="1"/>
  <c r="CT14" i="10" s="1"/>
  <c r="CY14" i="10" s="1"/>
  <c r="AT15" i="10"/>
  <c r="AU15" i="10" s="1"/>
  <c r="AX15" i="10" s="1"/>
  <c r="BC15" i="10" s="1"/>
  <c r="EL15" i="10"/>
  <c r="EM15" i="10" s="1"/>
  <c r="EP15" i="10" s="1"/>
  <c r="EU15" i="10" s="1"/>
  <c r="EL11" i="10"/>
  <c r="EM11" i="10" s="1"/>
  <c r="EP11" i="10" s="1"/>
  <c r="EU11" i="10" s="1"/>
  <c r="AH11" i="10"/>
  <c r="AI11" i="10" s="1"/>
  <c r="AL11" i="10" s="1"/>
  <c r="AQ11" i="10" s="1"/>
  <c r="DZ21" i="10"/>
  <c r="EA21" i="10" s="1"/>
  <c r="ED21" i="10" s="1"/>
  <c r="EI21" i="10" s="1"/>
  <c r="J20" i="10"/>
  <c r="J18" i="10"/>
  <c r="K18" i="10" s="1"/>
  <c r="N18" i="10" s="1"/>
  <c r="DZ11" i="10"/>
  <c r="EA11" i="10" s="1"/>
  <c r="ED11" i="10" s="1"/>
  <c r="EI11" i="10" s="1"/>
  <c r="DB20" i="10"/>
  <c r="DC20" i="10" s="1"/>
  <c r="DF20" i="10" s="1"/>
  <c r="DK20" i="10" s="1"/>
  <c r="CD20" i="10"/>
  <c r="CE20" i="10" s="1"/>
  <c r="CH20" i="10" s="1"/>
  <c r="CM20" i="10" s="1"/>
  <c r="AT22" i="10"/>
  <c r="AU22" i="10" s="1"/>
  <c r="AX22" i="10" s="1"/>
  <c r="BC22" i="10" s="1"/>
  <c r="BR22" i="10"/>
  <c r="BS22" i="10" s="1"/>
  <c r="BV22" i="10" s="1"/>
  <c r="CA22" i="10" s="1"/>
  <c r="BR5" i="10"/>
  <c r="BS5" i="10" s="1"/>
  <c r="BV5" i="10" s="1"/>
  <c r="CA5" i="10" s="1"/>
  <c r="EL22" i="10"/>
  <c r="EM22" i="10" s="1"/>
  <c r="EP22" i="10" s="1"/>
  <c r="EU22" i="10" s="1"/>
  <c r="CP16" i="10"/>
  <c r="CQ16" i="10" s="1"/>
  <c r="CT16" i="10" s="1"/>
  <c r="CY16" i="10" s="1"/>
  <c r="DO16" i="10"/>
  <c r="DR16" i="10" s="1"/>
  <c r="DW16" i="10" s="1"/>
  <c r="EL5" i="10"/>
  <c r="EM5" i="10" s="1"/>
  <c r="EP5" i="10" s="1"/>
  <c r="EU5" i="10" s="1"/>
  <c r="DN14" i="10"/>
  <c r="DO14" i="10" s="1"/>
  <c r="DR14" i="10" s="1"/>
  <c r="DW14" i="10" s="1"/>
  <c r="DZ12" i="10"/>
  <c r="EA12" i="10" s="1"/>
  <c r="ED12" i="10" s="1"/>
  <c r="EI12" i="10" s="1"/>
  <c r="DB18" i="10"/>
  <c r="DC18" i="10" s="1"/>
  <c r="DF18" i="10" s="1"/>
  <c r="DK18" i="10" s="1"/>
  <c r="DZ18" i="10"/>
  <c r="EA18" i="10" s="1"/>
  <c r="ED18" i="10" s="1"/>
  <c r="EI18" i="10" s="1"/>
  <c r="BF13" i="10"/>
  <c r="BG13" i="10" s="1"/>
  <c r="BJ13" i="10" s="1"/>
  <c r="BO13" i="10" s="1"/>
  <c r="DB16" i="10"/>
  <c r="DC16" i="10" s="1"/>
  <c r="DF16" i="10" s="1"/>
  <c r="DK16" i="10" s="1"/>
  <c r="AH13" i="10"/>
  <c r="CP11" i="10"/>
  <c r="CQ11" i="10" s="1"/>
  <c r="CT11" i="10" s="1"/>
  <c r="CY11" i="10" s="1"/>
  <c r="CD12" i="10"/>
  <c r="CE12" i="10" s="1"/>
  <c r="CH12" i="10" s="1"/>
  <c r="CM12" i="10" s="1"/>
  <c r="CP13" i="10"/>
  <c r="CQ13" i="10" s="1"/>
  <c r="CT13" i="10" s="1"/>
  <c r="CY13" i="10" s="1"/>
  <c r="DZ13" i="10"/>
  <c r="EA13" i="10" s="1"/>
  <c r="ED13" i="10" s="1"/>
  <c r="EI13" i="10" s="1"/>
  <c r="DB15" i="10"/>
  <c r="DC15" i="10" s="1"/>
  <c r="DF15" i="10" s="1"/>
  <c r="DK15" i="10" s="1"/>
  <c r="DN11" i="10"/>
  <c r="DO11" i="10" s="1"/>
  <c r="DR11" i="10" s="1"/>
  <c r="DW11" i="10" s="1"/>
  <c r="CD15" i="10"/>
  <c r="CE15" i="10" s="1"/>
  <c r="CH15" i="10" s="1"/>
  <c r="CM15" i="10" s="1"/>
  <c r="BR13" i="10"/>
  <c r="BS13" i="10" s="1"/>
  <c r="BV13" i="10" s="1"/>
  <c r="CA13" i="10" s="1"/>
  <c r="AH20" i="10"/>
  <c r="AI20" i="10" s="1"/>
  <c r="AL20" i="10" s="1"/>
  <c r="AQ20" i="10" s="1"/>
  <c r="CP15" i="10"/>
  <c r="CQ15" i="10" s="1"/>
  <c r="CT15" i="10" s="1"/>
  <c r="CY15" i="10" s="1"/>
  <c r="CP12" i="10"/>
  <c r="CQ12" i="10" s="1"/>
  <c r="CT12" i="10" s="1"/>
  <c r="CY12" i="10" s="1"/>
  <c r="V11" i="10"/>
  <c r="W11" i="10" s="1"/>
  <c r="Z11" i="10" s="1"/>
  <c r="BS15" i="10"/>
  <c r="BV15" i="10" s="1"/>
  <c r="CA15" i="10" s="1"/>
  <c r="BG16" i="10"/>
  <c r="BJ16" i="10" s="1"/>
  <c r="DN22" i="10"/>
  <c r="DO22" i="10" s="1"/>
  <c r="DR22" i="10" s="1"/>
  <c r="DW22" i="10" s="1"/>
  <c r="DZ15" i="10"/>
  <c r="EA15" i="10" s="1"/>
  <c r="ED15" i="10" s="1"/>
  <c r="EI15" i="10" s="1"/>
  <c r="AM19" i="10"/>
  <c r="AP19" i="10" s="1"/>
  <c r="AU5" i="10"/>
  <c r="AX5" i="10" s="1"/>
  <c r="BC5" i="10" s="1"/>
  <c r="AT14" i="10"/>
  <c r="AU14" i="10" s="1"/>
  <c r="AX14" i="10" s="1"/>
  <c r="J22" i="10"/>
  <c r="AH17" i="10"/>
  <c r="J5" i="10"/>
  <c r="K5" i="10" s="1"/>
  <c r="N5" i="10" s="1"/>
  <c r="AT16" i="10"/>
  <c r="AU16" i="10" s="1"/>
  <c r="AX16" i="10" s="1"/>
  <c r="BC16" i="10" s="1"/>
  <c r="O22" i="10"/>
  <c r="R22" i="10" s="1"/>
  <c r="EX22" i="10" s="1"/>
  <c r="CD4" i="10"/>
  <c r="CE4" i="10" s="1"/>
  <c r="CH4" i="10" s="1"/>
  <c r="CM4" i="10" s="1"/>
  <c r="CD16" i="10"/>
  <c r="CE16" i="10" s="1"/>
  <c r="CH16" i="10" s="1"/>
  <c r="EL18" i="10"/>
  <c r="EM18" i="10" s="1"/>
  <c r="EP18" i="10" s="1"/>
  <c r="EU18" i="10" s="1"/>
  <c r="DB11" i="10"/>
  <c r="DC11" i="10" s="1"/>
  <c r="DF11" i="10" s="1"/>
  <c r="DK11" i="10" s="1"/>
  <c r="AT11" i="10"/>
  <c r="AU11" i="10" s="1"/>
  <c r="AX11" i="10" s="1"/>
  <c r="BC11" i="10" s="1"/>
  <c r="DC22" i="10"/>
  <c r="DF22" i="10" s="1"/>
  <c r="DK22" i="10" s="1"/>
  <c r="CD11" i="10"/>
  <c r="CE11" i="10" s="1"/>
  <c r="CH11" i="10" s="1"/>
  <c r="V12" i="10"/>
  <c r="AH16" i="10"/>
  <c r="DN12" i="10"/>
  <c r="DO12" i="10" s="1"/>
  <c r="DR12" i="10" s="1"/>
  <c r="DW12" i="10" s="1"/>
  <c r="V15" i="10"/>
  <c r="AH12" i="10"/>
  <c r="DZ14" i="10"/>
  <c r="EA14" i="10" s="1"/>
  <c r="ED14" i="10" s="1"/>
  <c r="EI14" i="10" s="1"/>
  <c r="DZ5" i="10"/>
  <c r="EA5" i="10" s="1"/>
  <c r="ED5" i="10" s="1"/>
  <c r="EI5" i="10" s="1"/>
  <c r="BR14" i="10"/>
  <c r="BS14" i="10" s="1"/>
  <c r="BV14" i="10" s="1"/>
  <c r="CA14" i="10" s="1"/>
  <c r="V13" i="10"/>
  <c r="V14" i="10"/>
  <c r="J15" i="10"/>
  <c r="J21" i="10"/>
  <c r="J4" i="10"/>
  <c r="J17" i="10"/>
  <c r="K17" i="10" s="1"/>
  <c r="N17" i="10" s="1"/>
  <c r="J11" i="10"/>
  <c r="K11" i="10" s="1"/>
  <c r="N11" i="10" s="1"/>
  <c r="J16" i="10"/>
  <c r="J13" i="10"/>
  <c r="J12" i="10"/>
  <c r="CD14" i="10"/>
  <c r="CE14" i="10" s="1"/>
  <c r="CH14" i="10" s="1"/>
  <c r="CM14" i="10" s="1"/>
  <c r="BF12" i="10"/>
  <c r="BG12" i="10" s="1"/>
  <c r="BJ12" i="10" s="1"/>
  <c r="AT12" i="10"/>
  <c r="AU12" i="10" s="1"/>
  <c r="AX12" i="10" s="1"/>
  <c r="BC12" i="10" s="1"/>
  <c r="DN13" i="10"/>
  <c r="DO13" i="10" s="1"/>
  <c r="DR13" i="10" s="1"/>
  <c r="DW13" i="10" s="1"/>
  <c r="DZ16" i="10"/>
  <c r="EA16" i="10" s="1"/>
  <c r="ED16" i="10" s="1"/>
  <c r="EI16" i="10" s="1"/>
  <c r="BR11" i="10"/>
  <c r="BS11" i="10" s="1"/>
  <c r="BV11" i="10" s="1"/>
  <c r="CA11" i="10" s="1"/>
  <c r="K14" i="10"/>
  <c r="N14" i="10" s="1"/>
  <c r="AZ5" i="18"/>
  <c r="AJ5" i="18"/>
  <c r="AN5" i="18"/>
  <c r="AR5" i="18"/>
  <c r="AB5" i="18"/>
  <c r="P5" i="18"/>
  <c r="AV5" i="18"/>
  <c r="AF5" i="18"/>
  <c r="EL4" i="10"/>
  <c r="EM4" i="10" s="1"/>
  <c r="EP4" i="10" s="1"/>
  <c r="EU4" i="10" s="1"/>
  <c r="BR4" i="10"/>
  <c r="BS4" i="10" s="1"/>
  <c r="BV4" i="10" s="1"/>
  <c r="AT4" i="10"/>
  <c r="U22" i="10"/>
  <c r="V22" i="10" s="1"/>
  <c r="DB17" i="10"/>
  <c r="DC17" i="10" s="1"/>
  <c r="DF17" i="10" s="1"/>
  <c r="DK17" i="10" s="1"/>
  <c r="AR10" i="10"/>
  <c r="H6" i="10"/>
  <c r="CB6" i="10"/>
  <c r="CD6" i="10" s="1"/>
  <c r="CE6" i="10" s="1"/>
  <c r="CH6" i="10" s="1"/>
  <c r="CM6" i="10" s="1"/>
  <c r="EK6" i="10"/>
  <c r="AF6" i="10"/>
  <c r="CC19" i="10"/>
  <c r="DM19" i="10"/>
  <c r="V20" i="10"/>
  <c r="DX6" i="10"/>
  <c r="AG6" i="10"/>
  <c r="BQ6" i="10"/>
  <c r="DA6" i="10"/>
  <c r="I19" i="10"/>
  <c r="DL19" i="10"/>
  <c r="H10" i="10"/>
  <c r="U6" i="10"/>
  <c r="V6" i="10" s="1"/>
  <c r="W6" i="10" s="1"/>
  <c r="Z6" i="10" s="1"/>
  <c r="AE6" i="10" s="1"/>
  <c r="AS6" i="10"/>
  <c r="AT6" i="10" s="1"/>
  <c r="AU6" i="10" s="1"/>
  <c r="AX6" i="10" s="1"/>
  <c r="CZ6" i="10"/>
  <c r="AG10" i="10"/>
  <c r="CZ19" i="10"/>
  <c r="CP18" i="10"/>
  <c r="CQ18" i="10" s="1"/>
  <c r="CT18" i="10" s="1"/>
  <c r="CY18" i="10" s="1"/>
  <c r="CD22" i="10"/>
  <c r="CE22" i="10" s="1"/>
  <c r="CH22" i="10" s="1"/>
  <c r="CM22" i="10" s="1"/>
  <c r="DL23" i="10"/>
  <c r="T23" i="10"/>
  <c r="CC23" i="10"/>
  <c r="EK20" i="10"/>
  <c r="EL20" i="10" s="1"/>
  <c r="EM20" i="10" s="1"/>
  <c r="EP20" i="10" s="1"/>
  <c r="EU20" i="10" s="1"/>
  <c r="BQ20" i="10"/>
  <c r="BR20" i="10" s="1"/>
  <c r="BS20" i="10" s="1"/>
  <c r="BV20" i="10" s="1"/>
  <c r="CA20" i="10" s="1"/>
  <c r="DX20" i="10"/>
  <c r="CN20" i="10"/>
  <c r="CP20" i="10" s="1"/>
  <c r="CQ20" i="10" s="1"/>
  <c r="CT20" i="10" s="1"/>
  <c r="CY20" i="10" s="1"/>
  <c r="BE18" i="10"/>
  <c r="BF18" i="10" s="1"/>
  <c r="BG18" i="10" s="1"/>
  <c r="BJ18" i="10" s="1"/>
  <c r="BO18" i="10" s="1"/>
  <c r="CC18" i="10"/>
  <c r="CD18" i="10" s="1"/>
  <c r="CE18" i="10" s="1"/>
  <c r="CH18" i="10" s="1"/>
  <c r="EJ16" i="10"/>
  <c r="EL16" i="10" s="1"/>
  <c r="EM16" i="10" s="1"/>
  <c r="EP16" i="10" s="1"/>
  <c r="EU16" i="10" s="1"/>
  <c r="CC17" i="10"/>
  <c r="CD17" i="10" s="1"/>
  <c r="CE17" i="10" s="1"/>
  <c r="CH17" i="10" s="1"/>
  <c r="CM17" i="10" s="1"/>
  <c r="DX9" i="10"/>
  <c r="CN9" i="10"/>
  <c r="DL9" i="10"/>
  <c r="H9" i="10"/>
  <c r="CO9" i="10"/>
  <c r="BQ9" i="10"/>
  <c r="I9" i="10"/>
  <c r="BD9" i="10"/>
  <c r="BP9" i="10"/>
  <c r="T9" i="10"/>
  <c r="DY9" i="10"/>
  <c r="DA9" i="10"/>
  <c r="DM9" i="10"/>
  <c r="EK9" i="10"/>
  <c r="AS9" i="10"/>
  <c r="CC9" i="10"/>
  <c r="AR9" i="10"/>
  <c r="U9" i="10"/>
  <c r="AF9" i="10"/>
  <c r="BE9" i="10"/>
  <c r="AG9" i="10"/>
  <c r="CB9" i="10"/>
  <c r="T7" i="10"/>
  <c r="I7" i="10"/>
  <c r="DM7" i="10"/>
  <c r="BE7" i="10"/>
  <c r="DY7" i="10"/>
  <c r="DX7" i="10"/>
  <c r="DL7" i="10"/>
  <c r="EK7" i="10"/>
  <c r="AG7" i="10"/>
  <c r="CO7" i="10"/>
  <c r="CB7" i="10"/>
  <c r="AR7" i="10"/>
  <c r="CN7" i="10"/>
  <c r="U7" i="10"/>
  <c r="CZ7" i="10"/>
  <c r="BD7" i="10"/>
  <c r="DA7" i="10"/>
  <c r="H7" i="10"/>
  <c r="J7" i="10" s="1"/>
  <c r="BQ7" i="10"/>
  <c r="CC7" i="10"/>
  <c r="EJ7" i="10"/>
  <c r="BP7" i="10"/>
  <c r="AF7" i="10"/>
  <c r="AS7" i="10"/>
  <c r="V16" i="10"/>
  <c r="AH18" i="10"/>
  <c r="AI18" i="10" s="1"/>
  <c r="AL18" i="10" s="1"/>
  <c r="X5" i="18"/>
  <c r="T5" i="18"/>
  <c r="H5" i="18"/>
  <c r="AT21" i="10"/>
  <c r="AU21" i="10" s="1"/>
  <c r="AX21" i="10" s="1"/>
  <c r="BC21" i="10" s="1"/>
  <c r="EK21" i="10"/>
  <c r="DN21" i="10"/>
  <c r="DO21" i="10" s="1"/>
  <c r="DR21" i="10" s="1"/>
  <c r="DW21" i="10" s="1"/>
  <c r="BR16" i="10"/>
  <c r="BS16" i="10" s="1"/>
  <c r="BV16" i="10" s="1"/>
  <c r="CA16" i="10" s="1"/>
  <c r="DM23" i="10"/>
  <c r="U23" i="10"/>
  <c r="AG23" i="10"/>
  <c r="H23" i="10"/>
  <c r="CB23" i="10"/>
  <c r="EK23" i="10"/>
  <c r="EL23" i="10" s="1"/>
  <c r="EM23" i="10" s="1"/>
  <c r="EP23" i="10" s="1"/>
  <c r="EU23" i="10" s="1"/>
  <c r="BP23" i="10"/>
  <c r="CB21" i="10"/>
  <c r="AF21" i="10"/>
  <c r="AH21" i="10" s="1"/>
  <c r="AI21" i="10" s="1"/>
  <c r="AL21" i="10" s="1"/>
  <c r="AQ21" i="10" s="1"/>
  <c r="DA21" i="10"/>
  <c r="DB21" i="10" s="1"/>
  <c r="DC21" i="10" s="1"/>
  <c r="DF21" i="10" s="1"/>
  <c r="DK21" i="10" s="1"/>
  <c r="CN21" i="10"/>
  <c r="CC21" i="10"/>
  <c r="EJ21" i="10"/>
  <c r="DY20" i="10"/>
  <c r="AR20" i="10"/>
  <c r="AT20" i="10" s="1"/>
  <c r="AU20" i="10" s="1"/>
  <c r="AX20" i="10" s="1"/>
  <c r="BC20" i="10" s="1"/>
  <c r="BD21" i="10"/>
  <c r="BF21" i="10" s="1"/>
  <c r="BG21" i="10" s="1"/>
  <c r="BJ21" i="10" s="1"/>
  <c r="BO21" i="10" s="1"/>
  <c r="CO21" i="10"/>
  <c r="U21" i="10"/>
  <c r="V21" i="10" s="1"/>
  <c r="BQ18" i="10"/>
  <c r="BR18" i="10" s="1"/>
  <c r="BS18" i="10" s="1"/>
  <c r="BV18" i="10" s="1"/>
  <c r="CA18" i="10" s="1"/>
  <c r="AR23" i="10"/>
  <c r="DZ23" i="10"/>
  <c r="EA23" i="10" s="1"/>
  <c r="ED23" i="10" s="1"/>
  <c r="EI23" i="10" s="1"/>
  <c r="L5" i="18"/>
  <c r="AT18" i="10"/>
  <c r="AU18" i="10" s="1"/>
  <c r="AX18" i="10" s="1"/>
  <c r="B14" i="11"/>
  <c r="B16" i="11" s="1"/>
  <c r="BD10" i="10"/>
  <c r="CZ10" i="10"/>
  <c r="DL10" i="10"/>
  <c r="CC10" i="10"/>
  <c r="DY19" i="10"/>
  <c r="U19" i="10"/>
  <c r="AF19" i="10"/>
  <c r="AH19" i="10" s="1"/>
  <c r="EK19" i="10"/>
  <c r="EL19" i="10" s="1"/>
  <c r="EM19" i="10" s="1"/>
  <c r="EP19" i="10" s="1"/>
  <c r="EU19" i="10" s="1"/>
  <c r="T19" i="10"/>
  <c r="CO19" i="10"/>
  <c r="BD19" i="10"/>
  <c r="BP19" i="10"/>
  <c r="DA19" i="10"/>
  <c r="DX19" i="10"/>
  <c r="CB19" i="10"/>
  <c r="BE19" i="10"/>
  <c r="H19" i="10"/>
  <c r="CN19" i="10"/>
  <c r="AS19" i="10"/>
  <c r="BQ19" i="10"/>
  <c r="AR19" i="10"/>
  <c r="AT13" i="10"/>
  <c r="AU13" i="10" s="1"/>
  <c r="AX13" i="10" s="1"/>
  <c r="CP17" i="10"/>
  <c r="CQ17" i="10" s="1"/>
  <c r="CT17" i="10" s="1"/>
  <c r="CY17" i="10" s="1"/>
  <c r="U17" i="10"/>
  <c r="V17" i="10" s="1"/>
  <c r="DM17" i="10"/>
  <c r="DN17" i="10" s="1"/>
  <c r="DO17" i="10" s="1"/>
  <c r="DR17" i="10" s="1"/>
  <c r="DW17" i="10" s="1"/>
  <c r="BQ17" i="10"/>
  <c r="BR17" i="10" s="1"/>
  <c r="BS17" i="10" s="1"/>
  <c r="BV17" i="10" s="1"/>
  <c r="BE17" i="10"/>
  <c r="BF17" i="10" s="1"/>
  <c r="BG17" i="10" s="1"/>
  <c r="BJ17" i="10" s="1"/>
  <c r="BF15" i="10"/>
  <c r="BG15" i="10" s="1"/>
  <c r="BJ15" i="10" s="1"/>
  <c r="BO15" i="10" s="1"/>
  <c r="AH14" i="10"/>
  <c r="AI14" i="10" s="1"/>
  <c r="AL14" i="10" s="1"/>
  <c r="AQ14" i="10" s="1"/>
  <c r="BF11" i="10"/>
  <c r="BG11" i="10" s="1"/>
  <c r="BJ11" i="10" s="1"/>
  <c r="CB10" i="10"/>
  <c r="I10" i="10"/>
  <c r="DY10" i="10"/>
  <c r="DM10" i="10"/>
  <c r="AS10" i="10"/>
  <c r="EK10" i="10"/>
  <c r="DA10" i="10"/>
  <c r="CZ9" i="10"/>
  <c r="EJ9" i="10"/>
  <c r="AH4" i="10"/>
  <c r="AI4" i="10" s="1"/>
  <c r="AL4" i="10" s="1"/>
  <c r="BF4" i="10"/>
  <c r="BG4" i="10" s="1"/>
  <c r="BJ4" i="10" s="1"/>
  <c r="BO4" i="10" s="1"/>
  <c r="DN4" i="10"/>
  <c r="DO4" i="10" s="1"/>
  <c r="DR4" i="10" s="1"/>
  <c r="DW4" i="10" s="1"/>
  <c r="DZ4" i="10"/>
  <c r="EA4" i="10" s="1"/>
  <c r="ED4" i="10" s="1"/>
  <c r="EI4" i="10" s="1"/>
  <c r="AH5" i="10"/>
  <c r="AI5" i="10" s="1"/>
  <c r="AL5" i="10" s="1"/>
  <c r="BF5" i="10"/>
  <c r="BG5" i="10" s="1"/>
  <c r="BJ5" i="10" s="1"/>
  <c r="DB5" i="10"/>
  <c r="DC5" i="10" s="1"/>
  <c r="DF5" i="10" s="1"/>
  <c r="DB12" i="10"/>
  <c r="DC12" i="10" s="1"/>
  <c r="DF12" i="10" s="1"/>
  <c r="DB4" i="10"/>
  <c r="DC4" i="10" s="1"/>
  <c r="DF4" i="10" s="1"/>
  <c r="DB13" i="10"/>
  <c r="DC13" i="10" s="1"/>
  <c r="DF13" i="10" s="1"/>
  <c r="BP12" i="10"/>
  <c r="BR12" i="10" s="1"/>
  <c r="BS12" i="10" s="1"/>
  <c r="BV12" i="10" s="1"/>
  <c r="EK12" i="10"/>
  <c r="EL12" i="10" s="1"/>
  <c r="EM12" i="10" s="1"/>
  <c r="EP12" i="10" s="1"/>
  <c r="EJ10" i="10"/>
  <c r="AF10" i="10"/>
  <c r="BE10" i="10"/>
  <c r="BP10" i="10"/>
  <c r="U10" i="10"/>
  <c r="V10" i="10" s="1"/>
  <c r="W10" i="10" s="1"/>
  <c r="Z10" i="10" s="1"/>
  <c r="CO10" i="10"/>
  <c r="CP10" i="10" s="1"/>
  <c r="CQ10" i="10" s="1"/>
  <c r="CT10" i="10" s="1"/>
  <c r="DX10" i="10"/>
  <c r="BQ10" i="10"/>
  <c r="U8" i="10"/>
  <c r="H8" i="10"/>
  <c r="EJ8" i="10"/>
  <c r="EL8" i="10" s="1"/>
  <c r="EM8" i="10" s="1"/>
  <c r="EP8" i="10" s="1"/>
  <c r="DY8" i="10"/>
  <c r="DL8" i="10"/>
  <c r="DN8" i="10" s="1"/>
  <c r="DO8" i="10" s="1"/>
  <c r="DR8" i="10" s="1"/>
  <c r="AR8" i="10"/>
  <c r="T8" i="10"/>
  <c r="AG8" i="10"/>
  <c r="BQ8" i="10"/>
  <c r="DX8" i="10"/>
  <c r="BD8" i="10"/>
  <c r="DA8" i="10"/>
  <c r="BE8" i="10"/>
  <c r="BP8" i="10"/>
  <c r="CN8" i="10"/>
  <c r="CZ8" i="10"/>
  <c r="I8" i="10"/>
  <c r="CC8" i="10"/>
  <c r="AF8" i="10"/>
  <c r="CB8" i="10"/>
  <c r="AS8" i="10"/>
  <c r="CO8" i="10"/>
  <c r="CN6" i="10"/>
  <c r="CP6" i="10" s="1"/>
  <c r="CQ6" i="10" s="1"/>
  <c r="CT6" i="10" s="1"/>
  <c r="EJ6" i="10"/>
  <c r="DM6" i="10"/>
  <c r="DN6" i="10" s="1"/>
  <c r="DO6" i="10" s="1"/>
  <c r="DR6" i="10" s="1"/>
  <c r="DY6" i="10"/>
  <c r="I6" i="10"/>
  <c r="BE6" i="10"/>
  <c r="BF6" i="10" s="1"/>
  <c r="BG6" i="10" s="1"/>
  <c r="BJ6" i="10" s="1"/>
  <c r="BP6" i="10"/>
  <c r="AT17" i="10"/>
  <c r="AU17" i="10" s="1"/>
  <c r="AX17" i="10" s="1"/>
  <c r="DN15" i="10"/>
  <c r="DO15" i="10" s="1"/>
  <c r="DR15" i="10" s="1"/>
  <c r="BR21" i="10"/>
  <c r="BS21" i="10" s="1"/>
  <c r="BV21" i="10" s="1"/>
  <c r="CA21" i="10" s="1"/>
  <c r="BF20" i="10"/>
  <c r="BG20" i="10" s="1"/>
  <c r="BJ20" i="10" s="1"/>
  <c r="BO20" i="10" s="1"/>
  <c r="DN18" i="10"/>
  <c r="DO18" i="10" s="1"/>
  <c r="DR18" i="10" s="1"/>
  <c r="BF14" i="10"/>
  <c r="BG14" i="10" s="1"/>
  <c r="BE23" i="10"/>
  <c r="BF23" i="10" s="1"/>
  <c r="BG23" i="10" s="1"/>
  <c r="CO23" i="10"/>
  <c r="I23" i="10"/>
  <c r="DA23" i="10"/>
  <c r="DB23" i="10" s="1"/>
  <c r="DC23" i="10" s="1"/>
  <c r="DF23" i="10" s="1"/>
  <c r="DK23" i="10" s="1"/>
  <c r="AS23" i="10"/>
  <c r="CN23" i="10"/>
  <c r="CP23" i="10" s="1"/>
  <c r="CQ23" i="10" s="1"/>
  <c r="CT23" i="10" s="1"/>
  <c r="CY23" i="10" s="1"/>
  <c r="AF22" i="10"/>
  <c r="AH22" i="10" s="1"/>
  <c r="AI22" i="10" s="1"/>
  <c r="DX22" i="10"/>
  <c r="DZ22" i="10" s="1"/>
  <c r="EA22" i="10" s="1"/>
  <c r="ED22" i="10" s="1"/>
  <c r="EI22" i="10" s="1"/>
  <c r="DL5" i="10"/>
  <c r="DN5" i="10" s="1"/>
  <c r="DO5" i="10" s="1"/>
  <c r="DR5" i="10" s="1"/>
  <c r="CB5" i="10"/>
  <c r="CD5" i="10" s="1"/>
  <c r="CE5" i="10" s="1"/>
  <c r="CO5" i="10"/>
  <c r="CP5" i="10" s="1"/>
  <c r="CQ5" i="10" s="1"/>
  <c r="CT5" i="10" s="1"/>
  <c r="T5" i="10"/>
  <c r="V5" i="10" s="1"/>
  <c r="BQ23" i="10"/>
  <c r="BD22" i="10"/>
  <c r="BF22" i="10" s="1"/>
  <c r="BG22" i="10" s="1"/>
  <c r="AF23" i="10"/>
  <c r="DY17" i="10"/>
  <c r="DZ17" i="10" s="1"/>
  <c r="EA17" i="10" s="1"/>
  <c r="ED17" i="10" s="1"/>
  <c r="EX9" i="10" l="1"/>
  <c r="EX20" i="10"/>
  <c r="EX8" i="10"/>
  <c r="EX17" i="10"/>
  <c r="EX4" i="10"/>
  <c r="K2" i="1" s="1"/>
  <c r="EX14" i="10"/>
  <c r="EX16" i="10"/>
  <c r="EX12" i="10"/>
  <c r="EX13" i="10"/>
  <c r="EX23" i="10"/>
  <c r="EX5" i="10"/>
  <c r="EX15" i="10"/>
  <c r="EX19" i="10"/>
  <c r="S14" i="10"/>
  <c r="S11" i="10"/>
  <c r="EW11" i="10"/>
  <c r="S5" i="10"/>
  <c r="S17" i="10"/>
  <c r="S18" i="10"/>
  <c r="EW18" i="10"/>
  <c r="W21" i="10"/>
  <c r="Z21" i="10" s="1"/>
  <c r="AE21" i="10" s="1"/>
  <c r="W22" i="10"/>
  <c r="Z22" i="10" s="1"/>
  <c r="AE22" i="10" s="1"/>
  <c r="K4" i="10"/>
  <c r="AI12" i="10"/>
  <c r="AL12" i="10" s="1"/>
  <c r="AQ12" i="10" s="1"/>
  <c r="W15" i="10"/>
  <c r="Z15" i="10" s="1"/>
  <c r="W17" i="10"/>
  <c r="Z17" i="10" s="1"/>
  <c r="AE17" i="10" s="1"/>
  <c r="N4" i="10"/>
  <c r="W13" i="10"/>
  <c r="Z13" i="10" s="1"/>
  <c r="AE13" i="10" s="1"/>
  <c r="W16" i="10"/>
  <c r="Z16" i="10" s="1"/>
  <c r="AE16" i="10" s="1"/>
  <c r="W14" i="10"/>
  <c r="Z14" i="10" s="1"/>
  <c r="AE14" i="10" s="1"/>
  <c r="AI17" i="10"/>
  <c r="AL17" i="10" s="1"/>
  <c r="AQ17" i="10" s="1"/>
  <c r="K15" i="10"/>
  <c r="N15" i="10" s="1"/>
  <c r="DN7" i="10"/>
  <c r="DO7" i="10" s="1"/>
  <c r="DR7" i="10" s="1"/>
  <c r="DW7" i="10" s="1"/>
  <c r="W20" i="10"/>
  <c r="Z20" i="10" s="1"/>
  <c r="AE20" i="10" s="1"/>
  <c r="K12" i="10"/>
  <c r="N12" i="10" s="1"/>
  <c r="K16" i="10"/>
  <c r="N16" i="10" s="1"/>
  <c r="K21" i="10"/>
  <c r="N21" i="10" s="1"/>
  <c r="K13" i="10"/>
  <c r="N13" i="10" s="1"/>
  <c r="AI16" i="10"/>
  <c r="AL16" i="10" s="1"/>
  <c r="AQ16" i="10" s="1"/>
  <c r="W12" i="10"/>
  <c r="Z12" i="10" s="1"/>
  <c r="AE12" i="10" s="1"/>
  <c r="K20" i="10"/>
  <c r="N20" i="10" s="1"/>
  <c r="AT23" i="10"/>
  <c r="AU23" i="10" s="1"/>
  <c r="AX23" i="10" s="1"/>
  <c r="BC23" i="10" s="1"/>
  <c r="W5" i="10"/>
  <c r="Z5" i="10" s="1"/>
  <c r="EL6" i="10"/>
  <c r="EM6" i="10" s="1"/>
  <c r="EP6" i="10" s="1"/>
  <c r="EU6" i="10" s="1"/>
  <c r="AI13" i="10"/>
  <c r="AL13" i="10" s="1"/>
  <c r="AQ13" i="10" s="1"/>
  <c r="CD19" i="10"/>
  <c r="CE19" i="10" s="1"/>
  <c r="CH19" i="10" s="1"/>
  <c r="CM19" i="10" s="1"/>
  <c r="BR23" i="10"/>
  <c r="BS23" i="10" s="1"/>
  <c r="BV23" i="10" s="1"/>
  <c r="CA23" i="10" s="1"/>
  <c r="DZ6" i="10"/>
  <c r="EA6" i="10" s="1"/>
  <c r="ED6" i="10" s="1"/>
  <c r="EI6" i="10" s="1"/>
  <c r="AH23" i="10"/>
  <c r="AI23" i="10" s="1"/>
  <c r="AL23" i="10" s="1"/>
  <c r="AQ23" i="10" s="1"/>
  <c r="DB9" i="10"/>
  <c r="DC9" i="10" s="1"/>
  <c r="DF9" i="10" s="1"/>
  <c r="DK9" i="10" s="1"/>
  <c r="CD23" i="10"/>
  <c r="CE23" i="10" s="1"/>
  <c r="CH23" i="10" s="1"/>
  <c r="CM23" i="10" s="1"/>
  <c r="DB19" i="10"/>
  <c r="DC19" i="10" s="1"/>
  <c r="DF19" i="10" s="1"/>
  <c r="DK19" i="10" s="1"/>
  <c r="V23" i="10"/>
  <c r="W23" i="10" s="1"/>
  <c r="Z23" i="10" s="1"/>
  <c r="AE23" i="10" s="1"/>
  <c r="DN19" i="10"/>
  <c r="DO19" i="10" s="1"/>
  <c r="DR19" i="10" s="1"/>
  <c r="DW19" i="10" s="1"/>
  <c r="DN23" i="10"/>
  <c r="DO23" i="10" s="1"/>
  <c r="DR23" i="10" s="1"/>
  <c r="DW23" i="10" s="1"/>
  <c r="AU4" i="10"/>
  <c r="AX4" i="10" s="1"/>
  <c r="BC4" i="10" s="1"/>
  <c r="AT8" i="10"/>
  <c r="AU8" i="10" s="1"/>
  <c r="AX8" i="10" s="1"/>
  <c r="BC8" i="10" s="1"/>
  <c r="DB6" i="10"/>
  <c r="DC6" i="10" s="1"/>
  <c r="DF6" i="10" s="1"/>
  <c r="DK6" i="10" s="1"/>
  <c r="DB7" i="10"/>
  <c r="DC7" i="10" s="1"/>
  <c r="DF7" i="10" s="1"/>
  <c r="BR6" i="10"/>
  <c r="BS6" i="10" s="1"/>
  <c r="BV6" i="10" s="1"/>
  <c r="CA6" i="10" s="1"/>
  <c r="AH10" i="10"/>
  <c r="AI10" i="10" s="1"/>
  <c r="AL10" i="10" s="1"/>
  <c r="AQ10" i="10" s="1"/>
  <c r="EL9" i="10"/>
  <c r="EM9" i="10" s="1"/>
  <c r="EP9" i="10" s="1"/>
  <c r="EU9" i="10" s="1"/>
  <c r="AT10" i="10"/>
  <c r="AU10" i="10" s="1"/>
  <c r="AX10" i="10" s="1"/>
  <c r="BC10" i="10" s="1"/>
  <c r="V7" i="10"/>
  <c r="W7" i="10" s="1"/>
  <c r="Z7" i="10" s="1"/>
  <c r="AE7" i="10" s="1"/>
  <c r="DZ7" i="10"/>
  <c r="EA7" i="10" s="1"/>
  <c r="ED7" i="10" s="1"/>
  <c r="EI7" i="10" s="1"/>
  <c r="BF10" i="10"/>
  <c r="BG10" i="10" s="1"/>
  <c r="BJ10" i="10" s="1"/>
  <c r="BO10" i="10" s="1"/>
  <c r="AI19" i="10"/>
  <c r="AL19" i="10" s="1"/>
  <c r="AQ19" i="10" s="1"/>
  <c r="AT9" i="10"/>
  <c r="AU9" i="10" s="1"/>
  <c r="AX9" i="10" s="1"/>
  <c r="BC9" i="10" s="1"/>
  <c r="K22" i="10"/>
  <c r="N22" i="10" s="1"/>
  <c r="DB10" i="10"/>
  <c r="DC10" i="10" s="1"/>
  <c r="DF10" i="10" s="1"/>
  <c r="DK10" i="10" s="1"/>
  <c r="S4" i="10"/>
  <c r="AH8" i="10"/>
  <c r="AI8" i="10" s="1"/>
  <c r="AL8" i="10" s="1"/>
  <c r="AQ8" i="10" s="1"/>
  <c r="EL7" i="10"/>
  <c r="EM7" i="10" s="1"/>
  <c r="EP7" i="10" s="1"/>
  <c r="EU7" i="10" s="1"/>
  <c r="DZ20" i="10"/>
  <c r="EA20" i="10" s="1"/>
  <c r="ED20" i="10" s="1"/>
  <c r="EI20" i="10" s="1"/>
  <c r="DN9" i="10"/>
  <c r="DO9" i="10" s="1"/>
  <c r="DR9" i="10" s="1"/>
  <c r="DW9" i="10" s="1"/>
  <c r="J8" i="10"/>
  <c r="K8" i="10" s="1"/>
  <c r="N8" i="10" s="1"/>
  <c r="J10" i="10"/>
  <c r="K10" i="10" s="1"/>
  <c r="N10" i="10" s="1"/>
  <c r="J23" i="10"/>
  <c r="K23" i="10" s="1"/>
  <c r="N23" i="10" s="1"/>
  <c r="J9" i="10"/>
  <c r="K9" i="10" s="1"/>
  <c r="N9" i="10" s="1"/>
  <c r="J6" i="10"/>
  <c r="K6" i="10" s="1"/>
  <c r="N6" i="10" s="1"/>
  <c r="J19" i="10"/>
  <c r="K19" i="10" s="1"/>
  <c r="N19" i="10" s="1"/>
  <c r="V8" i="10"/>
  <c r="W8" i="10" s="1"/>
  <c r="Z8" i="10" s="1"/>
  <c r="AE8" i="10" s="1"/>
  <c r="DZ19" i="10"/>
  <c r="EA19" i="10" s="1"/>
  <c r="ED19" i="10" s="1"/>
  <c r="EI19" i="10" s="1"/>
  <c r="DZ8" i="10"/>
  <c r="EA8" i="10" s="1"/>
  <c r="ED8" i="10" s="1"/>
  <c r="EI8" i="10" s="1"/>
  <c r="CD8" i="10"/>
  <c r="CE8" i="10" s="1"/>
  <c r="CH8" i="10" s="1"/>
  <c r="CM8" i="10" s="1"/>
  <c r="AT19" i="10"/>
  <c r="AU19" i="10" s="1"/>
  <c r="AX19" i="10" s="1"/>
  <c r="BC19" i="10" s="1"/>
  <c r="CP7" i="10"/>
  <c r="CQ7" i="10" s="1"/>
  <c r="CT7" i="10" s="1"/>
  <c r="CY7" i="10" s="1"/>
  <c r="BR9" i="10"/>
  <c r="BS9" i="10" s="1"/>
  <c r="BV9" i="10" s="1"/>
  <c r="CA9" i="10" s="1"/>
  <c r="EL21" i="10"/>
  <c r="EM21" i="10" s="1"/>
  <c r="EP21" i="10" s="1"/>
  <c r="EU21" i="10" s="1"/>
  <c r="CD7" i="10"/>
  <c r="CE7" i="10" s="1"/>
  <c r="CH7" i="10" s="1"/>
  <c r="CM7" i="10" s="1"/>
  <c r="CD9" i="10"/>
  <c r="CE9" i="10" s="1"/>
  <c r="CH9" i="10" s="1"/>
  <c r="CM9" i="10" s="1"/>
  <c r="AH6" i="10"/>
  <c r="AI6" i="10" s="1"/>
  <c r="AL6" i="10" s="1"/>
  <c r="AQ6" i="10" s="1"/>
  <c r="DZ9" i="10"/>
  <c r="EA9" i="10" s="1"/>
  <c r="ED9" i="10" s="1"/>
  <c r="EI9" i="10" s="1"/>
  <c r="DN10" i="10"/>
  <c r="DO10" i="10" s="1"/>
  <c r="DR10" i="10" s="1"/>
  <c r="DW10" i="10" s="1"/>
  <c r="BR7" i="10"/>
  <c r="BS7" i="10" s="1"/>
  <c r="BV7" i="10" s="1"/>
  <c r="CA7" i="10" s="1"/>
  <c r="K7" i="10"/>
  <c r="N7" i="10" s="1"/>
  <c r="BF7" i="10"/>
  <c r="BG7" i="10" s="1"/>
  <c r="BJ7" i="10" s="1"/>
  <c r="BO7" i="10" s="1"/>
  <c r="AT7" i="10"/>
  <c r="AU7" i="10" s="1"/>
  <c r="AX7" i="10" s="1"/>
  <c r="BC7" i="10" s="1"/>
  <c r="AH9" i="10"/>
  <c r="AI9" i="10" s="1"/>
  <c r="AL9" i="10" s="1"/>
  <c r="AQ9" i="10" s="1"/>
  <c r="V9" i="10"/>
  <c r="W9" i="10" s="1"/>
  <c r="Z9" i="10" s="1"/>
  <c r="AE9" i="10" s="1"/>
  <c r="BF9" i="10"/>
  <c r="BG9" i="10" s="1"/>
  <c r="BJ9" i="10" s="1"/>
  <c r="BO9" i="10" s="1"/>
  <c r="CP9" i="10"/>
  <c r="CQ9" i="10" s="1"/>
  <c r="CT9" i="10" s="1"/>
  <c r="CY9" i="10" s="1"/>
  <c r="AH7" i="10"/>
  <c r="AI7" i="10" s="1"/>
  <c r="AL7" i="10" s="1"/>
  <c r="AQ7" i="10" s="1"/>
  <c r="CP19" i="10"/>
  <c r="CQ19" i="10" s="1"/>
  <c r="CT19" i="10" s="1"/>
  <c r="CY19" i="10" s="1"/>
  <c r="CD21" i="10"/>
  <c r="CE21" i="10" s="1"/>
  <c r="CH21" i="10" s="1"/>
  <c r="CM21" i="10" s="1"/>
  <c r="CP21" i="10"/>
  <c r="CQ21" i="10" s="1"/>
  <c r="CT21" i="10" s="1"/>
  <c r="CY21" i="10" s="1"/>
  <c r="CD10" i="10"/>
  <c r="CE10" i="10" s="1"/>
  <c r="CH10" i="10" s="1"/>
  <c r="CM10" i="10" s="1"/>
  <c r="BR19" i="10"/>
  <c r="BS19" i="10" s="1"/>
  <c r="BV19" i="10" s="1"/>
  <c r="CA19" i="10" s="1"/>
  <c r="V19" i="10"/>
  <c r="W19" i="10" s="1"/>
  <c r="Z19" i="10" s="1"/>
  <c r="BF19" i="10"/>
  <c r="BG19" i="10" s="1"/>
  <c r="BJ19" i="10" s="1"/>
  <c r="CM18" i="10"/>
  <c r="BC18" i="10"/>
  <c r="AE18" i="10"/>
  <c r="AQ18" i="10"/>
  <c r="DW18" i="10"/>
  <c r="BO17" i="10"/>
  <c r="CA17" i="10"/>
  <c r="EI17" i="10"/>
  <c r="BC17" i="10"/>
  <c r="BO16" i="10"/>
  <c r="CM16" i="10"/>
  <c r="DW15" i="10"/>
  <c r="AE15" i="10"/>
  <c r="BC14" i="10"/>
  <c r="BC13" i="10"/>
  <c r="DK13" i="10"/>
  <c r="EU12" i="10"/>
  <c r="BO12" i="10"/>
  <c r="CA12" i="10"/>
  <c r="DK12" i="10"/>
  <c r="AE11" i="10"/>
  <c r="CM11" i="10"/>
  <c r="BO11" i="10"/>
  <c r="DZ10" i="10"/>
  <c r="EA10" i="10" s="1"/>
  <c r="ED10" i="10" s="1"/>
  <c r="EI10" i="10" s="1"/>
  <c r="EL10" i="10"/>
  <c r="EM10" i="10" s="1"/>
  <c r="EP10" i="10" s="1"/>
  <c r="EU10" i="10" s="1"/>
  <c r="AE10" i="10"/>
  <c r="CY10" i="10"/>
  <c r="DW8" i="10"/>
  <c r="EU8" i="10"/>
  <c r="BF8" i="10"/>
  <c r="BG8" i="10" s="1"/>
  <c r="BJ8" i="10" s="1"/>
  <c r="DK7" i="10"/>
  <c r="BC6" i="10"/>
  <c r="DW6" i="10"/>
  <c r="CY6" i="10"/>
  <c r="BO6" i="10"/>
  <c r="CY5" i="10"/>
  <c r="DW5" i="10"/>
  <c r="BO5" i="10"/>
  <c r="DK5" i="10"/>
  <c r="AQ5" i="10"/>
  <c r="AQ4" i="10"/>
  <c r="DK4" i="10"/>
  <c r="CA4" i="10"/>
  <c r="CP8" i="10"/>
  <c r="CQ8" i="10" s="1"/>
  <c r="CT8" i="10" s="1"/>
  <c r="DB8" i="10"/>
  <c r="DC8" i="10" s="1"/>
  <c r="DF8" i="10" s="1"/>
  <c r="BR10" i="10"/>
  <c r="BS10" i="10" s="1"/>
  <c r="BV10" i="10" s="1"/>
  <c r="BR8" i="10"/>
  <c r="BS8" i="10" s="1"/>
  <c r="BV8" i="10" s="1"/>
  <c r="AL22" i="10"/>
  <c r="AQ22" i="10" s="1"/>
  <c r="BJ22" i="10"/>
  <c r="BO22" i="10" s="1"/>
  <c r="CH5" i="10"/>
  <c r="BJ14" i="10"/>
  <c r="BJ23" i="10"/>
  <c r="BO23" i="10" s="1"/>
  <c r="EW5" i="10" l="1"/>
  <c r="S7" i="10"/>
  <c r="EW7" i="10"/>
  <c r="S6" i="10"/>
  <c r="EV6" i="10" s="1"/>
  <c r="EW6" i="10"/>
  <c r="S23" i="10"/>
  <c r="EV23" i="10" s="1"/>
  <c r="EZ23" i="10" s="1"/>
  <c r="EW23" i="10"/>
  <c r="EW8" i="10"/>
  <c r="S13" i="10"/>
  <c r="EV13" i="10" s="1"/>
  <c r="EW13" i="10"/>
  <c r="S16" i="10"/>
  <c r="EV16" i="10" s="1"/>
  <c r="EW16" i="10"/>
  <c r="S15" i="10"/>
  <c r="EV15" i="10" s="1"/>
  <c r="EW15" i="10"/>
  <c r="EW17" i="10"/>
  <c r="EW14" i="10"/>
  <c r="S19" i="10"/>
  <c r="EW19" i="10"/>
  <c r="S9" i="10"/>
  <c r="EV9" i="10" s="1"/>
  <c r="EW9" i="10"/>
  <c r="S10" i="10"/>
  <c r="EW10" i="10"/>
  <c r="S22" i="10"/>
  <c r="EV22" i="10" s="1"/>
  <c r="EZ22" i="10" s="1"/>
  <c r="EW22" i="10"/>
  <c r="S20" i="10"/>
  <c r="EV20" i="10" s="1"/>
  <c r="EZ20" i="10" s="1"/>
  <c r="EW20" i="10"/>
  <c r="S21" i="10"/>
  <c r="EW21" i="10"/>
  <c r="S12" i="10"/>
  <c r="EV12" i="10" s="1"/>
  <c r="EW12" i="10"/>
  <c r="EW4" i="10"/>
  <c r="J2" i="1" s="1"/>
  <c r="E23" i="49"/>
  <c r="F23" i="49" s="1"/>
  <c r="H23" i="49" s="1"/>
  <c r="E21" i="49"/>
  <c r="E22" i="49"/>
  <c r="F22" i="49" s="1"/>
  <c r="H22" i="49" s="1"/>
  <c r="E15" i="49"/>
  <c r="E14" i="49"/>
  <c r="EV21" i="10"/>
  <c r="EZ21" i="10" s="1"/>
  <c r="EV7" i="10"/>
  <c r="DV1" i="10"/>
  <c r="EV18" i="10"/>
  <c r="AE19" i="10"/>
  <c r="BO19" i="10"/>
  <c r="EH1" i="10"/>
  <c r="EV11" i="10"/>
  <c r="EV17" i="10"/>
  <c r="EV4" i="10"/>
  <c r="BB1" i="10"/>
  <c r="ET1" i="10"/>
  <c r="BO14" i="10"/>
  <c r="EV14" i="10" s="1"/>
  <c r="CA10" i="10"/>
  <c r="CA8" i="10"/>
  <c r="DK8" i="10"/>
  <c r="DJ1" i="10" s="1"/>
  <c r="BO8" i="10"/>
  <c r="E16" i="49" s="1"/>
  <c r="S8" i="10"/>
  <c r="CY8" i="10"/>
  <c r="E19" i="49" s="1"/>
  <c r="AE5" i="10"/>
  <c r="E13" i="49" s="1"/>
  <c r="CM5" i="10"/>
  <c r="E18" i="49" s="1"/>
  <c r="AP1" i="10"/>
  <c r="L12" i="1" l="1"/>
  <c r="EZ14" i="10"/>
  <c r="L15" i="1"/>
  <c r="EZ17" i="10"/>
  <c r="L10" i="1"/>
  <c r="EZ12" i="10"/>
  <c r="L16" i="1"/>
  <c r="EZ18" i="10"/>
  <c r="L5" i="1"/>
  <c r="EZ7" i="10"/>
  <c r="L2" i="1"/>
  <c r="EZ4" i="10"/>
  <c r="L13" i="1"/>
  <c r="EZ15" i="10"/>
  <c r="L9" i="1"/>
  <c r="EZ11" i="10"/>
  <c r="L4" i="1"/>
  <c r="EZ6" i="10"/>
  <c r="L7" i="1"/>
  <c r="EZ9" i="10"/>
  <c r="L14" i="1"/>
  <c r="EZ16" i="10"/>
  <c r="L11" i="1"/>
  <c r="EZ13" i="10"/>
  <c r="R1" i="10"/>
  <c r="EV10" i="10"/>
  <c r="F21" i="49"/>
  <c r="H21" i="49" s="1"/>
  <c r="E17" i="49"/>
  <c r="E12" i="49"/>
  <c r="E20" i="49"/>
  <c r="CL1" i="10"/>
  <c r="F16" i="49"/>
  <c r="H16" i="49" s="1"/>
  <c r="F14" i="49"/>
  <c r="H14" i="49" s="1"/>
  <c r="F13" i="49"/>
  <c r="H13" i="49" s="1"/>
  <c r="F15" i="49"/>
  <c r="H15" i="49" s="1"/>
  <c r="F19" i="49"/>
  <c r="H19" i="49" s="1"/>
  <c r="F18" i="49"/>
  <c r="H18" i="49" s="1"/>
  <c r="BZ1" i="10"/>
  <c r="EV5" i="10"/>
  <c r="AD1" i="10"/>
  <c r="CX1" i="10"/>
  <c r="BN1" i="10"/>
  <c r="EV19" i="10"/>
  <c r="EV8" i="10"/>
  <c r="L6" i="1" l="1"/>
  <c r="EZ8" i="10"/>
  <c r="L8" i="1"/>
  <c r="EZ10" i="10"/>
  <c r="L17" i="1"/>
  <c r="EZ19" i="10"/>
  <c r="L3" i="1"/>
  <c r="EZ5" i="10"/>
  <c r="F17" i="49"/>
  <c r="H17" i="49" s="1"/>
  <c r="F20" i="49"/>
  <c r="H20" i="49" s="1"/>
  <c r="F12" i="49"/>
  <c r="H12" i="49" s="1"/>
  <c r="J12" i="49" l="1"/>
  <c r="I12" i="49" s="1"/>
  <c r="J14" i="49"/>
  <c r="I14" i="49" s="1"/>
  <c r="J18" i="49"/>
  <c r="I18" i="49" s="1"/>
  <c r="J17" i="49"/>
  <c r="I17" i="49" s="1"/>
  <c r="J15" i="49"/>
  <c r="I15" i="49" s="1"/>
  <c r="H25" i="49" l="1"/>
  <c r="E25" i="49"/>
  <c r="J25" i="49" s="1"/>
  <c r="J16" i="49"/>
  <c r="I16" i="49" s="1"/>
  <c r="J19" i="49"/>
  <c r="I19" i="49" s="1"/>
  <c r="J13" i="49" l="1"/>
  <c r="I13" i="49" s="1"/>
  <c r="I25" i="49" l="1"/>
  <c r="I26" i="49" s="1"/>
  <c r="H30" i="49" s="1"/>
  <c r="H32" i="49" l="1"/>
  <c r="B8" i="49" s="1"/>
  <c r="G32" i="49" l="1"/>
  <c r="I32" i="49"/>
</calcChain>
</file>

<file path=xl/sharedStrings.xml><?xml version="1.0" encoding="utf-8"?>
<sst xmlns="http://schemas.openxmlformats.org/spreadsheetml/2006/main" count="1092" uniqueCount="313">
  <si>
    <t>CP</t>
  </si>
  <si>
    <t>Ville</t>
  </si>
  <si>
    <t>Acquisition des savoirs de base</t>
  </si>
  <si>
    <t>Maîtrise de la langue française</t>
  </si>
  <si>
    <t>Développer les savoirs généraux</t>
  </si>
  <si>
    <t>Développer une conduite autonome de son parcours</t>
  </si>
  <si>
    <t>Développer une conduite autonome de son parcours des solutions aux difficultés de la vie</t>
  </si>
  <si>
    <t>Expérimenter diverses situations d'implication</t>
  </si>
  <si>
    <t>ASSEDIC</t>
  </si>
  <si>
    <t>CNASEA</t>
  </si>
  <si>
    <t>fin</t>
  </si>
  <si>
    <t>heures</t>
  </si>
  <si>
    <t>Début</t>
  </si>
  <si>
    <t>Fin</t>
  </si>
  <si>
    <t>Oui</t>
  </si>
  <si>
    <t>Non</t>
  </si>
  <si>
    <t>ML La Calade</t>
  </si>
  <si>
    <t>ML Les Flamants</t>
  </si>
  <si>
    <t>ML Vieux Port</t>
  </si>
  <si>
    <t>ML Castellane</t>
  </si>
  <si>
    <t>ML Sud</t>
  </si>
  <si>
    <t>ML Centre</t>
  </si>
  <si>
    <t>Madame</t>
  </si>
  <si>
    <t>Mademoiselle</t>
  </si>
  <si>
    <t>Monsieur</t>
  </si>
  <si>
    <t>Heures</t>
  </si>
  <si>
    <t>Jours</t>
  </si>
  <si>
    <t>n° de programmation :</t>
  </si>
  <si>
    <t>jeunes</t>
  </si>
  <si>
    <t xml:space="preserve">situtation au </t>
  </si>
  <si>
    <t>nb de jeunes entrés</t>
  </si>
  <si>
    <t>nb de jeunes sortis</t>
  </si>
  <si>
    <t>soit</t>
  </si>
  <si>
    <t>Age</t>
  </si>
  <si>
    <t>Célibataire</t>
  </si>
  <si>
    <t>Marié(e)</t>
  </si>
  <si>
    <t>Pacsé(e)</t>
  </si>
  <si>
    <t>Veuf(e)</t>
  </si>
  <si>
    <t>Séparé(e)</t>
  </si>
  <si>
    <t>Divorsé(e)</t>
  </si>
  <si>
    <t>En union libre</t>
  </si>
  <si>
    <t>ML</t>
  </si>
  <si>
    <t>Corresp.</t>
  </si>
  <si>
    <t>P_Début</t>
  </si>
  <si>
    <t>P_Fin</t>
  </si>
  <si>
    <t>adresse_secu</t>
  </si>
  <si>
    <t>num_secu</t>
  </si>
  <si>
    <t>enfant</t>
  </si>
  <si>
    <t>nationalite</t>
  </si>
  <si>
    <t>Lieu_naissance</t>
  </si>
  <si>
    <t>Date_naissance</t>
  </si>
  <si>
    <t>Adresse1</t>
  </si>
  <si>
    <t>adresse2</t>
  </si>
  <si>
    <t>tel_fixe</t>
  </si>
  <si>
    <t>tel_portable</t>
  </si>
  <si>
    <t>e-mail</t>
  </si>
  <si>
    <t>Prenom</t>
  </si>
  <si>
    <t>Nom</t>
  </si>
  <si>
    <t>civilite</t>
  </si>
  <si>
    <t>P_Heures</t>
  </si>
  <si>
    <t>P_jours</t>
  </si>
  <si>
    <t>date_sortie</t>
  </si>
  <si>
    <t>ETAPS Modalité 1</t>
  </si>
  <si>
    <t>Formation</t>
  </si>
  <si>
    <t>Emploi</t>
  </si>
  <si>
    <t>Fin de parcours</t>
  </si>
  <si>
    <t>Abandon</t>
  </si>
  <si>
    <t>Exclusion</t>
  </si>
  <si>
    <t>Incarcération</t>
  </si>
  <si>
    <t>TOTAL</t>
  </si>
  <si>
    <t>Prénom</t>
  </si>
  <si>
    <t>RMI</t>
  </si>
  <si>
    <t>TH</t>
  </si>
  <si>
    <t>Classe</t>
  </si>
  <si>
    <t>Pays</t>
  </si>
  <si>
    <t>Niveau</t>
  </si>
  <si>
    <t>date_france</t>
  </si>
  <si>
    <t>CPA</t>
  </si>
  <si>
    <t>IME</t>
  </si>
  <si>
    <t>IMP</t>
  </si>
  <si>
    <t>Jamais scolarisé</t>
  </si>
  <si>
    <t>Une classe de l'enseignement primaire</t>
  </si>
  <si>
    <t>Scolarisé en langue étrangère</t>
  </si>
  <si>
    <t>1ère, Terminale</t>
  </si>
  <si>
    <t>2nd, BEP</t>
  </si>
  <si>
    <t>4ème, 3ème, CAP</t>
  </si>
  <si>
    <t>4ème, 3ème SEGPA/SES</t>
  </si>
  <si>
    <t>6ème, 5ème</t>
  </si>
  <si>
    <t>6ème, 5ème SEGPA/SES</t>
  </si>
  <si>
    <t>Niveau I (bac +5)</t>
  </si>
  <si>
    <t>Niveau II (bac +4)</t>
  </si>
  <si>
    <t>Niveau III (bac +3)</t>
  </si>
  <si>
    <t>Niveau IV (bac ou BT ou BP)</t>
  </si>
  <si>
    <t>Niveau V (BEP ou CAP ou CFPA)</t>
  </si>
  <si>
    <t>Niveau &lt; V</t>
  </si>
  <si>
    <t>aucune</t>
  </si>
  <si>
    <t>DCP</t>
  </si>
  <si>
    <t>FLB</t>
  </si>
  <si>
    <t>DFI</t>
  </si>
  <si>
    <t>Professionnalisante</t>
  </si>
  <si>
    <t>Qualifiante</t>
  </si>
  <si>
    <t>PRF</t>
  </si>
  <si>
    <t>Dates</t>
  </si>
  <si>
    <t>Derniere_année</t>
  </si>
  <si>
    <t>Permis</t>
  </si>
  <si>
    <t>emploi-conjoint</t>
  </si>
  <si>
    <t>Mutuelle</t>
  </si>
  <si>
    <t>Pb_santé_important</t>
  </si>
  <si>
    <t>Diplôme_obtenu</t>
  </si>
  <si>
    <t>Scolarisé_France</t>
  </si>
  <si>
    <t>Orale</t>
  </si>
  <si>
    <t>Ecrite</t>
  </si>
  <si>
    <t>Lecture</t>
  </si>
  <si>
    <t>Secteur_activité</t>
  </si>
  <si>
    <t>Voiture</t>
  </si>
  <si>
    <t>Moto/Scooter</t>
  </si>
  <si>
    <t>Piéton</t>
  </si>
  <si>
    <t>Nom_Epoux</t>
  </si>
  <si>
    <t>Bus/Métro/Tram</t>
  </si>
  <si>
    <t>Aisée</t>
  </si>
  <si>
    <t>Moyenne</t>
  </si>
  <si>
    <t>Difficile</t>
  </si>
  <si>
    <t>Aucune communication</t>
  </si>
  <si>
    <t>Salarié</t>
  </si>
  <si>
    <t>Sans activité</t>
  </si>
  <si>
    <t>En formation ETAPS</t>
  </si>
  <si>
    <t>En formation SEDOP</t>
  </si>
  <si>
    <t>En formation ETAQ : Qualif</t>
  </si>
  <si>
    <t>En formation ETAQ : Prof</t>
  </si>
  <si>
    <t>En formation AFPA</t>
  </si>
  <si>
    <t>En formation ETAQ : Pre-Qualif</t>
  </si>
  <si>
    <t>Demandeur d'emploi</t>
  </si>
  <si>
    <t>Nom_usage</t>
  </si>
  <si>
    <t>Nom-naissance</t>
  </si>
  <si>
    <t>centre</t>
  </si>
  <si>
    <t>Plateforme d'Insertion</t>
  </si>
  <si>
    <t>jeune(s)</t>
  </si>
  <si>
    <t>Attention : ne pas compter les samedis et dimanches dans les jours d'absence</t>
  </si>
  <si>
    <t>nb de jeunes en cours</t>
  </si>
  <si>
    <t>Date de sortie</t>
  </si>
  <si>
    <t>Nb jours en entreprise</t>
  </si>
  <si>
    <t>Heures réalisées</t>
  </si>
  <si>
    <t xml:space="preserve">Heures totales réalisées au </t>
  </si>
  <si>
    <t>Nb jours abs excusables</t>
  </si>
  <si>
    <t>Nb jours absence non justifiées</t>
  </si>
  <si>
    <t>Nb jours abs excusées</t>
  </si>
  <si>
    <t>Nb jours abs non justifiées</t>
  </si>
  <si>
    <t>Cas de force majeur (grève des transports &gt; 7jours, catastrophe naturelle ..)</t>
  </si>
  <si>
    <t>Congé pour adoption</t>
  </si>
  <si>
    <t>Congé pour évènements familiaux et exceptionnels (mariage, déménagemenet, ….)</t>
  </si>
  <si>
    <t>Convocation fixé par l'administration ou autres structures à vocation sociale</t>
  </si>
  <si>
    <t>Exclusion pour raison disciplinaire inférieur ou égale à 5 jours</t>
  </si>
  <si>
    <t>Exercice de la fonction de délégué de stagiaire</t>
  </si>
  <si>
    <t>Incarcération inférieure ou égale à 5 jours</t>
  </si>
  <si>
    <t>Journée d'appel à la défense</t>
  </si>
  <si>
    <t>Maladie ou accident</t>
  </si>
  <si>
    <t>Maternité</t>
  </si>
  <si>
    <t>Parternité</t>
  </si>
  <si>
    <t>Abandon / non adhésion</t>
  </si>
  <si>
    <t>Contrat d'apprentissage</t>
  </si>
  <si>
    <t>Contrat de professionnalisation</t>
  </si>
  <si>
    <t>CDI</t>
  </si>
  <si>
    <t>Type de dossier de rémunération</t>
  </si>
  <si>
    <t>Non rémunéré</t>
  </si>
  <si>
    <t>situation de famille</t>
  </si>
  <si>
    <t>Situation à l'entrée en formation</t>
  </si>
  <si>
    <t>Total</t>
  </si>
  <si>
    <t>H.Présence</t>
  </si>
  <si>
    <t>H. excusées</t>
  </si>
  <si>
    <t>H.injustifiées</t>
  </si>
  <si>
    <t>Total H. Centre</t>
  </si>
  <si>
    <t>Total H. Entrep</t>
  </si>
  <si>
    <t>Entrep</t>
  </si>
  <si>
    <t>nb heures</t>
  </si>
  <si>
    <t>Résultat aux épreuves</t>
  </si>
  <si>
    <t>Suivi à 6 mois</t>
  </si>
  <si>
    <t>Présentation aux épreuves</t>
  </si>
  <si>
    <t>Motif abs excusable</t>
  </si>
  <si>
    <t>Programmation</t>
  </si>
  <si>
    <t>Marché</t>
  </si>
  <si>
    <t>Intitulé de l'action</t>
  </si>
  <si>
    <t>Durée</t>
  </si>
  <si>
    <t>Prix H/gpe</t>
  </si>
  <si>
    <t>mini</t>
  </si>
  <si>
    <t>maxi</t>
  </si>
  <si>
    <t>Montant du marché</t>
  </si>
  <si>
    <t>nb jours du mois</t>
  </si>
  <si>
    <t>nb heures du mois sur borne mini</t>
  </si>
  <si>
    <t>nb heures du mois sur borne maxi</t>
  </si>
  <si>
    <t>Statut</t>
  </si>
  <si>
    <t>Montant de la facture non proratisée</t>
  </si>
  <si>
    <t>Montant de la facture  proratisée</t>
  </si>
  <si>
    <t>% de proratisation</t>
  </si>
  <si>
    <t>Total de réalisation</t>
  </si>
  <si>
    <t>Solde 20 %</t>
  </si>
  <si>
    <t>Dates de réalisation</t>
  </si>
  <si>
    <t>Nouveau montant du marché</t>
  </si>
  <si>
    <t>Si pas proratisation</t>
  </si>
  <si>
    <t>[10-14]</t>
  </si>
  <si>
    <t>Intitulé de l'action :</t>
  </si>
  <si>
    <t xml:space="preserve">N° de Marché : </t>
  </si>
  <si>
    <t>N° de Programmation :</t>
  </si>
  <si>
    <t>Date de début :</t>
  </si>
  <si>
    <t xml:space="preserve">Nbre heures centre : </t>
  </si>
  <si>
    <t xml:space="preserve">Nbre heures entreprise : </t>
  </si>
  <si>
    <t>[5-9]</t>
  </si>
  <si>
    <t>[15-19]</t>
  </si>
  <si>
    <t>[1-4]</t>
  </si>
  <si>
    <t>Volume global :</t>
  </si>
  <si>
    <t xml:space="preserve">Interval de l'action : </t>
  </si>
  <si>
    <t>Motif de l'AE</t>
  </si>
  <si>
    <t>Mois</t>
  </si>
  <si>
    <t>réussite</t>
  </si>
  <si>
    <t>échec</t>
  </si>
  <si>
    <t>partielle</t>
  </si>
  <si>
    <t>Date du suivi à 3 mois</t>
  </si>
  <si>
    <t>Date du suivi à 6 mois</t>
  </si>
  <si>
    <t>interval</t>
  </si>
  <si>
    <t>Intervalle</t>
  </si>
  <si>
    <t>Intervale</t>
  </si>
  <si>
    <t>H/groupe à réaliser</t>
  </si>
  <si>
    <t>Total heures</t>
  </si>
  <si>
    <r>
      <t>nb h/stag réalisé</t>
    </r>
    <r>
      <rPr>
        <b/>
        <sz val="8"/>
        <color theme="1"/>
        <rFont val="Calibri"/>
        <family val="2"/>
        <scheme val="minor"/>
      </rPr>
      <t xml:space="preserve"> (heures + abs excusées)</t>
    </r>
  </si>
  <si>
    <t>Bilan à 3 mois
B3M</t>
  </si>
  <si>
    <t>Bilan de Fin de Formation
BFF</t>
  </si>
  <si>
    <t>entrée en formation</t>
  </si>
  <si>
    <t>en emploi</t>
  </si>
  <si>
    <t>Décès</t>
  </si>
  <si>
    <t>sur les H. mini</t>
  </si>
  <si>
    <t>sur les h. maxi</t>
  </si>
  <si>
    <t>n° de Marché :</t>
  </si>
  <si>
    <t>Date de fin :</t>
  </si>
  <si>
    <t>Marseille</t>
  </si>
  <si>
    <t>F14050</t>
  </si>
  <si>
    <t>F14252</t>
  </si>
  <si>
    <t>Arles</t>
  </si>
  <si>
    <t>Martigues</t>
  </si>
  <si>
    <t>Marignane</t>
  </si>
  <si>
    <t>F14050 - BAC PRO Gestion Administrative</t>
  </si>
  <si>
    <t>F14050 - CAP Employé de Vente Option B</t>
  </si>
  <si>
    <t>F14050 - CAP Employé de Vente Option C</t>
  </si>
  <si>
    <t>F14050 - CAP Maintenance et Hygiène des Locaux</t>
  </si>
  <si>
    <t>F14050 - TP Vendeur Conseil en Magasin</t>
  </si>
  <si>
    <t>F14252 - CACES R389</t>
  </si>
  <si>
    <t>Châteaurenard</t>
  </si>
  <si>
    <t>H. centre</t>
  </si>
  <si>
    <t>H.entreprise</t>
  </si>
  <si>
    <t xml:space="preserve">Lieu de déroulement : </t>
  </si>
  <si>
    <t>Lu</t>
  </si>
  <si>
    <t>Ma</t>
  </si>
  <si>
    <t>Me</t>
  </si>
  <si>
    <t>Je</t>
  </si>
  <si>
    <t>Ve</t>
  </si>
  <si>
    <t>Sa</t>
  </si>
  <si>
    <t>Di</t>
  </si>
  <si>
    <t>Volume d'heure hebdo</t>
  </si>
  <si>
    <t>Nb de jours comptabilisés</t>
  </si>
  <si>
    <t>Planning hebdo</t>
  </si>
  <si>
    <t>Nb d'h. par jour</t>
  </si>
  <si>
    <t>Nb d'heures comptabilisées</t>
  </si>
  <si>
    <t>j</t>
  </si>
  <si>
    <t>h</t>
  </si>
  <si>
    <t>Entreprise</t>
  </si>
  <si>
    <t>Date de début incluse</t>
  </si>
  <si>
    <t>Date de fin incluse</t>
  </si>
  <si>
    <t>Fermeture</t>
  </si>
  <si>
    <t>l</t>
  </si>
  <si>
    <t>Jour de l'An</t>
  </si>
  <si>
    <t>Lundi de Pâques</t>
  </si>
  <si>
    <t>Fête du travail</t>
  </si>
  <si>
    <t>Victoire des Alliés  (F)</t>
  </si>
  <si>
    <t>Ascension</t>
  </si>
  <si>
    <t>Lundi de Pentecôte</t>
  </si>
  <si>
    <t>Fête Nationale (F)</t>
  </si>
  <si>
    <t>Assomption</t>
  </si>
  <si>
    <t>Toussaint</t>
  </si>
  <si>
    <t>Armistice (F)</t>
  </si>
  <si>
    <t>Noël</t>
  </si>
  <si>
    <t xml:space="preserve">Année </t>
  </si>
  <si>
    <t>Emploi (contrat inférieur à 6 mois)</t>
  </si>
  <si>
    <t>Entrée en Formation</t>
  </si>
  <si>
    <t>Ne donne pas lieu à paiement</t>
  </si>
  <si>
    <t>Donnant lieu à paiement - Fournir le contrat</t>
  </si>
  <si>
    <t>Donnant lieu à paiement - Fournir le certificat de décès</t>
  </si>
  <si>
    <t>Emploi (contrat égal ou sup à 6 mois)</t>
  </si>
  <si>
    <t>Fin de formation</t>
  </si>
  <si>
    <t>Incarcération supérieur à 5 jours</t>
  </si>
  <si>
    <t>Longue maladie</t>
  </si>
  <si>
    <t xml:space="preserve">Donnant lieu à paiement </t>
  </si>
  <si>
    <t>Donnant lieu à paiement - Fournir le justificatif</t>
  </si>
  <si>
    <t>Pour cause de maternité</t>
  </si>
  <si>
    <t>Précision sur le paiement</t>
  </si>
  <si>
    <t>Choississez le motif de la sortie</t>
  </si>
  <si>
    <t>Exclusion pour raisons disciplinaire supérieur 5 jours</t>
  </si>
  <si>
    <t>oui</t>
  </si>
  <si>
    <t>Données de la programmation</t>
  </si>
  <si>
    <t>Données prévisionnelles</t>
  </si>
  <si>
    <t>Données du calendrier</t>
  </si>
  <si>
    <t>2014-80090-1</t>
  </si>
  <si>
    <t>JF</t>
  </si>
  <si>
    <t>travaillés</t>
  </si>
  <si>
    <t>H. Centre réalisées</t>
  </si>
  <si>
    <t>H. Entreprise réalisées</t>
  </si>
  <si>
    <t>Heures Totales réalisées</t>
  </si>
  <si>
    <t>TOTAL CENTRE</t>
  </si>
  <si>
    <t>TOTAL ENTREPRISE</t>
  </si>
  <si>
    <t>A noter sur la feuille d'émargement de sortie</t>
  </si>
  <si>
    <t>SDE</t>
  </si>
  <si>
    <t>% des heures réalisées 
(hors AE)</t>
  </si>
  <si>
    <t>TOTAL AE</t>
  </si>
  <si>
    <t>TOTAL (hors AE)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</si>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</sst>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[$-40C]d\-mmm\-yy;@"/>
    <numFmt numFmtId="166" formatCode="[$-40C]mmm\-yy;@"/>
    <numFmt numFmtId="167" formatCode="0#&quot; &quot;##&quot; &quot;##&quot; &quot;##&quot; &quot;##"/>
    <numFmt numFmtId="168" formatCode="[&gt;=3000000000000]#&quot; &quot;##&quot; &quot;##&quot; &quot;##&quot; &quot;###&quot; &quot;###&quot; | &quot;##;#&quot; &quot;##&quot; &quot;##&quot; &quot;##&quot; &quot;###&quot; &quot;###"/>
    <numFmt numFmtId="169" formatCode="[$-40C]dd\-mmm\-yy;@"/>
    <numFmt numFmtId="170" formatCode="d\-mmm\-yy"/>
    <numFmt numFmtId="171" formatCode="d\-mmm\-yy;@"/>
    <numFmt numFmtId="172" formatCode="[$-40C]mmmm\-yy;@"/>
    <numFmt numFmtId="173" formatCode="dd"/>
    <numFmt numFmtId="174" formatCode="mmmm\ yyyy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9"/>
      <color indexed="9"/>
      <name val="Arial"/>
      <family val="2"/>
    </font>
    <font>
      <sz val="10"/>
      <color indexed="62"/>
      <name val="Arial"/>
      <family val="2"/>
    </font>
    <font>
      <sz val="10"/>
      <color indexed="50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b/>
      <sz val="9"/>
      <color indexed="6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62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8"/>
      <color indexed="9"/>
      <name val="Arial"/>
      <family val="2"/>
    </font>
    <font>
      <b/>
      <i/>
      <sz val="10"/>
      <color theme="9" tint="-0.499984740745262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12"/>
      <name val="Arial"/>
      <family val="2"/>
    </font>
    <font>
      <sz val="18"/>
      <color indexed="62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color rgb="FFC00000"/>
      <name val="Arial"/>
      <family val="2"/>
    </font>
    <font>
      <u/>
      <sz val="8"/>
      <color theme="9" tint="-0.249977111117893"/>
      <name val="Arial"/>
      <family val="2"/>
    </font>
    <font>
      <sz val="8"/>
      <color theme="9" tint="-0.249977111117893"/>
      <name val="Arial"/>
      <family val="2"/>
    </font>
    <font>
      <u/>
      <sz val="8"/>
      <name val="Arial"/>
      <family val="2"/>
    </font>
    <font>
      <sz val="9"/>
      <color rgb="FFC0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C00000"/>
      <name val="Wingdings"/>
      <charset val="2"/>
    </font>
    <font>
      <sz val="8"/>
      <color rgb="FFFF0000"/>
      <name val="Wingdings"/>
      <charset val="2"/>
    </font>
    <font>
      <b/>
      <sz val="18"/>
      <color theme="3"/>
      <name val="Cambria"/>
      <family val="2"/>
      <scheme val="major"/>
    </font>
    <font>
      <sz val="8"/>
      <color theme="0"/>
      <name val="Arial"/>
      <family val="2"/>
    </font>
    <font>
      <sz val="8"/>
      <name val="Tahoma"/>
      <family val="2"/>
    </font>
    <font>
      <sz val="8"/>
      <color rgb="FFFF0000"/>
      <name val="Arial"/>
      <family val="2"/>
    </font>
    <font>
      <b/>
      <sz val="10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9"/>
      <color theme="4" tint="0.79998168889431442"/>
      <name val="Arial"/>
      <family val="2"/>
    </font>
    <font>
      <b/>
      <sz val="9"/>
      <color theme="9" tint="0.79998168889431442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9" tint="-0.499984740745262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hair">
        <color auto="1"/>
      </top>
      <bottom style="hair">
        <color auto="1"/>
      </bottom>
      <diagonal/>
    </border>
    <border>
      <left style="medium">
        <color rgb="FFC00000"/>
      </left>
      <right/>
      <top/>
      <bottom/>
      <diagonal/>
    </border>
    <border>
      <left style="medium">
        <color rgb="FFC00000"/>
      </left>
      <right/>
      <top style="hair">
        <color auto="1"/>
      </top>
      <bottom style="hair">
        <color auto="1"/>
      </bottom>
      <diagonal/>
    </border>
    <border>
      <left style="medium">
        <color rgb="FFC00000"/>
      </left>
      <right style="medium">
        <color theme="0"/>
      </right>
      <top style="hair">
        <color auto="1"/>
      </top>
      <bottom style="hair">
        <color auto="1"/>
      </bottom>
      <diagonal/>
    </border>
    <border>
      <left style="medium">
        <color theme="0"/>
      </left>
      <right style="medium">
        <color theme="0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theme="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theme="0"/>
      </bottom>
      <diagonal/>
    </border>
    <border>
      <left style="hair">
        <color auto="1"/>
      </left>
      <right style="hair">
        <color auto="1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</borders>
  <cellStyleXfs count="12">
    <xf numFmtId="165" fontId="0" fillId="0" borderId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165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9" fillId="0" borderId="0" applyNumberFormat="0" applyFill="0" applyBorder="0" applyAlignment="0" applyProtection="0"/>
  </cellStyleXfs>
  <cellXfs count="354">
    <xf numFmtId="165" fontId="0" fillId="0" borderId="0" xfId="0"/>
    <xf numFmtId="165" fontId="0" fillId="0" borderId="0" xfId="0" applyAlignment="1">
      <alignment horizontal="center"/>
    </xf>
    <xf numFmtId="165" fontId="6" fillId="0" borderId="0" xfId="0" applyFont="1" applyFill="1" applyAlignment="1">
      <alignment vertical="center" wrapText="1"/>
    </xf>
    <xf numFmtId="165" fontId="6" fillId="0" borderId="0" xfId="0" applyFont="1" applyFill="1" applyAlignment="1">
      <alignment horizontal="center" vertical="center" wrapText="1"/>
    </xf>
    <xf numFmtId="165" fontId="6" fillId="2" borderId="1" xfId="0" applyFont="1" applyFill="1" applyBorder="1" applyAlignment="1">
      <alignment horizontal="center" vertical="center" wrapText="1"/>
    </xf>
    <xf numFmtId="165" fontId="0" fillId="0" borderId="0" xfId="0" applyAlignment="1">
      <alignment vertical="center" wrapText="1"/>
    </xf>
    <xf numFmtId="165" fontId="7" fillId="0" borderId="1" xfId="0" applyFont="1" applyBorder="1" applyAlignment="1">
      <alignment vertical="center" wrapText="1"/>
    </xf>
    <xf numFmtId="165" fontId="7" fillId="0" borderId="0" xfId="0" applyFont="1"/>
    <xf numFmtId="165" fontId="8" fillId="0" borderId="0" xfId="0" applyFont="1" applyAlignment="1">
      <alignment vertical="center" wrapText="1"/>
    </xf>
    <xf numFmtId="15" fontId="10" fillId="3" borderId="1" xfId="0" applyNumberFormat="1" applyFont="1" applyFill="1" applyBorder="1" applyAlignment="1">
      <alignment vertical="center" wrapText="1"/>
    </xf>
    <xf numFmtId="165" fontId="6" fillId="2" borderId="2" xfId="0" applyFont="1" applyFill="1" applyBorder="1" applyAlignment="1">
      <alignment horizontal="center" vertical="center" wrapText="1"/>
    </xf>
    <xf numFmtId="165" fontId="10" fillId="3" borderId="1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 wrapText="1"/>
    </xf>
    <xf numFmtId="165" fontId="6" fillId="5" borderId="3" xfId="0" applyFont="1" applyFill="1" applyBorder="1" applyAlignment="1">
      <alignment horizontal="center" vertical="center" wrapText="1"/>
    </xf>
    <xf numFmtId="165" fontId="13" fillId="4" borderId="4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4" fillId="0" borderId="0" xfId="0" applyNumberFormat="1" applyFont="1"/>
    <xf numFmtId="165" fontId="0" fillId="0" borderId="0" xfId="0" applyProtection="1"/>
    <xf numFmtId="165" fontId="9" fillId="0" borderId="0" xfId="0" applyFont="1" applyProtection="1"/>
    <xf numFmtId="14" fontId="0" fillId="0" borderId="0" xfId="0" applyNumberFormat="1" applyProtection="1"/>
    <xf numFmtId="165" fontId="3" fillId="0" borderId="1" xfId="0" applyNumberFormat="1" applyFont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/>
    </xf>
    <xf numFmtId="165" fontId="13" fillId="4" borderId="10" xfId="0" applyNumberFormat="1" applyFont="1" applyFill="1" applyBorder="1" applyAlignment="1">
      <alignment horizontal="center" vertical="center" wrapText="1"/>
    </xf>
    <xf numFmtId="165" fontId="30" fillId="5" borderId="3" xfId="0" applyFont="1" applyFill="1" applyBorder="1" applyAlignment="1">
      <alignment horizontal="center" vertical="center" wrapText="1"/>
    </xf>
    <xf numFmtId="165" fontId="31" fillId="10" borderId="0" xfId="0" applyNumberFormat="1" applyFont="1" applyFill="1" applyAlignment="1">
      <alignment horizontal="center"/>
    </xf>
    <xf numFmtId="164" fontId="31" fillId="10" borderId="0" xfId="1" applyNumberFormat="1" applyFont="1" applyFill="1" applyAlignment="1">
      <alignment horizontal="center"/>
    </xf>
    <xf numFmtId="165" fontId="31" fillId="10" borderId="0" xfId="0" applyFont="1" applyFill="1" applyAlignment="1">
      <alignment horizontal="center"/>
    </xf>
    <xf numFmtId="165" fontId="7" fillId="3" borderId="6" xfId="0" applyNumberFormat="1" applyFont="1" applyFill="1" applyBorder="1" applyAlignment="1">
      <alignment vertical="center" wrapText="1"/>
    </xf>
    <xf numFmtId="165" fontId="3" fillId="0" borderId="0" xfId="0" applyFont="1" applyProtection="1"/>
    <xf numFmtId="164" fontId="3" fillId="0" borderId="0" xfId="1" applyNumberFormat="1" applyFont="1" applyProtection="1"/>
    <xf numFmtId="164" fontId="0" fillId="0" borderId="0" xfId="1" applyNumberFormat="1" applyFont="1" applyProtection="1"/>
    <xf numFmtId="0" fontId="4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1" applyNumberFormat="1" applyFont="1" applyBorder="1" applyAlignment="1">
      <alignment horizontal="center" vertical="center" wrapText="1"/>
    </xf>
    <xf numFmtId="0" fontId="3" fillId="0" borderId="6" xfId="0" applyNumberFormat="1" applyFont="1" applyFill="1" applyBorder="1" applyAlignment="1" applyProtection="1">
      <alignment vertical="center" wrapText="1"/>
      <protection locked="0"/>
    </xf>
    <xf numFmtId="0" fontId="3" fillId="0" borderId="6" xfId="0" applyNumberFormat="1" applyFont="1" applyBorder="1" applyAlignment="1" applyProtection="1">
      <alignment vertical="center" wrapText="1"/>
      <protection locked="0"/>
    </xf>
    <xf numFmtId="0" fontId="9" fillId="0" borderId="6" xfId="0" applyNumberFormat="1" applyFont="1" applyBorder="1" applyAlignment="1" applyProtection="1">
      <alignment vertical="center" wrapText="1"/>
      <protection locked="0"/>
    </xf>
    <xf numFmtId="0" fontId="9" fillId="0" borderId="6" xfId="0" applyNumberFormat="1" applyFont="1" applyFill="1" applyBorder="1" applyAlignment="1" applyProtection="1">
      <alignment vertical="center" wrapText="1"/>
      <protection locked="0"/>
    </xf>
    <xf numFmtId="0" fontId="29" fillId="7" borderId="6" xfId="0" applyNumberFormat="1" applyFont="1" applyFill="1" applyBorder="1" applyAlignment="1">
      <alignment horizontal="center" vertical="center" wrapText="1"/>
    </xf>
    <xf numFmtId="0" fontId="29" fillId="0" borderId="6" xfId="0" applyNumberFormat="1" applyFont="1" applyFill="1" applyBorder="1" applyAlignment="1" applyProtection="1">
      <alignment vertical="center" wrapText="1"/>
      <protection locked="0"/>
    </xf>
    <xf numFmtId="0" fontId="9" fillId="0" borderId="6" xfId="0" applyNumberFormat="1" applyFont="1" applyFill="1" applyBorder="1" applyAlignment="1" applyProtection="1">
      <alignment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23" fillId="0" borderId="6" xfId="0" applyNumberFormat="1" applyFont="1" applyFill="1" applyBorder="1" applyAlignment="1" applyProtection="1">
      <alignment vertical="center" wrapText="1"/>
      <protection locked="0"/>
    </xf>
    <xf numFmtId="0" fontId="9" fillId="0" borderId="6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/>
    <xf numFmtId="0" fontId="0" fillId="0" borderId="0" xfId="0" applyNumberFormat="1"/>
    <xf numFmtId="0" fontId="11" fillId="0" borderId="6" xfId="1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Alignment="1">
      <alignment horizontal="center"/>
    </xf>
    <xf numFmtId="0" fontId="7" fillId="0" borderId="0" xfId="0" applyNumberFormat="1" applyFont="1"/>
    <xf numFmtId="0" fontId="4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  <protection locked="0"/>
    </xf>
    <xf numFmtId="0" fontId="4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vertical="center"/>
      <protection locked="0"/>
    </xf>
    <xf numFmtId="0" fontId="15" fillId="0" borderId="0" xfId="0" applyNumberFormat="1" applyFont="1" applyAlignment="1" applyProtection="1">
      <alignment vertical="center"/>
      <protection locked="0"/>
    </xf>
    <xf numFmtId="0" fontId="16" fillId="0" borderId="0" xfId="0" applyNumberFormat="1" applyFont="1" applyAlignment="1" applyProtection="1">
      <alignment vertical="center"/>
      <protection locked="0"/>
    </xf>
    <xf numFmtId="0" fontId="4" fillId="0" borderId="0" xfId="0" applyNumberFormat="1" applyFont="1" applyAlignment="1">
      <alignment vertical="center"/>
    </xf>
    <xf numFmtId="0" fontId="9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>
      <alignment vertical="center"/>
    </xf>
    <xf numFmtId="0" fontId="17" fillId="0" borderId="0" xfId="0" applyNumberFormat="1" applyFont="1" applyAlignment="1" applyProtection="1">
      <alignment vertical="center"/>
      <protection locked="0"/>
    </xf>
    <xf numFmtId="0" fontId="18" fillId="0" borderId="0" xfId="0" applyNumberFormat="1" applyFont="1" applyAlignment="1" applyProtection="1">
      <alignment vertical="center"/>
      <protection locked="0"/>
    </xf>
    <xf numFmtId="0" fontId="15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NumberFormat="1" applyFont="1" applyAlignment="1" applyProtection="1">
      <alignment vertical="center"/>
      <protection locked="0"/>
    </xf>
    <xf numFmtId="0" fontId="23" fillId="0" borderId="0" xfId="0" applyNumberFormat="1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vertical="center" wrapText="1"/>
      <protection locked="0"/>
    </xf>
    <xf numFmtId="165" fontId="9" fillId="0" borderId="6" xfId="0" applyNumberFormat="1" applyFont="1" applyBorder="1" applyAlignment="1" applyProtection="1">
      <alignment vertical="center" wrapText="1"/>
      <protection locked="0"/>
    </xf>
    <xf numFmtId="165" fontId="9" fillId="0" borderId="6" xfId="0" applyNumberFormat="1" applyFont="1" applyFill="1" applyBorder="1" applyAlignment="1" applyProtection="1">
      <alignment vertical="center" wrapText="1"/>
      <protection locked="0"/>
    </xf>
    <xf numFmtId="165" fontId="4" fillId="0" borderId="6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/>
    <xf numFmtId="0" fontId="0" fillId="0" borderId="0" xfId="1" applyNumberFormat="1" applyFont="1"/>
    <xf numFmtId="0" fontId="4" fillId="0" borderId="0" xfId="0" applyNumberFormat="1" applyFont="1" applyAlignment="1">
      <alignment horizontal="right"/>
    </xf>
    <xf numFmtId="0" fontId="4" fillId="0" borderId="0" xfId="0" applyNumberFormat="1" applyFont="1"/>
    <xf numFmtId="0" fontId="40" fillId="0" borderId="0" xfId="0" applyNumberFormat="1" applyFont="1"/>
    <xf numFmtId="0" fontId="3" fillId="0" borderId="0" xfId="0" applyNumberFormat="1" applyFont="1" applyFill="1"/>
    <xf numFmtId="0" fontId="0" fillId="0" borderId="0" xfId="0" applyNumberFormat="1" applyFill="1"/>
    <xf numFmtId="0" fontId="0" fillId="0" borderId="0" xfId="0" applyNumberFormat="1" applyFill="1" applyBorder="1"/>
    <xf numFmtId="0" fontId="14" fillId="0" borderId="0" xfId="1" applyNumberFormat="1" applyFont="1" applyFill="1" applyBorder="1" applyAlignment="1">
      <alignment horizontal="right"/>
    </xf>
    <xf numFmtId="0" fontId="32" fillId="0" borderId="0" xfId="0" applyNumberFormat="1" applyFont="1"/>
    <xf numFmtId="0" fontId="28" fillId="0" borderId="0" xfId="0" applyNumberFormat="1" applyFont="1" applyFill="1"/>
    <xf numFmtId="0" fontId="0" fillId="0" borderId="0" xfId="0" applyNumberFormat="1" applyFill="1" applyAlignment="1">
      <alignment horizontal="left"/>
    </xf>
    <xf numFmtId="0" fontId="19" fillId="0" borderId="0" xfId="4" applyNumberFormat="1" applyFont="1" applyFill="1" applyBorder="1"/>
    <xf numFmtId="0" fontId="4" fillId="0" borderId="0" xfId="4" applyNumberFormat="1" applyFont="1" applyBorder="1"/>
    <xf numFmtId="0" fontId="0" fillId="0" borderId="0" xfId="0" applyNumberFormat="1" applyAlignment="1">
      <alignment horizontal="right"/>
    </xf>
    <xf numFmtId="0" fontId="3" fillId="0" borderId="0" xfId="0" applyNumberFormat="1" applyFont="1" applyBorder="1"/>
    <xf numFmtId="0" fontId="32" fillId="0" borderId="0" xfId="0" applyNumberFormat="1" applyFont="1" applyAlignment="1">
      <alignment vertical="center"/>
    </xf>
    <xf numFmtId="0" fontId="3" fillId="0" borderId="0" xfId="1" applyNumberFormat="1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24" fillId="0" borderId="0" xfId="4" applyNumberFormat="1" applyFont="1" applyAlignment="1">
      <alignment horizontal="left" vertical="center"/>
    </xf>
    <xf numFmtId="0" fontId="22" fillId="0" borderId="0" xfId="0" applyNumberFormat="1" applyFont="1" applyAlignment="1">
      <alignment vertical="center" wrapText="1"/>
    </xf>
    <xf numFmtId="166" fontId="0" fillId="8" borderId="0" xfId="0" applyNumberFormat="1" applyFill="1" applyProtection="1">
      <protection locked="0"/>
    </xf>
    <xf numFmtId="0" fontId="20" fillId="0" borderId="0" xfId="1" applyNumberFormat="1" applyFont="1" applyAlignment="1">
      <alignment horizontal="left"/>
    </xf>
    <xf numFmtId="0" fontId="0" fillId="0" borderId="0" xfId="0" applyNumberFormat="1" applyProtection="1"/>
    <xf numFmtId="0" fontId="0" fillId="0" borderId="0" xfId="1" applyNumberFormat="1" applyFont="1" applyProtection="1"/>
    <xf numFmtId="0" fontId="20" fillId="0" borderId="6" xfId="0" applyNumberFormat="1" applyFont="1" applyBorder="1" applyAlignment="1" applyProtection="1">
      <alignment horizontal="center" vertical="center" wrapText="1"/>
    </xf>
    <xf numFmtId="0" fontId="27" fillId="0" borderId="6" xfId="0" applyNumberFormat="1" applyFont="1" applyBorder="1" applyAlignment="1" applyProtection="1">
      <alignment horizontal="center" vertical="center" wrapText="1"/>
    </xf>
    <xf numFmtId="0" fontId="27" fillId="0" borderId="6" xfId="0" applyNumberFormat="1" applyFont="1" applyBorder="1" applyAlignment="1">
      <alignment horizontal="center" vertical="center" wrapText="1"/>
    </xf>
    <xf numFmtId="0" fontId="27" fillId="3" borderId="6" xfId="1" applyNumberFormat="1" applyFont="1" applyFill="1" applyBorder="1" applyAlignment="1" applyProtection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7" fillId="3" borderId="6" xfId="1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5" fillId="0" borderId="6" xfId="1" applyNumberFormat="1" applyFont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vertical="center" wrapText="1"/>
    </xf>
    <xf numFmtId="0" fontId="21" fillId="0" borderId="6" xfId="0" applyNumberFormat="1" applyFont="1" applyBorder="1" applyAlignment="1" applyProtection="1">
      <alignment horizontal="center"/>
    </xf>
    <xf numFmtId="0" fontId="0" fillId="0" borderId="6" xfId="0" applyNumberFormat="1" applyBorder="1" applyAlignment="1" applyProtection="1">
      <alignment horizontal="center"/>
    </xf>
    <xf numFmtId="0" fontId="0" fillId="0" borderId="6" xfId="0" applyNumberFormat="1" applyBorder="1" applyAlignment="1" applyProtection="1">
      <alignment horizontal="left" wrapText="1"/>
      <protection locked="0"/>
    </xf>
    <xf numFmtId="0" fontId="0" fillId="3" borderId="6" xfId="1" applyNumberFormat="1" applyFont="1" applyFill="1" applyBorder="1" applyAlignment="1" applyProtection="1">
      <alignment horizontal="center"/>
    </xf>
    <xf numFmtId="0" fontId="21" fillId="0" borderId="6" xfId="0" applyNumberFormat="1" applyFont="1" applyBorder="1" applyAlignment="1" applyProtection="1">
      <alignment horizontal="center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3" borderId="6" xfId="1" applyNumberFormat="1" applyFont="1" applyFill="1" applyBorder="1" applyAlignment="1">
      <alignment horizontal="center"/>
    </xf>
    <xf numFmtId="0" fontId="0" fillId="0" borderId="6" xfId="0" applyNumberFormat="1" applyBorder="1" applyAlignment="1" applyProtection="1">
      <alignment horizontal="left" vertical="center" wrapText="1"/>
      <protection locked="0"/>
    </xf>
    <xf numFmtId="0" fontId="11" fillId="0" borderId="6" xfId="1" applyNumberFormat="1" applyFont="1" applyFill="1" applyBorder="1" applyAlignment="1" applyProtection="1">
      <alignment horizontal="center" vertical="center" wrapText="1"/>
    </xf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Border="1" applyAlignment="1" applyProtection="1">
      <alignment horizontal="center" vertical="center" wrapText="1"/>
    </xf>
    <xf numFmtId="0" fontId="3" fillId="0" borderId="6" xfId="1" applyNumberFormat="1" applyFont="1" applyBorder="1" applyAlignment="1" applyProtection="1">
      <alignment vertical="center" wrapText="1"/>
      <protection locked="0"/>
    </xf>
    <xf numFmtId="0" fontId="4" fillId="0" borderId="6" xfId="1" applyNumberFormat="1" applyFont="1" applyBorder="1" applyProtection="1">
      <protection locked="0"/>
    </xf>
    <xf numFmtId="0" fontId="2" fillId="0" borderId="0" xfId="7" applyNumberFormat="1"/>
    <xf numFmtId="0" fontId="2" fillId="12" borderId="0" xfId="7" applyNumberFormat="1" applyFill="1"/>
    <xf numFmtId="0" fontId="2" fillId="0" borderId="6" xfId="7" applyNumberFormat="1" applyBorder="1"/>
    <xf numFmtId="0" fontId="2" fillId="0" borderId="6" xfId="7" applyNumberFormat="1" applyBorder="1" applyAlignment="1">
      <alignment horizontal="center"/>
    </xf>
    <xf numFmtId="0" fontId="1" fillId="0" borderId="6" xfId="7" applyNumberFormat="1" applyFont="1" applyBorder="1"/>
    <xf numFmtId="0" fontId="2" fillId="0" borderId="6" xfId="1" applyNumberFormat="1" applyFont="1" applyBorder="1" applyAlignment="1">
      <alignment horizontal="center"/>
    </xf>
    <xf numFmtId="0" fontId="2" fillId="0" borderId="0" xfId="9" applyNumberFormat="1" applyFont="1"/>
    <xf numFmtId="0" fontId="2" fillId="0" borderId="0" xfId="7" applyNumberFormat="1" applyAlignment="1">
      <alignment wrapText="1"/>
    </xf>
    <xf numFmtId="0" fontId="2" fillId="0" borderId="0" xfId="7" applyNumberFormat="1" applyBorder="1"/>
    <xf numFmtId="0" fontId="2" fillId="0" borderId="0" xfId="7" applyNumberFormat="1" applyBorder="1" applyAlignment="1">
      <alignment horizontal="center"/>
    </xf>
    <xf numFmtId="0" fontId="41" fillId="0" borderId="6" xfId="7" applyNumberFormat="1" applyFont="1" applyBorder="1" applyAlignment="1">
      <alignment horizontal="center" vertical="center" wrapText="1"/>
    </xf>
    <xf numFmtId="0" fontId="41" fillId="0" borderId="6" xfId="8" applyNumberFormat="1" applyFont="1" applyBorder="1" applyAlignment="1">
      <alignment horizontal="center" vertical="center" wrapText="1"/>
    </xf>
    <xf numFmtId="0" fontId="35" fillId="0" borderId="6" xfId="7" applyNumberFormat="1" applyFont="1" applyBorder="1" applyAlignment="1">
      <alignment horizontal="center" vertical="center" wrapText="1"/>
    </xf>
    <xf numFmtId="0" fontId="41" fillId="0" borderId="6" xfId="9" applyNumberFormat="1" applyFont="1" applyBorder="1" applyAlignment="1">
      <alignment horizontal="center" vertical="center" wrapText="1"/>
    </xf>
    <xf numFmtId="0" fontId="2" fillId="0" borderId="6" xfId="8" applyNumberFormat="1" applyFont="1" applyBorder="1"/>
    <xf numFmtId="0" fontId="2" fillId="0" borderId="6" xfId="9" applyNumberFormat="1" applyFont="1" applyBorder="1"/>
    <xf numFmtId="0" fontId="2" fillId="0" borderId="6" xfId="10" applyNumberFormat="1" applyFont="1" applyBorder="1"/>
    <xf numFmtId="0" fontId="2" fillId="13" borderId="6" xfId="7" applyNumberFormat="1" applyFill="1" applyBorder="1"/>
    <xf numFmtId="0" fontId="2" fillId="13" borderId="6" xfId="8" applyNumberFormat="1" applyFont="1" applyFill="1" applyBorder="1"/>
    <xf numFmtId="0" fontId="2" fillId="13" borderId="6" xfId="9" applyNumberFormat="1" applyFont="1" applyFill="1" applyBorder="1"/>
    <xf numFmtId="0" fontId="34" fillId="0" borderId="6" xfId="7" applyNumberFormat="1" applyFont="1" applyBorder="1"/>
    <xf numFmtId="0" fontId="34" fillId="0" borderId="6" xfId="8" applyNumberFormat="1" applyFont="1" applyBorder="1"/>
    <xf numFmtId="0" fontId="33" fillId="0" borderId="6" xfId="7" applyNumberFormat="1" applyFont="1" applyBorder="1"/>
    <xf numFmtId="0" fontId="33" fillId="0" borderId="0" xfId="7" applyNumberFormat="1" applyFont="1"/>
    <xf numFmtId="0" fontId="42" fillId="0" borderId="0" xfId="7" applyNumberFormat="1" applyFont="1"/>
    <xf numFmtId="0" fontId="2" fillId="0" borderId="0" xfId="4" applyNumberFormat="1" applyFont="1"/>
    <xf numFmtId="166" fontId="2" fillId="0" borderId="6" xfId="7" applyNumberFormat="1" applyBorder="1"/>
    <xf numFmtId="166" fontId="43" fillId="0" borderId="0" xfId="1" applyNumberFormat="1" applyFont="1" applyAlignment="1">
      <alignment horizontal="center"/>
    </xf>
    <xf numFmtId="166" fontId="44" fillId="0" borderId="0" xfId="0" applyNumberFormat="1" applyFont="1"/>
    <xf numFmtId="166" fontId="46" fillId="0" borderId="0" xfId="0" applyNumberFormat="1" applyFont="1"/>
    <xf numFmtId="166" fontId="39" fillId="0" borderId="0" xfId="1" applyNumberFormat="1" applyFont="1" applyProtection="1"/>
    <xf numFmtId="166" fontId="39" fillId="0" borderId="0" xfId="0" applyNumberFormat="1" applyFont="1" applyProtection="1"/>
    <xf numFmtId="166" fontId="38" fillId="0" borderId="8" xfId="0" applyNumberFormat="1" applyFont="1" applyBorder="1" applyAlignment="1" applyProtection="1"/>
    <xf numFmtId="166" fontId="38" fillId="0" borderId="9" xfId="0" applyNumberFormat="1" applyFont="1" applyBorder="1" applyAlignment="1" applyProtection="1"/>
    <xf numFmtId="167" fontId="9" fillId="0" borderId="6" xfId="0" applyNumberFormat="1" applyFont="1" applyFill="1" applyBorder="1" applyAlignment="1" applyProtection="1">
      <alignment vertical="center"/>
      <protection locked="0"/>
    </xf>
    <xf numFmtId="168" fontId="9" fillId="0" borderId="6" xfId="0" applyNumberFormat="1" applyFont="1" applyFill="1" applyBorder="1" applyAlignment="1" applyProtection="1">
      <alignment vertical="center"/>
      <protection locked="0"/>
    </xf>
    <xf numFmtId="0" fontId="6" fillId="0" borderId="0" xfId="0" applyNumberFormat="1" applyFont="1" applyFill="1" applyAlignment="1" applyProtection="1">
      <alignment horizontal="center" vertical="center" wrapText="1"/>
    </xf>
    <xf numFmtId="164" fontId="4" fillId="0" borderId="0" xfId="1" applyNumberFormat="1" applyFont="1"/>
    <xf numFmtId="9" fontId="4" fillId="0" borderId="0" xfId="4" applyFont="1" applyBorder="1" applyAlignment="1">
      <alignment horizontal="left"/>
    </xf>
    <xf numFmtId="164" fontId="0" fillId="0" borderId="0" xfId="1" applyNumberFormat="1" applyFont="1" applyFill="1" applyAlignment="1">
      <alignment horizontal="right"/>
    </xf>
    <xf numFmtId="49" fontId="47" fillId="0" borderId="0" xfId="7" applyNumberFormat="1" applyFont="1"/>
    <xf numFmtId="0" fontId="47" fillId="12" borderId="0" xfId="7" applyNumberFormat="1" applyFont="1" applyFill="1"/>
    <xf numFmtId="0" fontId="47" fillId="0" borderId="0" xfId="7" applyNumberFormat="1" applyFont="1"/>
    <xf numFmtId="169" fontId="34" fillId="0" borderId="0" xfId="7" applyNumberFormat="1" applyFont="1"/>
    <xf numFmtId="165" fontId="34" fillId="0" borderId="0" xfId="7" applyNumberFormat="1" applyFont="1"/>
    <xf numFmtId="44" fontId="2" fillId="14" borderId="0" xfId="6" applyFont="1" applyFill="1"/>
    <xf numFmtId="44" fontId="2" fillId="0" borderId="6" xfId="6" applyFont="1" applyBorder="1"/>
    <xf numFmtId="44" fontId="34" fillId="0" borderId="6" xfId="6" applyFont="1" applyBorder="1"/>
    <xf numFmtId="44" fontId="2" fillId="13" borderId="6" xfId="6" applyFont="1" applyFill="1" applyBorder="1"/>
    <xf numFmtId="9" fontId="2" fillId="0" borderId="6" xfId="4" applyFont="1" applyBorder="1"/>
    <xf numFmtId="9" fontId="2" fillId="13" borderId="6" xfId="4" applyFont="1" applyFill="1" applyBorder="1"/>
    <xf numFmtId="164" fontId="2" fillId="0" borderId="6" xfId="1" applyNumberFormat="1" applyFont="1" applyBorder="1"/>
    <xf numFmtId="44" fontId="2" fillId="0" borderId="0" xfId="6" applyFont="1"/>
    <xf numFmtId="44" fontId="34" fillId="0" borderId="6" xfId="7" applyNumberFormat="1" applyFont="1" applyBorder="1"/>
    <xf numFmtId="0" fontId="3" fillId="0" borderId="15" xfId="0" applyNumberFormat="1" applyFont="1" applyFill="1" applyBorder="1" applyAlignment="1" applyProtection="1">
      <alignment vertical="center" wrapText="1"/>
      <protection locked="0"/>
    </xf>
    <xf numFmtId="0" fontId="3" fillId="0" borderId="15" xfId="0" applyNumberFormat="1" applyFont="1" applyBorder="1" applyAlignment="1" applyProtection="1">
      <alignment vertical="center" wrapText="1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49" fontId="3" fillId="0" borderId="15" xfId="0" applyNumberFormat="1" applyFont="1" applyFill="1" applyBorder="1" applyAlignment="1" applyProtection="1">
      <alignment vertical="center"/>
      <protection locked="0"/>
    </xf>
    <xf numFmtId="0" fontId="3" fillId="0" borderId="15" xfId="0" applyNumberFormat="1" applyFont="1" applyFill="1" applyBorder="1" applyAlignment="1" applyProtection="1">
      <alignment vertical="center"/>
      <protection locked="0"/>
    </xf>
    <xf numFmtId="170" fontId="4" fillId="0" borderId="15" xfId="0" applyNumberFormat="1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/>
      <protection locked="0"/>
    </xf>
    <xf numFmtId="171" fontId="3" fillId="0" borderId="15" xfId="0" applyNumberFormat="1" applyFont="1" applyFill="1" applyBorder="1" applyAlignment="1" applyProtection="1">
      <alignment vertical="center"/>
      <protection locked="0"/>
    </xf>
    <xf numFmtId="0" fontId="23" fillId="0" borderId="15" xfId="0" applyNumberFormat="1" applyFont="1" applyFill="1" applyBorder="1" applyAlignment="1" applyProtection="1">
      <alignment vertical="center" wrapText="1"/>
      <protection locked="0"/>
    </xf>
    <xf numFmtId="0" fontId="3" fillId="0" borderId="15" xfId="0" applyNumberFormat="1" applyFont="1" applyBorder="1" applyAlignment="1" applyProtection="1">
      <alignment vertical="center"/>
      <protection locked="0"/>
    </xf>
    <xf numFmtId="167" fontId="3" fillId="0" borderId="6" xfId="0" applyNumberFormat="1" applyFont="1" applyFill="1" applyBorder="1" applyAlignment="1" applyProtection="1">
      <alignment vertical="center"/>
      <protection locked="0"/>
    </xf>
    <xf numFmtId="0" fontId="9" fillId="0" borderId="0" xfId="0" applyNumberFormat="1" applyFont="1" applyAlignment="1" applyProtection="1">
      <alignment vertical="center" wrapText="1"/>
      <protection locked="0"/>
    </xf>
    <xf numFmtId="168" fontId="3" fillId="0" borderId="6" xfId="0" applyNumberFormat="1" applyFont="1" applyFill="1" applyBorder="1" applyAlignment="1" applyProtection="1">
      <alignment vertical="center"/>
      <protection locked="0"/>
    </xf>
    <xf numFmtId="0" fontId="3" fillId="0" borderId="6" xfId="0" applyNumberFormat="1" applyFont="1" applyFill="1" applyBorder="1" applyAlignment="1" applyProtection="1">
      <alignment vertical="center"/>
      <protection locked="0"/>
    </xf>
    <xf numFmtId="0" fontId="20" fillId="0" borderId="6" xfId="1" applyNumberFormat="1" applyFont="1" applyBorder="1" applyProtection="1">
      <protection locked="0"/>
    </xf>
    <xf numFmtId="14" fontId="9" fillId="0" borderId="6" xfId="0" applyNumberFormat="1" applyFont="1" applyFill="1" applyBorder="1" applyAlignment="1" applyProtection="1">
      <alignment vertical="center"/>
      <protection locked="0"/>
    </xf>
    <xf numFmtId="0" fontId="3" fillId="0" borderId="6" xfId="0" applyNumberFormat="1" applyFont="1" applyBorder="1" applyAlignment="1" applyProtection="1">
      <alignment vertical="center"/>
      <protection locked="0"/>
    </xf>
    <xf numFmtId="43" fontId="0" fillId="0" borderId="0" xfId="1" applyFont="1" applyProtection="1"/>
    <xf numFmtId="0" fontId="3" fillId="0" borderId="0" xfId="0" applyNumberFormat="1" applyFont="1" applyProtection="1"/>
    <xf numFmtId="0" fontId="4" fillId="0" borderId="0" xfId="0" applyNumberFormat="1" applyFont="1" applyFill="1" applyProtection="1"/>
    <xf numFmtId="0" fontId="4" fillId="0" borderId="0" xfId="0" applyNumberFormat="1" applyFont="1" applyAlignment="1" applyProtection="1">
      <alignment horizontal="right"/>
    </xf>
    <xf numFmtId="0" fontId="37" fillId="0" borderId="0" xfId="0" applyNumberFormat="1" applyFont="1" applyProtection="1"/>
    <xf numFmtId="0" fontId="36" fillId="0" borderId="0" xfId="0" applyNumberFormat="1" applyFont="1" applyProtection="1"/>
    <xf numFmtId="0" fontId="4" fillId="0" borderId="0" xfId="0" applyNumberFormat="1" applyFont="1" applyProtection="1"/>
    <xf numFmtId="0" fontId="4" fillId="0" borderId="0" xfId="0" applyNumberFormat="1" applyFont="1" applyFill="1" applyAlignment="1" applyProtection="1">
      <alignment horizontal="center"/>
    </xf>
    <xf numFmtId="164" fontId="2" fillId="0" borderId="6" xfId="1" applyNumberFormat="1" applyFont="1" applyBorder="1" applyAlignment="1">
      <alignment horizontal="center"/>
    </xf>
    <xf numFmtId="172" fontId="0" fillId="0" borderId="0" xfId="1" applyNumberFormat="1" applyFont="1" applyProtection="1"/>
    <xf numFmtId="0" fontId="3" fillId="0" borderId="16" xfId="0" applyNumberFormat="1" applyFont="1" applyBorder="1" applyProtection="1"/>
    <xf numFmtId="0" fontId="3" fillId="0" borderId="0" xfId="0" applyNumberFormat="1" applyFont="1" applyBorder="1" applyProtection="1"/>
    <xf numFmtId="0" fontId="26" fillId="0" borderId="20" xfId="0" applyNumberFormat="1" applyFont="1" applyBorder="1" applyAlignment="1" applyProtection="1">
      <alignment horizontal="center"/>
    </xf>
    <xf numFmtId="0" fontId="26" fillId="0" borderId="21" xfId="0" applyNumberFormat="1" applyFont="1" applyBorder="1" applyAlignment="1" applyProtection="1">
      <alignment horizontal="center"/>
    </xf>
    <xf numFmtId="0" fontId="4" fillId="0" borderId="22" xfId="0" applyNumberFormat="1" applyFont="1" applyBorder="1" applyProtection="1"/>
    <xf numFmtId="0" fontId="4" fillId="0" borderId="23" xfId="0" applyNumberFormat="1" applyFont="1" applyBorder="1" applyProtection="1"/>
    <xf numFmtId="0" fontId="49" fillId="0" borderId="24" xfId="0" applyNumberFormat="1" applyFont="1" applyBorder="1" applyProtection="1"/>
    <xf numFmtId="0" fontId="49" fillId="0" borderId="25" xfId="0" applyNumberFormat="1" applyFont="1" applyBorder="1" applyProtection="1"/>
    <xf numFmtId="0" fontId="3" fillId="0" borderId="26" xfId="0" applyNumberFormat="1" applyFont="1" applyBorder="1" applyProtection="1"/>
    <xf numFmtId="0" fontId="26" fillId="0" borderId="0" xfId="0" applyNumberFormat="1" applyFont="1" applyBorder="1" applyProtection="1"/>
    <xf numFmtId="0" fontId="4" fillId="0" borderId="0" xfId="0" applyNumberFormat="1" applyFont="1" applyBorder="1" applyProtection="1"/>
    <xf numFmtId="0" fontId="49" fillId="0" borderId="0" xfId="0" applyNumberFormat="1" applyFont="1" applyBorder="1" applyProtection="1"/>
    <xf numFmtId="0" fontId="3" fillId="0" borderId="28" xfId="0" applyNumberFormat="1" applyFont="1" applyBorder="1" applyProtection="1"/>
    <xf numFmtId="0" fontId="37" fillId="0" borderId="28" xfId="0" applyNumberFormat="1" applyFont="1" applyBorder="1" applyProtection="1"/>
    <xf numFmtId="0" fontId="26" fillId="0" borderId="28" xfId="0" applyNumberFormat="1" applyFont="1" applyBorder="1" applyProtection="1"/>
    <xf numFmtId="0" fontId="26" fillId="0" borderId="29" xfId="0" applyNumberFormat="1" applyFont="1" applyBorder="1" applyProtection="1"/>
    <xf numFmtId="0" fontId="3" fillId="0" borderId="31" xfId="0" applyNumberFormat="1" applyFont="1" applyBorder="1" applyProtection="1"/>
    <xf numFmtId="0" fontId="3" fillId="0" borderId="33" xfId="0" applyNumberFormat="1" applyFont="1" applyBorder="1" applyProtection="1"/>
    <xf numFmtId="0" fontId="3" fillId="0" borderId="34" xfId="0" applyNumberFormat="1" applyFont="1" applyBorder="1" applyProtection="1"/>
    <xf numFmtId="0" fontId="50" fillId="0" borderId="0" xfId="0" applyNumberFormat="1" applyFont="1" applyBorder="1" applyProtection="1"/>
    <xf numFmtId="0" fontId="32" fillId="0" borderId="0" xfId="0" applyNumberFormat="1" applyFont="1" applyBorder="1" applyProtection="1"/>
    <xf numFmtId="0" fontId="32" fillId="0" borderId="31" xfId="0" applyNumberFormat="1" applyFont="1" applyBorder="1" applyProtection="1"/>
    <xf numFmtId="0" fontId="50" fillId="0" borderId="30" xfId="0" applyNumberFormat="1" applyFont="1" applyBorder="1" applyProtection="1"/>
    <xf numFmtId="0" fontId="51" fillId="0" borderId="35" xfId="0" applyNumberFormat="1" applyFont="1" applyBorder="1" applyProtection="1"/>
    <xf numFmtId="0" fontId="52" fillId="0" borderId="0" xfId="0" applyNumberFormat="1" applyFont="1" applyBorder="1" applyProtection="1"/>
    <xf numFmtId="0" fontId="54" fillId="0" borderId="0" xfId="0" applyNumberFormat="1" applyFont="1" applyBorder="1" applyProtection="1"/>
    <xf numFmtId="0" fontId="54" fillId="0" borderId="8" xfId="0" applyNumberFormat="1" applyFont="1" applyBorder="1" applyProtection="1"/>
    <xf numFmtId="0" fontId="54" fillId="0" borderId="7" xfId="0" applyNumberFormat="1" applyFont="1" applyBorder="1" applyProtection="1"/>
    <xf numFmtId="0" fontId="55" fillId="0" borderId="0" xfId="0" applyNumberFormat="1" applyFont="1" applyBorder="1" applyProtection="1"/>
    <xf numFmtId="0" fontId="56" fillId="0" borderId="8" xfId="0" applyNumberFormat="1" applyFont="1" applyBorder="1" applyProtection="1"/>
    <xf numFmtId="0" fontId="56" fillId="0" borderId="7" xfId="0" applyNumberFormat="1" applyFont="1" applyBorder="1" applyProtection="1"/>
    <xf numFmtId="0" fontId="57" fillId="0" borderId="0" xfId="0" applyNumberFormat="1" applyFont="1" applyBorder="1" applyAlignment="1" applyProtection="1">
      <alignment horizontal="right"/>
    </xf>
    <xf numFmtId="0" fontId="58" fillId="0" borderId="0" xfId="0" applyNumberFormat="1" applyFont="1" applyBorder="1" applyAlignment="1" applyProtection="1">
      <alignment horizontal="right"/>
    </xf>
    <xf numFmtId="0" fontId="60" fillId="0" borderId="28" xfId="0" applyNumberFormat="1" applyFont="1" applyBorder="1" applyProtection="1"/>
    <xf numFmtId="0" fontId="26" fillId="15" borderId="17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Protection="1"/>
    <xf numFmtId="0" fontId="50" fillId="0" borderId="27" xfId="0" applyNumberFormat="1" applyFont="1" applyBorder="1" applyProtection="1"/>
    <xf numFmtId="0" fontId="50" fillId="0" borderId="32" xfId="0" applyNumberFormat="1" applyFont="1" applyBorder="1" applyProtection="1"/>
    <xf numFmtId="173" fontId="26" fillId="0" borderId="18" xfId="0" applyNumberFormat="1" applyFont="1" applyBorder="1" applyProtection="1"/>
    <xf numFmtId="0" fontId="53" fillId="0" borderId="40" xfId="0" applyNumberFormat="1" applyFont="1" applyBorder="1" applyProtection="1"/>
    <xf numFmtId="0" fontId="26" fillId="15" borderId="19" xfId="0" applyNumberFormat="1" applyFont="1" applyFill="1" applyBorder="1" applyAlignment="1" applyProtection="1">
      <alignment horizontal="center"/>
    </xf>
    <xf numFmtId="0" fontId="26" fillId="0" borderId="0" xfId="0" applyNumberFormat="1" applyFont="1" applyFill="1" applyBorder="1" applyProtection="1"/>
    <xf numFmtId="0" fontId="26" fillId="0" borderId="0" xfId="0" applyNumberFormat="1" applyFont="1" applyBorder="1" applyAlignment="1" applyProtection="1">
      <alignment horizontal="center"/>
    </xf>
    <xf numFmtId="0" fontId="26" fillId="0" borderId="0" xfId="0" applyNumberFormat="1" applyFont="1" applyBorder="1" applyAlignment="1" applyProtection="1">
      <alignment horizontal="left"/>
    </xf>
    <xf numFmtId="0" fontId="26" fillId="0" borderId="44" xfId="0" applyNumberFormat="1" applyFont="1" applyBorder="1" applyProtection="1"/>
    <xf numFmtId="0" fontId="26" fillId="0" borderId="45" xfId="0" applyNumberFormat="1" applyFont="1" applyFill="1" applyBorder="1" applyProtection="1"/>
    <xf numFmtId="0" fontId="26" fillId="0" borderId="46" xfId="0" applyNumberFormat="1" applyFont="1" applyFill="1" applyBorder="1" applyProtection="1"/>
    <xf numFmtId="0" fontId="26" fillId="0" borderId="47" xfId="0" applyNumberFormat="1" applyFont="1" applyFill="1" applyBorder="1" applyProtection="1"/>
    <xf numFmtId="0" fontId="26" fillId="0" borderId="48" xfId="0" applyNumberFormat="1" applyFont="1" applyBorder="1" applyAlignment="1" applyProtection="1">
      <alignment horizontal="left"/>
    </xf>
    <xf numFmtId="0" fontId="50" fillId="0" borderId="49" xfId="0" applyNumberFormat="1" applyFont="1" applyBorder="1" applyProtection="1"/>
    <xf numFmtId="0" fontId="3" fillId="0" borderId="50" xfId="0" applyNumberFormat="1" applyFont="1" applyBorder="1" applyProtection="1"/>
    <xf numFmtId="0" fontId="62" fillId="0" borderId="0" xfId="0" applyNumberFormat="1" applyFont="1" applyFill="1" applyBorder="1" applyProtection="1"/>
    <xf numFmtId="0" fontId="37" fillId="0" borderId="27" xfId="0" applyNumberFormat="1" applyFont="1" applyBorder="1" applyProtection="1"/>
    <xf numFmtId="0" fontId="60" fillId="0" borderId="29" xfId="0" applyNumberFormat="1" applyFont="1" applyBorder="1" applyProtection="1"/>
    <xf numFmtId="165" fontId="61" fillId="0" borderId="53" xfId="0" applyFont="1" applyFill="1" applyBorder="1" applyAlignment="1" applyProtection="1">
      <alignment horizontal="left" vertical="center"/>
      <protection hidden="1"/>
    </xf>
    <xf numFmtId="14" fontId="61" fillId="0" borderId="54" xfId="0" applyNumberFormat="1" applyFont="1" applyFill="1" applyBorder="1" applyAlignment="1" applyProtection="1">
      <alignment vertical="center"/>
      <protection hidden="1"/>
    </xf>
    <xf numFmtId="165" fontId="61" fillId="0" borderId="55" xfId="0" applyFont="1" applyFill="1" applyBorder="1" applyAlignment="1" applyProtection="1">
      <alignment horizontal="left" vertical="center"/>
      <protection hidden="1"/>
    </xf>
    <xf numFmtId="14" fontId="61" fillId="0" borderId="56" xfId="0" applyNumberFormat="1" applyFont="1" applyFill="1" applyBorder="1" applyAlignment="1" applyProtection="1">
      <alignment vertical="center"/>
      <protection hidden="1"/>
    </xf>
    <xf numFmtId="165" fontId="3" fillId="18" borderId="52" xfId="0" applyNumberFormat="1" applyFont="1" applyFill="1" applyBorder="1" applyProtection="1"/>
    <xf numFmtId="165" fontId="3" fillId="18" borderId="58" xfId="0" applyNumberFormat="1" applyFont="1" applyFill="1" applyBorder="1" applyProtection="1"/>
    <xf numFmtId="165" fontId="61" fillId="0" borderId="59" xfId="0" applyFont="1" applyFill="1" applyBorder="1" applyAlignment="1" applyProtection="1">
      <alignment horizontal="left" vertical="center"/>
      <protection hidden="1"/>
    </xf>
    <xf numFmtId="14" fontId="61" fillId="0" borderId="60" xfId="0" applyNumberFormat="1" applyFont="1" applyFill="1" applyBorder="1" applyAlignment="1" applyProtection="1">
      <alignment vertical="center"/>
      <protection hidden="1"/>
    </xf>
    <xf numFmtId="0" fontId="3" fillId="19" borderId="61" xfId="0" applyNumberFormat="1" applyFont="1" applyFill="1" applyBorder="1" applyProtection="1"/>
    <xf numFmtId="0" fontId="3" fillId="19" borderId="62" xfId="0" applyNumberFormat="1" applyFont="1" applyFill="1" applyBorder="1" applyProtection="1"/>
    <xf numFmtId="0" fontId="3" fillId="19" borderId="63" xfId="0" applyNumberFormat="1" applyFont="1" applyFill="1" applyBorder="1" applyProtection="1"/>
    <xf numFmtId="166" fontId="61" fillId="19" borderId="64" xfId="3" applyNumberFormat="1" applyFont="1" applyFill="1" applyBorder="1" applyAlignment="1" applyProtection="1">
      <alignment horizontal="center" vertical="center"/>
      <protection hidden="1"/>
    </xf>
    <xf numFmtId="0" fontId="61" fillId="19" borderId="65" xfId="11" applyFont="1" applyFill="1" applyBorder="1" applyAlignment="1" applyProtection="1">
      <alignment vertical="center"/>
      <protection hidden="1"/>
    </xf>
    <xf numFmtId="0" fontId="61" fillId="19" borderId="66" xfId="11" applyFont="1" applyFill="1" applyBorder="1" applyAlignment="1" applyProtection="1">
      <alignment vertical="center"/>
      <protection hidden="1"/>
    </xf>
    <xf numFmtId="0" fontId="63" fillId="20" borderId="6" xfId="0" applyNumberFormat="1" applyFont="1" applyFill="1" applyBorder="1" applyAlignment="1">
      <alignment horizontal="center" vertical="center" wrapText="1"/>
    </xf>
    <xf numFmtId="0" fontId="64" fillId="20" borderId="6" xfId="1" applyNumberFormat="1" applyFont="1" applyFill="1" applyBorder="1" applyAlignment="1">
      <alignment horizontal="center" vertical="center" wrapText="1"/>
    </xf>
    <xf numFmtId="0" fontId="65" fillId="21" borderId="6" xfId="0" applyNumberFormat="1" applyFont="1" applyFill="1" applyBorder="1" applyAlignment="1" applyProtection="1">
      <alignment horizontal="center" vertical="center" wrapText="1"/>
    </xf>
    <xf numFmtId="0" fontId="66" fillId="22" borderId="6" xfId="0" applyNumberFormat="1" applyFont="1" applyFill="1" applyBorder="1" applyAlignment="1" applyProtection="1">
      <alignment horizontal="center" vertical="center" wrapText="1"/>
    </xf>
    <xf numFmtId="0" fontId="68" fillId="10" borderId="6" xfId="0" applyNumberFormat="1" applyFont="1" applyFill="1" applyBorder="1" applyAlignment="1" applyProtection="1">
      <alignment horizontal="center" vertical="center" wrapText="1"/>
    </xf>
    <xf numFmtId="0" fontId="67" fillId="10" borderId="6" xfId="0" applyNumberFormat="1" applyFont="1" applyFill="1" applyBorder="1" applyAlignment="1" applyProtection="1">
      <alignment horizontal="center" vertical="center" wrapText="1"/>
    </xf>
    <xf numFmtId="165" fontId="67" fillId="10" borderId="6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 wrapText="1"/>
    </xf>
    <xf numFmtId="165" fontId="4" fillId="0" borderId="0" xfId="0" applyNumberFormat="1" applyFont="1" applyFill="1" applyProtection="1"/>
    <xf numFmtId="0" fontId="3" fillId="0" borderId="0" xfId="0" applyNumberFormat="1" applyFont="1" applyFill="1" applyAlignment="1" applyProtection="1">
      <alignment horizontal="right"/>
    </xf>
    <xf numFmtId="0" fontId="40" fillId="0" borderId="0" xfId="0" applyNumberFormat="1" applyFont="1" applyAlignment="1" applyProtection="1">
      <alignment horizontal="center"/>
    </xf>
    <xf numFmtId="0" fontId="3" fillId="0" borderId="0" xfId="0" applyNumberFormat="1" applyFont="1" applyFill="1" applyProtection="1"/>
    <xf numFmtId="0" fontId="32" fillId="19" borderId="62" xfId="0" applyNumberFormat="1" applyFont="1" applyFill="1" applyBorder="1" applyAlignment="1" applyProtection="1">
      <alignment horizontal="center"/>
    </xf>
    <xf numFmtId="0" fontId="32" fillId="19" borderId="65" xfId="0" applyNumberFormat="1" applyFont="1" applyFill="1" applyBorder="1" applyAlignment="1" applyProtection="1">
      <alignment horizontal="center"/>
    </xf>
    <xf numFmtId="0" fontId="32" fillId="24" borderId="51" xfId="0" applyNumberFormat="1" applyFont="1" applyFill="1" applyBorder="1" applyAlignment="1" applyProtection="1">
      <alignment horizontal="center"/>
    </xf>
    <xf numFmtId="0" fontId="32" fillId="24" borderId="57" xfId="0" applyNumberFormat="1" applyFont="1" applyFill="1" applyBorder="1" applyAlignment="1" applyProtection="1">
      <alignment horizontal="center"/>
    </xf>
    <xf numFmtId="165" fontId="4" fillId="24" borderId="0" xfId="0" applyNumberFormat="1" applyFont="1" applyFill="1" applyProtection="1"/>
    <xf numFmtId="0" fontId="4" fillId="0" borderId="0" xfId="0" applyNumberFormat="1" applyFont="1" applyFill="1" applyAlignment="1" applyProtection="1">
      <alignment horizontal="right"/>
    </xf>
    <xf numFmtId="0" fontId="4" fillId="0" borderId="67" xfId="0" applyNumberFormat="1" applyFont="1" applyBorder="1" applyAlignment="1" applyProtection="1"/>
    <xf numFmtId="0" fontId="3" fillId="0" borderId="0" xfId="0" applyNumberFormat="1" applyFont="1" applyBorder="1" applyAlignment="1" applyProtection="1"/>
    <xf numFmtId="0" fontId="3" fillId="0" borderId="67" xfId="0" applyNumberFormat="1" applyFont="1" applyBorder="1" applyProtection="1"/>
    <xf numFmtId="43" fontId="4" fillId="0" borderId="0" xfId="1" applyFont="1" applyFill="1" applyBorder="1" applyProtection="1"/>
    <xf numFmtId="0" fontId="3" fillId="0" borderId="0" xfId="1" applyNumberFormat="1" applyFont="1" applyBorder="1" applyProtection="1"/>
    <xf numFmtId="0" fontId="4" fillId="0" borderId="67" xfId="0" applyNumberFormat="1" applyFont="1" applyBorder="1" applyAlignment="1" applyProtection="1">
      <alignment horizontal="right"/>
    </xf>
    <xf numFmtId="164" fontId="4" fillId="0" borderId="0" xfId="1" applyNumberFormat="1" applyFont="1" applyBorder="1" applyProtection="1"/>
    <xf numFmtId="0" fontId="4" fillId="0" borderId="31" xfId="0" applyNumberFormat="1" applyFont="1" applyFill="1" applyBorder="1" applyAlignment="1" applyProtection="1"/>
    <xf numFmtId="49" fontId="4" fillId="0" borderId="31" xfId="0" applyNumberFormat="1" applyFont="1" applyFill="1" applyBorder="1" applyAlignment="1" applyProtection="1"/>
    <xf numFmtId="0" fontId="6" fillId="25" borderId="6" xfId="0" applyNumberFormat="1" applyFont="1" applyFill="1" applyBorder="1" applyAlignment="1" applyProtection="1">
      <alignment horizontal="center" vertical="center" wrapText="1"/>
    </xf>
    <xf numFmtId="0" fontId="6" fillId="25" borderId="6" xfId="1" applyNumberFormat="1" applyFont="1" applyFill="1" applyBorder="1" applyAlignment="1" applyProtection="1">
      <alignment horizontal="center" vertical="center" wrapText="1"/>
    </xf>
    <xf numFmtId="0" fontId="7" fillId="20" borderId="6" xfId="0" applyNumberFormat="1" applyFont="1" applyFill="1" applyBorder="1" applyAlignment="1" applyProtection="1">
      <alignment vertical="center" wrapText="1"/>
    </xf>
    <xf numFmtId="165" fontId="32" fillId="20" borderId="6" xfId="0" applyNumberFormat="1" applyFont="1" applyFill="1" applyBorder="1" applyAlignment="1" applyProtection="1">
      <alignment vertical="center" wrapText="1"/>
    </xf>
    <xf numFmtId="0" fontId="4" fillId="26" borderId="6" xfId="1" applyNumberFormat="1" applyFont="1" applyFill="1" applyBorder="1" applyAlignment="1" applyProtection="1">
      <alignment horizontal="center"/>
    </xf>
    <xf numFmtId="0" fontId="20" fillId="0" borderId="6" xfId="1" applyNumberFormat="1" applyFont="1" applyBorder="1" applyAlignment="1" applyProtection="1">
      <alignment horizontal="center"/>
      <protection locked="0"/>
    </xf>
    <xf numFmtId="0" fontId="4" fillId="0" borderId="6" xfId="1" applyNumberFormat="1" applyFont="1" applyBorder="1" applyAlignment="1" applyProtection="1">
      <alignment horizontal="center"/>
      <protection locked="0"/>
    </xf>
    <xf numFmtId="0" fontId="4" fillId="26" borderId="6" xfId="1" applyNumberFormat="1" applyFont="1" applyFill="1" applyBorder="1" applyAlignment="1" applyProtection="1">
      <alignment horizontal="center" vertical="center"/>
    </xf>
    <xf numFmtId="166" fontId="6" fillId="2" borderId="2" xfId="0" applyNumberFormat="1" applyFont="1" applyFill="1" applyBorder="1" applyAlignment="1">
      <alignment horizontal="center" vertical="center" wrapText="1"/>
    </xf>
    <xf numFmtId="43" fontId="3" fillId="11" borderId="1" xfId="1" applyFont="1" applyFill="1" applyBorder="1" applyAlignment="1">
      <alignment horizontal="center" vertical="center" wrapText="1"/>
    </xf>
    <xf numFmtId="43" fontId="3" fillId="4" borderId="1" xfId="1" applyFont="1" applyFill="1" applyBorder="1" applyAlignment="1">
      <alignment horizontal="center" vertical="center" wrapText="1"/>
    </xf>
    <xf numFmtId="43" fontId="24" fillId="6" borderId="1" xfId="1" applyFont="1" applyFill="1" applyBorder="1" applyAlignment="1">
      <alignment horizontal="center" vertical="center" wrapText="1"/>
    </xf>
    <xf numFmtId="43" fontId="25" fillId="11" borderId="1" xfId="1" applyFont="1" applyFill="1" applyBorder="1" applyAlignment="1">
      <alignment horizontal="center" vertical="center" wrapText="1"/>
    </xf>
    <xf numFmtId="43" fontId="24" fillId="6" borderId="0" xfId="1" applyFont="1" applyFill="1" applyBorder="1" applyAlignment="1">
      <alignment horizontal="center" vertical="center" wrapText="1"/>
    </xf>
    <xf numFmtId="43" fontId="67" fillId="10" borderId="6" xfId="1" applyFont="1" applyFill="1" applyBorder="1" applyAlignment="1">
      <alignment horizontal="center" vertical="center" wrapText="1"/>
    </xf>
    <xf numFmtId="49" fontId="40" fillId="0" borderId="0" xfId="0" applyNumberFormat="1" applyFont="1"/>
    <xf numFmtId="165" fontId="32" fillId="0" borderId="0" xfId="0" applyNumberFormat="1" applyFont="1" applyProtection="1"/>
    <xf numFmtId="0" fontId="29" fillId="10" borderId="6" xfId="0" applyNumberFormat="1" applyFont="1" applyFill="1" applyBorder="1" applyAlignment="1" applyProtection="1">
      <alignment vertical="center" wrapText="1"/>
      <protection locked="0"/>
    </xf>
    <xf numFmtId="0" fontId="29" fillId="10" borderId="6" xfId="0" applyNumberFormat="1" applyFont="1" applyFill="1" applyBorder="1" applyAlignment="1" applyProtection="1">
      <alignment horizontal="center" vertical="center" wrapText="1"/>
      <protection locked="0"/>
    </xf>
    <xf numFmtId="174" fontId="48" fillId="16" borderId="0" xfId="0" applyNumberFormat="1" applyFont="1" applyFill="1" applyBorder="1" applyAlignment="1" applyProtection="1">
      <alignment horizontal="center"/>
    </xf>
    <xf numFmtId="0" fontId="52" fillId="17" borderId="42" xfId="0" applyNumberFormat="1" applyFont="1" applyFill="1" applyBorder="1" applyAlignment="1" applyProtection="1">
      <alignment horizontal="left"/>
    </xf>
    <xf numFmtId="0" fontId="52" fillId="17" borderId="43" xfId="0" applyNumberFormat="1" applyFont="1" applyFill="1" applyBorder="1" applyAlignment="1" applyProtection="1">
      <alignment horizontal="left"/>
    </xf>
    <xf numFmtId="14" fontId="26" fillId="17" borderId="38" xfId="0" applyNumberFormat="1" applyFont="1" applyFill="1" applyBorder="1" applyAlignment="1" applyProtection="1">
      <alignment horizontal="center"/>
    </xf>
    <xf numFmtId="14" fontId="26" fillId="17" borderId="39" xfId="0" applyNumberFormat="1" applyFont="1" applyFill="1" applyBorder="1" applyAlignment="1" applyProtection="1">
      <alignment horizontal="center"/>
    </xf>
    <xf numFmtId="0" fontId="26" fillId="17" borderId="41" xfId="0" applyNumberFormat="1" applyFont="1" applyFill="1" applyBorder="1" applyAlignment="1" applyProtection="1">
      <alignment horizontal="left"/>
    </xf>
    <xf numFmtId="0" fontId="26" fillId="17" borderId="36" xfId="0" applyNumberFormat="1" applyFont="1" applyFill="1" applyBorder="1" applyAlignment="1" applyProtection="1">
      <alignment horizontal="left"/>
    </xf>
    <xf numFmtId="0" fontId="26" fillId="17" borderId="37" xfId="0" applyNumberFormat="1" applyFont="1" applyFill="1" applyBorder="1" applyAlignment="1" applyProtection="1">
      <alignment horizontal="left"/>
    </xf>
    <xf numFmtId="0" fontId="40" fillId="23" borderId="0" xfId="0" applyNumberFormat="1" applyFont="1" applyFill="1" applyAlignment="1" applyProtection="1">
      <alignment horizontal="center"/>
    </xf>
    <xf numFmtId="0" fontId="36" fillId="0" borderId="67" xfId="0" applyNumberFormat="1" applyFont="1" applyBorder="1" applyAlignment="1" applyProtection="1">
      <alignment horizontal="center"/>
    </xf>
    <xf numFmtId="0" fontId="36" fillId="0" borderId="0" xfId="0" applyNumberFormat="1" applyFont="1" applyBorder="1" applyAlignment="1" applyProtection="1">
      <alignment horizontal="center"/>
    </xf>
    <xf numFmtId="0" fontId="36" fillId="0" borderId="68" xfId="0" applyNumberFormat="1" applyFont="1" applyBorder="1" applyAlignment="1" applyProtection="1">
      <alignment horizontal="center"/>
    </xf>
    <xf numFmtId="0" fontId="4" fillId="24" borderId="0" xfId="0" applyNumberFormat="1" applyFont="1" applyFill="1" applyAlignment="1" applyProtection="1">
      <alignment horizontal="center"/>
    </xf>
    <xf numFmtId="49" fontId="4" fillId="24" borderId="0" xfId="0" applyNumberFormat="1" applyFont="1" applyFill="1" applyAlignment="1" applyProtection="1">
      <alignment horizontal="center"/>
    </xf>
    <xf numFmtId="0" fontId="36" fillId="0" borderId="31" xfId="0" applyNumberFormat="1" applyFont="1" applyBorder="1" applyAlignment="1" applyProtection="1">
      <alignment horizontal="center"/>
    </xf>
    <xf numFmtId="43" fontId="3" fillId="0" borderId="28" xfId="0" applyNumberFormat="1" applyFont="1" applyBorder="1" applyAlignment="1" applyProtection="1">
      <alignment horizontal="right"/>
    </xf>
    <xf numFmtId="0" fontId="22" fillId="0" borderId="0" xfId="0" applyNumberFormat="1" applyFont="1" applyAlignment="1">
      <alignment horizontal="center" vertical="center" wrapText="1"/>
    </xf>
    <xf numFmtId="0" fontId="2" fillId="0" borderId="8" xfId="7" applyNumberFormat="1" applyBorder="1" applyAlignment="1">
      <alignment horizontal="left"/>
    </xf>
    <xf numFmtId="0" fontId="2" fillId="0" borderId="7" xfId="7" applyNumberFormat="1" applyBorder="1" applyAlignment="1">
      <alignment horizontal="left"/>
    </xf>
    <xf numFmtId="0" fontId="41" fillId="0" borderId="8" xfId="7" applyNumberFormat="1" applyFont="1" applyBorder="1" applyAlignment="1">
      <alignment horizontal="center" vertical="center" wrapText="1"/>
    </xf>
    <xf numFmtId="0" fontId="41" fillId="0" borderId="7" xfId="7" applyNumberFormat="1" applyFont="1" applyBorder="1" applyAlignment="1">
      <alignment horizontal="center" vertical="center" wrapText="1"/>
    </xf>
    <xf numFmtId="166" fontId="38" fillId="0" borderId="8" xfId="0" applyNumberFormat="1" applyFont="1" applyBorder="1" applyAlignment="1" applyProtection="1">
      <alignment horizontal="center"/>
    </xf>
    <xf numFmtId="166" fontId="38" fillId="0" borderId="9" xfId="0" applyNumberFormat="1" applyFont="1" applyBorder="1" applyAlignment="1" applyProtection="1">
      <alignment horizontal="center"/>
    </xf>
    <xf numFmtId="166" fontId="38" fillId="0" borderId="7" xfId="0" applyNumberFormat="1" applyFont="1" applyBorder="1" applyAlignment="1" applyProtection="1">
      <alignment horizontal="center"/>
    </xf>
    <xf numFmtId="166" fontId="45" fillId="2" borderId="6" xfId="0" applyNumberFormat="1" applyFont="1" applyFill="1" applyBorder="1" applyAlignment="1" applyProtection="1">
      <alignment horizontal="center" vertical="center" wrapText="1"/>
    </xf>
    <xf numFmtId="165" fontId="6" fillId="9" borderId="14" xfId="0" applyNumberFormat="1" applyFont="1" applyFill="1" applyBorder="1" applyAlignment="1">
      <alignment horizontal="center" vertical="center" wrapText="1"/>
    </xf>
    <xf numFmtId="165" fontId="13" fillId="11" borderId="11" xfId="0" applyNumberFormat="1" applyFont="1" applyFill="1" applyBorder="1" applyAlignment="1">
      <alignment horizontal="center" vertical="center" wrapText="1"/>
    </xf>
    <xf numFmtId="165" fontId="13" fillId="11" borderId="3" xfId="0" applyNumberFormat="1" applyFont="1" applyFill="1" applyBorder="1" applyAlignment="1">
      <alignment horizontal="center" vertical="center" wrapText="1"/>
    </xf>
    <xf numFmtId="165" fontId="6" fillId="5" borderId="11" xfId="0" applyFont="1" applyFill="1" applyBorder="1" applyAlignment="1">
      <alignment horizontal="center" vertical="center" wrapText="1"/>
    </xf>
    <xf numFmtId="165" fontId="6" fillId="5" borderId="3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165" fontId="6" fillId="2" borderId="1" xfId="0" applyFont="1" applyFill="1" applyBorder="1" applyAlignment="1">
      <alignment horizontal="center" vertical="center" wrapText="1"/>
    </xf>
    <xf numFmtId="165" fontId="6" fillId="2" borderId="12" xfId="0" applyFont="1" applyFill="1" applyBorder="1" applyAlignment="1">
      <alignment horizontal="center" vertical="center" wrapText="1"/>
    </xf>
    <xf numFmtId="165" fontId="6" fillId="2" borderId="13" xfId="0" applyFont="1" applyFill="1" applyBorder="1" applyAlignment="1">
      <alignment horizontal="center" vertical="center" wrapText="1"/>
    </xf>
    <xf numFmtId="165" fontId="6" fillId="2" borderId="11" xfId="0" applyFont="1" applyFill="1" applyBorder="1" applyAlignment="1">
      <alignment horizontal="center" vertical="center" wrapText="1"/>
    </xf>
    <xf numFmtId="165" fontId="6" fillId="2" borderId="3" xfId="0" applyFont="1" applyFill="1" applyBorder="1" applyAlignment="1">
      <alignment horizontal="center" vertical="center" wrapText="1"/>
    </xf>
  </cellXfs>
  <cellStyles count="12">
    <cellStyle name="Milliers" xfId="1" builtinId="3"/>
    <cellStyle name="Milliers 2" xfId="2"/>
    <cellStyle name="Milliers 3" xfId="8"/>
    <cellStyle name="Monétaire" xfId="6" builtinId="4"/>
    <cellStyle name="Monétaire 2" xfId="9"/>
    <cellStyle name="Normal" xfId="0" builtinId="0"/>
    <cellStyle name="Normal 2" xfId="3"/>
    <cellStyle name="Normal 3" xfId="7"/>
    <cellStyle name="Pourcentage" xfId="4" builtinId="5"/>
    <cellStyle name="Pourcentage 2" xfId="5"/>
    <cellStyle name="Pourcentage 3" xfId="10"/>
    <cellStyle name="Titre" xfId="11" builtinId="15"/>
  </cellStyles>
  <dxfs count="206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006100"/>
      </font>
      <fill>
        <patternFill>
          <bgColor rgb="FFC6EF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694039542635"/>
          <c:y val="4.1582470730484516E-2"/>
          <c:w val="0.72103315805247525"/>
          <c:h val="0.78959155386475566"/>
        </c:manualLayout>
      </c:layout>
      <c:lineChart>
        <c:grouping val="standard"/>
        <c:varyColors val="0"/>
        <c:ser>
          <c:idx val="0"/>
          <c:order val="0"/>
          <c:tx>
            <c:strRef>
              <c:f>'RECAP Heures ETAQ'!#REF!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'RECAP Heures ETAQ'!#REF!</c:f>
            </c:multiLvlStrRef>
          </c:cat>
          <c:val>
            <c:numRef>
              <c:f>'RECAP Heures ETAQ'!#REF!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'RECAP Heures ETAQ'!#REF!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'RECAP Heures ETAQ'!#REF!</c:f>
            </c:multiLvlStrRef>
          </c:cat>
          <c:val>
            <c:numRef>
              <c:f>'RECAP Heures ETAQ'!#REF!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'RECAP Heures ETAQ'!#REF!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'RECAP Heures ETAQ'!#REF!</c:f>
            </c:multiLvlStrRef>
          </c:cat>
          <c:val>
            <c:numRef>
              <c:f>'RECAP Heures ETAQ'!#REF!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717760"/>
        <c:axId val="127719296"/>
      </c:lineChart>
      <c:catAx>
        <c:axId val="127717760"/>
        <c:scaling>
          <c:orientation val="minMax"/>
        </c:scaling>
        <c:delete val="0"/>
        <c:axPos val="b"/>
        <c:numFmt formatCode="[$-40C]mmm\-yy;@" sourceLinked="1"/>
        <c:majorTickMark val="out"/>
        <c:minorTickMark val="none"/>
        <c:tickLblPos val="nextTo"/>
        <c:crossAx val="127719296"/>
        <c:crosses val="autoZero"/>
        <c:auto val="1"/>
        <c:lblAlgn val="ctr"/>
        <c:lblOffset val="100"/>
        <c:noMultiLvlLbl val="1"/>
      </c:catAx>
      <c:valAx>
        <c:axId val="127719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71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22</xdr:row>
      <xdr:rowOff>9525</xdr:rowOff>
    </xdr:from>
    <xdr:to>
      <xdr:col>7</xdr:col>
      <xdr:colOff>495300</xdr:colOff>
      <xdr:row>43</xdr:row>
      <xdr:rowOff>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P140"/>
  <sheetViews>
    <sheetView tabSelected="1" topLeftCell="A16" zoomScaleNormal="100" workbookViewId="0">
      <selection activeCell="E30" sqref="E30"/>
    </sheetView>
  </sheetViews>
  <sheetFormatPr baseColWidth="10" defaultColWidth="11.42578125" defaultRowHeight="12.75" x14ac:dyDescent="0.2"/>
  <cols>
    <col min="1" max="1" width="22.5703125" style="193" customWidth="1"/>
    <col min="2" max="2" width="11.85546875" style="193" customWidth="1"/>
    <col min="3" max="3" width="10.28515625" style="193" customWidth="1"/>
    <col min="4" max="4" width="20.85546875" style="193" customWidth="1"/>
    <col min="5" max="6" width="12.7109375" style="193" customWidth="1"/>
    <col min="7" max="7" width="3.42578125" style="237" customWidth="1"/>
    <col min="8" max="8" width="2" style="193" customWidth="1"/>
    <col min="9" max="15" width="4.7109375" style="193" customWidth="1"/>
    <col min="16" max="16" width="3" style="193" bestFit="1" customWidth="1"/>
    <col min="17" max="17" width="2.85546875" style="193" customWidth="1"/>
    <col min="18" max="18" width="2.7109375" style="193" customWidth="1"/>
    <col min="19" max="19" width="3.42578125" style="237" customWidth="1"/>
    <col min="20" max="20" width="2" style="193" customWidth="1"/>
    <col min="21" max="27" width="4.7109375" style="193" customWidth="1"/>
    <col min="28" max="28" width="3" style="193" customWidth="1"/>
    <col min="29" max="29" width="2.85546875" style="193" customWidth="1"/>
    <col min="30" max="30" width="2.7109375" style="193" customWidth="1"/>
    <col min="31" max="31" width="3.42578125" style="237" customWidth="1"/>
    <col min="32" max="32" width="2" style="193" customWidth="1"/>
    <col min="33" max="39" width="4.7109375" style="193" customWidth="1"/>
    <col min="40" max="40" width="3" style="193" customWidth="1"/>
    <col min="41" max="41" width="2.85546875" style="193" customWidth="1"/>
    <col min="42" max="42" width="4.7109375" style="193" customWidth="1"/>
    <col min="43" max="43" width="11.42578125" style="193"/>
    <col min="44" max="44" width="18" style="193" customWidth="1"/>
    <col min="45" max="45" width="14" style="193" customWidth="1"/>
    <col min="46" max="16384" width="11.42578125" style="193"/>
  </cols>
  <sheetData>
    <row r="1" spans="1:42" x14ac:dyDescent="0.2">
      <c r="A1" s="202"/>
      <c r="B1" s="202"/>
      <c r="C1" s="202"/>
      <c r="D1" s="202"/>
      <c r="E1" s="203"/>
      <c r="F1" s="203"/>
      <c r="G1" s="246" t="s">
        <v>257</v>
      </c>
      <c r="H1" s="202"/>
      <c r="I1" s="202"/>
      <c r="J1" s="202"/>
      <c r="K1" s="247" t="s">
        <v>248</v>
      </c>
      <c r="L1" s="248" t="s">
        <v>249</v>
      </c>
      <c r="M1" s="248" t="s">
        <v>250</v>
      </c>
      <c r="N1" s="248" t="s">
        <v>251</v>
      </c>
      <c r="O1" s="248" t="s">
        <v>252</v>
      </c>
      <c r="P1" s="248" t="s">
        <v>253</v>
      </c>
      <c r="Q1" s="249" t="s">
        <v>254</v>
      </c>
      <c r="S1" s="221"/>
      <c r="T1" s="203"/>
      <c r="U1" s="211"/>
      <c r="V1" s="203"/>
      <c r="W1" s="243"/>
      <c r="X1" s="243"/>
      <c r="Y1" s="243"/>
      <c r="Z1" s="243"/>
      <c r="AA1" s="243"/>
      <c r="AB1" s="243"/>
      <c r="AC1" s="243"/>
      <c r="AD1" s="203"/>
      <c r="AE1" s="221"/>
      <c r="AF1" s="203"/>
      <c r="AG1" s="211"/>
      <c r="AH1" s="203"/>
      <c r="AI1" s="243"/>
      <c r="AJ1" s="243"/>
      <c r="AK1" s="243"/>
      <c r="AL1" s="243"/>
      <c r="AM1" s="243"/>
      <c r="AN1" s="243"/>
      <c r="AO1" s="243"/>
      <c r="AP1" s="243"/>
    </row>
    <row r="2" spans="1:42" x14ac:dyDescent="0.2">
      <c r="G2" s="250" t="s">
        <v>258</v>
      </c>
      <c r="H2" s="210"/>
      <c r="I2" s="203"/>
      <c r="J2" s="203"/>
      <c r="K2" s="204">
        <v>7</v>
      </c>
      <c r="L2" s="204">
        <v>7</v>
      </c>
      <c r="M2" s="204">
        <v>7</v>
      </c>
      <c r="N2" s="204">
        <v>7</v>
      </c>
      <c r="O2" s="204">
        <v>7</v>
      </c>
      <c r="P2" s="204"/>
      <c r="Q2" s="205"/>
      <c r="S2" s="221"/>
      <c r="T2" s="203"/>
      <c r="U2" s="245"/>
      <c r="V2" s="203"/>
      <c r="W2" s="244"/>
      <c r="X2" s="244"/>
      <c r="Y2" s="244"/>
      <c r="Z2" s="244"/>
      <c r="AA2" s="244"/>
      <c r="AB2" s="244"/>
      <c r="AC2" s="244"/>
      <c r="AD2" s="203"/>
      <c r="AE2" s="221"/>
      <c r="AF2" s="203"/>
      <c r="AG2" s="245"/>
      <c r="AH2" s="203"/>
      <c r="AI2" s="244"/>
      <c r="AJ2" s="244"/>
      <c r="AK2" s="244"/>
      <c r="AL2" s="244"/>
      <c r="AM2" s="244"/>
      <c r="AN2" s="244"/>
      <c r="AO2" s="244"/>
      <c r="AP2" s="244"/>
    </row>
    <row r="3" spans="1:42" x14ac:dyDescent="0.2">
      <c r="A3" s="195" t="s">
        <v>200</v>
      </c>
      <c r="B3" s="194" t="str">
        <f>IF(B5="","",VLOOKUP(B5,num_marche,2))</f>
        <v>F14050</v>
      </c>
      <c r="G3" s="251"/>
      <c r="H3" s="252"/>
      <c r="I3" s="206" t="s">
        <v>255</v>
      </c>
      <c r="J3" s="207"/>
      <c r="K3" s="208"/>
      <c r="L3" s="208"/>
      <c r="M3" s="208"/>
      <c r="N3" s="208"/>
      <c r="O3" s="208"/>
      <c r="P3" s="208"/>
      <c r="Q3" s="209">
        <f>SUM(K2:Q2)</f>
        <v>35</v>
      </c>
      <c r="S3" s="221"/>
      <c r="T3" s="203"/>
      <c r="U3" s="212"/>
      <c r="V3" s="212"/>
      <c r="W3" s="213"/>
      <c r="X3" s="213"/>
      <c r="Y3" s="213"/>
      <c r="Z3" s="213"/>
      <c r="AA3" s="213"/>
      <c r="AB3" s="213"/>
      <c r="AC3" s="213"/>
      <c r="AD3" s="203"/>
      <c r="AE3" s="221"/>
      <c r="AF3" s="203"/>
      <c r="AG3" s="212"/>
      <c r="AH3" s="212"/>
      <c r="AI3" s="213"/>
      <c r="AJ3" s="213"/>
      <c r="AK3" s="213"/>
      <c r="AL3" s="213"/>
      <c r="AM3" s="213"/>
      <c r="AN3" s="213"/>
      <c r="AO3" s="213"/>
      <c r="AP3" s="213"/>
    </row>
    <row r="4" spans="1:42" ht="13.5" thickBot="1" x14ac:dyDescent="0.25">
      <c r="A4" s="195"/>
      <c r="I4" s="212"/>
      <c r="J4" s="212"/>
      <c r="K4" s="213"/>
      <c r="L4" s="213"/>
      <c r="M4" s="213"/>
      <c r="N4" s="213"/>
      <c r="O4" s="213"/>
      <c r="P4" s="213"/>
      <c r="Q4" s="213"/>
      <c r="U4" s="212"/>
      <c r="V4" s="212"/>
      <c r="W4" s="213"/>
      <c r="X4" s="213"/>
      <c r="Y4" s="213"/>
      <c r="Z4" s="213"/>
      <c r="AA4" s="213"/>
      <c r="AB4" s="213"/>
      <c r="AC4" s="213"/>
      <c r="AG4" s="212"/>
      <c r="AH4" s="212"/>
      <c r="AI4" s="213"/>
      <c r="AJ4" s="213"/>
      <c r="AK4" s="213"/>
      <c r="AL4" s="213"/>
      <c r="AM4" s="213"/>
      <c r="AN4" s="213"/>
      <c r="AO4" s="213"/>
      <c r="AP4" s="213"/>
    </row>
    <row r="5" spans="1:42" x14ac:dyDescent="0.2">
      <c r="A5" s="195" t="s">
        <v>199</v>
      </c>
      <c r="B5" s="329" t="s">
        <v>239</v>
      </c>
      <c r="C5" s="329"/>
      <c r="D5" s="329"/>
      <c r="E5" s="329"/>
      <c r="F5" s="296"/>
      <c r="G5" s="254"/>
      <c r="H5" s="215"/>
      <c r="I5" s="215">
        <f>IF($B$11="",1900,YEAR($B$11))</f>
        <v>2014</v>
      </c>
      <c r="J5" s="215">
        <f>MONTH(B11)</f>
        <v>9</v>
      </c>
      <c r="K5" s="235"/>
      <c r="L5" s="235"/>
      <c r="M5" s="235"/>
      <c r="N5" s="235"/>
      <c r="O5" s="235">
        <f>J5</f>
        <v>9</v>
      </c>
      <c r="P5" s="235"/>
      <c r="Q5" s="255"/>
      <c r="R5" s="196"/>
      <c r="S5" s="254"/>
      <c r="T5" s="215"/>
      <c r="U5" s="215">
        <f>IF(O5=12,I5+1,I5)</f>
        <v>2014</v>
      </c>
      <c r="V5" s="215"/>
      <c r="W5" s="235"/>
      <c r="X5" s="235"/>
      <c r="Y5" s="235"/>
      <c r="Z5" s="235"/>
      <c r="AA5" s="235">
        <f>IF(O5=12,1,O5+1)</f>
        <v>10</v>
      </c>
      <c r="AB5" s="235"/>
      <c r="AC5" s="255"/>
      <c r="AD5" s="196"/>
      <c r="AE5" s="254"/>
      <c r="AF5" s="215"/>
      <c r="AG5" s="215">
        <f>IF(AA5=12,U5+1,U5)</f>
        <v>2014</v>
      </c>
      <c r="AH5" s="215"/>
      <c r="AI5" s="235"/>
      <c r="AJ5" s="235"/>
      <c r="AK5" s="235"/>
      <c r="AL5" s="235"/>
      <c r="AM5" s="235">
        <f>IF(AA5=12,1,AA5+1)</f>
        <v>11</v>
      </c>
      <c r="AN5" s="235"/>
      <c r="AO5" s="255"/>
      <c r="AP5" s="211"/>
    </row>
    <row r="6" spans="1:42" x14ac:dyDescent="0.2">
      <c r="A6" s="195"/>
      <c r="G6" s="224"/>
      <c r="H6" s="203"/>
      <c r="I6" s="317">
        <f>DATE(I5,O5,1)</f>
        <v>41883</v>
      </c>
      <c r="J6" s="317"/>
      <c r="K6" s="317"/>
      <c r="L6" s="317"/>
      <c r="M6" s="317"/>
      <c r="N6" s="317"/>
      <c r="O6" s="317"/>
      <c r="P6" s="203"/>
      <c r="Q6" s="218"/>
      <c r="S6" s="224"/>
      <c r="T6" s="203"/>
      <c r="U6" s="317">
        <f>DATE(U5,AA5,1)</f>
        <v>41913</v>
      </c>
      <c r="V6" s="317"/>
      <c r="W6" s="317"/>
      <c r="X6" s="317"/>
      <c r="Y6" s="317"/>
      <c r="Z6" s="317"/>
      <c r="AA6" s="317"/>
      <c r="AB6" s="203"/>
      <c r="AC6" s="218"/>
      <c r="AE6" s="224"/>
      <c r="AF6" s="203"/>
      <c r="AG6" s="317">
        <f>DATE(AG5,AM5,1)</f>
        <v>41944</v>
      </c>
      <c r="AH6" s="317"/>
      <c r="AI6" s="317"/>
      <c r="AJ6" s="317"/>
      <c r="AK6" s="317"/>
      <c r="AL6" s="317"/>
      <c r="AM6" s="317"/>
      <c r="AN6" s="203"/>
      <c r="AO6" s="218"/>
      <c r="AP6" s="203"/>
    </row>
    <row r="7" spans="1:42" x14ac:dyDescent="0.2">
      <c r="A7" s="195" t="s">
        <v>201</v>
      </c>
      <c r="B7" s="330" t="s">
        <v>298</v>
      </c>
      <c r="C7" s="330"/>
      <c r="D7" s="330"/>
      <c r="E7" s="330"/>
      <c r="F7" s="297"/>
      <c r="G7" s="224"/>
      <c r="H7" s="203"/>
      <c r="I7" s="236" t="s">
        <v>248</v>
      </c>
      <c r="J7" s="236" t="s">
        <v>249</v>
      </c>
      <c r="K7" s="236" t="s">
        <v>250</v>
      </c>
      <c r="L7" s="236" t="s">
        <v>251</v>
      </c>
      <c r="M7" s="236" t="s">
        <v>252</v>
      </c>
      <c r="N7" s="236" t="s">
        <v>253</v>
      </c>
      <c r="O7" s="236" t="s">
        <v>254</v>
      </c>
      <c r="P7" s="203"/>
      <c r="Q7" s="218"/>
      <c r="S7" s="224"/>
      <c r="T7" s="203"/>
      <c r="U7" s="236" t="s">
        <v>248</v>
      </c>
      <c r="V7" s="236" t="s">
        <v>249</v>
      </c>
      <c r="W7" s="236" t="s">
        <v>250</v>
      </c>
      <c r="X7" s="236" t="s">
        <v>251</v>
      </c>
      <c r="Y7" s="236" t="s">
        <v>252</v>
      </c>
      <c r="Z7" s="236" t="s">
        <v>253</v>
      </c>
      <c r="AA7" s="236" t="s">
        <v>254</v>
      </c>
      <c r="AB7" s="203"/>
      <c r="AC7" s="218"/>
      <c r="AE7" s="224"/>
      <c r="AF7" s="203"/>
      <c r="AG7" s="236" t="s">
        <v>248</v>
      </c>
      <c r="AH7" s="236" t="s">
        <v>249</v>
      </c>
      <c r="AI7" s="236" t="s">
        <v>250</v>
      </c>
      <c r="AJ7" s="236" t="s">
        <v>251</v>
      </c>
      <c r="AK7" s="236" t="s">
        <v>252</v>
      </c>
      <c r="AL7" s="236" t="s">
        <v>253</v>
      </c>
      <c r="AM7" s="236" t="s">
        <v>254</v>
      </c>
      <c r="AN7" s="203"/>
      <c r="AO7" s="218"/>
      <c r="AP7" s="203"/>
    </row>
    <row r="8" spans="1:42" x14ac:dyDescent="0.2">
      <c r="A8" s="195"/>
      <c r="G8" s="224"/>
      <c r="H8" s="203"/>
      <c r="I8" s="253" t="str">
        <f>IF(AND(I9&lt;=L32,I9&gt;=L31),1,"")</f>
        <v/>
      </c>
      <c r="J8" s="253" t="str">
        <f>IF(AND(J9&lt;=L32,J9&gt;=L31),1,"")</f>
        <v/>
      </c>
      <c r="K8" s="253" t="str">
        <f>IF(AND(K9&lt;=L32,K9&gt;=L31),1,"")</f>
        <v/>
      </c>
      <c r="L8" s="253" t="str">
        <f>IF(AND(L9&lt;=L32,L9&gt;=L31),1,"")</f>
        <v/>
      </c>
      <c r="M8" s="253" t="str">
        <f>IF(AND(M9&lt;=L32,M9&gt;=L31),1,"")</f>
        <v/>
      </c>
      <c r="N8" s="253"/>
      <c r="O8" s="253"/>
      <c r="P8" s="203"/>
      <c r="Q8" s="218"/>
      <c r="S8" s="224"/>
      <c r="T8" s="203"/>
      <c r="U8" s="253">
        <f>IF(AND(U9&lt;=X32,U9&gt;=X31),1,"")</f>
        <v>1</v>
      </c>
      <c r="V8" s="253">
        <f>IF(AND(V9&lt;=X32,V9&gt;=X31),1,"")</f>
        <v>1</v>
      </c>
      <c r="W8" s="253" t="str">
        <f>IF(AND(W9&lt;=X32,W9&gt;=X31),1,"")</f>
        <v/>
      </c>
      <c r="X8" s="253" t="str">
        <f>IF(AND(X9&lt;=X32,X9&gt;=X31),1,"")</f>
        <v/>
      </c>
      <c r="Y8" s="253" t="str">
        <f>IF(AND(Y9&lt;=X32,Y9&gt;=X31),1,"")</f>
        <v/>
      </c>
      <c r="Z8" s="253"/>
      <c r="AA8" s="253"/>
      <c r="AB8" s="203"/>
      <c r="AC8" s="218"/>
      <c r="AE8" s="224"/>
      <c r="AF8" s="203"/>
      <c r="AG8" s="253" t="str">
        <f>IF(AND(AG9&lt;=AJ32,AG9&gt;=AJ31),1,"")</f>
        <v/>
      </c>
      <c r="AH8" s="253" t="str">
        <f>IF(AND(AH9&lt;=AJ32,AH9&gt;=AJ31),1,"")</f>
        <v/>
      </c>
      <c r="AI8" s="253" t="str">
        <f>IF(AND(AI9&lt;=AJ32,AI9&gt;=AJ31),1,"")</f>
        <v/>
      </c>
      <c r="AJ8" s="253" t="str">
        <f>IF(AND(AJ9&lt;=AJ32,AJ9&gt;=AJ31),1,"")</f>
        <v/>
      </c>
      <c r="AK8" s="253" t="str">
        <f>IF(AND(AK9&lt;=AJ32,AK9&gt;=AJ31),1,"")</f>
        <v/>
      </c>
      <c r="AL8" s="253"/>
      <c r="AM8" s="253"/>
      <c r="AN8" s="203"/>
      <c r="AO8" s="218"/>
      <c r="AP8" s="203"/>
    </row>
    <row r="9" spans="1:42" x14ac:dyDescent="0.2">
      <c r="A9" s="195" t="s">
        <v>247</v>
      </c>
      <c r="B9" s="198" t="str">
        <f>IF(B5="","",VLOOKUP(B5,num_marche,3))</f>
        <v>Arles</v>
      </c>
      <c r="D9" s="282"/>
      <c r="E9" s="282"/>
      <c r="F9" s="282"/>
      <c r="G9" s="224"/>
      <c r="H9" s="203"/>
      <c r="I9" s="240">
        <f>IF(MONTH(DATE(I5,MONTH(I6),1-MOD(6+WEEKDAY(I6)-1,7)))=MONTH(I6),DATE(I5,MONTH(I6),1-MOD(6+WEEKDAY(I6)-1,7)),"")</f>
        <v>41883</v>
      </c>
      <c r="J9" s="240">
        <f>IF(MONTH(DATE(I5,MONTH(I6),2-MOD(6+WEEKDAY(I6)-1,7)))=MONTH(I6),DATE(I5,MONTH(I6),2-MOD(6+WEEKDAY(I6)-1,7)),"")</f>
        <v>41884</v>
      </c>
      <c r="K9" s="240">
        <f>IF(MONTH(DATE(I5,MONTH(I6),3-MOD(6+WEEKDAY(I6)-1,7)))=MONTH(I6),DATE(I5,MONTH(I6),3-MOD(6+WEEKDAY(I6)-1,7)),"")</f>
        <v>41885</v>
      </c>
      <c r="L9" s="240">
        <f>IF(MONTH(DATE(I5,MONTH(I6),4-MOD(6+WEEKDAY(I6)-1,7)))=MONTH(I6),DATE(I5,MONTH(I6),4-MOD(6+WEEKDAY(I6)-1,7)),"")</f>
        <v>41886</v>
      </c>
      <c r="M9" s="240">
        <f>IF(MONTH(DATE(I5,MONTH(I6),5-MOD(6+WEEKDAY(I6)-1,7)))=MONTH(I6),DATE(I5,MONTH(I6),5-MOD(6+WEEKDAY(I6)-1,7)),"")</f>
        <v>41887</v>
      </c>
      <c r="N9" s="240">
        <f>IF(MONTH(DATE(I5,MONTH(I6),6-MOD(6+WEEKDAY(I6)-1,7)))=MONTH(I6),DATE(I5,MONTH(I6),6-MOD(6+WEEKDAY(I6)-1,7)),"")</f>
        <v>41888</v>
      </c>
      <c r="O9" s="240">
        <f>IF(MONTH(DATE(I5,MONTH(I6),7-MOD(6+WEEKDAY(I6)-1,7)))=MONTH(I6),DATE(I5,MONTH(I6),7-MOD(6+WEEKDAY(I6)-1,7)),"")</f>
        <v>41889</v>
      </c>
      <c r="P9" s="222"/>
      <c r="Q9" s="223"/>
      <c r="S9" s="224"/>
      <c r="T9" s="203"/>
      <c r="U9" s="240" t="str">
        <f>IF(MONTH(DATE(U5,MONTH(U6),1-MOD(6+WEEKDAY(U6)-1,7)))=MONTH(U6),DATE(U5,MONTH(U6),1-MOD(6+WEEKDAY(U6)-1,7)),"")</f>
        <v/>
      </c>
      <c r="V9" s="240" t="str">
        <f>IF(MONTH(DATE(U5,MONTH(U6),2-MOD(6+WEEKDAY(U6)-1,7)))=MONTH(U6),DATE(U5,MONTH(U6),2-MOD(6+WEEKDAY(U6)-1,7)),"")</f>
        <v/>
      </c>
      <c r="W9" s="240">
        <f>IF(MONTH(DATE(U5,MONTH(U6),3-MOD(6+WEEKDAY(U6)-1,7)))=MONTH(U6),DATE(U5,MONTH(U6),3-MOD(6+WEEKDAY(U6)-1,7)),"")</f>
        <v>41913</v>
      </c>
      <c r="X9" s="240">
        <f>IF(MONTH(DATE(U5,MONTH(U6),4-MOD(6+WEEKDAY(U6)-1,7)))=MONTH(U6),DATE(U5,MONTH(U6),4-MOD(6+WEEKDAY(U6)-1,7)),"")</f>
        <v>41914</v>
      </c>
      <c r="Y9" s="240">
        <f>IF(MONTH(DATE(U5,MONTH(U6),5-MOD(6+WEEKDAY(U6)-1,7)))=MONTH(U6),DATE(U5,MONTH(U6),5-MOD(6+WEEKDAY(U6)-1,7)),"")</f>
        <v>41915</v>
      </c>
      <c r="Z9" s="240">
        <f>IF(MONTH(DATE(U5,MONTH(U6),6-MOD(6+WEEKDAY(U6)-1,7)))=MONTH(U6),DATE(U5,MONTH(U6),6-MOD(6+WEEKDAY(U6)-1,7)),"")</f>
        <v>41916</v>
      </c>
      <c r="AA9" s="240">
        <f>IF(MONTH(DATE(U5,MONTH(U6),7-MOD(6+WEEKDAY(U6)-1,7)))=MONTH(U6),DATE(U5,MONTH(U6),7-MOD(6+WEEKDAY(U6)-1,7)),"")</f>
        <v>41917</v>
      </c>
      <c r="AB9" s="222"/>
      <c r="AC9" s="223"/>
      <c r="AE9" s="224"/>
      <c r="AF9" s="203"/>
      <c r="AG9" s="240" t="str">
        <f>IF(MONTH(DATE(AG5,MONTH(AG6),1-MOD(6+WEEKDAY(AG6)-1,7)))=MONTH(AG6),DATE(AG5,MONTH(AG6),1-MOD(6+WEEKDAY(AG6)-1,7)),"")</f>
        <v/>
      </c>
      <c r="AH9" s="240" t="str">
        <f>IF(MONTH(DATE(AG5,MONTH(AG6),2-MOD(6+WEEKDAY(AG6)-1,7)))=MONTH(AG6),DATE(AG5,MONTH(AG6),2-MOD(6+WEEKDAY(AG6)-1,7)),"")</f>
        <v/>
      </c>
      <c r="AI9" s="240" t="str">
        <f>IF(MONTH(DATE(AG5,MONTH(AG6),3-MOD(6+WEEKDAY(AG6)-1,7)))=MONTH(AG6),DATE(AG5,MONTH(AG6),3-MOD(6+WEEKDAY(AG6)-1,7)),"")</f>
        <v/>
      </c>
      <c r="AJ9" s="240" t="str">
        <f>IF(MONTH(DATE(AG5,MONTH(AG6),4-MOD(6+WEEKDAY(AG6)-1,7)))=MONTH(AG6),DATE(AG5,MONTH(AG6),4-MOD(6+WEEKDAY(AG6)-1,7)),"")</f>
        <v/>
      </c>
      <c r="AK9" s="240" t="str">
        <f>IF(MONTH(DATE(AG5,MONTH(AG6),5-MOD(6+WEEKDAY(AG6)-1,7)))=MONTH(AG6),DATE(AG5,MONTH(AG6),5-MOD(6+WEEKDAY(AG6)-1,7)),"")</f>
        <v/>
      </c>
      <c r="AL9" s="240">
        <f>IF(MONTH(DATE(AG5,MONTH(AG6),6-MOD(6+WEEKDAY(AG6)-1,7)))=MONTH(AG6),DATE(AG5,MONTH(AG6),6-MOD(6+WEEKDAY(AG6)-1,7)),"")</f>
        <v>41944</v>
      </c>
      <c r="AM9" s="240">
        <f>IF(MONTH(DATE(AG5,MONTH(AG6),7-MOD(6+WEEKDAY(AG6)-1,7)))=MONTH(AG6),DATE(AG5,MONTH(AG6),7-MOD(6+WEEKDAY(AG6)-1,7)),"")</f>
        <v>41945</v>
      </c>
      <c r="AN9" s="222"/>
      <c r="AO9" s="223"/>
      <c r="AP9" s="222"/>
    </row>
    <row r="10" spans="1:42" x14ac:dyDescent="0.2">
      <c r="A10" s="195"/>
      <c r="D10" s="282"/>
      <c r="E10" s="282"/>
      <c r="F10" s="282"/>
      <c r="G10" s="224">
        <f>COUNTIF(I10:O10,"&gt;0")</f>
        <v>0</v>
      </c>
      <c r="H10" s="221" t="s">
        <v>260</v>
      </c>
      <c r="I10" s="242">
        <f>IF(OR(I9&lt;$B$11,I9&gt;$B$13),0,IF(I9="",0,IF(OR(I9=$D$30,I9=$D$31,I9=$D$32,I9=$D$33,I9=$D$34,I9=$D$35,I9=$D$36,I9=$D$37,I9=$D$38,I9=$D$39,I9=$D$40,I9=$D$41,I9=$D$42,I9=$D$43,I9=$D$44,I9=$D$45,I9=$D$46,I9=$D$47,I9=$D$48,I9=$D$49,I9=$D$50,I9=$D$51),"F",IF(I8=1,"ALT",IF(OR(I9&lt;L35,I9&gt;L36),(HLOOKUP($I$7,$K$1:$Q$2,2,FALSE)),0)))))</f>
        <v>0</v>
      </c>
      <c r="J10" s="242">
        <f>IF(OR(J9&lt;$B$11,J9&gt;$B$13),0,IF(J9="",0,IF(OR(J9=$D$30,J9=$D$31,J9=$D$32,J9=$D$33,J9=$D$34,J9=$D$35,J9=$D$36,J9=$D$37,J9=$D$38,J9=$D$39,J9=$D$40,J9=$D$41,J9=$D$42,J9=$D$43,J9=$D$44,J9=$D$45,J9=$D$46,J9=$D$47,J9=$D$48,J9=$D$49,J9=$D$50,J9=$D$51),"F",IF(J8=1,"ALT",IF(OR(J9&lt;L35,J9&gt;L36),(HLOOKUP($I$7,$K$1:$Q$2,2,FALSE)),0)))))</f>
        <v>0</v>
      </c>
      <c r="K10" s="242">
        <f>IF(OR(K9&lt;$B$11,K9&gt;$B$13),0,IF(K9="",0,IF(OR(K9=$D$30,K9=$D$31,K9=$D$32,K9=$D$33,K9=$D$34,K9=$D$35,K9=$D$36,K9=$D$37,K9=$D$38,K9=$D$39,K9=$D$40,K9=$D$41,K9=$D$42,K9=$D$43,K9=$D$44,K9=$D$45,K9=$D$46,K9=$D$47,K9=$D$48,K9=$D$49,K9=$D$50,K9=$D$51),"F",IF(K8=1,"ALT",IF(OR(K9&lt;L35,K9&gt;L36),(HLOOKUP($I$7,$K$1:$Q$2,2,FALSE)),0)))))</f>
        <v>0</v>
      </c>
      <c r="L10" s="242">
        <f>IF(OR(L9&lt;$B$11,L9&gt;$B$13),0,IF(L9="",0,IF(OR(L9=$D$30,L9=$D$31,L9=$D$32,L9=$D$33,L9=$D$34,L9=$D$35,L9=$D$36,L9=$D$37,L9=$D$38,L9=$D$39,L9=$D$40,L9=$D$41,L9=$D$42,L9=$D$43,L9=$D$44,L9=$D$45,L9=$D$46,L9=$D$47,L9=$D$48,L9=$D$49,L9=$D$50,L9=$D$51),"F",IF(L8=1,"ALT",IF(OR(L9&lt;L35,L9&gt;L36),(HLOOKUP($I$7,$K$1:$Q$2,2,FALSE)),0)))))</f>
        <v>0</v>
      </c>
      <c r="M10" s="242">
        <f>IF(OR(M9&lt;$B$11,M9&gt;$B$13),0,IF(M9="",0,IF(OR(M9=$D$30,M9=$D$31,M9=$D$32,M9=$D$33,M9=$D$34,M9=$D$35,M9=$D$36,M9=$D$37,M9=$D$38,M9=$D$39,M9=$D$40,M9=$D$41,M9=$D$42,M9=$D$43,M9=$D$44,M9=$D$45,M9=$D$46,M9=$D$47,M9=$D$48,M9=$D$49,M9=$D$50,M9=$D$51),"F",IF(M8=1,"ALT",IF(OR(M9&lt;L35,M9&gt;L36),(HLOOKUP($I$7,$K$1:$Q$2,2,FALSE)),0)))))</f>
        <v>0</v>
      </c>
      <c r="N10" s="242"/>
      <c r="O10" s="242"/>
      <c r="P10" s="222">
        <f>SUM(I10:O10)</f>
        <v>0</v>
      </c>
      <c r="Q10" s="223" t="s">
        <v>261</v>
      </c>
      <c r="S10" s="224">
        <f>COUNTIF(U10:AA10,"&gt;0")</f>
        <v>3</v>
      </c>
      <c r="T10" s="221" t="s">
        <v>260</v>
      </c>
      <c r="U10" s="242">
        <f>IF(OR(U9&lt;$B$11,U9&gt;$B$13),0,IF(U9="",0,IF(OR(U9=$D$30,U9=$D$31,U9=$D$32,U9=$D$33,U9=$D$34,U9=$D$35,U9=$D$36,U9=$D$37,U9=$D$38,U9=$D$39,U9=$D$40,U9=$D$41,U9=$D$42,U9=$D$43,U9=$D$44,U9=$D$45,U9=$D$46,U9=$D$47,U9=$D$48,U9=$D$49,U9=$D$50,U9=$D$51),"F",IF(U8=1,"ALT",IF(OR(U9&lt;X35,U9&gt;X36),(HLOOKUP($I$7,$K$1:$Q$2,2,FALSE)),0)))))</f>
        <v>0</v>
      </c>
      <c r="V10" s="242">
        <f>IF(OR(V9&lt;$B$11,V9&gt;$B$13),0,IF(V9="",0,IF(OR(V9=$D$30,V9=$D$31,V9=$D$32,V9=$D$33,V9=$D$34,V9=$D$35,V9=$D$36,V9=$D$37,V9=$D$38,V9=$D$39,V9=$D$40,V9=$D$41,V9=$D$42,V9=$D$43,V9=$D$44,V9=$D$45,V9=$D$46,V9=$D$47,V9=$D$48,V9=$D$49,V9=$D$50,V9=$D$51),"F",IF(V8=1,"ALT",IF(OR(V9&lt;X35,V9&gt;X36),(HLOOKUP($I$7,$K$1:$Q$2,2,FALSE)),0)))))</f>
        <v>0</v>
      </c>
      <c r="W10" s="242">
        <f>IF(OR(W9&lt;$B$11,W9&gt;$B$13),0,IF(W9="",0,IF(OR(W9=$D$30,W9=$D$31,W9=$D$32,W9=$D$33,W9=$D$34,W9=$D$35,W9=$D$36,W9=$D$37,W9=$D$38,W9=$D$39,W9=$D$40,W9=$D$41,W9=$D$42,W9=$D$43,W9=$D$44,W9=$D$45,W9=$D$46,W9=$D$47,W9=$D$48,W9=$D$49,W9=$D$50,W9=$D$51),"F",IF(W8=1,"ALT",IF(OR(W9&lt;X35,W9&gt;X36),(HLOOKUP($I$7,$K$1:$Q$2,2,FALSE)),0)))))</f>
        <v>7</v>
      </c>
      <c r="X10" s="242">
        <f>IF(OR(X9&lt;$B$11,X9&gt;$B$13),0,IF(X9="",0,IF(OR(X9=$D$30,X9=$D$31,X9=$D$32,X9=$D$33,X9=$D$34,X9=$D$35,X9=$D$36,X9=$D$37,X9=$D$38,X9=$D$39,X9=$D$40,X9=$D$41,X9=$D$42,X9=$D$43,X9=$D$44,X9=$D$45,X9=$D$46,X9=$D$47,X9=$D$48,X9=$D$49,X9=$D$50,X9=$D$51),"F",IF(X8=1,"ALT",IF(OR(X9&lt;X35,X9&gt;X36),(HLOOKUP($I$7,$K$1:$Q$2,2,FALSE)),0)))))</f>
        <v>7</v>
      </c>
      <c r="Y10" s="242">
        <f>IF(OR(Y9&lt;$B$11,Y9&gt;$B$13),0,IF(Y9="",0,IF(OR(Y9=$D$30,Y9=$D$31,Y9=$D$32,Y9=$D$33,Y9=$D$34,Y9=$D$35,Y9=$D$36,Y9=$D$37,Y9=$D$38,Y9=$D$39,Y9=$D$40,Y9=$D$41,Y9=$D$42,Y9=$D$43,Y9=$D$44,Y9=$D$45,Y9=$D$46,Y9=$D$47,Y9=$D$48,Y9=$D$49,Y9=$D$50,Y9=$D$51),"F",IF(Y8=1,"ALT",IF(OR(Y9&lt;X35,Y9&gt;X36),(HLOOKUP($I$7,$K$1:$Q$2,2,FALSE)),0)))))</f>
        <v>7</v>
      </c>
      <c r="Z10" s="242"/>
      <c r="AA10" s="242"/>
      <c r="AB10" s="222">
        <f>SUM(U10:AA10)</f>
        <v>21</v>
      </c>
      <c r="AC10" s="223" t="s">
        <v>261</v>
      </c>
      <c r="AE10" s="224">
        <f>COUNTIF(AG10:AM10,"&gt;0")</f>
        <v>0</v>
      </c>
      <c r="AF10" s="221" t="s">
        <v>260</v>
      </c>
      <c r="AG10" s="242">
        <f>IF(OR(AG9&lt;$B$11,AG9&gt;$B$13),0,IF(AG9="",0,IF(OR(AG9=$D$30,AG9=$D$31,AG9=$D$32,AG9=$D$33,AG9=$D$34,AG9=$D$35,AG9=$D$36,AG9=$D$37,AG9=$D$38,AG9=$D$39,AG9=$D$40,AG9=$D$41,AG9=$D$42,AG9=$D$43,AG9=$D$44,AG9=$D$45,AG9=$D$46,AG9=$D$47,AG9=$D$48,AG9=$D$49,AG9=$D$50,AG9=$D$51),"F",IF(AG8=1,"ALT",IF(OR(AG9&lt;AJ35,AG9&gt;AJ36),(HLOOKUP($I$7,$K$1:$Q$2,2,FALSE)),0)))))</f>
        <v>0</v>
      </c>
      <c r="AH10" s="242">
        <f>IF(OR(AH9&lt;$B$11,AH9&gt;$B$13),0,IF(AH9="",0,IF(OR(AH9=$D$30,AH9=$D$31,AH9=$D$32,AH9=$D$33,AH9=$D$34,AH9=$D$35,AH9=$D$36,AH9=$D$37,AH9=$D$38,AH9=$D$39,AH9=$D$40,AH9=$D$41,AH9=$D$42,AH9=$D$43,AH9=$D$44,AH9=$D$45,AH9=$D$46,AH9=$D$47,AH9=$D$48,AH9=$D$49,AH9=$D$50,AH9=$D$51),"F",IF(AH8=1,"ALT",IF(OR(AH9&lt;AJ35,AH9&gt;AJ36),(HLOOKUP($I$7,$K$1:$Q$2,2,FALSE)),0)))))</f>
        <v>0</v>
      </c>
      <c r="AI10" s="242">
        <f>IF(OR(AI9&lt;$B$11,AI9&gt;$B$13),0,IF(AI9="",0,IF(OR(AI9=$D$30,AI9=$D$31,AI9=$D$32,AI9=$D$33,AI9=$D$34,AI9=$D$35,AI9=$D$36,AI9=$D$37,AI9=$D$38,AI9=$D$39,AI9=$D$40,AI9=$D$41,AI9=$D$42,AI9=$D$43,AI9=$D$44,AI9=$D$45,AI9=$D$46,AI9=$D$47,AI9=$D$48,AI9=$D$49,AI9=$D$50,AI9=$D$51),"F",IF(AI8=1,"ALT",IF(OR(AI9&lt;AJ35,AI9&gt;AJ36),(HLOOKUP($I$7,$K$1:$Q$2,2,FALSE)),0)))))</f>
        <v>0</v>
      </c>
      <c r="AJ10" s="242">
        <f>IF(OR(AJ9&lt;$B$11,AJ9&gt;$B$13),0,IF(AJ9="",0,IF(OR(AJ9=$D$30,AJ9=$D$31,AJ9=$D$32,AJ9=$D$33,AJ9=$D$34,AJ9=$D$35,AJ9=$D$36,AJ9=$D$37,AJ9=$D$38,AJ9=$D$39,AJ9=$D$40,AJ9=$D$41,AJ9=$D$42,AJ9=$D$43,AJ9=$D$44,AJ9=$D$45,AJ9=$D$46,AJ9=$D$47,AJ9=$D$48,AJ9=$D$49,AJ9=$D$50,AJ9=$D$51),"F",IF(AJ8=1,"ALT",IF(OR(AJ9&lt;AJ35,AJ9&gt;AJ36),(HLOOKUP($I$7,$K$1:$Q$2,2,FALSE)),0)))))</f>
        <v>0</v>
      </c>
      <c r="AK10" s="242">
        <f>IF(OR(AK9&lt;$B$11,AK9&gt;$B$13),0,IF(AK9="",0,IF(OR(AK9=$D$30,AK9=$D$31,AK9=$D$32,AK9=$D$33,AK9=$D$34,AK9=$D$35,AK9=$D$36,AK9=$D$37,AK9=$D$38,AK9=$D$39,AK9=$D$40,AK9=$D$41,AK9=$D$42,AK9=$D$43,AK9=$D$44,AK9=$D$45,AK9=$D$46,AK9=$D$47,AK9=$D$48,AK9=$D$49,AK9=$D$50,AK9=$D$51),"F",IF(AK8=1,"ALT",IF(OR(AK9&lt;AJ35,AK9&gt;AJ36),(HLOOKUP($I$7,$K$1:$Q$2,2,FALSE)),0)))))</f>
        <v>0</v>
      </c>
      <c r="AL10" s="242"/>
      <c r="AM10" s="242"/>
      <c r="AN10" s="222">
        <f>SUM(AG10:AM10)</f>
        <v>0</v>
      </c>
      <c r="AO10" s="223" t="s">
        <v>261</v>
      </c>
      <c r="AP10" s="222"/>
    </row>
    <row r="11" spans="1:42" x14ac:dyDescent="0.2">
      <c r="A11" s="195" t="s">
        <v>202</v>
      </c>
      <c r="B11" s="287">
        <v>41911</v>
      </c>
      <c r="D11" s="282"/>
      <c r="E11" s="279"/>
      <c r="F11" s="279"/>
      <c r="G11" s="224"/>
      <c r="H11" s="221"/>
      <c r="I11" s="253" t="str">
        <f>IF(AND(I12&lt;=L32,I12&gt;=L31),1,"")</f>
        <v/>
      </c>
      <c r="J11" s="253" t="str">
        <f>IF(AND(J12&lt;=L32,J12&gt;=L31),1,"")</f>
        <v/>
      </c>
      <c r="K11" s="253" t="str">
        <f>IF(AND(K12&lt;=L32,K12&gt;=L31),1,"")</f>
        <v/>
      </c>
      <c r="L11" s="253" t="str">
        <f>IF(AND(L12&lt;=L32,L12&gt;=L31),1,"")</f>
        <v/>
      </c>
      <c r="M11" s="253" t="str">
        <f>IF(AND(M12&lt;=L32,M12&gt;=L31),1,"")</f>
        <v/>
      </c>
      <c r="N11" s="253"/>
      <c r="O11" s="253"/>
      <c r="P11" s="222"/>
      <c r="Q11" s="223"/>
      <c r="S11" s="224"/>
      <c r="T11" s="221"/>
      <c r="U11" s="253" t="str">
        <f>IF(AND(U12&lt;=X32,U12&gt;=X31),1,"")</f>
        <v/>
      </c>
      <c r="V11" s="253" t="str">
        <f>IF(AND(V12&lt;=X32,V12&gt;=X31),1,"")</f>
        <v/>
      </c>
      <c r="W11" s="253" t="str">
        <f>IF(AND(W12&lt;=X32,W12&gt;=X31),1,"")</f>
        <v/>
      </c>
      <c r="X11" s="253" t="str">
        <f>IF(AND(X12&lt;=X32,X12&gt;=X31),1,"")</f>
        <v/>
      </c>
      <c r="Y11" s="253" t="str">
        <f>IF(AND(Y12&lt;=X32,Y12&gt;=X31),1,"")</f>
        <v/>
      </c>
      <c r="Z11" s="253"/>
      <c r="AA11" s="253"/>
      <c r="AB11" s="222"/>
      <c r="AC11" s="223"/>
      <c r="AE11" s="224"/>
      <c r="AF11" s="221"/>
      <c r="AG11" s="253">
        <f>IF(AND(AG12&lt;=AJ32,AG12&gt;=AJ31),1,"")</f>
        <v>1</v>
      </c>
      <c r="AH11" s="253">
        <f>IF(AND(AH12&lt;=AJ32,AH12&gt;=AJ31),1,"")</f>
        <v>1</v>
      </c>
      <c r="AI11" s="253">
        <f>IF(AND(AI12&lt;=AJ32,AI12&gt;=AJ31),1,"")</f>
        <v>1</v>
      </c>
      <c r="AJ11" s="253">
        <f>IF(AND(AJ12&lt;=AJ32,AJ12&gt;=AJ31),1,"")</f>
        <v>1</v>
      </c>
      <c r="AK11" s="253">
        <f>IF(AND(AK12&lt;=AJ32,AK12&gt;=AJ31),1,"")</f>
        <v>1</v>
      </c>
      <c r="AL11" s="253"/>
      <c r="AM11" s="253"/>
      <c r="AN11" s="222"/>
      <c r="AO11" s="223"/>
      <c r="AP11" s="222"/>
    </row>
    <row r="12" spans="1:42" x14ac:dyDescent="0.2">
      <c r="A12" s="288"/>
      <c r="B12" s="279"/>
      <c r="C12" s="280"/>
      <c r="D12" s="279"/>
      <c r="E12" s="279"/>
      <c r="F12" s="279"/>
      <c r="G12" s="224"/>
      <c r="H12" s="221"/>
      <c r="I12" s="240">
        <f>IF(MONTH(DATE(I5,MONTH(I6),8-MOD(6+WEEKDAY(I6)-1,7)))=MONTH(I6),DATE(I5,MONTH(I6),8-MOD(6+WEEKDAY(I6)-1,7)),"")</f>
        <v>41890</v>
      </c>
      <c r="J12" s="240">
        <f>IF(MONTH(DATE(I5,MONTH(I6),9-MOD(6+WEEKDAY(I6)-1,7)))=MONTH(I6),DATE(I5,MONTH(I6),9-MOD(6+WEEKDAY(I6)-1,7)),"")</f>
        <v>41891</v>
      </c>
      <c r="K12" s="240">
        <f>IF(MONTH(DATE(I5,MONTH(I6),10-MOD(6+WEEKDAY(I6)-1,7)))=MONTH(I6),DATE(I5,MONTH(I6),10-MOD(6+WEEKDAY(I6)-1,7)),"")</f>
        <v>41892</v>
      </c>
      <c r="L12" s="240">
        <f>IF(MONTH(DATE(I5,MONTH(I6),11-MOD(6+WEEKDAY(I6)-1,7)))=MONTH(I6),DATE(I5,MONTH(I6),11-MOD(6+WEEKDAY(I6)-1,7)),"")</f>
        <v>41893</v>
      </c>
      <c r="M12" s="240">
        <f>IF(MONTH(DATE(I5,MONTH(I6),12-MOD(6+WEEKDAY(I6)-1,7)))=MONTH(I6),DATE(I5,MONTH(I6),12-MOD(6+WEEKDAY(I6)-1,7)),"")</f>
        <v>41894</v>
      </c>
      <c r="N12" s="240">
        <f>IF(MONTH(DATE(I5,MONTH(I6),13-MOD(6+WEEKDAY(I6)-1,7)))=MONTH(I6),DATE(I5,MONTH(I6),13-MOD(6+WEEKDAY(I6)-1,7)),"")</f>
        <v>41895</v>
      </c>
      <c r="O12" s="240">
        <f>IF(MONTH(DATE(I5,MONTH(I6),14-MOD(6+WEEKDAY(I6)-1,7)))=MONTH(I6),DATE(I5,MONTH(I6),14-MOD(6+WEEKDAY(I6)-1,7)),"")</f>
        <v>41896</v>
      </c>
      <c r="P12" s="222"/>
      <c r="Q12" s="223"/>
      <c r="S12" s="224"/>
      <c r="T12" s="221"/>
      <c r="U12" s="240">
        <f>IF(MONTH(DATE(U5,MONTH(U6),8-MOD(6+WEEKDAY(U6)-1,7)))=MONTH(U6),DATE(U5,MONTH(U6),8-MOD(6+WEEKDAY(U6)-1,7)),"")</f>
        <v>41918</v>
      </c>
      <c r="V12" s="240">
        <f>IF(MONTH(DATE(U5,MONTH(U6),9-MOD(6+WEEKDAY(U6)-1,7)))=MONTH(U6),DATE(U5,MONTH(U6),9-MOD(6+WEEKDAY(U6)-1,7)),"")</f>
        <v>41919</v>
      </c>
      <c r="W12" s="240">
        <f>IF(MONTH(DATE(U5,MONTH(U6),10-MOD(6+WEEKDAY(U6)-1,7)))=MONTH(U6),DATE(U5,MONTH(U6),10-MOD(6+WEEKDAY(U6)-1,7)),"")</f>
        <v>41920</v>
      </c>
      <c r="X12" s="240">
        <f>IF(MONTH(DATE(U5,MONTH(U6),11-MOD(6+WEEKDAY(U6)-1,7)))=MONTH(U6),DATE(U5,MONTH(U6),11-MOD(6+WEEKDAY(U6)-1,7)),"")</f>
        <v>41921</v>
      </c>
      <c r="Y12" s="240">
        <f>IF(MONTH(DATE(U5,MONTH(U6),12-MOD(6+WEEKDAY(U6)-1,7)))=MONTH(U6),DATE(U5,MONTH(U6),12-MOD(6+WEEKDAY(U6)-1,7)),"")</f>
        <v>41922</v>
      </c>
      <c r="Z12" s="240">
        <f>IF(MONTH(DATE(U5,MONTH(U6),13-MOD(6+WEEKDAY(U6)-1,7)))=MONTH(U6),DATE(U5,MONTH(U6),13-MOD(6+WEEKDAY(U6)-1,7)),"")</f>
        <v>41923</v>
      </c>
      <c r="AA12" s="240">
        <f>IF(MONTH(DATE(U5,MONTH(U6),14-MOD(6+WEEKDAY(U6)-1,7)))=MONTH(U6),DATE(U5,MONTH(U6),14-MOD(6+WEEKDAY(U6)-1,7)),"")</f>
        <v>41924</v>
      </c>
      <c r="AB12" s="222"/>
      <c r="AC12" s="223"/>
      <c r="AE12" s="224"/>
      <c r="AF12" s="221"/>
      <c r="AG12" s="240">
        <f>IF(MONTH(DATE(AG5,MONTH(AG6),8-MOD(6+WEEKDAY(AG6)-1,7)))=MONTH(AG6),DATE(AG5,MONTH(AG6),8-MOD(6+WEEKDAY(AG6)-1,7)),"")</f>
        <v>41946</v>
      </c>
      <c r="AH12" s="240">
        <f>IF(MONTH(DATE(AG5,MONTH(AG6),9-MOD(6+WEEKDAY(AG6)-1,7)))=MONTH(AG6),DATE(AG5,MONTH(AG6),9-MOD(6+WEEKDAY(AG6)-1,7)),"")</f>
        <v>41947</v>
      </c>
      <c r="AI12" s="240">
        <f>IF(MONTH(DATE(AG5,MONTH(AG6),10-MOD(6+WEEKDAY(AG6)-1,7)))=MONTH(AG6),DATE(AG5,MONTH(AG6),10-MOD(6+WEEKDAY(AG6)-1,7)),"")</f>
        <v>41948</v>
      </c>
      <c r="AJ12" s="240">
        <f>IF(MONTH(DATE(AG5,MONTH(AG6),11-MOD(6+WEEKDAY(AG6)-1,7)))=MONTH(AG6),DATE(AG5,MONTH(AG6),11-MOD(6+WEEKDAY(AG6)-1,7)),"")</f>
        <v>41949</v>
      </c>
      <c r="AK12" s="240">
        <f>IF(MONTH(DATE(AG5,MONTH(AG6),12-MOD(6+WEEKDAY(AG6)-1,7)))=MONTH(AG6),DATE(AG5,MONTH(AG6),12-MOD(6+WEEKDAY(AG6)-1,7)),"")</f>
        <v>41950</v>
      </c>
      <c r="AL12" s="240">
        <f>IF(MONTH(DATE(AG5,MONTH(AG6),13-MOD(6+WEEKDAY(AG6)-1,7)))=MONTH(AG6),DATE(AG5,MONTH(AG6),13-MOD(6+WEEKDAY(AG6)-1,7)),"")</f>
        <v>41951</v>
      </c>
      <c r="AM12" s="240">
        <f>IF(MONTH(DATE(AG5,MONTH(AG6),14-MOD(6+WEEKDAY(AG6)-1,7)))=MONTH(AG6),DATE(AG5,MONTH(AG6),14-MOD(6+WEEKDAY(AG6)-1,7)),"")</f>
        <v>41952</v>
      </c>
      <c r="AN12" s="222"/>
      <c r="AO12" s="223"/>
      <c r="AP12" s="222"/>
    </row>
    <row r="13" spans="1:42" x14ac:dyDescent="0.2">
      <c r="A13" s="195" t="s">
        <v>231</v>
      </c>
      <c r="B13" s="287">
        <v>42185</v>
      </c>
      <c r="C13" s="280"/>
      <c r="D13" s="279"/>
      <c r="E13" s="279"/>
      <c r="F13" s="279"/>
      <c r="G13" s="224">
        <f t="shared" ref="G13:G25" si="0">COUNTIF(I13:O13,"&gt;0")</f>
        <v>0</v>
      </c>
      <c r="H13" s="221" t="s">
        <v>260</v>
      </c>
      <c r="I13" s="242">
        <f>IF(OR(I12&lt;$B$11,I12&gt;$B$13),0,IF(I12="",0,IF(OR(I12=$D$30,I12=$D$31,I12=$D$32,I12=$D$33,I12=$D$34,I12=$D$35,I12=$D$36,I12=$D$37,I12=$D$38,I12=$D$39,I12=$D$40,I12=$D$41,I12=$D$42,I12=$D$43,I12=$D$44,I12=$D$45,I12=$D$46,I12=$D$47,I12=$D$48,I12=$D$49,I12=$D$50,I12=$D$51),"F",IF(I11=1,"ALT",IF(OR(I12&lt;L35,I12&gt;L36),(HLOOKUP($I$7,$K$1:$Q$2,2,FALSE)),0)))))</f>
        <v>0</v>
      </c>
      <c r="J13" s="242">
        <f>IF(OR(J12&lt;$B$11,J12&gt;$B$13),0,IF(J12="",0,IF(OR(J12=$D$30,J12=$D$31,J12=$D$32,J12=$D$33,J12=$D$34,J12=$D$35,J12=$D$36,J12=$D$37,J12=$D$38,J12=$D$39,J12=$D$40,J12=$D$41,J12=$D$42,J12=$D$43,J12=$D$44,J12=$D$45,J12=$D$46,J12=$D$47,J12=$D$48,J12=$D$49,J12=$D$50,J12=$D$51),"F",IF(J11=1,"ALT",IF(OR(J12&lt;L35,J12&gt;L36),(HLOOKUP($I$7,$K$1:$Q$2,2,FALSE)),0)))))</f>
        <v>0</v>
      </c>
      <c r="K13" s="242">
        <f>IF(OR(K12&lt;$B$11,K12&gt;$B$13),0,IF(K12="",0,IF(OR(K12=$D$30,K12=$D$31,K12=$D$32,K12=$D$33,K12=$D$34,K12=$D$35,K12=$D$36,K12=$D$37,K12=$D$38,K12=$D$39,K12=$D$40,K12=$D$41,K12=$D$42,K12=$D$43,K12=$D$44,K12=$D$45,K12=$D$46,K12=$D$47,K12=$D$48,K12=$D$49,K12=$D$50,K12=$D$51),"F",IF(K11=1,"ALT",IF(OR(K12&lt;L35,K12&gt;L36),(HLOOKUP($I$7,$K$1:$Q$2,2,FALSE)),0)))))</f>
        <v>0</v>
      </c>
      <c r="L13" s="242">
        <f>IF(OR(L12&lt;$B$11,L12&gt;$B$13),0,IF(L12="",0,IF(OR(L12=$D$30,L12=$D$31,L12=$D$32,L12=$D$33,L12=$D$34,L12=$D$35,L12=$D$36,L12=$D$37,L12=$D$38,L12=$D$39,L12=$D$40,L12=$D$41,L12=$D$42,L12=$D$43,L12=$D$44,L12=$D$45,L12=$D$46,L12=$D$47,L12=$D$48,L12=$D$49,L12=$D$50,L12=$D$51),"F",IF(L11=1,"ALT",IF(OR(L12&lt;L35,L12&gt;L36),(HLOOKUP($I$7,$K$1:$Q$2,2,FALSE)),0)))))</f>
        <v>0</v>
      </c>
      <c r="M13" s="242">
        <f>IF(OR(M12&lt;$B$11,M12&gt;$B$13),0,IF(M12="",0,IF(OR(M12=$D$30,M12=$D$31,M12=$D$32,M12=$D$33,M12=$D$34,M12=$D$35,M12=$D$36,M12=$D$37,M12=$D$38,M12=$D$39,M12=$D$40,M12=$D$41,M12=$D$42,M12=$D$43,M12=$D$44,M12=$D$45,M12=$D$46,M12=$D$47,M12=$D$48,M12=$D$49,M12=$D$50,M12=$D$51),"F",IF(M11=1,"ALT",IF(OR(M12&lt;L35,M12&gt;L36),(HLOOKUP($I$7,$K$1:$Q$2,2,FALSE)),0)))))</f>
        <v>0</v>
      </c>
      <c r="N13" s="242"/>
      <c r="O13" s="242"/>
      <c r="P13" s="222">
        <f t="shared" ref="P13:P25" si="1">SUM(I13:O13)</f>
        <v>0</v>
      </c>
      <c r="Q13" s="223" t="s">
        <v>261</v>
      </c>
      <c r="S13" s="224">
        <f t="shared" ref="S13" si="2">COUNTIF(U13:AA13,"&gt;0")</f>
        <v>5</v>
      </c>
      <c r="T13" s="221" t="s">
        <v>260</v>
      </c>
      <c r="U13" s="242">
        <f>IF(OR(U12&lt;$B$11,U12&gt;$B$13),0,IF(U12="",0,IF(OR(U12=$D$30,U12=$D$31,U12=$D$32,U12=$D$33,U12=$D$34,U12=$D$35,U12=$D$36,U12=$D$37,U12=$D$38,U12=$D$39,U12=$D$40,U12=$D$41,U12=$D$42,U12=$D$43,U12=$D$44,U12=$D$45,U12=$D$46,U12=$D$47,U12=$D$48,U12=$D$49,U12=$D$50,U12=$D$51),"F",IF(U11=1,"ALT",IF(OR(U12&lt;X35,U12&gt;X36),(HLOOKUP($I$7,$K$1:$Q$2,2,FALSE)),0)))))</f>
        <v>7</v>
      </c>
      <c r="V13" s="242">
        <f>IF(OR(V12&lt;$B$11,V12&gt;$B$13),0,IF(V12="",0,IF(OR(V12=$D$30,V12=$D$31,V12=$D$32,V12=$D$33,V12=$D$34,V12=$D$35,V12=$D$36,V12=$D$37,V12=$D$38,V12=$D$39,V12=$D$40,V12=$D$41,V12=$D$42,V12=$D$43,V12=$D$44,V12=$D$45,V12=$D$46,V12=$D$47,V12=$D$48,V12=$D$49,V12=$D$50,V12=$D$51),"F",IF(V11=1,"ALT",IF(OR(V12&lt;X35,V12&gt;X36),(HLOOKUP($I$7,$K$1:$Q$2,2,FALSE)),0)))))</f>
        <v>7</v>
      </c>
      <c r="W13" s="242">
        <f>IF(OR(W12&lt;$B$11,W12&gt;$B$13),0,IF(W12="",0,IF(OR(W12=$D$30,W12=$D$31,W12=$D$32,W12=$D$33,W12=$D$34,W12=$D$35,W12=$D$36,W12=$D$37,W12=$D$38,W12=$D$39,W12=$D$40,W12=$D$41,W12=$D$42,W12=$D$43,W12=$D$44,W12=$D$45,W12=$D$46,W12=$D$47,W12=$D$48,W12=$D$49,W12=$D$50,W12=$D$51),"F",IF(W11=1,"ALT",IF(OR(W12&lt;X35,W12&gt;X36),(HLOOKUP($I$7,$K$1:$Q$2,2,FALSE)),0)))))</f>
        <v>7</v>
      </c>
      <c r="X13" s="242">
        <f>IF(OR(X12&lt;$B$11,X12&gt;$B$13),0,IF(X12="",0,IF(OR(X12=$D$30,X12=$D$31,X12=$D$32,X12=$D$33,X12=$D$34,X12=$D$35,X12=$D$36,X12=$D$37,X12=$D$38,X12=$D$39,X12=$D$40,X12=$D$41,X12=$D$42,X12=$D$43,X12=$D$44,X12=$D$45,X12=$D$46,X12=$D$47,X12=$D$48,X12=$D$49,X12=$D$50,X12=$D$51),"F",IF(X11=1,"ALT",IF(OR(X12&lt;X35,X12&gt;X36),(HLOOKUP($I$7,$K$1:$Q$2,2,FALSE)),0)))))</f>
        <v>7</v>
      </c>
      <c r="Y13" s="242">
        <f>IF(OR(Y12&lt;$B$11,Y12&gt;$B$13),0,IF(Y12="",0,IF(OR(Y12=$D$30,Y12=$D$31,Y12=$D$32,Y12=$D$33,Y12=$D$34,Y12=$D$35,Y12=$D$36,Y12=$D$37,Y12=$D$38,Y12=$D$39,Y12=$D$40,Y12=$D$41,Y12=$D$42,Y12=$D$43,Y12=$D$44,Y12=$D$45,Y12=$D$46,Y12=$D$47,Y12=$D$48,Y12=$D$49,Y12=$D$50,Y12=$D$51),"F",IF(Y11=1,"ALT",IF(OR(Y12&lt;X35,Y12&gt;X36),(HLOOKUP($I$7,$K$1:$Q$2,2,FALSE)),0)))))</f>
        <v>7</v>
      </c>
      <c r="Z13" s="242"/>
      <c r="AA13" s="242"/>
      <c r="AB13" s="222">
        <f t="shared" ref="AB13" si="3">SUM(U13:AA13)</f>
        <v>35</v>
      </c>
      <c r="AC13" s="223" t="s">
        <v>261</v>
      </c>
      <c r="AE13" s="224">
        <f t="shared" ref="AE13" si="4">COUNTIF(AG13:AM13,"&gt;0")</f>
        <v>0</v>
      </c>
      <c r="AF13" s="221" t="s">
        <v>260</v>
      </c>
      <c r="AG13" s="242" t="str">
        <f>IF(OR(AG12&lt;$B$11,AG12&gt;$B$13),0,IF(AG12="",0,IF(OR(AG12=$D$30,AG12=$D$31,AG12=$D$32,AG12=$D$33,AG12=$D$34,AG12=$D$35,AG12=$D$36,AG12=$D$37,AG12=$D$38,AG12=$D$39,AG12=$D$40,AG12=$D$41,AG12=$D$42,AG12=$D$43,AG12=$D$44,AG12=$D$45,AG12=$D$46,AG12=$D$47,AG12=$D$48,AG12=$D$49,AG12=$D$50,AG12=$D$51),"F",IF(AG11=1,"ALT",IF(OR(AG12&lt;AJ35,AG12&gt;AJ36),(HLOOKUP($I$7,$K$1:$Q$2,2,FALSE)),0)))))</f>
        <v>ALT</v>
      </c>
      <c r="AH13" s="242" t="str">
        <f>IF(OR(AH12&lt;$B$11,AH12&gt;$B$13),0,IF(AH12="",0,IF(OR(AH12=$D$30,AH12=$D$31,AH12=$D$32,AH12=$D$33,AH12=$D$34,AH12=$D$35,AH12=$D$36,AH12=$D$37,AH12=$D$38,AH12=$D$39,AH12=$D$40,AH12=$D$41,AH12=$D$42,AH12=$D$43,AH12=$D$44,AH12=$D$45,AH12=$D$46,AH12=$D$47,AH12=$D$48,AH12=$D$49,AH12=$D$50,AH12=$D$51),"F",IF(AH11=1,"ALT",IF(OR(AH12&lt;AJ35,AH12&gt;AJ36),(HLOOKUP($I$7,$K$1:$Q$2,2,FALSE)),0)))))</f>
        <v>ALT</v>
      </c>
      <c r="AI13" s="242" t="str">
        <f>IF(OR(AI12&lt;$B$11,AI12&gt;$B$13),0,IF(AI12="",0,IF(OR(AI12=$D$30,AI12=$D$31,AI12=$D$32,AI12=$D$33,AI12=$D$34,AI12=$D$35,AI12=$D$36,AI12=$D$37,AI12=$D$38,AI12=$D$39,AI12=$D$40,AI12=$D$41,AI12=$D$42,AI12=$D$43,AI12=$D$44,AI12=$D$45,AI12=$D$46,AI12=$D$47,AI12=$D$48,AI12=$D$49,AI12=$D$50,AI12=$D$51),"F",IF(AI11=1,"ALT",IF(OR(AI12&lt;AJ35,AI12&gt;AJ36),(HLOOKUP($I$7,$K$1:$Q$2,2,FALSE)),0)))))</f>
        <v>ALT</v>
      </c>
      <c r="AJ13" s="242" t="str">
        <f>IF(OR(AJ12&lt;$B$11,AJ12&gt;$B$13),0,IF(AJ12="",0,IF(OR(AJ12=$D$30,AJ12=$D$31,AJ12=$D$32,AJ12=$D$33,AJ12=$D$34,AJ12=$D$35,AJ12=$D$36,AJ12=$D$37,AJ12=$D$38,AJ12=$D$39,AJ12=$D$40,AJ12=$D$41,AJ12=$D$42,AJ12=$D$43,AJ12=$D$44,AJ12=$D$45,AJ12=$D$46,AJ12=$D$47,AJ12=$D$48,AJ12=$D$49,AJ12=$D$50,AJ12=$D$51),"F",IF(AJ11=1,"ALT",IF(OR(AJ12&lt;AJ35,AJ12&gt;AJ36),(HLOOKUP($I$7,$K$1:$Q$2,2,FALSE)),0)))))</f>
        <v>ALT</v>
      </c>
      <c r="AK13" s="242" t="str">
        <f>IF(OR(AK12&lt;$B$11,AK12&gt;$B$13),0,IF(AK12="",0,IF(OR(AK12=$D$30,AK12=$D$31,AK12=$D$32,AK12=$D$33,AK12=$D$34,AK12=$D$35,AK12=$D$36,AK12=$D$37,AK12=$D$38,AK12=$D$39,AK12=$D$40,AK12=$D$41,AK12=$D$42,AK12=$D$43,AK12=$D$44,AK12=$D$45,AK12=$D$46,AK12=$D$47,AK12=$D$48,AK12=$D$49,AK12=$D$50,AK12=$D$51),"F",IF(AK11=1,"ALT",IF(OR(AK12&lt;AJ35,AK12&gt;AJ36),(HLOOKUP($I$7,$K$1:$Q$2,2,FALSE)),0)))))</f>
        <v>ALT</v>
      </c>
      <c r="AL13" s="242"/>
      <c r="AM13" s="242"/>
      <c r="AN13" s="222">
        <f t="shared" ref="AN13" si="5">SUM(AG13:AM13)</f>
        <v>0</v>
      </c>
      <c r="AO13" s="223" t="s">
        <v>261</v>
      </c>
      <c r="AP13" s="222"/>
    </row>
    <row r="14" spans="1:42" x14ac:dyDescent="0.2">
      <c r="A14" s="195"/>
      <c r="B14" s="279"/>
      <c r="C14" s="280"/>
      <c r="D14" s="279"/>
      <c r="E14" s="279"/>
      <c r="F14" s="279"/>
      <c r="G14" s="224"/>
      <c r="H14" s="221"/>
      <c r="I14" s="253" t="str">
        <f>IF(AND(I15&lt;=L32,I15&gt;=L31),1,"")</f>
        <v/>
      </c>
      <c r="J14" s="253" t="str">
        <f>IF(AND(J15&lt;=L32,J15&gt;=L31),1,"")</f>
        <v/>
      </c>
      <c r="K14" s="253" t="str">
        <f>IF(AND(K15&lt;=L32,K15&gt;=L31),1,"")</f>
        <v/>
      </c>
      <c r="L14" s="253" t="str">
        <f>IF(AND(L15&lt;=L32,L15&gt;=L31),1,"")</f>
        <v/>
      </c>
      <c r="M14" s="253" t="str">
        <f>IF(AND(M15&lt;=L32,M15&gt;=L31),1,"")</f>
        <v/>
      </c>
      <c r="N14" s="253"/>
      <c r="O14" s="253"/>
      <c r="P14" s="222"/>
      <c r="Q14" s="223"/>
      <c r="S14" s="224"/>
      <c r="T14" s="221"/>
      <c r="U14" s="253" t="str">
        <f>IF(AND(U15&lt;=X32,U15&gt;=X31),1,"")</f>
        <v/>
      </c>
      <c r="V14" s="253" t="str">
        <f>IF(AND(V15&lt;=X32,V15&gt;=X31),1,"")</f>
        <v/>
      </c>
      <c r="W14" s="253" t="str">
        <f>IF(AND(W15&lt;=X32,W15&gt;=X31),1,"")</f>
        <v/>
      </c>
      <c r="X14" s="253" t="str">
        <f>IF(AND(X15&lt;=X32,X15&gt;=X31),1,"")</f>
        <v/>
      </c>
      <c r="Y14" s="253" t="str">
        <f>IF(AND(Y15&lt;=X32,Y15&gt;=X31),1,"")</f>
        <v/>
      </c>
      <c r="Z14" s="253"/>
      <c r="AA14" s="253"/>
      <c r="AB14" s="222"/>
      <c r="AC14" s="223"/>
      <c r="AE14" s="224"/>
      <c r="AF14" s="221"/>
      <c r="AG14" s="253">
        <f>IF(AND(AG15&lt;=AJ32,AG15&gt;=AJ31),1,"")</f>
        <v>1</v>
      </c>
      <c r="AH14" s="253">
        <f>IF(AND(AH15&lt;=AJ32,AH15&gt;=AJ31),1,"")</f>
        <v>1</v>
      </c>
      <c r="AI14" s="253">
        <f>IF(AND(AI15&lt;=AJ32,AI15&gt;=AJ31),1,"")</f>
        <v>1</v>
      </c>
      <c r="AJ14" s="253">
        <f>IF(AND(AJ15&lt;=AJ32,AJ15&gt;=AJ31),1,"")</f>
        <v>1</v>
      </c>
      <c r="AK14" s="253">
        <f>IF(AND(AK15&lt;=AJ32,AK15&gt;=AJ31),1,"")</f>
        <v>1</v>
      </c>
      <c r="AL14" s="253"/>
      <c r="AM14" s="253"/>
      <c r="AN14" s="222"/>
      <c r="AO14" s="223"/>
      <c r="AP14" s="222"/>
    </row>
    <row r="15" spans="1:42" ht="15" x14ac:dyDescent="0.25">
      <c r="A15" s="325" t="s">
        <v>295</v>
      </c>
      <c r="B15" s="325"/>
      <c r="C15" s="325"/>
      <c r="D15" s="325"/>
      <c r="E15" s="325"/>
      <c r="F15" s="325"/>
      <c r="G15" s="224"/>
      <c r="H15" s="221"/>
      <c r="I15" s="240">
        <f>IF(MONTH(DATE(I5,MONTH(I6),15-MOD(6+WEEKDAY(I6)-1,7)))=MONTH(I6),DATE(I5,MONTH(I6),15-MOD(6+WEEKDAY(I6)-1,7)),"")</f>
        <v>41897</v>
      </c>
      <c r="J15" s="240">
        <f>IF(MONTH(DATE(I5,MONTH(I6),16-MOD(6+WEEKDAY(I6)-1,7)))=MONTH(I6),DATE(I5,MONTH(I6),16-MOD(6+WEEKDAY(I6)-1,7)),"")</f>
        <v>41898</v>
      </c>
      <c r="K15" s="240">
        <f>IF(MONTH(DATE(I5,MONTH(I6),17-MOD(6+WEEKDAY(I6)-1,7)))=MONTH(I6),DATE(I5,MONTH(I6),17-MOD(6+WEEKDAY(I6)-1,7)),"")</f>
        <v>41899</v>
      </c>
      <c r="L15" s="240">
        <f>IF(MONTH(DATE(I5,MONTH(I6),18-MOD(6+WEEKDAY(I6)-1,7)))=MONTH(I6),DATE(I5,MONTH(I6),18-MOD(6+WEEKDAY(I6)-1,7)),"")</f>
        <v>41900</v>
      </c>
      <c r="M15" s="240">
        <f>IF(MONTH(DATE(I5,MONTH(I6),19-MOD(6+WEEKDAY(I6)-1,7)))=MONTH(I6),DATE(I5,MONTH(I6),19-MOD(6+WEEKDAY(I6)-1,7)),"")</f>
        <v>41901</v>
      </c>
      <c r="N15" s="240">
        <f>IF(MONTH(DATE(I5,MONTH(I6),20-MOD(6+WEEKDAY(I6)-1,7)))=MONTH(I6),DATE(I5,MONTH(I6),20-MOD(6+WEEKDAY(I6)-1,7)),"")</f>
        <v>41902</v>
      </c>
      <c r="O15" s="240">
        <f>IF(MONTH(DATE(I5,MONTH(I6),21-MOD(6+WEEKDAY(I6)-1,7)))=MONTH(I6),DATE(I5,MONTH(I6),21-MOD(6+WEEKDAY(I6)-1,7)),"")</f>
        <v>41903</v>
      </c>
      <c r="P15" s="222"/>
      <c r="Q15" s="223"/>
      <c r="S15" s="224"/>
      <c r="T15" s="221"/>
      <c r="U15" s="240">
        <f>IF(MONTH(DATE(U5,MONTH(U6),15-MOD(6+WEEKDAY(U6)-1,7)))=MONTH(U6),DATE(U5,MONTH(U6),15-MOD(6+WEEKDAY(U6)-1,7)),"")</f>
        <v>41925</v>
      </c>
      <c r="V15" s="240">
        <f>IF(MONTH(DATE(U5,MONTH(U6),16-MOD(6+WEEKDAY(U6)-1,7)))=MONTH(U6),DATE(U5,MONTH(U6),16-MOD(6+WEEKDAY(U6)-1,7)),"")</f>
        <v>41926</v>
      </c>
      <c r="W15" s="240">
        <f>IF(MONTH(DATE(U5,MONTH(U6),17-MOD(6+WEEKDAY(U6)-1,7)))=MONTH(U6),DATE(U5,MONTH(U6),17-MOD(6+WEEKDAY(U6)-1,7)),"")</f>
        <v>41927</v>
      </c>
      <c r="X15" s="240">
        <f>IF(MONTH(DATE(U5,MONTH(U6),18-MOD(6+WEEKDAY(U6)-1,7)))=MONTH(U6),DATE(U5,MONTH(U6),18-MOD(6+WEEKDAY(U6)-1,7)),"")</f>
        <v>41928</v>
      </c>
      <c r="Y15" s="240">
        <f>IF(MONTH(DATE(U5,MONTH(U6),19-MOD(6+WEEKDAY(U6)-1,7)))=MONTH(U6),DATE(U5,MONTH(U6),19-MOD(6+WEEKDAY(U6)-1,7)),"")</f>
        <v>41929</v>
      </c>
      <c r="Z15" s="240">
        <f>IF(MONTH(DATE(U5,MONTH(U6),20-MOD(6+WEEKDAY(U6)-1,7)))=MONTH(U6),DATE(U5,MONTH(U6),20-MOD(6+WEEKDAY(U6)-1,7)),"")</f>
        <v>41930</v>
      </c>
      <c r="AA15" s="240">
        <f>IF(MONTH(DATE(U5,MONTH(U6),21-MOD(6+WEEKDAY(U6)-1,7)))=MONTH(U6),DATE(U5,MONTH(U6),21-MOD(6+WEEKDAY(U6)-1,7)),"")</f>
        <v>41931</v>
      </c>
      <c r="AB15" s="222"/>
      <c r="AC15" s="223"/>
      <c r="AE15" s="224"/>
      <c r="AF15" s="221"/>
      <c r="AG15" s="240">
        <f>IF(MONTH(DATE(AG5,MONTH(AG6),15-MOD(6+WEEKDAY(AG6)-1,7)))=MONTH(AG6),DATE(AG5,MONTH(AG6),15-MOD(6+WEEKDAY(AG6)-1,7)),"")</f>
        <v>41953</v>
      </c>
      <c r="AH15" s="240">
        <f>IF(MONTH(DATE(AG5,MONTH(AG6),16-MOD(6+WEEKDAY(AG6)-1,7)))=MONTH(AG6),DATE(AG5,MONTH(AG6),16-MOD(6+WEEKDAY(AG6)-1,7)),"")</f>
        <v>41954</v>
      </c>
      <c r="AI15" s="240">
        <f>IF(MONTH(DATE(AG5,MONTH(AG6),17-MOD(6+WEEKDAY(AG6)-1,7)))=MONTH(AG6),DATE(AG5,MONTH(AG6),17-MOD(6+WEEKDAY(AG6)-1,7)),"")</f>
        <v>41955</v>
      </c>
      <c r="AJ15" s="240">
        <f>IF(MONTH(DATE(AG5,MONTH(AG6),18-MOD(6+WEEKDAY(AG6)-1,7)))=MONTH(AG6),DATE(AG5,MONTH(AG6),18-MOD(6+WEEKDAY(AG6)-1,7)),"")</f>
        <v>41956</v>
      </c>
      <c r="AK15" s="240">
        <f>IF(MONTH(DATE(AG5,MONTH(AG6),19-MOD(6+WEEKDAY(AG6)-1,7)))=MONTH(AG6),DATE(AG5,MONTH(AG6),19-MOD(6+WEEKDAY(AG6)-1,7)),"")</f>
        <v>41957</v>
      </c>
      <c r="AL15" s="240">
        <f>IF(MONTH(DATE(AG5,MONTH(AG6),20-MOD(6+WEEKDAY(AG6)-1,7)))=MONTH(AG6),DATE(AG5,MONTH(AG6),20-MOD(6+WEEKDAY(AG6)-1,7)),"")</f>
        <v>41958</v>
      </c>
      <c r="AM15" s="240">
        <f>IF(MONTH(DATE(AG5,MONTH(AG6),21-MOD(6+WEEKDAY(AG6)-1,7)))=MONTH(AG6),DATE(AG5,MONTH(AG6),21-MOD(6+WEEKDAY(AG6)-1,7)),"")</f>
        <v>41959</v>
      </c>
      <c r="AN15" s="222"/>
      <c r="AO15" s="223"/>
      <c r="AP15" s="222"/>
    </row>
    <row r="16" spans="1:42" ht="15" x14ac:dyDescent="0.25">
      <c r="A16" s="281"/>
      <c r="B16" s="281"/>
      <c r="C16" s="281"/>
      <c r="D16" s="281"/>
      <c r="E16" s="281"/>
      <c r="F16" s="281"/>
      <c r="G16" s="224">
        <f t="shared" si="0"/>
        <v>0</v>
      </c>
      <c r="H16" s="221" t="s">
        <v>260</v>
      </c>
      <c r="I16" s="242">
        <f>IF(OR(I15&lt;$B$11,I15&gt;$B$13),0,IF(I15="",0,IF(OR(I15=$D$30,I15=$D$31,I15=$D$32,I15=$D$33,I15=$D$34,I15=$D$35,I15=$D$36,I15=$D$37,I15=$D$38,I15=$D$39,I15=$D$40,I15=$D$41,I15=$D$42,I15=$D$43,I15=$D$44,I15=$D$45,I15=$D$46,I15=$D$47,I15=$D$48,I15=$D$49,I15=$D$50,I15=$D$51),"F",IF(I14=1,"ALT",IF(OR(I15&lt;L35,I15&gt;L36),(HLOOKUP($I$7,$K$1:$Q$2,2,FALSE)),0)))))</f>
        <v>0</v>
      </c>
      <c r="J16" s="242">
        <f>IF(OR(J15&lt;$B$11,J15&gt;$B$13),0,IF(J15="",0,IF(OR(J15=$D$30,J15=$D$31,J15=$D$32,J15=$D$33,J15=$D$34,J15=$D$35,J15=$D$36,J15=$D$37,J15=$D$38,J15=$D$39,J15=$D$40,J15=$D$41,J15=$D$42,J15=$D$43,J15=$D$44,J15=$D$45,J15=$D$46,J15=$D$47,J15=$D$48,J15=$D$49,J15=$D$50,J15=$D$51),"F",IF(J14=1,"ALT",IF(OR(J15&lt;L35,J15&gt;L36),(HLOOKUP($I$7,$K$1:$Q$2,2,FALSE)),0)))))</f>
        <v>0</v>
      </c>
      <c r="K16" s="242">
        <f>IF(OR(K15&lt;$B$11,K15&gt;$B$13),0,IF(K15="",0,IF(OR(K15=$D$30,K15=$D$31,K15=$D$32,K15=$D$33,K15=$D$34,K15=$D$35,K15=$D$36,K15=$D$37,K15=$D$38,K15=$D$39,K15=$D$40,K15=$D$41,K15=$D$42,K15=$D$43,K15=$D$44,K15=$D$45,K15=$D$46,K15=$D$47,K15=$D$48,K15=$D$49,K15=$D$50,K15=$D$51),"F",IF(K14=1,"ALT",IF(OR(K15&lt;L35,K15&gt;L36),(HLOOKUP($I$7,$K$1:$Q$2,2,FALSE)),0)))))</f>
        <v>0</v>
      </c>
      <c r="L16" s="242">
        <f>IF(OR(L15&lt;$B$11,L15&gt;$B$13),0,IF(L15="",0,IF(OR(L15=$D$30,L15=$D$31,L15=$D$32,L15=$D$33,L15=$D$34,L15=$D$35,L15=$D$36,L15=$D$37,L15=$D$38,L15=$D$39,L15=$D$40,L15=$D$41,L15=$D$42,L15=$D$43,L15=$D$44,L15=$D$45,L15=$D$46,L15=$D$47,L15=$D$48,L15=$D$49,L15=$D$50,L15=$D$51),"F",IF(L14=1,"ALT",IF(OR(L15&lt;L35,L15&gt;L36),(HLOOKUP($I$7,$K$1:$Q$2,2,FALSE)),0)))))</f>
        <v>0</v>
      </c>
      <c r="M16" s="242">
        <f>IF(OR(M15&lt;$B$11,M15&gt;$B$13),0,IF(M15="",0,IF(OR(M15=$D$30,M15=$D$31,M15=$D$32,M15=$D$33,M15=$D$34,M15=$D$35,M15=$D$36,M15=$D$37,M15=$D$38,M15=$D$39,M15=$D$40,M15=$D$41,M15=$D$42,M15=$D$43,M15=$D$44,M15=$D$45,M15=$D$46,M15=$D$47,M15=$D$48,M15=$D$49,M15=$D$50,M15=$D$51),"F",IF(M14=1,"ALT",IF(OR(M15&lt;L35,M15&gt;L36),(HLOOKUP($I$7,$K$1:$Q$2,2,FALSE)),0)))))</f>
        <v>0</v>
      </c>
      <c r="N16" s="242"/>
      <c r="O16" s="242"/>
      <c r="P16" s="222">
        <f t="shared" si="1"/>
        <v>0</v>
      </c>
      <c r="Q16" s="223" t="s">
        <v>261</v>
      </c>
      <c r="S16" s="224">
        <f t="shared" ref="S16" si="6">COUNTIF(U16:AA16,"&gt;0")</f>
        <v>5</v>
      </c>
      <c r="T16" s="221" t="s">
        <v>260</v>
      </c>
      <c r="U16" s="242">
        <f>IF(OR(U15&lt;$B$11,U15&gt;$B$13),0,IF(U15="",0,IF(OR(U15=$D$30,U15=$D$31,U15=$D$32,U15=$D$33,U15=$D$34,U15=$D$35,U15=$D$36,U15=$D$37,U15=$D$38,U15=$D$39,U15=$D$40,U15=$D$41,U15=$D$42,U15=$D$43,U15=$D$44,U15=$D$45,U15=$D$46,U15=$D$47,U15=$D$48,U15=$D$49,U15=$D$50,U15=$D$51),"F",IF(U14=1,"ALT",IF(OR(U15&lt;X35,U15&gt;X36),(HLOOKUP($I$7,$K$1:$Q$2,2,FALSE)),0)))))</f>
        <v>7</v>
      </c>
      <c r="V16" s="242">
        <f>IF(OR(V15&lt;$B$11,V15&gt;$B$13),0,IF(V15="",0,IF(OR(V15=$D$30,V15=$D$31,V15=$D$32,V15=$D$33,V15=$D$34,V15=$D$35,V15=$D$36,V15=$D$37,V15=$D$38,V15=$D$39,V15=$D$40,V15=$D$41,V15=$D$42,V15=$D$43,V15=$D$44,V15=$D$45,V15=$D$46,V15=$D$47,V15=$D$48,V15=$D$49,V15=$D$50,V15=$D$51),"F",IF(V14=1,"ALT",IF(OR(V15&lt;X35,V15&gt;X36),(HLOOKUP($I$7,$K$1:$Q$2,2,FALSE)),0)))))</f>
        <v>7</v>
      </c>
      <c r="W16" s="242">
        <f>IF(OR(W15&lt;$B$11,W15&gt;$B$13),0,IF(W15="",0,IF(OR(W15=$D$30,W15=$D$31,W15=$D$32,W15=$D$33,W15=$D$34,W15=$D$35,W15=$D$36,W15=$D$37,W15=$D$38,W15=$D$39,W15=$D$40,W15=$D$41,W15=$D$42,W15=$D$43,W15=$D$44,W15=$D$45,W15=$D$46,W15=$D$47,W15=$D$48,W15=$D$49,W15=$D$50,W15=$D$51),"F",IF(W14=1,"ALT",IF(OR(W15&lt;X35,W15&gt;X36),(HLOOKUP($I$7,$K$1:$Q$2,2,FALSE)),0)))))</f>
        <v>7</v>
      </c>
      <c r="X16" s="242">
        <f>IF(OR(X15&lt;$B$11,X15&gt;$B$13),0,IF(X15="",0,IF(OR(X15=$D$30,X15=$D$31,X15=$D$32,X15=$D$33,X15=$D$34,X15=$D$35,X15=$D$36,X15=$D$37,X15=$D$38,X15=$D$39,X15=$D$40,X15=$D$41,X15=$D$42,X15=$D$43,X15=$D$44,X15=$D$45,X15=$D$46,X15=$D$47,X15=$D$48,X15=$D$49,X15=$D$50,X15=$D$51),"F",IF(X14=1,"ALT",IF(OR(X15&lt;X35,X15&gt;X36),(HLOOKUP($I$7,$K$1:$Q$2,2,FALSE)),0)))))</f>
        <v>7</v>
      </c>
      <c r="Y16" s="242">
        <f>IF(OR(Y15&lt;$B$11,Y15&gt;$B$13),0,IF(Y15="",0,IF(OR(Y15=$D$30,Y15=$D$31,Y15=$D$32,Y15=$D$33,Y15=$D$34,Y15=$D$35,Y15=$D$36,Y15=$D$37,Y15=$D$38,Y15=$D$39,Y15=$D$40,Y15=$D$41,Y15=$D$42,Y15=$D$43,Y15=$D$44,Y15=$D$45,Y15=$D$46,Y15=$D$47,Y15=$D$48,Y15=$D$49,Y15=$D$50,Y15=$D$51),"F",IF(Y14=1,"ALT",IF(OR(Y15&lt;X35,Y15&gt;X36),(HLOOKUP($I$7,$K$1:$Q$2,2,FALSE)),0)))))</f>
        <v>7</v>
      </c>
      <c r="Z16" s="242"/>
      <c r="AA16" s="242"/>
      <c r="AB16" s="222">
        <f t="shared" ref="AB16" si="7">SUM(U16:AA16)</f>
        <v>35</v>
      </c>
      <c r="AC16" s="223" t="s">
        <v>261</v>
      </c>
      <c r="AE16" s="224">
        <f t="shared" ref="AE16" si="8">COUNTIF(AG16:AM16,"&gt;0")</f>
        <v>0</v>
      </c>
      <c r="AF16" s="221" t="s">
        <v>260</v>
      </c>
      <c r="AG16" s="242" t="str">
        <f>IF(OR(AG15&lt;$B$11,AG15&gt;$B$13),0,IF(AG15="",0,IF(OR(AG15=$D$30,AG15=$D$31,AG15=$D$32,AG15=$D$33,AG15=$D$34,AG15=$D$35,AG15=$D$36,AG15=$D$37,AG15=$D$38,AG15=$D$39,AG15=$D$40,AG15=$D$41,AG15=$D$42,AG15=$D$43,AG15=$D$44,AG15=$D$45,AG15=$D$46,AG15=$D$47,AG15=$D$48,AG15=$D$49,AG15=$D$50,AG15=$D$51),"F",IF(AG14=1,"ALT",IF(OR(AG15&lt;AJ35,AG15&gt;AJ36),(HLOOKUP($I$7,$K$1:$Q$2,2,FALSE)),0)))))</f>
        <v>ALT</v>
      </c>
      <c r="AH16" s="242" t="str">
        <f>IF(OR(AH15&lt;$B$11,AH15&gt;$B$13),0,IF(AH15="",0,IF(OR(AH15=$D$30,AH15=$D$31,AH15=$D$32,AH15=$D$33,AH15=$D$34,AH15=$D$35,AH15=$D$36,AH15=$D$37,AH15=$D$38,AH15=$D$39,AH15=$D$40,AH15=$D$41,AH15=$D$42,AH15=$D$43,AH15=$D$44,AH15=$D$45,AH15=$D$46,AH15=$D$47,AH15=$D$48,AH15=$D$49,AH15=$D$50,AH15=$D$51),"F",IF(AH14=1,"ALT",IF(OR(AH15&lt;AJ35,AH15&gt;AJ36),(HLOOKUP($I$7,$K$1:$Q$2,2,FALSE)),0)))))</f>
        <v>F</v>
      </c>
      <c r="AI16" s="242" t="str">
        <f>IF(OR(AI15&lt;$B$11,AI15&gt;$B$13),0,IF(AI15="",0,IF(OR(AI15=$D$30,AI15=$D$31,AI15=$D$32,AI15=$D$33,AI15=$D$34,AI15=$D$35,AI15=$D$36,AI15=$D$37,AI15=$D$38,AI15=$D$39,AI15=$D$40,AI15=$D$41,AI15=$D$42,AI15=$D$43,AI15=$D$44,AI15=$D$45,AI15=$D$46,AI15=$D$47,AI15=$D$48,AI15=$D$49,AI15=$D$50,AI15=$D$51),"F",IF(AI14=1,"ALT",IF(OR(AI15&lt;AJ35,AI15&gt;AJ36),(HLOOKUP($I$7,$K$1:$Q$2,2,FALSE)),0)))))</f>
        <v>ALT</v>
      </c>
      <c r="AJ16" s="242" t="str">
        <f>IF(OR(AJ15&lt;$B$11,AJ15&gt;$B$13),0,IF(AJ15="",0,IF(OR(AJ15=$D$30,AJ15=$D$31,AJ15=$D$32,AJ15=$D$33,AJ15=$D$34,AJ15=$D$35,AJ15=$D$36,AJ15=$D$37,AJ15=$D$38,AJ15=$D$39,AJ15=$D$40,AJ15=$D$41,AJ15=$D$42,AJ15=$D$43,AJ15=$D$44,AJ15=$D$45,AJ15=$D$46,AJ15=$D$47,AJ15=$D$48,AJ15=$D$49,AJ15=$D$50,AJ15=$D$51),"F",IF(AJ14=1,"ALT",IF(OR(AJ15&lt;AJ35,AJ15&gt;AJ36),(HLOOKUP($I$7,$K$1:$Q$2,2,FALSE)),0)))))</f>
        <v>ALT</v>
      </c>
      <c r="AK16" s="242" t="str">
        <f>IF(OR(AK15&lt;$B$11,AK15&gt;$B$13),0,IF(AK15="",0,IF(OR(AK15=$D$30,AK15=$D$31,AK15=$D$32,AK15=$D$33,AK15=$D$34,AK15=$D$35,AK15=$D$36,AK15=$D$37,AK15=$D$38,AK15=$D$39,AK15=$D$40,AK15=$D$41,AK15=$D$42,AK15=$D$43,AK15=$D$44,AK15=$D$45,AK15=$D$46,AK15=$D$47,AK15=$D$48,AK15=$D$49,AK15=$D$50,AK15=$D$51),"F",IF(AK14=1,"ALT",IF(OR(AK15&lt;AJ35,AK15&gt;AJ36),(HLOOKUP($I$7,$K$1:$Q$2,2,FALSE)),0)))))</f>
        <v>ALT</v>
      </c>
      <c r="AL16" s="242"/>
      <c r="AM16" s="242"/>
      <c r="AN16" s="222">
        <f t="shared" ref="AN16" si="9">SUM(AG16:AM16)</f>
        <v>0</v>
      </c>
      <c r="AO16" s="223" t="s">
        <v>261</v>
      </c>
      <c r="AP16" s="222"/>
    </row>
    <row r="17" spans="1:42" x14ac:dyDescent="0.2">
      <c r="A17" s="326" t="s">
        <v>296</v>
      </c>
      <c r="B17" s="327"/>
      <c r="C17" s="328"/>
      <c r="D17" s="326" t="s">
        <v>297</v>
      </c>
      <c r="E17" s="327"/>
      <c r="F17" s="331"/>
      <c r="G17" s="224"/>
      <c r="H17" s="221"/>
      <c r="I17" s="253" t="str">
        <f>IF(AND(I18&lt;=L32,I18&gt;=L31),1,"")</f>
        <v/>
      </c>
      <c r="J17" s="253" t="str">
        <f>IF(AND(J18&lt;=L32,J18&gt;=L31),1,"")</f>
        <v/>
      </c>
      <c r="K17" s="253" t="str">
        <f>IF(AND(K18&lt;=L32,K18&gt;=L31),1,"")</f>
        <v/>
      </c>
      <c r="L17" s="253" t="str">
        <f>IF(AND(L18&lt;=L32,L18&gt;=L31),1,"")</f>
        <v/>
      </c>
      <c r="M17" s="253" t="str">
        <f>IF(AND(M18&lt;=L32,M18&gt;=L31),1,"")</f>
        <v/>
      </c>
      <c r="N17" s="253"/>
      <c r="O17" s="253"/>
      <c r="P17" s="222"/>
      <c r="Q17" s="223"/>
      <c r="S17" s="224"/>
      <c r="T17" s="221"/>
      <c r="U17" s="253" t="str">
        <f>IF(AND(U18&lt;=X32,U18&gt;=X31),1,"")</f>
        <v/>
      </c>
      <c r="V17" s="253" t="str">
        <f>IF(AND(V18&lt;=X32,V18&gt;=X31),1,"")</f>
        <v/>
      </c>
      <c r="W17" s="253" t="str">
        <f>IF(AND(W18&lt;=X32,W18&gt;=X31),1,"")</f>
        <v/>
      </c>
      <c r="X17" s="253" t="str">
        <f>IF(AND(X18&lt;=X32,X18&gt;=X31),1,"")</f>
        <v/>
      </c>
      <c r="Y17" s="253" t="str">
        <f>IF(AND(Y18&lt;=X32,Y18&gt;=X31),1,"")</f>
        <v/>
      </c>
      <c r="Z17" s="253"/>
      <c r="AA17" s="253"/>
      <c r="AB17" s="222"/>
      <c r="AC17" s="223"/>
      <c r="AE17" s="224"/>
      <c r="AF17" s="221"/>
      <c r="AG17" s="253">
        <f>IF(AND(AG18&lt;=AJ32,AG18&gt;=AJ31),1,"")</f>
        <v>1</v>
      </c>
      <c r="AH17" s="253">
        <f>IF(AND(AH18&lt;=AJ32,AH18&gt;=AJ31),1,"")</f>
        <v>1</v>
      </c>
      <c r="AI17" s="253">
        <f>IF(AND(AI18&lt;=AJ32,AI18&gt;=AJ31),1,"")</f>
        <v>1</v>
      </c>
      <c r="AJ17" s="253">
        <f>IF(AND(AJ18&lt;=AJ32,AJ18&gt;=AJ31),1,"")</f>
        <v>1</v>
      </c>
      <c r="AK17" s="253">
        <f>IF(AND(AK18&lt;=AJ32,AK18&gt;=AJ31),1,"")</f>
        <v>1</v>
      </c>
      <c r="AL17" s="253"/>
      <c r="AM17" s="253"/>
      <c r="AN17" s="222"/>
      <c r="AO17" s="223"/>
      <c r="AP17" s="222"/>
    </row>
    <row r="18" spans="1:42" x14ac:dyDescent="0.2">
      <c r="A18" s="289"/>
      <c r="B18" s="290"/>
      <c r="C18" s="290"/>
      <c r="D18" s="289"/>
      <c r="E18" s="290"/>
      <c r="F18" s="290"/>
      <c r="G18" s="224"/>
      <c r="H18" s="221"/>
      <c r="I18" s="240">
        <f>IF(MONTH(DATE(I5,MONTH(I6),22-MOD(6+WEEKDAY(I6)-1,7)))=MONTH(I6),DATE(I5,MONTH(I6),22-MOD(6+WEEKDAY(I6)-1,7)),"")</f>
        <v>41904</v>
      </c>
      <c r="J18" s="240">
        <f>IF(MONTH(DATE(I5,MONTH(I6),23-MOD(6+WEEKDAY(I6)-1,7)))=MONTH(I6),DATE(I5,MONTH(I6),23-MOD(6+WEEKDAY(I6)-1,7)),"")</f>
        <v>41905</v>
      </c>
      <c r="K18" s="240">
        <f>IF(MONTH(DATE(I5,MONTH(I6),24-MOD(6+WEEKDAY(I6)-1,7)))=MONTH(I6),DATE(I5,MONTH(I6),24-MOD(6+WEEKDAY(I6)-1,7)),"")</f>
        <v>41906</v>
      </c>
      <c r="L18" s="240">
        <f>IF(MONTH(DATE(I5,MONTH(I6),25-MOD(6+WEEKDAY(I6)-1,7)))=MONTH(I6),DATE(I5,MONTH(I6),25-MOD(6+WEEKDAY(I6)-1,7)),"")</f>
        <v>41907</v>
      </c>
      <c r="M18" s="240">
        <f>IF(MONTH(DATE(I5,MONTH(I6),26-MOD(6+WEEKDAY(I6)-1,7)))=MONTH(I6),DATE(I5,MONTH(I6),26-MOD(6+WEEKDAY(I6)-1,7)),"")</f>
        <v>41908</v>
      </c>
      <c r="N18" s="240">
        <f>IF(MONTH(DATE(I5,MONTH(I6),27-MOD(6+WEEKDAY(I6)-1,7)))=MONTH(I6),DATE(I5,MONTH(I6),27-MOD(6+WEEKDAY(I6)-1,7)),"")</f>
        <v>41909</v>
      </c>
      <c r="O18" s="240">
        <f>IF(MONTH(DATE(I5,MONTH(I6),28-MOD(6+WEEKDAY(I6)-1,7)))=MONTH(I6),DATE(I5,MONTH(I6),28-MOD(6+WEEKDAY(I6)-1,7)),"")</f>
        <v>41910</v>
      </c>
      <c r="P18" s="222"/>
      <c r="Q18" s="223"/>
      <c r="S18" s="224"/>
      <c r="T18" s="221"/>
      <c r="U18" s="240">
        <f>IF(MONTH(DATE(U5,MONTH(U6),22-MOD(6+WEEKDAY(U6)-1,7)))=MONTH(U6),DATE(U5,MONTH(U6),22-MOD(6+WEEKDAY(U6)-1,7)),"")</f>
        <v>41932</v>
      </c>
      <c r="V18" s="240">
        <f>IF(MONTH(DATE(U5,MONTH(U6),23-MOD(6+WEEKDAY(U6)-1,7)))=MONTH(U6),DATE(U5,MONTH(U6),23-MOD(6+WEEKDAY(U6)-1,7)),"")</f>
        <v>41933</v>
      </c>
      <c r="W18" s="240">
        <f>IF(MONTH(DATE(U5,MONTH(U6),24-MOD(6+WEEKDAY(U6)-1,7)))=MONTH(U6),DATE(U5,MONTH(U6),24-MOD(6+WEEKDAY(U6)-1,7)),"")</f>
        <v>41934</v>
      </c>
      <c r="X18" s="240">
        <f>IF(MONTH(DATE(U5,MONTH(U6),25-MOD(6+WEEKDAY(U6)-1,7)))=MONTH(U6),DATE(U5,MONTH(U6),25-MOD(6+WEEKDAY(U6)-1,7)),"")</f>
        <v>41935</v>
      </c>
      <c r="Y18" s="240">
        <f>IF(MONTH(DATE(U5,MONTH(U6),26-MOD(6+WEEKDAY(U6)-1,7)))=MONTH(U6),DATE(U5,MONTH(U6),26-MOD(6+WEEKDAY(U6)-1,7)),"")</f>
        <v>41936</v>
      </c>
      <c r="Z18" s="240">
        <f>IF(MONTH(DATE(U5,MONTH(U6),27-MOD(6+WEEKDAY(U6)-1,7)))=MONTH(U6),DATE(U5,MONTH(U6),27-MOD(6+WEEKDAY(U6)-1,7)),"")</f>
        <v>41937</v>
      </c>
      <c r="AA18" s="240">
        <f>IF(MONTH(DATE(U5,MONTH(U6),28-MOD(6+WEEKDAY(U6)-1,7)))=MONTH(U6),DATE(U5,MONTH(U6),28-MOD(6+WEEKDAY(U6)-1,7)),"")</f>
        <v>41938</v>
      </c>
      <c r="AB18" s="222"/>
      <c r="AC18" s="223"/>
      <c r="AE18" s="224"/>
      <c r="AF18" s="221"/>
      <c r="AG18" s="240">
        <f>IF(MONTH(DATE(AG5,MONTH(AG6),22-MOD(6+WEEKDAY(AG6)-1,7)))=MONTH(AG6),DATE(AG5,MONTH(AG6),22-MOD(6+WEEKDAY(AG6)-1,7)),"")</f>
        <v>41960</v>
      </c>
      <c r="AH18" s="240">
        <f>IF(MONTH(DATE(AG5,MONTH(AG6),23-MOD(6+WEEKDAY(AG6)-1,7)))=MONTH(AG6),DATE(AG5,MONTH(AG6),23-MOD(6+WEEKDAY(AG6)-1,7)),"")</f>
        <v>41961</v>
      </c>
      <c r="AI18" s="240">
        <f>IF(MONTH(DATE(AG5,MONTH(AG6),24-MOD(6+WEEKDAY(AG6)-1,7)))=MONTH(AG6),DATE(AG5,MONTH(AG6),24-MOD(6+WEEKDAY(AG6)-1,7)),"")</f>
        <v>41962</v>
      </c>
      <c r="AJ18" s="240">
        <f>IF(MONTH(DATE(AG5,MONTH(AG6),25-MOD(6+WEEKDAY(AG6)-1,7)))=MONTH(AG6),DATE(AG5,MONTH(AG6),25-MOD(6+WEEKDAY(AG6)-1,7)),"")</f>
        <v>41963</v>
      </c>
      <c r="AK18" s="240">
        <f>IF(MONTH(DATE(AG5,MONTH(AG6),26-MOD(6+WEEKDAY(AG6)-1,7)))=MONTH(AG6),DATE(AG5,MONTH(AG6),26-MOD(6+WEEKDAY(AG6)-1,7)),"")</f>
        <v>41964</v>
      </c>
      <c r="AL18" s="240">
        <f>IF(MONTH(DATE(AG5,MONTH(AG6),27-MOD(6+WEEKDAY(AG6)-1,7)))=MONTH(AG6),DATE(AG5,MONTH(AG6),27-MOD(6+WEEKDAY(AG6)-1,7)),"")</f>
        <v>41965</v>
      </c>
      <c r="AM18" s="240">
        <f>IF(MONTH(DATE(AG5,MONTH(AG6),28-MOD(6+WEEKDAY(AG6)-1,7)))=MONTH(AG6),DATE(AG5,MONTH(AG6),28-MOD(6+WEEKDAY(AG6)-1,7)),"")</f>
        <v>41966</v>
      </c>
      <c r="AN18" s="222"/>
      <c r="AO18" s="223"/>
      <c r="AP18" s="222"/>
    </row>
    <row r="19" spans="1:42" x14ac:dyDescent="0.2">
      <c r="A19" s="291" t="s">
        <v>203</v>
      </c>
      <c r="B19" s="292">
        <f>IF(B5="","",VLOOKUP(B5,num_marche,4))</f>
        <v>770</v>
      </c>
      <c r="C19" s="203" t="s">
        <v>11</v>
      </c>
      <c r="D19" s="291" t="s">
        <v>203</v>
      </c>
      <c r="E19" s="198">
        <f>N28+Z28+AL28+N62+Z62+AL62+N96+Z96+AL96+N130+Z130+AL130</f>
        <v>770</v>
      </c>
      <c r="F19" s="203" t="s">
        <v>11</v>
      </c>
      <c r="G19" s="224">
        <f t="shared" si="0"/>
        <v>0</v>
      </c>
      <c r="H19" s="221" t="s">
        <v>260</v>
      </c>
      <c r="I19" s="242">
        <f>IF(OR(I18&lt;$B$11,I18&gt;$B$13),0,IF(I18="",0,IF(OR(I18=$D$30,I18=$D$31,I18=$D$32,I18=$D$33,I18=$D$34,I18=$D$35,I18=$D$36,I18=$D$37,I18=$D$38,I18=$D$39,I18=$D$40,I18=$D$41,I18=$D$42,I18=$D$43,I18=$D$44,I18=$D$45,I18=$D$46,I18=$D$47,I18=$D$48,I18=$D$49,I18=$D$50,I18=$D$51),"F",IF(I17=1,"ALT",IF(OR(I18&lt;L35,I18&gt;L36),(HLOOKUP($I$7,$K$1:$Q$2,2,FALSE)),0)))))</f>
        <v>0</v>
      </c>
      <c r="J19" s="242">
        <f>IF(OR(J18&lt;$B$11,J18&gt;$B$13),0,IF(J18="",0,IF(OR(J18=$D$30,J18=$D$31,J18=$D$32,J18=$D$33,J18=$D$34,J18=$D$35,J18=$D$36,J18=$D$37,J18=$D$38,J18=$D$39,J18=$D$40,J18=$D$41,J18=$D$42,J18=$D$43,J18=$D$44,J18=$D$45,J18=$D$46,J18=$D$47,J18=$D$48,J18=$D$49,J18=$D$50,J18=$D$51),"F",IF(J17=1,"ALT",IF(OR(J18&lt;L35,J18&gt;L36),(HLOOKUP($I$7,$K$1:$Q$2,2,FALSE)),0)))))</f>
        <v>0</v>
      </c>
      <c r="K19" s="242">
        <f>IF(OR(K18&lt;$B$11,K18&gt;$B$13),0,IF(K18="",0,IF(OR(K18=$D$30,K18=$D$31,K18=$D$32,K18=$D$33,K18=$D$34,K18=$D$35,K18=$D$36,K18=$D$37,K18=$D$38,K18=$D$39,K18=$D$40,K18=$D$41,K18=$D$42,K18=$D$43,K18=$D$44,K18=$D$45,K18=$D$46,K18=$D$47,K18=$D$48,K18=$D$49,K18=$D$50,K18=$D$51),"F",IF(K17=1,"ALT",IF(OR(K18&lt;L35,K18&gt;L36),(HLOOKUP($I$7,$K$1:$Q$2,2,FALSE)),0)))))</f>
        <v>0</v>
      </c>
      <c r="L19" s="242">
        <f>IF(OR(L18&lt;$B$11,L18&gt;$B$13),0,IF(L18="",0,IF(OR(L18=$D$30,L18=$D$31,L18=$D$32,L18=$D$33,L18=$D$34,L18=$D$35,L18=$D$36,L18=$D$37,L18=$D$38,L18=$D$39,L18=$D$40,L18=$D$41,L18=$D$42,L18=$D$43,L18=$D$44,L18=$D$45,L18=$D$46,L18=$D$47,L18=$D$48,L18=$D$49,L18=$D$50,L18=$D$51),"F",IF(L17=1,"ALT",IF(OR(L18&lt;L35,L18&gt;L36),(HLOOKUP($I$7,$K$1:$Q$2,2,FALSE)),0)))))</f>
        <v>0</v>
      </c>
      <c r="M19" s="242">
        <f>IF(OR(M18&lt;$B$11,M18&gt;$B$13),0,IF(M18="",0,IF(OR(M18=$D$30,M18=$D$31,M18=$D$32,M18=$D$33,M18=$D$34,M18=$D$35,M18=$D$36,M18=$D$37,M18=$D$38,M18=$D$39,M18=$D$40,M18=$D$41,M18=$D$42,M18=$D$43,M18=$D$44,M18=$D$45,M18=$D$46,M18=$D$47,M18=$D$48,M18=$D$49,M18=$D$50,M18=$D$51),"F",IF(M17=1,"ALT",IF(OR(M18&lt;L35,M18&gt;L36),(HLOOKUP($I$7,$K$1:$Q$2,2,FALSE)),0)))))</f>
        <v>0</v>
      </c>
      <c r="N19" s="242"/>
      <c r="O19" s="242"/>
      <c r="P19" s="222">
        <f t="shared" si="1"/>
        <v>0</v>
      </c>
      <c r="Q19" s="223" t="s">
        <v>261</v>
      </c>
      <c r="S19" s="224">
        <f t="shared" ref="S19" si="10">COUNTIF(U19:AA19,"&gt;0")</f>
        <v>5</v>
      </c>
      <c r="T19" s="221" t="s">
        <v>260</v>
      </c>
      <c r="U19" s="242">
        <f>IF(OR(U18&lt;$B$11,U18&gt;$B$13),0,IF(U18="",0,IF(OR(U18=$D$30,U18=$D$31,U18=$D$32,U18=$D$33,U18=$D$34,U18=$D$35,U18=$D$36,U18=$D$37,U18=$D$38,U18=$D$39,U18=$D$40,U18=$D$41,U18=$D$42,U18=$D$43,U18=$D$44,U18=$D$45,U18=$D$46,U18=$D$47,U18=$D$48,U18=$D$49,U18=$D$50,U18=$D$51),"F",IF(U17=1,"ALT",IF(OR(U18&lt;X35,U18&gt;X36),(HLOOKUP($I$7,$K$1:$Q$2,2,FALSE)),0)))))</f>
        <v>7</v>
      </c>
      <c r="V19" s="242">
        <f>IF(OR(V18&lt;$B$11,V18&gt;$B$13),0,IF(V18="",0,IF(OR(V18=$D$30,V18=$D$31,V18=$D$32,V18=$D$33,V18=$D$34,V18=$D$35,V18=$D$36,V18=$D$37,V18=$D$38,V18=$D$39,V18=$D$40,V18=$D$41,V18=$D$42,V18=$D$43,V18=$D$44,V18=$D$45,V18=$D$46,V18=$D$47,V18=$D$48,V18=$D$49,V18=$D$50,V18=$D$51),"F",IF(V17=1,"ALT",IF(OR(V18&lt;X35,V18&gt;X36),(HLOOKUP($I$7,$K$1:$Q$2,2,FALSE)),0)))))</f>
        <v>7</v>
      </c>
      <c r="W19" s="242">
        <f>IF(OR(W18&lt;$B$11,W18&gt;$B$13),0,IF(W18="",0,IF(OR(W18=$D$30,W18=$D$31,W18=$D$32,W18=$D$33,W18=$D$34,W18=$D$35,W18=$D$36,W18=$D$37,W18=$D$38,W18=$D$39,W18=$D$40,W18=$D$41,W18=$D$42,W18=$D$43,W18=$D$44,W18=$D$45,W18=$D$46,W18=$D$47,W18=$D$48,W18=$D$49,W18=$D$50,W18=$D$51),"F",IF(W17=1,"ALT",IF(OR(W18&lt;X35,W18&gt;X36),(HLOOKUP($I$7,$K$1:$Q$2,2,FALSE)),0)))))</f>
        <v>7</v>
      </c>
      <c r="X19" s="242">
        <f>IF(OR(X18&lt;$B$11,X18&gt;$B$13),0,IF(X18="",0,IF(OR(X18=$D$30,X18=$D$31,X18=$D$32,X18=$D$33,X18=$D$34,X18=$D$35,X18=$D$36,X18=$D$37,X18=$D$38,X18=$D$39,X18=$D$40,X18=$D$41,X18=$D$42,X18=$D$43,X18=$D$44,X18=$D$45,X18=$D$46,X18=$D$47,X18=$D$48,X18=$D$49,X18=$D$50,X18=$D$51),"F",IF(X17=1,"ALT",IF(OR(X18&lt;X35,X18&gt;X36),(HLOOKUP($I$7,$K$1:$Q$2,2,FALSE)),0)))))</f>
        <v>7</v>
      </c>
      <c r="Y19" s="242">
        <f>IF(OR(Y18&lt;$B$11,Y18&gt;$B$13),0,IF(Y18="",0,IF(OR(Y18=$D$30,Y18=$D$31,Y18=$D$32,Y18=$D$33,Y18=$D$34,Y18=$D$35,Y18=$D$36,Y18=$D$37,Y18=$D$38,Y18=$D$39,Y18=$D$40,Y18=$D$41,Y18=$D$42,Y18=$D$43,Y18=$D$44,Y18=$D$45,Y18=$D$46,Y18=$D$47,Y18=$D$48,Y18=$D$49,Y18=$D$50,Y18=$D$51),"F",IF(Y17=1,"ALT",IF(OR(Y18&lt;X35,Y18&gt;X36),(HLOOKUP($I$7,$K$1:$Q$2,2,FALSE)),0)))))</f>
        <v>7</v>
      </c>
      <c r="Z19" s="242"/>
      <c r="AA19" s="242"/>
      <c r="AB19" s="222">
        <f t="shared" ref="AB19" si="11">SUM(U19:AA19)</f>
        <v>35</v>
      </c>
      <c r="AC19" s="223" t="s">
        <v>261</v>
      </c>
      <c r="AE19" s="224">
        <f t="shared" ref="AE19" si="12">COUNTIF(AG19:AM19,"&gt;0")</f>
        <v>0</v>
      </c>
      <c r="AF19" s="221" t="s">
        <v>260</v>
      </c>
      <c r="AG19" s="242" t="str">
        <f>IF(OR(AG18&lt;$B$11,AG18&gt;$B$13),0,IF(AG18="",0,IF(OR(AG18=$D$30,AG18=$D$31,AG18=$D$32,AG18=$D$33,AG18=$D$34,AG18=$D$35,AG18=$D$36,AG18=$D$37,AG18=$D$38,AG18=$D$39,AG18=$D$40,AG18=$D$41,AG18=$D$42,AG18=$D$43,AG18=$D$44,AG18=$D$45,AG18=$D$46,AG18=$D$47,AG18=$D$48,AG18=$D$49,AG18=$D$50,AG18=$D$51),"F",IF(AG17=1,"ALT",IF(OR(AG18&lt;AJ35,AG18&gt;AJ36),(HLOOKUP($I$7,$K$1:$Q$2,2,FALSE)),0)))))</f>
        <v>ALT</v>
      </c>
      <c r="AH19" s="242" t="str">
        <f>IF(OR(AH18&lt;$B$11,AH18&gt;$B$13),0,IF(AH18="",0,IF(OR(AH18=$D$30,AH18=$D$31,AH18=$D$32,AH18=$D$33,AH18=$D$34,AH18=$D$35,AH18=$D$36,AH18=$D$37,AH18=$D$38,AH18=$D$39,AH18=$D$40,AH18=$D$41,AH18=$D$42,AH18=$D$43,AH18=$D$44,AH18=$D$45,AH18=$D$46,AH18=$D$47,AH18=$D$48,AH18=$D$49,AH18=$D$50,AH18=$D$51),"F",IF(AH17=1,"ALT",IF(OR(AH18&lt;AJ35,AH18&gt;AJ36),(HLOOKUP($I$7,$K$1:$Q$2,2,FALSE)),0)))))</f>
        <v>ALT</v>
      </c>
      <c r="AI19" s="242" t="str">
        <f>IF(OR(AI18&lt;$B$11,AI18&gt;$B$13),0,IF(AI18="",0,IF(OR(AI18=$D$30,AI18=$D$31,AI18=$D$32,AI18=$D$33,AI18=$D$34,AI18=$D$35,AI18=$D$36,AI18=$D$37,AI18=$D$38,AI18=$D$39,AI18=$D$40,AI18=$D$41,AI18=$D$42,AI18=$D$43,AI18=$D$44,AI18=$D$45,AI18=$D$46,AI18=$D$47,AI18=$D$48,AI18=$D$49,AI18=$D$50,AI18=$D$51),"F",IF(AI17=1,"ALT",IF(OR(AI18&lt;AJ35,AI18&gt;AJ36),(HLOOKUP($I$7,$K$1:$Q$2,2,FALSE)),0)))))</f>
        <v>ALT</v>
      </c>
      <c r="AJ19" s="242" t="str">
        <f>IF(OR(AJ18&lt;$B$11,AJ18&gt;$B$13),0,IF(AJ18="",0,IF(OR(AJ18=$D$30,AJ18=$D$31,AJ18=$D$32,AJ18=$D$33,AJ18=$D$34,AJ18=$D$35,AJ18=$D$36,AJ18=$D$37,AJ18=$D$38,AJ18=$D$39,AJ18=$D$40,AJ18=$D$41,AJ18=$D$42,AJ18=$D$43,AJ18=$D$44,AJ18=$D$45,AJ18=$D$46,AJ18=$D$47,AJ18=$D$48,AJ18=$D$49,AJ18=$D$50,AJ18=$D$51),"F",IF(AJ17=1,"ALT",IF(OR(AJ18&lt;AJ35,AJ18&gt;AJ36),(HLOOKUP($I$7,$K$1:$Q$2,2,FALSE)),0)))))</f>
        <v>ALT</v>
      </c>
      <c r="AK19" s="242" t="str">
        <f>IF(OR(AK18&lt;$B$11,AK18&gt;$B$13),0,IF(AK18="",0,IF(OR(AK18=$D$30,AK18=$D$31,AK18=$D$32,AK18=$D$33,AK18=$D$34,AK18=$D$35,AK18=$D$36,AK18=$D$37,AK18=$D$38,AK18=$D$39,AK18=$D$40,AK18=$D$41,AK18=$D$42,AK18=$D$43,AK18=$D$44,AK18=$D$45,AK18=$D$46,AK18=$D$47,AK18=$D$48,AK18=$D$49,AK18=$D$50,AK18=$D$51),"F",IF(AK17=1,"ALT",IF(OR(AK18&lt;AJ35,AK18&gt;AJ36),(HLOOKUP($I$7,$K$1:$Q$2,2,FALSE)),0)))))</f>
        <v>ALT</v>
      </c>
      <c r="AL19" s="242"/>
      <c r="AM19" s="242"/>
      <c r="AN19" s="222">
        <f t="shared" ref="AN19" si="13">SUM(AG19:AM19)</f>
        <v>0</v>
      </c>
      <c r="AO19" s="223" t="s">
        <v>261</v>
      </c>
      <c r="AP19" s="222"/>
    </row>
    <row r="20" spans="1:42" x14ac:dyDescent="0.2">
      <c r="A20" s="291"/>
      <c r="B20" s="292"/>
      <c r="C20" s="203"/>
      <c r="D20" s="291"/>
      <c r="E20" s="198"/>
      <c r="F20" s="203"/>
      <c r="G20" s="224"/>
      <c r="H20" s="221"/>
      <c r="I20" s="253" t="str">
        <f>IF(AND(I21&lt;=L32,I21&gt;=L31),1,"")</f>
        <v/>
      </c>
      <c r="J20" s="253" t="str">
        <f>IF(AND(J21&lt;=L32,J21&gt;=L31),1,"")</f>
        <v/>
      </c>
      <c r="K20" s="253">
        <f>IF(AND(K21&lt;=L32,K21&gt;=L31),1,"")</f>
        <v>1</v>
      </c>
      <c r="L20" s="253">
        <f>IF(AND(L21&lt;=L32,L21&gt;=L31),1,"")</f>
        <v>1</v>
      </c>
      <c r="M20" s="253">
        <f>IF(AND(M21&lt;=L32,M21&gt;=L31),1,"")</f>
        <v>1</v>
      </c>
      <c r="N20" s="253"/>
      <c r="O20" s="253"/>
      <c r="P20" s="222"/>
      <c r="Q20" s="223"/>
      <c r="S20" s="224"/>
      <c r="T20" s="221"/>
      <c r="U20" s="253" t="str">
        <f>IF(AND(U21&lt;=X32,U21&gt;=X31),1,"")</f>
        <v/>
      </c>
      <c r="V20" s="253" t="str">
        <f>IF(AND(V21&lt;=X32,V21&gt;=X31),1,"")</f>
        <v/>
      </c>
      <c r="W20" s="253" t="str">
        <f>IF(AND(W21&lt;=X32,W21&gt;=X31),1,"")</f>
        <v/>
      </c>
      <c r="X20" s="253" t="str">
        <f>IF(AND(X21&lt;=X32,X21&gt;=X31),1,"")</f>
        <v/>
      </c>
      <c r="Y20" s="253" t="str">
        <f>IF(AND(Y21&lt;=X32,Y21&gt;=X31),1,"")</f>
        <v/>
      </c>
      <c r="Z20" s="253"/>
      <c r="AA20" s="253"/>
      <c r="AB20" s="222"/>
      <c r="AC20" s="223"/>
      <c r="AE20" s="224"/>
      <c r="AF20" s="221"/>
      <c r="AG20" s="253">
        <f>IF(AND(AG21&lt;=AJ32,AG21&gt;=AJ31),1,"")</f>
        <v>1</v>
      </c>
      <c r="AH20" s="253">
        <f>IF(AND(AH21&lt;=AJ32,AH21&gt;=AJ31),1,"")</f>
        <v>1</v>
      </c>
      <c r="AI20" s="253">
        <f>IF(AND(AI21&lt;=AJ32,AI21&gt;=AJ31),1,"")</f>
        <v>1</v>
      </c>
      <c r="AJ20" s="253">
        <f>IF(AND(AJ21&lt;=AJ32,AJ21&gt;=AJ31),1,"")</f>
        <v>1</v>
      </c>
      <c r="AK20" s="253">
        <f>IF(AND(AK21&lt;=AJ32,AK21&gt;=AJ31),1,"")</f>
        <v>1</v>
      </c>
      <c r="AL20" s="253"/>
      <c r="AM20" s="253"/>
      <c r="AN20" s="222"/>
      <c r="AO20" s="223"/>
      <c r="AP20" s="222"/>
    </row>
    <row r="21" spans="1:42" x14ac:dyDescent="0.2">
      <c r="A21" s="291" t="s">
        <v>204</v>
      </c>
      <c r="B21" s="292">
        <f>IF(B5="","",VLOOKUP(B5,num_marche,5))</f>
        <v>560</v>
      </c>
      <c r="C21" s="203" t="s">
        <v>11</v>
      </c>
      <c r="D21" s="291" t="s">
        <v>204</v>
      </c>
      <c r="E21" s="198">
        <f>COUNTIF(G5:AO139,"ALT")*7</f>
        <v>560</v>
      </c>
      <c r="F21" s="203" t="s">
        <v>11</v>
      </c>
      <c r="G21" s="224"/>
      <c r="H21" s="221"/>
      <c r="I21" s="240">
        <f>IF(MONTH(DATE(I5,MONTH(I6),29-MOD(6+WEEKDAY(I6)-1,7)))=MONTH(I6),DATE(I5,MONTH(I6),29-MOD(6+WEEKDAY(I6)-1,7)),"")</f>
        <v>41911</v>
      </c>
      <c r="J21" s="240">
        <f>IF(MONTH(DATE(I5,MONTH(I6),30-MOD(6+WEEKDAY(I6)-1,7)))=MONTH(I6),DATE(I5,MONTH(I6),30-MOD(6+WEEKDAY(I6)-1,7)),"")</f>
        <v>41912</v>
      </c>
      <c r="K21" s="240" t="str">
        <f>IF(MONTH(DATE(I5,MONTH(I6),31-MOD(6+WEEKDAY(I6)-1,7)))=MONTH(I6),DATE(I5,MONTH(I6),31-MOD(6+WEEKDAY(I6)-1,7)),"")</f>
        <v/>
      </c>
      <c r="L21" s="240" t="str">
        <f>IF(MONTH(DATE(I5,MONTH(I6),32-MOD(6+WEEKDAY(I6)-1,7)))=MONTH(I6),DATE(I5,MONTH(I6),32-MOD(6+WEEKDAY(I6)-1,7)),"")</f>
        <v/>
      </c>
      <c r="M21" s="240" t="str">
        <f>IF(MONTH(DATE(I5,MONTH(I6),33-MOD(6+WEEKDAY(I6)-1,7)))=MONTH(I6),DATE(I5,MONTH(I6),33-MOD(6+WEEKDAY(I6)-1,7)),"")</f>
        <v/>
      </c>
      <c r="N21" s="240" t="str">
        <f>IF(MONTH(DATE(I5,MONTH(I6),34-MOD(6+WEEKDAY(I6)-1,7)))=MONTH(I6),DATE(I5,MONTH(I6),34-MOD(6+WEEKDAY(I6)-1,7)),"")</f>
        <v/>
      </c>
      <c r="O21" s="240" t="str">
        <f>IF(MONTH(DATE(I5,MONTH(I6),35-MOD(6+WEEKDAY(I6)-1,7)))=MONTH(I6),DATE(I5,MONTH(I6),35-MOD(6+WEEKDAY(I6)-1,7)),"")</f>
        <v/>
      </c>
      <c r="P21" s="222"/>
      <c r="Q21" s="223"/>
      <c r="S21" s="224"/>
      <c r="T21" s="221"/>
      <c r="U21" s="240">
        <f>IF(MONTH(DATE(U5,MONTH(U6),29-MOD(6+WEEKDAY(U6)-1,7)))=MONTH(U6),DATE(U5,MONTH(U6),29-MOD(6+WEEKDAY(U6)-1,7)),"")</f>
        <v>41939</v>
      </c>
      <c r="V21" s="240">
        <f>IF(MONTH(DATE(U5,MONTH(U6),30-MOD(6+WEEKDAY(U6)-1,7)))=MONTH(U6),DATE(U5,MONTH(U6),30-MOD(6+WEEKDAY(U6)-1,7)),"")</f>
        <v>41940</v>
      </c>
      <c r="W21" s="240">
        <f>IF(MONTH(DATE(U5,MONTH(U6),31-MOD(6+WEEKDAY(U6)-1,7)))=MONTH(U6),DATE(U5,MONTH(U6),31-MOD(6+WEEKDAY(U6)-1,7)),"")</f>
        <v>41941</v>
      </c>
      <c r="X21" s="240">
        <f>IF(MONTH(DATE(U5,MONTH(U6),32-MOD(6+WEEKDAY(U6)-1,7)))=MONTH(U6),DATE(U5,MONTH(U6),32-MOD(6+WEEKDAY(U6)-1,7)),"")</f>
        <v>41942</v>
      </c>
      <c r="Y21" s="240">
        <f>IF(MONTH(DATE(U5,MONTH(U6),33-MOD(6+WEEKDAY(U6)-1,7)))=MONTH(U6),DATE(U5,MONTH(U6),33-MOD(6+WEEKDAY(U6)-1,7)),"")</f>
        <v>41943</v>
      </c>
      <c r="Z21" s="240" t="str">
        <f>IF(MONTH(DATE(U5,MONTH(U6),34-MOD(6+WEEKDAY(U6)-1,7)))=MONTH(U6),DATE(U5,MONTH(U6),34-MOD(6+WEEKDAY(U6)-1,7)),"")</f>
        <v/>
      </c>
      <c r="AA21" s="240" t="str">
        <f>IF(MONTH(DATE(U5,MONTH(U6),35-MOD(6+WEEKDAY(U6)-1,7)))=MONTH(U6),DATE(U5,MONTH(U6),35-MOD(6+WEEKDAY(U6)-1,7)),"")</f>
        <v/>
      </c>
      <c r="AB21" s="222"/>
      <c r="AC21" s="223"/>
      <c r="AE21" s="224"/>
      <c r="AF21" s="221"/>
      <c r="AG21" s="240">
        <f>IF(MONTH(DATE(AG5,MONTH(AG6),29-MOD(6+WEEKDAY(AG6)-1,7)))=MONTH(AG6),DATE(AG5,MONTH(AG6),29-MOD(6+WEEKDAY(AG6)-1,7)),"")</f>
        <v>41967</v>
      </c>
      <c r="AH21" s="240">
        <f>IF(MONTH(DATE(AG5,MONTH(AG6),30-MOD(6+WEEKDAY(AG6)-1,7)))=MONTH(AG6),DATE(AG5,MONTH(AG6),30-MOD(6+WEEKDAY(AG6)-1,7)),"")</f>
        <v>41968</v>
      </c>
      <c r="AI21" s="240">
        <f>IF(MONTH(DATE(AG5,MONTH(AG6),31-MOD(6+WEEKDAY(AG6)-1,7)))=MONTH(AG6),DATE(AG5,MONTH(AG6),31-MOD(6+WEEKDAY(AG6)-1,7)),"")</f>
        <v>41969</v>
      </c>
      <c r="AJ21" s="240">
        <f>IF(MONTH(DATE(AG5,MONTH(AG6),32-MOD(6+WEEKDAY(AG6)-1,7)))=MONTH(AG6),DATE(AG5,MONTH(AG6),32-MOD(6+WEEKDAY(AG6)-1,7)),"")</f>
        <v>41970</v>
      </c>
      <c r="AK21" s="240">
        <f>IF(MONTH(DATE(AG5,MONTH(AG6),33-MOD(6+WEEKDAY(AG6)-1,7)))=MONTH(AG6),DATE(AG5,MONTH(AG6),33-MOD(6+WEEKDAY(AG6)-1,7)),"")</f>
        <v>41971</v>
      </c>
      <c r="AL21" s="240">
        <f>IF(MONTH(DATE(AG5,MONTH(AG6),34-MOD(6+WEEKDAY(AG6)-1,7)))=MONTH(AG6),DATE(AG5,MONTH(AG6),34-MOD(6+WEEKDAY(AG6)-1,7)),"")</f>
        <v>41972</v>
      </c>
      <c r="AM21" s="240">
        <f>IF(MONTH(DATE(AG5,MONTH(AG6),35-MOD(6+WEEKDAY(AG6)-1,7)))=MONTH(AG6),DATE(AG5,MONTH(AG6),35-MOD(6+WEEKDAY(AG6)-1,7)),"")</f>
        <v>41973</v>
      </c>
      <c r="AN21" s="222"/>
      <c r="AO21" s="223"/>
      <c r="AP21" s="222"/>
    </row>
    <row r="22" spans="1:42" x14ac:dyDescent="0.2">
      <c r="A22" s="291"/>
      <c r="B22" s="293"/>
      <c r="C22" s="203"/>
      <c r="D22" s="291"/>
      <c r="E22" s="198"/>
      <c r="F22" s="203"/>
      <c r="G22" s="224">
        <f t="shared" si="0"/>
        <v>2</v>
      </c>
      <c r="H22" s="221" t="s">
        <v>260</v>
      </c>
      <c r="I22" s="242">
        <f>IF(OR(I21&lt;$B$11,I21&gt;$B$13),0,IF(I21="",0,IF(OR(I21=$D$30,I21=$D$31,I21=$D$32,I21=$D$33,I21=$D$34,I21=$D$35,I21=$D$36,I21=$D$37,I21=$D$38,I21=$D$39,I21=$D$40,I21=$D$41,I21=$D$42,I21=$D$43,I21=$D$44,I21=$D$45,I21=$D$46,I21=$D$47,I21=$D$48,I21=$D$49,I21=$D$50,I21=$D$51),"F",IF(I20=1,"ALT",IF(OR(I21&lt;L35,I21&gt;L36),(HLOOKUP($I$7,$K$1:$Q$2,2,FALSE)),0)))))</f>
        <v>7</v>
      </c>
      <c r="J22" s="242">
        <f>IF(OR(J21&lt;$B$11,J21&gt;$B$13),0,IF(J21="",0,IF(OR(J21=$D$30,J21=$D$31,J21=$D$32,J21=$D$33,J21=$D$34,J21=$D$35,J21=$D$36,J21=$D$37,J21=$D$38,J21=$D$39,J21=$D$40,J21=$D$41,J21=$D$42,J21=$D$43,J21=$D$44,J21=$D$45,J21=$D$46,J21=$D$47,J21=$D$48,J21=$D$49,J21=$D$50,J21=$D$51),"F",IF(J20=1,"ALT",IF(OR(J21&lt;L35,J21&gt;L36),(HLOOKUP($I$7,$K$1:$Q$2,2,FALSE)),0)))))</f>
        <v>7</v>
      </c>
      <c r="K22" s="242">
        <f>IF(OR(K21&lt;$B$11,K21&gt;$B$13),0,IF(K21="",0,IF(OR(K21=$D$30,K21=$D$31,K21=$D$32,K21=$D$33,K21=$D$34,K21=$D$35,K21=$D$36,K21=$D$37,K21=$D$38,K21=$D$39,K21=$D$40,K21=$D$41,K21=$D$42,K21=$D$43,K21=$D$44,K21=$D$45,K21=$D$46,K21=$D$47,K21=$D$48,K21=$D$49,K21=$D$50,K21=$D$51),"F",IF(K20=1,"ALT",IF(OR(K21&lt;L35,K21&gt;L36),(HLOOKUP($I$7,$K$1:$Q$2,2,FALSE)),0)))))</f>
        <v>0</v>
      </c>
      <c r="L22" s="242">
        <f>IF(OR(L21&lt;$B$11,L21&gt;$B$13),0,IF(L21="",0,IF(OR(L21=$D$30,L21=$D$31,L21=$D$32,L21=$D$33,L21=$D$34,L21=$D$35,L21=$D$36,L21=$D$37,L21=$D$38,L21=$D$39,L21=$D$40,L21=$D$41,L21=$D$42,L21=$D$43,L21=$D$44,L21=$D$45,L21=$D$46,L21=$D$47,L21=$D$48,L21=$D$49,L21=$D$50,L21=$D$51),"F",IF(L20=1,"ALT",IF(OR(L21&lt;L35,L21&gt;L36),(HLOOKUP($I$7,$K$1:$Q$2,2,FALSE)),0)))))</f>
        <v>0</v>
      </c>
      <c r="M22" s="242">
        <f>IF(OR(M21&lt;$B$11,M21&gt;$B$13),0,IF(M21="",0,IF(OR(M21=$D$30,M21=$D$31,M21=$D$32,M21=$D$33,M21=$D$34,M21=$D$35,M21=$D$36,M21=$D$37,M21=$D$38,M21=$D$39,M21=$D$40,M21=$D$41,M21=$D$42,M21=$D$43,M21=$D$44,M21=$D$45,M21=$D$46,M21=$D$47,M21=$D$48,M21=$D$49,M21=$D$50,M21=$D$51),"F",IF(M20=1,"ALT",IF(OR(M21&lt;L35,M21&gt;L36),(HLOOKUP($I$7,$K$1:$Q$2,2,FALSE)),0)))))</f>
        <v>0</v>
      </c>
      <c r="N22" s="242"/>
      <c r="O22" s="242"/>
      <c r="P22" s="222">
        <f t="shared" si="1"/>
        <v>14</v>
      </c>
      <c r="Q22" s="223" t="s">
        <v>261</v>
      </c>
      <c r="S22" s="224">
        <f t="shared" ref="S22" si="14">COUNTIF(U22:AA22,"&gt;0")</f>
        <v>5</v>
      </c>
      <c r="T22" s="221" t="s">
        <v>260</v>
      </c>
      <c r="U22" s="242">
        <f>IF(OR(U21&lt;$B$11,U21&gt;$B$13),0,IF(U21="",0,IF(OR(U21=$D$30,U21=$D$31,U21=$D$32,U21=$D$33,U21=$D$34,U21=$D$35,U21=$D$36,U21=$D$37,U21=$D$38,U21=$D$39,U21=$D$40,U21=$D$41,U21=$D$42,U21=$D$43,U21=$D$44,U21=$D$45,U21=$D$46,U21=$D$47,U21=$D$48,U21=$D$49,U21=$D$50,U21=$D$51),"F",IF(U20=1,"ALT",IF(OR(U21&lt;X35,U21&gt;X36),(HLOOKUP($I$7,$K$1:$Q$2,2,FALSE)),0)))))</f>
        <v>7</v>
      </c>
      <c r="V22" s="242">
        <f>IF(OR(V21&lt;$B$11,V21&gt;$B$13),0,IF(V21="",0,IF(OR(V21=$D$30,V21=$D$31,V21=$D$32,V21=$D$33,V21=$D$34,V21=$D$35,V21=$D$36,V21=$D$37,V21=$D$38,V21=$D$39,V21=$D$40,V21=$D$41,V21=$D$42,V21=$D$43,V21=$D$44,V21=$D$45,V21=$D$46,V21=$D$47,V21=$D$48,V21=$D$49,V21=$D$50,V21=$D$51),"F",IF(V20=1,"ALT",IF(OR(V21&lt;X35,V21&gt;X36),(HLOOKUP($I$7,$K$1:$Q$2,2,FALSE)),0)))))</f>
        <v>7</v>
      </c>
      <c r="W22" s="242">
        <f>IF(OR(W21&lt;$B$11,W21&gt;$B$13),0,IF(W21="",0,IF(OR(W21=$D$30,W21=$D$31,W21=$D$32,W21=$D$33,W21=$D$34,W21=$D$35,W21=$D$36,W21=$D$37,W21=$D$38,W21=$D$39,W21=$D$40,W21=$D$41,W21=$D$42,W21=$D$43,W21=$D$44,W21=$D$45,W21=$D$46,W21=$D$47,W21=$D$48,W21=$D$49,W21=$D$50,W21=$D$51),"F",IF(W20=1,"ALT",IF(OR(W21&lt;X35,W21&gt;X36),(HLOOKUP($I$7,$K$1:$Q$2,2,FALSE)),0)))))</f>
        <v>7</v>
      </c>
      <c r="X22" s="242">
        <f>IF(OR(X21&lt;$B$11,X21&gt;$B$13),0,IF(X21="",0,IF(OR(X21=$D$30,X21=$D$31,X21=$D$32,X21=$D$33,X21=$D$34,X21=$D$35,X21=$D$36,X21=$D$37,X21=$D$38,X21=$D$39,X21=$D$40,X21=$D$41,X21=$D$42,X21=$D$43,X21=$D$44,X21=$D$45,X21=$D$46,X21=$D$47,X21=$D$48,X21=$D$49,X21=$D$50,X21=$D$51),"F",IF(X20=1,"ALT",IF(OR(X21&lt;X35,X21&gt;X36),(HLOOKUP($I$7,$K$1:$Q$2,2,FALSE)),0)))))</f>
        <v>7</v>
      </c>
      <c r="Y22" s="242">
        <f>IF(OR(Y21&lt;$B$11,Y21&gt;$B$13),0,IF(Y21="",0,IF(OR(Y21=$D$30,Y21=$D$31,Y21=$D$32,Y21=$D$33,Y21=$D$34,Y21=$D$35,Y21=$D$36,Y21=$D$37,Y21=$D$38,Y21=$D$39,Y21=$D$40,Y21=$D$41,Y21=$D$42,Y21=$D$43,Y21=$D$44,Y21=$D$45,Y21=$D$46,Y21=$D$47,Y21=$D$48,Y21=$D$49,Y21=$D$50,Y21=$D$51),"F",IF(Y20=1,"ALT",IF(OR(Y21&lt;X35,Y21&gt;X36),(HLOOKUP($I$7,$K$1:$Q$2,2,FALSE)),0)))))</f>
        <v>7</v>
      </c>
      <c r="Z22" s="242"/>
      <c r="AA22" s="242"/>
      <c r="AB22" s="222">
        <f t="shared" ref="AB22" si="15">SUM(U22:AA22)</f>
        <v>35</v>
      </c>
      <c r="AC22" s="223" t="s">
        <v>261</v>
      </c>
      <c r="AE22" s="224">
        <f t="shared" ref="AE22" si="16">COUNTIF(AG22:AM22,"&gt;0")</f>
        <v>0</v>
      </c>
      <c r="AF22" s="221" t="s">
        <v>260</v>
      </c>
      <c r="AG22" s="242" t="str">
        <f>IF(OR(AG21&lt;$B$11,AG21&gt;$B$13),0,IF(AG21="",0,IF(OR(AG21=$D$30,AG21=$D$31,AG21=$D$32,AG21=$D$33,AG21=$D$34,AG21=$D$35,AG21=$D$36,AG21=$D$37,AG21=$D$38,AG21=$D$39,AG21=$D$40,AG21=$D$41,AG21=$D$42,AG21=$D$43,AG21=$D$44,AG21=$D$45,AG21=$D$46,AG21=$D$47,AG21=$D$48,AG21=$D$49,AG21=$D$50,AG21=$D$51),"F",IF(AG20=1,"ALT",IF(OR(AG21&lt;AJ35,AG21&gt;AJ36),(HLOOKUP($I$7,$K$1:$Q$2,2,FALSE)),0)))))</f>
        <v>ALT</v>
      </c>
      <c r="AH22" s="242" t="str">
        <f>IF(OR(AH21&lt;$B$11,AH21&gt;$B$13),0,IF(AH21="",0,IF(OR(AH21=$D$30,AH21=$D$31,AH21=$D$32,AH21=$D$33,AH21=$D$34,AH21=$D$35,AH21=$D$36,AH21=$D$37,AH21=$D$38,AH21=$D$39,AH21=$D$40,AH21=$D$41,AH21=$D$42,AH21=$D$43,AH21=$D$44,AH21=$D$45,AH21=$D$46,AH21=$D$47,AH21=$D$48,AH21=$D$49,AH21=$D$50,AH21=$D$51),"F",IF(AH20=1,"ALT",IF(OR(AH21&lt;AJ35,AH21&gt;AJ36),(HLOOKUP($I$7,$K$1:$Q$2,2,FALSE)),0)))))</f>
        <v>ALT</v>
      </c>
      <c r="AI22" s="242" t="str">
        <f>IF(OR(AI21&lt;$B$11,AI21&gt;$B$13),0,IF(AI21="",0,IF(OR(AI21=$D$30,AI21=$D$31,AI21=$D$32,AI21=$D$33,AI21=$D$34,AI21=$D$35,AI21=$D$36,AI21=$D$37,AI21=$D$38,AI21=$D$39,AI21=$D$40,AI21=$D$41,AI21=$D$42,AI21=$D$43,AI21=$D$44,AI21=$D$45,AI21=$D$46,AI21=$D$47,AI21=$D$48,AI21=$D$49,AI21=$D$50,AI21=$D$51),"F",IF(AI20=1,"ALT",IF(OR(AI21&lt;AJ35,AI21&gt;AJ36),(HLOOKUP($I$7,$K$1:$Q$2,2,FALSE)),0)))))</f>
        <v>ALT</v>
      </c>
      <c r="AJ22" s="242" t="str">
        <f>IF(OR(AJ21&lt;$B$11,AJ21&gt;$B$13),0,IF(AJ21="",0,IF(OR(AJ21=$D$30,AJ21=$D$31,AJ21=$D$32,AJ21=$D$33,AJ21=$D$34,AJ21=$D$35,AJ21=$D$36,AJ21=$D$37,AJ21=$D$38,AJ21=$D$39,AJ21=$D$40,AJ21=$D$41,AJ21=$D$42,AJ21=$D$43,AJ21=$D$44,AJ21=$D$45,AJ21=$D$46,AJ21=$D$47,AJ21=$D$48,AJ21=$D$49,AJ21=$D$50,AJ21=$D$51),"F",IF(AJ20=1,"ALT",IF(OR(AJ21&lt;AJ35,AJ21&gt;AJ36),(HLOOKUP($I$7,$K$1:$Q$2,2,FALSE)),0)))))</f>
        <v>ALT</v>
      </c>
      <c r="AK22" s="242" t="str">
        <f>IF(OR(AK21&lt;$B$11,AK21&gt;$B$13),0,IF(AK21="",0,IF(OR(AK21=$D$30,AK21=$D$31,AK21=$D$32,AK21=$D$33,AK21=$D$34,AK21=$D$35,AK21=$D$36,AK21=$D$37,AK21=$D$38,AK21=$D$39,AK21=$D$40,AK21=$D$41,AK21=$D$42,AK21=$D$43,AK21=$D$44,AK21=$D$45,AK21=$D$46,AK21=$D$47,AK21=$D$48,AK21=$D$49,AK21=$D$50,AK21=$D$51),"F",IF(AK20=1,"ALT",IF(OR(AK21&lt;AJ35,AK21&gt;AJ36),(HLOOKUP($I$7,$K$1:$Q$2,2,FALSE)),0)))))</f>
        <v>ALT</v>
      </c>
      <c r="AL22" s="242"/>
      <c r="AM22" s="242"/>
      <c r="AN22" s="222">
        <f t="shared" ref="AN22" si="17">SUM(AG22:AM22)</f>
        <v>0</v>
      </c>
      <c r="AO22" s="223" t="s">
        <v>261</v>
      </c>
      <c r="AP22" s="222"/>
    </row>
    <row r="23" spans="1:42" x14ac:dyDescent="0.2">
      <c r="A23" s="294" t="s">
        <v>208</v>
      </c>
      <c r="B23" s="295">
        <f>B19+B21</f>
        <v>1330</v>
      </c>
      <c r="C23" s="203" t="s">
        <v>11</v>
      </c>
      <c r="D23" s="294" t="s">
        <v>208</v>
      </c>
      <c r="E23" s="295">
        <f>E19+E21</f>
        <v>1330</v>
      </c>
      <c r="F23" s="203" t="s">
        <v>11</v>
      </c>
      <c r="G23" s="224"/>
      <c r="H23" s="221"/>
      <c r="I23" s="253">
        <f>IF(AND(I24&lt;=L32,I24&gt;=L31),1,"")</f>
        <v>1</v>
      </c>
      <c r="J23" s="253">
        <f>IF(AND(J24&lt;=L32,J24&gt;=L31),1,"")</f>
        <v>1</v>
      </c>
      <c r="K23" s="253">
        <f>IF(AND(K24&lt;=L32,K24&gt;=L31),1,"")</f>
        <v>1</v>
      </c>
      <c r="L23" s="253">
        <f>IF(AND(L24&lt;=L32,L24&gt;=L31),1,"")</f>
        <v>1</v>
      </c>
      <c r="M23" s="253">
        <f>IF(AND(M24&lt;=L32,M24&gt;=L31),1,"")</f>
        <v>1</v>
      </c>
      <c r="N23" s="253"/>
      <c r="O23" s="253"/>
      <c r="P23" s="222"/>
      <c r="Q23" s="223"/>
      <c r="S23" s="224"/>
      <c r="T23" s="221"/>
      <c r="U23" s="253">
        <f>IF(AND(U24&lt;=X32,U24&gt;=X31),1,"")</f>
        <v>1</v>
      </c>
      <c r="V23" s="253">
        <f>IF(AND(V24&lt;=X32,V24&gt;=X31),1,"")</f>
        <v>1</v>
      </c>
      <c r="W23" s="253">
        <f>IF(AND(W24&lt;=X32,W24&gt;=X31),1,"")</f>
        <v>1</v>
      </c>
      <c r="X23" s="253">
        <f>IF(AND(X24&lt;=X32,X24&gt;=X31),1,"")</f>
        <v>1</v>
      </c>
      <c r="Y23" s="253">
        <f>IF(AND(Y24&lt;=X32,Y24&gt;=X31),1,"")</f>
        <v>1</v>
      </c>
      <c r="Z23" s="253"/>
      <c r="AA23" s="253"/>
      <c r="AB23" s="222"/>
      <c r="AC23" s="223"/>
      <c r="AE23" s="224"/>
      <c r="AF23" s="221"/>
      <c r="AG23" s="253" t="str">
        <f>IF(AND(AG24&lt;=AJ32,AG24&gt;=AJ31),1,"")</f>
        <v/>
      </c>
      <c r="AH23" s="253" t="str">
        <f>IF(AND(AH24&lt;=AJ32,AH24&gt;=AJ31),1,"")</f>
        <v/>
      </c>
      <c r="AI23" s="253" t="str">
        <f>IF(AND(AI24&lt;=AJ32,AI24&gt;=AJ31),1,"")</f>
        <v/>
      </c>
      <c r="AJ23" s="253" t="str">
        <f>IF(AND(AJ24&lt;=AJ32,AJ24&gt;=AJ31),1,"")</f>
        <v/>
      </c>
      <c r="AK23" s="253" t="str">
        <f>IF(AND(AK24&lt;=AJ32,AK24&gt;=AJ31),1,"")</f>
        <v/>
      </c>
      <c r="AL23" s="253"/>
      <c r="AM23" s="253"/>
      <c r="AN23" s="222"/>
      <c r="AO23" s="223"/>
      <c r="AP23" s="222"/>
    </row>
    <row r="24" spans="1:42" x14ac:dyDescent="0.2">
      <c r="D24" s="291"/>
      <c r="E24" s="203"/>
      <c r="F24" s="203"/>
      <c r="G24" s="224"/>
      <c r="H24" s="221"/>
      <c r="I24" s="240" t="str">
        <f>IF(MONTH(DATE(I5,MONTH(I6),36-MOD(6+WEEKDAY(I6)-1,7)))=MONTH(I6),DATE(I5,MONTH(I6),36-MOD(6+WEEKDAY(I6)-1,7)),"")</f>
        <v/>
      </c>
      <c r="J24" s="240" t="str">
        <f>IF(MONTH(DATE(I5,MONTH(I6),37-MOD(6+WEEKDAY(I6)-1,7)))=MONTH(I6),DATE(I5,MONTH(I6),37-MOD(6+WEEKDAY(I6)-1,7)),"")</f>
        <v/>
      </c>
      <c r="K24" s="240" t="str">
        <f>IF(MONTH(DATE(I5,MONTH(I6),38-MOD(6+WEEKDAY(I6)-1,7)))=MONTH(I6),DATE(I5,MONTH(I6),38-MOD(6+WEEKDAY(I6)-1,7)),"")</f>
        <v/>
      </c>
      <c r="L24" s="240" t="str">
        <f>IF(MONTH(DATE(I5,MONTH(I6),39-MOD(6+WEEKDAY(I6)-1,7)))=MONTH(I6),DATE(I5,MONTH(I6),39-MOD(6+WEEKDAY(I6)-1,7)),"")</f>
        <v/>
      </c>
      <c r="M24" s="240" t="str">
        <f>IF(MONTH(DATE(I5,MONTH(I6),40-MOD(6+WEEKDAY(I6)-1,7)))=MONTH(I6),DATE(I5,MONTH(I6),40-MOD(6+WEEKDAY(I6)-1,7)),"")</f>
        <v/>
      </c>
      <c r="N24" s="240" t="str">
        <f>IF(MONTH(DATE(I5,MONTH(I6),41-MOD(6+WEEKDAY(I6)-1,7)))=MONTH(I6),DATE(I5,MONTH(I6),41-MOD(6+WEEKDAY(I6)-1,7)),"")</f>
        <v/>
      </c>
      <c r="O24" s="240" t="str">
        <f>IF(MONTH(DATE(I5,MONTH(I6),42-MOD(6+WEEKDAY(I6)-1,7)))=MONTH(I6),DATE(I5,MONTH(I6),42-MOD(6+WEEKDAY(I6)-1,7)),"")</f>
        <v/>
      </c>
      <c r="P24" s="222"/>
      <c r="Q24" s="223"/>
      <c r="S24" s="224"/>
      <c r="T24" s="221"/>
      <c r="U24" s="240" t="str">
        <f>IF(MONTH(DATE(U5,MONTH(U6),36-MOD(6+WEEKDAY(U6)-1,7)))=MONTH(U6),DATE(U5,MONTH(U6),36-MOD(6+WEEKDAY(U6)-1,7)),"")</f>
        <v/>
      </c>
      <c r="V24" s="240" t="str">
        <f>IF(MONTH(DATE(U5,MONTH(U6),37-MOD(6+WEEKDAY(U6)-1,7)))=MONTH(U6),DATE(U5,MONTH(U6),37-MOD(6+WEEKDAY(U6)-1,7)),"")</f>
        <v/>
      </c>
      <c r="W24" s="240" t="str">
        <f>IF(MONTH(DATE(U5,MONTH(U6),38-MOD(6+WEEKDAY(U6)-1,7)))=MONTH(U6),DATE(U5,MONTH(U6),38-MOD(6+WEEKDAY(U6)-1,7)),"")</f>
        <v/>
      </c>
      <c r="X24" s="240" t="str">
        <f>IF(MONTH(DATE(U5,MONTH(U6),39-MOD(6+WEEKDAY(U6)-1,7)))=MONTH(U6),DATE(U5,MONTH(U6),39-MOD(6+WEEKDAY(U6)-1,7)),"")</f>
        <v/>
      </c>
      <c r="Y24" s="240" t="str">
        <f>IF(MONTH(DATE(U5,MONTH(U6),40-MOD(6+WEEKDAY(U6)-1,7)))=MONTH(U6),DATE(U5,MONTH(U6),40-MOD(6+WEEKDAY(U6)-1,7)),"")</f>
        <v/>
      </c>
      <c r="Z24" s="240" t="str">
        <f>IF(MONTH(DATE(U5,MONTH(U6),41-MOD(6+WEEKDAY(U6)-1,7)))=MONTH(U6),DATE(U5,MONTH(U6),41-MOD(6+WEEKDAY(U6)-1,7)),"")</f>
        <v/>
      </c>
      <c r="AA24" s="240" t="str">
        <f>IF(MONTH(DATE(U5,MONTH(U6),42-MOD(6+WEEKDAY(U6)-1,7)))=MONTH(U6),DATE(U5,MONTH(U6),42-MOD(6+WEEKDAY(U6)-1,7)),"")</f>
        <v/>
      </c>
      <c r="AB24" s="222"/>
      <c r="AC24" s="223"/>
      <c r="AE24" s="224"/>
      <c r="AF24" s="221"/>
      <c r="AG24" s="240" t="str">
        <f>IF(MONTH(DATE(AG5,MONTH(AG6),36-MOD(6+WEEKDAY(AG6)-1,7)))=MONTH(AG6),DATE(AG5,MONTH(AG6),36-MOD(6+WEEKDAY(AG6)-1,7)),"")</f>
        <v/>
      </c>
      <c r="AH24" s="240" t="str">
        <f>IF(MONTH(DATE(AG5,MONTH(AG6),37-MOD(6+WEEKDAY(AG6)-1,7)))=MONTH(AG6),DATE(AG5,MONTH(AG6),37-MOD(6+WEEKDAY(AG6)-1,7)),"")</f>
        <v/>
      </c>
      <c r="AI24" s="240" t="str">
        <f>IF(MONTH(DATE(AG5,MONTH(AG6),38-MOD(6+WEEKDAY(AG6)-1,7)))=MONTH(AG6),DATE(AG5,MONTH(AG6),38-MOD(6+WEEKDAY(AG6)-1,7)),"")</f>
        <v/>
      </c>
      <c r="AJ24" s="240" t="str">
        <f>IF(MONTH(DATE(AG5,MONTH(AG6),39-MOD(6+WEEKDAY(AG6)-1,7)))=MONTH(AG6),DATE(AG5,MONTH(AG6),39-MOD(6+WEEKDAY(AG6)-1,7)),"")</f>
        <v/>
      </c>
      <c r="AK24" s="240" t="str">
        <f>IF(MONTH(DATE(AG5,MONTH(AG6),40-MOD(6+WEEKDAY(AG6)-1,7)))=MONTH(AG6),DATE(AG5,MONTH(AG6),40-MOD(6+WEEKDAY(AG6)-1,7)),"")</f>
        <v/>
      </c>
      <c r="AL24" s="240" t="str">
        <f>IF(MONTH(DATE(AG5,MONTH(AG6),41-MOD(6+WEEKDAY(AG6)-1,7)))=MONTH(AG6),DATE(AG5,MONTH(AG6),41-MOD(6+WEEKDAY(AG6)-1,7)),"")</f>
        <v/>
      </c>
      <c r="AM24" s="240" t="str">
        <f>IF(MONTH(DATE(AG5,MONTH(AG6),42-MOD(6+WEEKDAY(AG6)-1,7)))=MONTH(AG6),DATE(AG5,MONTH(AG6),42-MOD(6+WEEKDAY(AG6)-1,7)),"")</f>
        <v/>
      </c>
      <c r="AN24" s="222"/>
      <c r="AO24" s="223"/>
      <c r="AP24" s="222"/>
    </row>
    <row r="25" spans="1:42" x14ac:dyDescent="0.2">
      <c r="A25" s="193" t="s">
        <v>209</v>
      </c>
      <c r="B25" s="199" t="str">
        <f>IF(B5="","",VLOOKUP(B5,num_marche,6))</f>
        <v>[10-14]</v>
      </c>
      <c r="C25" s="196">
        <f>VLOOKUP(B25,interval2,2)</f>
        <v>2</v>
      </c>
      <c r="D25" s="291"/>
      <c r="E25" s="203"/>
      <c r="F25" s="203"/>
      <c r="G25" s="224">
        <f t="shared" si="0"/>
        <v>0</v>
      </c>
      <c r="H25" s="221" t="s">
        <v>260</v>
      </c>
      <c r="I25" s="242">
        <f>IF(OR(I24&lt;$B$11,I24&gt;$B$13),0,IF(I24="",0,IF(OR(I24=$D$30,I24=$D$31,I24=$D$32,I24=$D$33,I24=$D$34,I24=$D$35,I24=$D$36,I24=$D$37,I24=$D$38,I24=$D$39,I24=$D$40,I24=$D$41,I24=$D$42,I24=$D$43,I24=$D$44,I24=$D$45,I24=$D$46,I24=$D$47,I24=$D$48,I24=$D$49,I24=$D$50,I24=$D$51),"F",IF(I23=1,"ALT",IF(OR(I24&lt;L35,I24&gt;L36),(HLOOKUP($I$7,$K$1:$Q$2,2,FALSE)),0)))))</f>
        <v>0</v>
      </c>
      <c r="J25" s="242">
        <f>IF(OR(J24&lt;$B$11,J24&gt;$B$13),0,IF(J24="",0,IF(OR(J24=$D$30,J24=$D$31,J24=$D$32,J24=$D$33,J24=$D$34,J24=$D$35,J24=$D$36,J24=$D$37,J24=$D$38,J24=$D$39,J24=$D$40,J24=$D$41,J24=$D$42,J24=$D$43,J24=$D$44,J24=$D$45,J24=$D$46,J24=$D$47,J24=$D$48,J24=$D$49,J24=$D$50,J24=$D$51),"F",IF(J23=1,"ALT",IF(OR(J24&lt;L35,J24&gt;L36),(HLOOKUP($I$7,$K$1:$Q$2,2,FALSE)),0)))))</f>
        <v>0</v>
      </c>
      <c r="K25" s="242">
        <f>IF(OR(K24&lt;$B$11,K24&gt;$B$13),0,IF(K24="",0,IF(OR(K24=$D$30,K24=$D$31,K24=$D$32,K24=$D$33,K24=$D$34,K24=$D$35,K24=$D$36,K24=$D$37,K24=$D$38,K24=$D$39,K24=$D$40,K24=$D$41,K24=$D$42,K24=$D$43,K24=$D$44,K24=$D$45,K24=$D$46,K24=$D$47,K24=$D$48,K24=$D$49,K24=$D$50,K24=$D$51),"F",IF(K23=1,"ALT",IF(OR(K24&lt;L35,K24&gt;L36),(HLOOKUP($I$7,$K$1:$Q$2,2,FALSE)),0)))))</f>
        <v>0</v>
      </c>
      <c r="L25" s="242">
        <f>IF(OR(L24&lt;$B$11,L24&gt;$B$13),0,IF(L24="",0,IF(OR(L24=$D$30,L24=$D$31,L24=$D$32,L24=$D$33,L24=$D$34,L24=$D$35,L24=$D$36,L24=$D$37,L24=$D$38,L24=$D$39,L24=$D$40,L24=$D$41,L24=$D$42,L24=$D$43,L24=$D$44,L24=$D$45,L24=$D$46,L24=$D$47,L24=$D$48,L24=$D$49,L24=$D$50,L24=$D$51),"F",IF(L23=1,"ALT",IF(OR(L24&lt;L35,L24&gt;L36),(HLOOKUP($I$7,$K$1:$Q$2,2,FALSE)),0)))))</f>
        <v>0</v>
      </c>
      <c r="M25" s="242">
        <f>IF(OR(M24&lt;$B$11,M24&gt;$B$13),0,IF(M24="",0,IF(OR(M24=$D$30,M24=$D$31,M24=$D$32,M24=$D$33,M24=$D$34,M24=$D$35,M24=$D$36,M24=$D$37,M24=$D$38,M24=$D$39,M24=$D$40,M24=$D$41,M24=$D$42,M24=$D$43,M24=$D$44,M24=$D$45,M24=$D$46,M24=$D$47,M24=$D$48,M24=$D$49,M24=$D$50,M24=$D$51),"F",IF(M23=1,"ALT",IF(OR(M24&lt;L35,M24&gt;L36),(HLOOKUP($I$7,$K$1:$Q$2,2,FALSE)),0)))))</f>
        <v>0</v>
      </c>
      <c r="N25" s="242"/>
      <c r="O25" s="242"/>
      <c r="P25" s="222">
        <f t="shared" si="1"/>
        <v>0</v>
      </c>
      <c r="Q25" s="223" t="s">
        <v>261</v>
      </c>
      <c r="S25" s="224">
        <f t="shared" ref="S25" si="18">COUNTIF(U25:AA25,"&gt;0")</f>
        <v>0</v>
      </c>
      <c r="T25" s="221" t="s">
        <v>260</v>
      </c>
      <c r="U25" s="242">
        <f>IF(OR(U24&lt;$B$11,U24&gt;$B$13),0,IF(U24="",0,IF(OR(U24=$D$30,U24=$D$31,U24=$D$32,U24=$D$33,U24=$D$34,U24=$D$35,U24=$D$36,U24=$D$37,U24=$D$38,U24=$D$39,U24=$D$40,U24=$D$41,U24=$D$42,U24=$D$43,U24=$D$44,U24=$D$45,U24=$D$46,U24=$D$47,U24=$D$48,U24=$D$49,U24=$D$50,U24=$D$51),"F",IF(U23=1,"ALT",IF(OR(U24&lt;X35,U24&gt;X36),(HLOOKUP($I$7,$K$1:$Q$2,2,FALSE)),0)))))</f>
        <v>0</v>
      </c>
      <c r="V25" s="242">
        <f>IF(OR(V24&lt;$B$11,V24&gt;$B$13),0,IF(V24="",0,IF(OR(V24=$D$30,V24=$D$31,V24=$D$32,V24=$D$33,V24=$D$34,V24=$D$35,V24=$D$36,V24=$D$37,V24=$D$38,V24=$D$39,V24=$D$40,V24=$D$41,V24=$D$42,V24=$D$43,V24=$D$44,V24=$D$45,V24=$D$46,V24=$D$47,V24=$D$48,V24=$D$49,V24=$D$50,V24=$D$51),"F",IF(V23=1,"ALT",IF(OR(V24&lt;X35,V24&gt;X36),(HLOOKUP($I$7,$K$1:$Q$2,2,FALSE)),0)))))</f>
        <v>0</v>
      </c>
      <c r="W25" s="242">
        <f>IF(OR(W24&lt;$B$11,W24&gt;$B$13),0,IF(W24="",0,IF(OR(W24=$D$30,W24=$D$31,W24=$D$32,W24=$D$33,W24=$D$34,W24=$D$35,W24=$D$36,W24=$D$37,W24=$D$38,W24=$D$39,W24=$D$40,W24=$D$41,W24=$D$42,W24=$D$43,W24=$D$44,W24=$D$45,W24=$D$46,W24=$D$47,W24=$D$48,W24=$D$49,W24=$D$50,W24=$D$51),"F",IF(W23=1,"ALT",IF(OR(W24&lt;X35,W24&gt;X36),(HLOOKUP($I$7,$K$1:$Q$2,2,FALSE)),0)))))</f>
        <v>0</v>
      </c>
      <c r="X25" s="242">
        <f>IF(OR(X24&lt;$B$11,X24&gt;$B$13),0,IF(X24="",0,IF(OR(X24=$D$30,X24=$D$31,X24=$D$32,X24=$D$33,X24=$D$34,X24=$D$35,X24=$D$36,X24=$D$37,X24=$D$38,X24=$D$39,X24=$D$40,X24=$D$41,X24=$D$42,X24=$D$43,X24=$D$44,X24=$D$45,X24=$D$46,X24=$D$47,X24=$D$48,X24=$D$49,X24=$D$50,X24=$D$51),"F",IF(X23=1,"ALT",IF(OR(X24&lt;X35,X24&gt;X36),(HLOOKUP($I$7,$K$1:$Q$2,2,FALSE)),0)))))</f>
        <v>0</v>
      </c>
      <c r="Y25" s="242">
        <f>IF(OR(Y24&lt;$B$11,Y24&gt;$B$13),0,IF(Y24="",0,IF(OR(Y24=$D$30,Y24=$D$31,Y24=$D$32,Y24=$D$33,Y24=$D$34,Y24=$D$35,Y24=$D$36,Y24=$D$37,Y24=$D$38,Y24=$D$39,Y24=$D$40,Y24=$D$41,Y24=$D$42,Y24=$D$43,Y24=$D$44,Y24=$D$45,Y24=$D$46,Y24=$D$47,Y24=$D$48,Y24=$D$49,Y24=$D$50,Y24=$D$51),"F",IF(Y23=1,"ALT",IF(OR(Y24&lt;X35,Y24&gt;X36),(HLOOKUP($I$7,$K$1:$Q$2,2,FALSE)),0)))))</f>
        <v>0</v>
      </c>
      <c r="Z25" s="242"/>
      <c r="AA25" s="242"/>
      <c r="AB25" s="222">
        <f t="shared" ref="AB25" si="19">SUM(U25:AA25)</f>
        <v>0</v>
      </c>
      <c r="AC25" s="223" t="s">
        <v>261</v>
      </c>
      <c r="AE25" s="224">
        <f t="shared" ref="AE25" si="20">COUNTIF(AG25:AM25,"&gt;0")</f>
        <v>0</v>
      </c>
      <c r="AF25" s="221" t="s">
        <v>260</v>
      </c>
      <c r="AG25" s="242">
        <f>IF(OR(AG24&lt;$B$11,AG24&gt;$B$13),0,IF(AG24="",0,IF(OR(AG24=$D$30,AG24=$D$31,AG24=$D$32,AG24=$D$33,AG24=$D$34,AG24=$D$35,AG24=$D$36,AG24=$D$37,AG24=$D$38,AG24=$D$39,AG24=$D$40,AG24=$D$41,AG24=$D$42,AG24=$D$43,AG24=$D$44,AG24=$D$45,AG24=$D$46,AG24=$D$47,AG24=$D$48,AG24=$D$49,AG24=$D$50,AG24=$D$51),"F",IF(AG23=1,"ALT",IF(OR(AG24&lt;AJ35,AG24&gt;AJ36),(HLOOKUP($I$7,$K$1:$Q$2,2,FALSE)),0)))))</f>
        <v>0</v>
      </c>
      <c r="AH25" s="242">
        <f>IF(OR(AH24&lt;$B$11,AH24&gt;$B$13),0,IF(AH24="",0,IF(OR(AH24=$D$30,AH24=$D$31,AH24=$D$32,AH24=$D$33,AH24=$D$34,AH24=$D$35,AH24=$D$36,AH24=$D$37,AH24=$D$38,AH24=$D$39,AH24=$D$40,AH24=$D$41,AH24=$D$42,AH24=$D$43,AH24=$D$44,AH24=$D$45,AH24=$D$46,AH24=$D$47,AH24=$D$48,AH24=$D$49,AH24=$D$50,AH24=$D$51),"F",IF(AH23=1,"ALT",IF(OR(AH24&lt;AJ35,AH24&gt;AJ36),(HLOOKUP($I$7,$K$1:$Q$2,2,FALSE)),0)))))</f>
        <v>0</v>
      </c>
      <c r="AI25" s="242">
        <f>IF(OR(AI24&lt;$B$11,AI24&gt;$B$13),0,IF(AI24="",0,IF(OR(AI24=$D$30,AI24=$D$31,AI24=$D$32,AI24=$D$33,AI24=$D$34,AI24=$D$35,AI24=$D$36,AI24=$D$37,AI24=$D$38,AI24=$D$39,AI24=$D$40,AI24=$D$41,AI24=$D$42,AI24=$D$43,AI24=$D$44,AI24=$D$45,AI24=$D$46,AI24=$D$47,AI24=$D$48,AI24=$D$49,AI24=$D$50,AI24=$D$51),"F",IF(AI23=1,"ALT",IF(OR(AI24&lt;AJ35,AI24&gt;AJ36),(HLOOKUP($I$7,$K$1:$Q$2,2,FALSE)),0)))))</f>
        <v>0</v>
      </c>
      <c r="AJ25" s="242">
        <f>IF(OR(AJ24&lt;$B$11,AJ24&gt;$B$13),0,IF(AJ24="",0,IF(OR(AJ24=$D$30,AJ24=$D$31,AJ24=$D$32,AJ24=$D$33,AJ24=$D$34,AJ24=$D$35,AJ24=$D$36,AJ24=$D$37,AJ24=$D$38,AJ24=$D$39,AJ24=$D$40,AJ24=$D$41,AJ24=$D$42,AJ24=$D$43,AJ24=$D$44,AJ24=$D$45,AJ24=$D$46,AJ24=$D$47,AJ24=$D$48,AJ24=$D$49,AJ24=$D$50,AJ24=$D$51),"F",IF(AJ23=1,"ALT",IF(OR(AJ24&lt;AJ35,AJ24&gt;AJ36),(HLOOKUP($I$7,$K$1:$Q$2,2,FALSE)),0)))))</f>
        <v>0</v>
      </c>
      <c r="AK25" s="242">
        <f>IF(OR(AK24&lt;$B$11,AK24&gt;$B$13),0,IF(AK24="",0,IF(OR(AK24=$D$30,AK24=$D$31,AK24=$D$32,AK24=$D$33,AK24=$D$34,AK24=$D$35,AK24=$D$36,AK24=$D$37,AK24=$D$38,AK24=$D$39,AK24=$D$40,AK24=$D$41,AK24=$D$42,AK24=$D$43,AK24=$D$44,AK24=$D$45,AK24=$D$46,AK24=$D$47,AK24=$D$48,AK24=$D$49,AK24=$D$50,AK24=$D$51),"F",IF(AK23=1,"ALT",IF(OR(AK24&lt;AJ35,AK24&gt;AJ36),(HLOOKUP($I$7,$K$1:$Q$2,2,FALSE)),0)))))</f>
        <v>0</v>
      </c>
      <c r="AL25" s="242"/>
      <c r="AM25" s="242"/>
      <c r="AN25" s="222">
        <f t="shared" ref="AN25" si="21">SUM(AG25:AM25)</f>
        <v>0</v>
      </c>
      <c r="AO25" s="223" t="s">
        <v>261</v>
      </c>
      <c r="AP25" s="222"/>
    </row>
    <row r="26" spans="1:42" x14ac:dyDescent="0.2">
      <c r="A26" s="203"/>
      <c r="B26" s="203"/>
      <c r="C26" s="203"/>
      <c r="D26" s="203"/>
      <c r="E26" s="203"/>
      <c r="F26" s="203"/>
      <c r="G26" s="224"/>
      <c r="H26" s="203"/>
      <c r="I26" s="211"/>
      <c r="J26" s="211"/>
      <c r="K26" s="211"/>
      <c r="L26" s="211"/>
      <c r="M26" s="211"/>
      <c r="N26" s="211"/>
      <c r="O26" s="211"/>
      <c r="P26" s="203"/>
      <c r="Q26" s="218"/>
      <c r="S26" s="224"/>
      <c r="T26" s="203"/>
      <c r="U26" s="211"/>
      <c r="V26" s="211"/>
      <c r="W26" s="211"/>
      <c r="X26" s="211"/>
      <c r="Y26" s="211"/>
      <c r="Z26" s="211"/>
      <c r="AA26" s="211"/>
      <c r="AB26" s="203"/>
      <c r="AC26" s="218"/>
      <c r="AE26" s="224"/>
      <c r="AF26" s="203"/>
      <c r="AG26" s="211"/>
      <c r="AH26" s="211"/>
      <c r="AI26" s="211"/>
      <c r="AJ26" s="211"/>
      <c r="AK26" s="211"/>
      <c r="AL26" s="211"/>
      <c r="AM26" s="211"/>
      <c r="AN26" s="203"/>
      <c r="AO26" s="218"/>
      <c r="AP26" s="203"/>
    </row>
    <row r="27" spans="1:42" ht="13.5" thickBot="1" x14ac:dyDescent="0.25">
      <c r="A27" s="197"/>
      <c r="G27" s="224"/>
      <c r="H27" s="233" t="s">
        <v>266</v>
      </c>
      <c r="I27" s="227" t="s">
        <v>256</v>
      </c>
      <c r="J27" s="227"/>
      <c r="K27" s="227"/>
      <c r="L27" s="227"/>
      <c r="M27" s="227"/>
      <c r="N27" s="228">
        <f>SUM(G10:G25)</f>
        <v>2</v>
      </c>
      <c r="O27" s="229" t="s">
        <v>260</v>
      </c>
      <c r="P27" s="203"/>
      <c r="Q27" s="218"/>
      <c r="S27" s="224"/>
      <c r="T27" s="233" t="s">
        <v>266</v>
      </c>
      <c r="U27" s="227" t="s">
        <v>256</v>
      </c>
      <c r="V27" s="227"/>
      <c r="W27" s="227"/>
      <c r="X27" s="227"/>
      <c r="Y27" s="227"/>
      <c r="Z27" s="228">
        <f>SUM(S10:S25)</f>
        <v>23</v>
      </c>
      <c r="AA27" s="229" t="s">
        <v>260</v>
      </c>
      <c r="AB27" s="203"/>
      <c r="AC27" s="218"/>
      <c r="AE27" s="224"/>
      <c r="AF27" s="233" t="s">
        <v>266</v>
      </c>
      <c r="AG27" s="227" t="s">
        <v>256</v>
      </c>
      <c r="AH27" s="227"/>
      <c r="AI27" s="227"/>
      <c r="AJ27" s="227"/>
      <c r="AK27" s="227"/>
      <c r="AL27" s="228">
        <f>SUM(AE10:AE25)</f>
        <v>0</v>
      </c>
      <c r="AM27" s="229" t="s">
        <v>260</v>
      </c>
      <c r="AN27" s="203"/>
      <c r="AO27" s="218"/>
      <c r="AP27" s="203"/>
    </row>
    <row r="28" spans="1:42" x14ac:dyDescent="0.2">
      <c r="A28" s="264"/>
      <c r="B28" s="265"/>
      <c r="C28" s="283" t="s">
        <v>299</v>
      </c>
      <c r="D28" s="266"/>
      <c r="G28" s="224"/>
      <c r="H28" s="234" t="s">
        <v>266</v>
      </c>
      <c r="I28" s="230" t="s">
        <v>259</v>
      </c>
      <c r="J28" s="230"/>
      <c r="K28" s="230"/>
      <c r="L28" s="230"/>
      <c r="M28" s="230"/>
      <c r="N28" s="231">
        <f>SUM(P10:P25)</f>
        <v>14</v>
      </c>
      <c r="O28" s="232" t="s">
        <v>261</v>
      </c>
      <c r="P28" s="203"/>
      <c r="Q28" s="218"/>
      <c r="S28" s="224"/>
      <c r="T28" s="234" t="s">
        <v>266</v>
      </c>
      <c r="U28" s="230" t="s">
        <v>259</v>
      </c>
      <c r="V28" s="230"/>
      <c r="W28" s="230"/>
      <c r="X28" s="230"/>
      <c r="Y28" s="230"/>
      <c r="Z28" s="231">
        <f>SUM(AB10:AB25)</f>
        <v>161</v>
      </c>
      <c r="AA28" s="232" t="s">
        <v>261</v>
      </c>
      <c r="AB28" s="203"/>
      <c r="AC28" s="218"/>
      <c r="AE28" s="224"/>
      <c r="AF28" s="234" t="s">
        <v>266</v>
      </c>
      <c r="AG28" s="230" t="s">
        <v>259</v>
      </c>
      <c r="AH28" s="230"/>
      <c r="AI28" s="230"/>
      <c r="AJ28" s="230"/>
      <c r="AK28" s="230"/>
      <c r="AL28" s="231">
        <f>SUM(AN10:AN25)</f>
        <v>0</v>
      </c>
      <c r="AM28" s="232" t="s">
        <v>261</v>
      </c>
      <c r="AN28" s="203"/>
      <c r="AO28" s="218"/>
      <c r="AP28" s="203"/>
    </row>
    <row r="29" spans="1:42" ht="13.5" thickBot="1" x14ac:dyDescent="0.25">
      <c r="A29" s="267" t="s">
        <v>278</v>
      </c>
      <c r="B29" s="268">
        <f>IF(B11="",1900,YEAR(B11))</f>
        <v>2014</v>
      </c>
      <c r="C29" s="284" t="s">
        <v>300</v>
      </c>
      <c r="D29" s="269">
        <f>B29</f>
        <v>2014</v>
      </c>
      <c r="G29" s="224"/>
      <c r="H29" s="203"/>
      <c r="I29" s="203"/>
      <c r="J29" s="203"/>
      <c r="K29" s="203"/>
      <c r="L29" s="203"/>
      <c r="M29" s="203"/>
      <c r="N29" s="203"/>
      <c r="O29" s="203"/>
      <c r="P29" s="203"/>
      <c r="Q29" s="218"/>
      <c r="S29" s="224"/>
      <c r="T29" s="203"/>
      <c r="U29" s="203"/>
      <c r="V29" s="203"/>
      <c r="W29" s="203"/>
      <c r="X29" s="203"/>
      <c r="Y29" s="203"/>
      <c r="Z29" s="203"/>
      <c r="AA29" s="203"/>
      <c r="AB29" s="203"/>
      <c r="AC29" s="218"/>
      <c r="AE29" s="224"/>
      <c r="AF29" s="203"/>
      <c r="AG29" s="203"/>
      <c r="AH29" s="203"/>
      <c r="AI29" s="203"/>
      <c r="AJ29" s="203"/>
      <c r="AK29" s="203"/>
      <c r="AL29" s="203"/>
      <c r="AM29" s="203"/>
      <c r="AN29" s="203"/>
      <c r="AO29" s="218"/>
      <c r="AP29" s="203"/>
    </row>
    <row r="30" spans="1:42" x14ac:dyDescent="0.2">
      <c r="A30" s="262" t="s">
        <v>267</v>
      </c>
      <c r="B30" s="263">
        <f>DATE(B29,1,1)</f>
        <v>41640</v>
      </c>
      <c r="C30" s="285"/>
      <c r="D30" s="260">
        <f t="shared" ref="D30:D51" si="22">IF(C30="oui","",B30)</f>
        <v>41640</v>
      </c>
      <c r="E30" s="314">
        <f ca="1">CELL("contenu",D30)</f>
        <v>41640</v>
      </c>
      <c r="G30" s="224"/>
      <c r="H30" s="225" t="s">
        <v>262</v>
      </c>
      <c r="I30" s="226"/>
      <c r="J30" s="226"/>
      <c r="K30" s="226"/>
      <c r="L30" s="226"/>
      <c r="M30" s="226"/>
      <c r="N30" s="226"/>
      <c r="O30" s="226"/>
      <c r="P30" s="203"/>
      <c r="Q30" s="218"/>
      <c r="S30" s="224"/>
      <c r="T30" s="225" t="s">
        <v>262</v>
      </c>
      <c r="U30" s="226"/>
      <c r="V30" s="226"/>
      <c r="W30" s="226"/>
      <c r="X30" s="226"/>
      <c r="Y30" s="226"/>
      <c r="Z30" s="226"/>
      <c r="AA30" s="226"/>
      <c r="AB30" s="203"/>
      <c r="AC30" s="218"/>
      <c r="AE30" s="224"/>
      <c r="AF30" s="225" t="s">
        <v>262</v>
      </c>
      <c r="AG30" s="226"/>
      <c r="AH30" s="226"/>
      <c r="AI30" s="226"/>
      <c r="AJ30" s="226"/>
      <c r="AK30" s="226"/>
      <c r="AL30" s="226"/>
      <c r="AM30" s="226"/>
      <c r="AN30" s="203"/>
      <c r="AO30" s="218"/>
      <c r="AP30" s="203"/>
    </row>
    <row r="31" spans="1:42" x14ac:dyDescent="0.2">
      <c r="A31" s="256" t="s">
        <v>268</v>
      </c>
      <c r="B31" s="257">
        <f>DATE(B29,3,1)+(28+(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)-(MOD((QUOTIENT(B29,4)+B29+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+2+QUOTIENT(QUOTIENT(B29,100),4)-QUOTIENT(B29,100)),7)))-1+1</f>
        <v>41750</v>
      </c>
      <c r="C31" s="285"/>
      <c r="D31" s="260">
        <f t="shared" si="22"/>
        <v>41750</v>
      </c>
      <c r="E31" s="314">
        <f t="shared" ref="E31:E51" ca="1" si="23">CELL("contenu",D31)</f>
        <v>41750</v>
      </c>
      <c r="G31" s="224"/>
      <c r="H31" s="318" t="s">
        <v>263</v>
      </c>
      <c r="I31" s="319"/>
      <c r="J31" s="319"/>
      <c r="K31" s="319"/>
      <c r="L31" s="320"/>
      <c r="M31" s="320"/>
      <c r="N31" s="321"/>
      <c r="O31" s="226"/>
      <c r="P31" s="203"/>
      <c r="Q31" s="218"/>
      <c r="S31" s="224"/>
      <c r="T31" s="318" t="s">
        <v>263</v>
      </c>
      <c r="U31" s="319"/>
      <c r="V31" s="319"/>
      <c r="W31" s="319"/>
      <c r="X31" s="320"/>
      <c r="Y31" s="320"/>
      <c r="Z31" s="321"/>
      <c r="AA31" s="226"/>
      <c r="AB31" s="203"/>
      <c r="AC31" s="218"/>
      <c r="AE31" s="224"/>
      <c r="AF31" s="318" t="s">
        <v>263</v>
      </c>
      <c r="AG31" s="319"/>
      <c r="AH31" s="319"/>
      <c r="AI31" s="319"/>
      <c r="AJ31" s="320">
        <v>41946</v>
      </c>
      <c r="AK31" s="320"/>
      <c r="AL31" s="321"/>
      <c r="AM31" s="226"/>
      <c r="AN31" s="203"/>
      <c r="AO31" s="218"/>
      <c r="AP31" s="203"/>
    </row>
    <row r="32" spans="1:42" x14ac:dyDescent="0.2">
      <c r="A32" s="256" t="s">
        <v>269</v>
      </c>
      <c r="B32" s="257">
        <f>DATE(B29,5,1)</f>
        <v>41760</v>
      </c>
      <c r="C32" s="285"/>
      <c r="D32" s="260">
        <f t="shared" si="22"/>
        <v>41760</v>
      </c>
      <c r="E32" s="314">
        <f t="shared" ca="1" si="23"/>
        <v>41760</v>
      </c>
      <c r="G32" s="224"/>
      <c r="H32" s="318" t="s">
        <v>264</v>
      </c>
      <c r="I32" s="319"/>
      <c r="J32" s="319"/>
      <c r="K32" s="319"/>
      <c r="L32" s="320"/>
      <c r="M32" s="320"/>
      <c r="N32" s="321"/>
      <c r="O32" s="226"/>
      <c r="P32" s="203"/>
      <c r="Q32" s="218"/>
      <c r="S32" s="224"/>
      <c r="T32" s="318" t="s">
        <v>264</v>
      </c>
      <c r="U32" s="319"/>
      <c r="V32" s="319"/>
      <c r="W32" s="319"/>
      <c r="X32" s="320"/>
      <c r="Y32" s="320"/>
      <c r="Z32" s="321"/>
      <c r="AA32" s="226"/>
      <c r="AB32" s="203"/>
      <c r="AC32" s="218"/>
      <c r="AE32" s="224"/>
      <c r="AF32" s="318" t="s">
        <v>264</v>
      </c>
      <c r="AG32" s="319"/>
      <c r="AH32" s="319"/>
      <c r="AI32" s="319"/>
      <c r="AJ32" s="320">
        <v>41973</v>
      </c>
      <c r="AK32" s="320"/>
      <c r="AL32" s="321"/>
      <c r="AM32" s="226"/>
      <c r="AN32" s="203"/>
      <c r="AO32" s="218"/>
      <c r="AP32" s="203"/>
    </row>
    <row r="33" spans="1:42" x14ac:dyDescent="0.2">
      <c r="A33" s="256" t="s">
        <v>270</v>
      </c>
      <c r="B33" s="257">
        <f>DATE(B29,5,8)</f>
        <v>41767</v>
      </c>
      <c r="C33" s="285"/>
      <c r="D33" s="260">
        <f t="shared" si="22"/>
        <v>41767</v>
      </c>
      <c r="E33" s="314">
        <f t="shared" ca="1" si="23"/>
        <v>41767</v>
      </c>
      <c r="G33" s="224"/>
      <c r="H33" s="211"/>
      <c r="I33" s="211"/>
      <c r="J33" s="211"/>
      <c r="K33" s="211"/>
      <c r="L33" s="211"/>
      <c r="M33" s="211"/>
      <c r="N33" s="211"/>
      <c r="O33" s="211"/>
      <c r="P33" s="203"/>
      <c r="Q33" s="218"/>
      <c r="S33" s="224"/>
      <c r="T33" s="211"/>
      <c r="U33" s="211"/>
      <c r="V33" s="211"/>
      <c r="W33" s="211"/>
      <c r="X33" s="211"/>
      <c r="Y33" s="211"/>
      <c r="Z33" s="211"/>
      <c r="AA33" s="211"/>
      <c r="AB33" s="203"/>
      <c r="AC33" s="218"/>
      <c r="AE33" s="224"/>
      <c r="AF33" s="211"/>
      <c r="AG33" s="211"/>
      <c r="AH33" s="211"/>
      <c r="AI33" s="211"/>
      <c r="AJ33" s="211"/>
      <c r="AK33" s="211"/>
      <c r="AL33" s="211"/>
      <c r="AM33" s="211"/>
      <c r="AN33" s="203"/>
      <c r="AO33" s="218"/>
      <c r="AP33" s="203"/>
    </row>
    <row r="34" spans="1:42" x14ac:dyDescent="0.2">
      <c r="A34" s="256" t="s">
        <v>271</v>
      </c>
      <c r="B34" s="257">
        <f>DATE(B29,3,1)+(28+(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)-(MOD((QUOTIENT(B29,4)+B29+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+2+QUOTIENT(QUOTIENT(B29,100),4)-QUOTIENT(B29,100)),7)))-1+39</f>
        <v>41788</v>
      </c>
      <c r="C34" s="285"/>
      <c r="D34" s="260">
        <f t="shared" si="22"/>
        <v>41788</v>
      </c>
      <c r="E34" s="314">
        <f t="shared" ca="1" si="23"/>
        <v>41788</v>
      </c>
      <c r="G34" s="224"/>
      <c r="H34" s="241" t="s">
        <v>265</v>
      </c>
      <c r="I34" s="211"/>
      <c r="J34" s="211"/>
      <c r="K34" s="211"/>
      <c r="L34" s="211"/>
      <c r="M34" s="211"/>
      <c r="N34" s="211"/>
      <c r="O34" s="211"/>
      <c r="P34" s="203"/>
      <c r="Q34" s="218"/>
      <c r="S34" s="224"/>
      <c r="T34" s="241" t="s">
        <v>265</v>
      </c>
      <c r="U34" s="211"/>
      <c r="V34" s="211"/>
      <c r="W34" s="211"/>
      <c r="X34" s="211"/>
      <c r="Y34" s="211"/>
      <c r="Z34" s="211"/>
      <c r="AA34" s="211"/>
      <c r="AB34" s="203"/>
      <c r="AC34" s="218"/>
      <c r="AE34" s="224"/>
      <c r="AF34" s="241" t="s">
        <v>265</v>
      </c>
      <c r="AG34" s="211"/>
      <c r="AH34" s="211"/>
      <c r="AI34" s="211"/>
      <c r="AJ34" s="211"/>
      <c r="AK34" s="211"/>
      <c r="AL34" s="211"/>
      <c r="AM34" s="211"/>
      <c r="AN34" s="203"/>
      <c r="AO34" s="218"/>
      <c r="AP34" s="203"/>
    </row>
    <row r="35" spans="1:42" x14ac:dyDescent="0.2">
      <c r="A35" s="256" t="s">
        <v>272</v>
      </c>
      <c r="B35" s="257">
        <f>DATE(B29,3,1)+(28+(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)-(MOD((QUOTIENT(B29,4)+B29+((QUOTIENT(MOD((19*MOD(B29,19)+QUOTIENT(B29,100)-QUOTIENT(QUOTIENT(B29,100),4)-QUOTIENT((8*QUOTIENT(B29,100)+13),25)+15),30),28))*(QUOTIENT(29,MOD((19*MOD(B29,19)+QUOTIENT(B29,100)-QUOTIENT(QUOTIENT(B29,100),4)-QUOTIENT((8*QUOTIENT(B29,100)+13),25)+15),30)+1))*(QUOTIENT((21-MOD(B29,19)),11))-1)*(QUOTIENT(MOD((19*MOD(B29,19)+QUOTIENT(B29,100)-QUOTIENT(QUOTIENT(B29,100),4)-QUOTIENT((8*QUOTIENT(B29,100)+13),25)+15),30),28))+(MOD((19*MOD(B29,19)+QUOTIENT(B29,100)-QUOTIENT(QUOTIENT(B29,100),4)-QUOTIENT((8*QUOTIENT(B29,100)+13),25)+15),30))+2+QUOTIENT(QUOTIENT(B29,100),4)-QUOTIENT(B29,100)),7)))-1+50</f>
        <v>41799</v>
      </c>
      <c r="C35" s="285"/>
      <c r="D35" s="260">
        <f t="shared" si="22"/>
        <v>41799</v>
      </c>
      <c r="E35" s="314">
        <f t="shared" ca="1" si="23"/>
        <v>41799</v>
      </c>
      <c r="G35" s="224"/>
      <c r="H35" s="322" t="s">
        <v>263</v>
      </c>
      <c r="I35" s="323"/>
      <c r="J35" s="323"/>
      <c r="K35" s="324"/>
      <c r="L35" s="320"/>
      <c r="M35" s="320"/>
      <c r="N35" s="321"/>
      <c r="O35" s="211"/>
      <c r="P35" s="203"/>
      <c r="Q35" s="218"/>
      <c r="S35" s="224"/>
      <c r="T35" s="322" t="s">
        <v>263</v>
      </c>
      <c r="U35" s="323"/>
      <c r="V35" s="323"/>
      <c r="W35" s="324"/>
      <c r="X35" s="320"/>
      <c r="Y35" s="320"/>
      <c r="Z35" s="321"/>
      <c r="AA35" s="211"/>
      <c r="AB35" s="203"/>
      <c r="AC35" s="218"/>
      <c r="AE35" s="224"/>
      <c r="AF35" s="322" t="s">
        <v>263</v>
      </c>
      <c r="AG35" s="323"/>
      <c r="AH35" s="323"/>
      <c r="AI35" s="324"/>
      <c r="AJ35" s="320"/>
      <c r="AK35" s="320"/>
      <c r="AL35" s="321"/>
      <c r="AM35" s="211"/>
      <c r="AN35" s="203"/>
      <c r="AO35" s="218"/>
      <c r="AP35" s="203"/>
    </row>
    <row r="36" spans="1:42" x14ac:dyDescent="0.2">
      <c r="A36" s="256" t="s">
        <v>273</v>
      </c>
      <c r="B36" s="257">
        <f>DATE(B29,7,14)</f>
        <v>41834</v>
      </c>
      <c r="C36" s="285"/>
      <c r="D36" s="260">
        <f t="shared" si="22"/>
        <v>41834</v>
      </c>
      <c r="E36" s="314">
        <f t="shared" ca="1" si="23"/>
        <v>41834</v>
      </c>
      <c r="G36" s="224"/>
      <c r="H36" s="322" t="s">
        <v>264</v>
      </c>
      <c r="I36" s="323"/>
      <c r="J36" s="323"/>
      <c r="K36" s="324"/>
      <c r="L36" s="320"/>
      <c r="M36" s="320"/>
      <c r="N36" s="321"/>
      <c r="O36" s="211"/>
      <c r="P36" s="203"/>
      <c r="Q36" s="218"/>
      <c r="S36" s="224"/>
      <c r="T36" s="322" t="s">
        <v>264</v>
      </c>
      <c r="U36" s="323"/>
      <c r="V36" s="323"/>
      <c r="W36" s="324"/>
      <c r="X36" s="320"/>
      <c r="Y36" s="320"/>
      <c r="Z36" s="321"/>
      <c r="AA36" s="211"/>
      <c r="AB36" s="203"/>
      <c r="AC36" s="218"/>
      <c r="AE36" s="224"/>
      <c r="AF36" s="322" t="s">
        <v>264</v>
      </c>
      <c r="AG36" s="323"/>
      <c r="AH36" s="323"/>
      <c r="AI36" s="324"/>
      <c r="AJ36" s="320"/>
      <c r="AK36" s="320"/>
      <c r="AL36" s="321"/>
      <c r="AM36" s="211"/>
      <c r="AN36" s="203"/>
      <c r="AO36" s="218"/>
      <c r="AP36" s="203"/>
    </row>
    <row r="37" spans="1:42" ht="13.5" thickBot="1" x14ac:dyDescent="0.25">
      <c r="A37" s="256" t="s">
        <v>274</v>
      </c>
      <c r="B37" s="257">
        <f>DATE(B29,8,15)</f>
        <v>41866</v>
      </c>
      <c r="C37" s="285"/>
      <c r="D37" s="260">
        <f t="shared" si="22"/>
        <v>41866</v>
      </c>
      <c r="E37" s="314">
        <f t="shared" ca="1" si="23"/>
        <v>41866</v>
      </c>
      <c r="G37" s="239"/>
      <c r="H37" s="219"/>
      <c r="I37" s="219"/>
      <c r="J37" s="219"/>
      <c r="K37" s="219"/>
      <c r="L37" s="219"/>
      <c r="M37" s="219"/>
      <c r="N37" s="219"/>
      <c r="O37" s="219"/>
      <c r="P37" s="219"/>
      <c r="Q37" s="220"/>
      <c r="S37" s="239"/>
      <c r="T37" s="219"/>
      <c r="U37" s="219"/>
      <c r="V37" s="219"/>
      <c r="W37" s="219"/>
      <c r="X37" s="219"/>
      <c r="Y37" s="219"/>
      <c r="Z37" s="219"/>
      <c r="AA37" s="219"/>
      <c r="AB37" s="219"/>
      <c r="AC37" s="220"/>
      <c r="AE37" s="239"/>
      <c r="AF37" s="219"/>
      <c r="AG37" s="219"/>
      <c r="AH37" s="219"/>
      <c r="AI37" s="219"/>
      <c r="AJ37" s="219"/>
      <c r="AK37" s="219"/>
      <c r="AL37" s="219"/>
      <c r="AM37" s="219"/>
      <c r="AN37" s="219"/>
      <c r="AO37" s="220"/>
      <c r="AP37" s="203"/>
    </row>
    <row r="38" spans="1:42" ht="13.5" thickBot="1" x14ac:dyDescent="0.25">
      <c r="A38" s="256" t="s">
        <v>275</v>
      </c>
      <c r="B38" s="257">
        <f>DATE(B29,11,1)</f>
        <v>41944</v>
      </c>
      <c r="C38" s="285"/>
      <c r="D38" s="260">
        <f t="shared" si="22"/>
        <v>41944</v>
      </c>
      <c r="E38" s="314">
        <f t="shared" ca="1" si="23"/>
        <v>41944</v>
      </c>
      <c r="AP38" s="203"/>
    </row>
    <row r="39" spans="1:42" x14ac:dyDescent="0.2">
      <c r="A39" s="256" t="s">
        <v>276</v>
      </c>
      <c r="B39" s="257">
        <f>DATE(B29,11,11)</f>
        <v>41954</v>
      </c>
      <c r="C39" s="285"/>
      <c r="D39" s="260">
        <f t="shared" si="22"/>
        <v>41954</v>
      </c>
      <c r="E39" s="314">
        <f t="shared" ca="1" si="23"/>
        <v>41954</v>
      </c>
      <c r="G39" s="238"/>
      <c r="H39" s="214"/>
      <c r="I39" s="215">
        <f>IF(AM5=12,AG5+1,AG5)</f>
        <v>2014</v>
      </c>
      <c r="J39" s="215"/>
      <c r="K39" s="235"/>
      <c r="L39" s="235"/>
      <c r="M39" s="235"/>
      <c r="N39" s="235"/>
      <c r="O39" s="235">
        <f>IF(AM5=12,1,AM5+1)</f>
        <v>12</v>
      </c>
      <c r="P39" s="216"/>
      <c r="Q39" s="217"/>
      <c r="S39" s="238"/>
      <c r="T39" s="214"/>
      <c r="U39" s="215">
        <f>IF(O39=12,I39+1,I39)</f>
        <v>2015</v>
      </c>
      <c r="V39" s="215"/>
      <c r="W39" s="235"/>
      <c r="X39" s="235"/>
      <c r="Y39" s="235"/>
      <c r="Z39" s="235"/>
      <c r="AA39" s="235">
        <f>IF(O39=12,1,O39+1)</f>
        <v>1</v>
      </c>
      <c r="AB39" s="216"/>
      <c r="AC39" s="217"/>
      <c r="AE39" s="238"/>
      <c r="AF39" s="214"/>
      <c r="AG39" s="215">
        <f>IF(AA39=12,U39+1,U39)</f>
        <v>2015</v>
      </c>
      <c r="AH39" s="215"/>
      <c r="AI39" s="235"/>
      <c r="AJ39" s="235"/>
      <c r="AK39" s="235"/>
      <c r="AL39" s="235"/>
      <c r="AM39" s="235">
        <f>IF(AA39=12,1,AA39+1)</f>
        <v>2</v>
      </c>
      <c r="AN39" s="216"/>
      <c r="AO39" s="217"/>
    </row>
    <row r="40" spans="1:42" x14ac:dyDescent="0.2">
      <c r="A40" s="256" t="s">
        <v>277</v>
      </c>
      <c r="B40" s="257">
        <f>DATE(B29,12,25)</f>
        <v>41998</v>
      </c>
      <c r="C40" s="285"/>
      <c r="D40" s="260">
        <f t="shared" si="22"/>
        <v>41998</v>
      </c>
      <c r="E40" s="314">
        <f t="shared" ca="1" si="23"/>
        <v>41998</v>
      </c>
      <c r="G40" s="224"/>
      <c r="H40" s="203"/>
      <c r="I40" s="317">
        <f>DATE(I39,O39,1)</f>
        <v>41974</v>
      </c>
      <c r="J40" s="317"/>
      <c r="K40" s="317"/>
      <c r="L40" s="317"/>
      <c r="M40" s="317"/>
      <c r="N40" s="317"/>
      <c r="O40" s="317"/>
      <c r="P40" s="203"/>
      <c r="Q40" s="218"/>
      <c r="S40" s="224"/>
      <c r="T40" s="203"/>
      <c r="U40" s="317">
        <f>DATE(U39,AA39,1)</f>
        <v>42005</v>
      </c>
      <c r="V40" s="317"/>
      <c r="W40" s="317"/>
      <c r="X40" s="317"/>
      <c r="Y40" s="317"/>
      <c r="Z40" s="317"/>
      <c r="AA40" s="317"/>
      <c r="AB40" s="203"/>
      <c r="AC40" s="218"/>
      <c r="AE40" s="224"/>
      <c r="AF40" s="203"/>
      <c r="AG40" s="317">
        <f>DATE(AG39,AM39,1)</f>
        <v>42036</v>
      </c>
      <c r="AH40" s="317"/>
      <c r="AI40" s="317"/>
      <c r="AJ40" s="317"/>
      <c r="AK40" s="317"/>
      <c r="AL40" s="317"/>
      <c r="AM40" s="317"/>
      <c r="AN40" s="203"/>
      <c r="AO40" s="218"/>
    </row>
    <row r="41" spans="1:42" x14ac:dyDescent="0.2">
      <c r="A41" s="256" t="s">
        <v>267</v>
      </c>
      <c r="B41" s="257">
        <f>DATE(B29+1,1,1)</f>
        <v>42005</v>
      </c>
      <c r="C41" s="285"/>
      <c r="D41" s="260">
        <f t="shared" si="22"/>
        <v>42005</v>
      </c>
      <c r="E41" s="314">
        <f t="shared" ca="1" si="23"/>
        <v>42005</v>
      </c>
      <c r="F41" s="203"/>
      <c r="G41" s="224"/>
      <c r="H41" s="203"/>
      <c r="I41" s="236" t="s">
        <v>248</v>
      </c>
      <c r="J41" s="236" t="s">
        <v>249</v>
      </c>
      <c r="K41" s="236" t="s">
        <v>250</v>
      </c>
      <c r="L41" s="236" t="s">
        <v>251</v>
      </c>
      <c r="M41" s="236" t="s">
        <v>252</v>
      </c>
      <c r="N41" s="236" t="s">
        <v>253</v>
      </c>
      <c r="O41" s="236" t="s">
        <v>254</v>
      </c>
      <c r="P41" s="203"/>
      <c r="Q41" s="218"/>
      <c r="S41" s="224"/>
      <c r="T41" s="203"/>
      <c r="U41" s="236" t="s">
        <v>248</v>
      </c>
      <c r="V41" s="236" t="s">
        <v>249</v>
      </c>
      <c r="W41" s="236" t="s">
        <v>250</v>
      </c>
      <c r="X41" s="236" t="s">
        <v>251</v>
      </c>
      <c r="Y41" s="236" t="s">
        <v>252</v>
      </c>
      <c r="Z41" s="236" t="s">
        <v>253</v>
      </c>
      <c r="AA41" s="236" t="s">
        <v>254</v>
      </c>
      <c r="AB41" s="203"/>
      <c r="AC41" s="218"/>
      <c r="AE41" s="224"/>
      <c r="AF41" s="203"/>
      <c r="AG41" s="236" t="s">
        <v>248</v>
      </c>
      <c r="AH41" s="236" t="s">
        <v>249</v>
      </c>
      <c r="AI41" s="236" t="s">
        <v>250</v>
      </c>
      <c r="AJ41" s="236" t="s">
        <v>251</v>
      </c>
      <c r="AK41" s="236" t="s">
        <v>252</v>
      </c>
      <c r="AL41" s="236" t="s">
        <v>253</v>
      </c>
      <c r="AM41" s="236" t="s">
        <v>254</v>
      </c>
      <c r="AN41" s="203"/>
      <c r="AO41" s="218"/>
    </row>
    <row r="42" spans="1:42" x14ac:dyDescent="0.2">
      <c r="A42" s="256" t="s">
        <v>268</v>
      </c>
      <c r="B42" s="257">
        <f>DATE(B29+1,3,1)+(28+(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)-(MOD((QUOTIENT(B29+1,4)+B29+1+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+2+QUOTIENT(QUOTIENT(B29+1,100),4)-QUOTIENT(B29+1,100)),7)))-1+1</f>
        <v>42100</v>
      </c>
      <c r="C42" s="285"/>
      <c r="D42" s="260">
        <f t="shared" si="22"/>
        <v>42100</v>
      </c>
      <c r="E42" s="314">
        <f t="shared" ca="1" si="23"/>
        <v>42100</v>
      </c>
      <c r="G42" s="224"/>
      <c r="H42" s="203"/>
      <c r="I42" s="253">
        <f>IF(AND(I43&lt;=L66,I43&gt;=L65),1,"")</f>
        <v>1</v>
      </c>
      <c r="J42" s="253" t="str">
        <f>IF(AND(J43&lt;=L66,J43&gt;=L65),1,"")</f>
        <v/>
      </c>
      <c r="K42" s="253" t="str">
        <f>IF(AND(K43&lt;=L66,K43&gt;=L65),1,"")</f>
        <v/>
      </c>
      <c r="L42" s="253" t="str">
        <f>IF(AND(L43&lt;=L66,L43&gt;=L65),1,"")</f>
        <v/>
      </c>
      <c r="M42" s="253" t="str">
        <f>IF(AND(M43&lt;=L66,M43&gt;=L65),1,"")</f>
        <v/>
      </c>
      <c r="N42" s="253"/>
      <c r="O42" s="253"/>
      <c r="P42" s="203"/>
      <c r="Q42" s="218"/>
      <c r="S42" s="224"/>
      <c r="T42" s="203"/>
      <c r="U42" s="253" t="str">
        <f>IF(AND(U43&lt;=X66,U43&gt;=X65),1,"")</f>
        <v/>
      </c>
      <c r="V42" s="253" t="str">
        <f>IF(AND(V43&lt;=X66,V43&gt;=X65),1,"")</f>
        <v/>
      </c>
      <c r="W42" s="253" t="str">
        <f>IF(AND(W43&lt;=X66,W43&gt;=X65),1,"")</f>
        <v/>
      </c>
      <c r="X42" s="253" t="str">
        <f>IF(AND(X43&lt;=X66,X43&gt;=X65),1,"")</f>
        <v/>
      </c>
      <c r="Y42" s="253" t="str">
        <f>IF(AND(Y43&lt;=X66,Y43&gt;=X65),1,"")</f>
        <v/>
      </c>
      <c r="Z42" s="253"/>
      <c r="AA42" s="253"/>
      <c r="AB42" s="203"/>
      <c r="AC42" s="218"/>
      <c r="AE42" s="224"/>
      <c r="AF42" s="203"/>
      <c r="AG42" s="253" t="str">
        <f>IF(AND(AG43&lt;=AJ66,AG43&gt;=AJ65),1,"")</f>
        <v/>
      </c>
      <c r="AH42" s="253" t="str">
        <f>IF(AND(AH43&lt;=AJ66,AH43&gt;=AJ65),1,"")</f>
        <v/>
      </c>
      <c r="AI42" s="253" t="str">
        <f>IF(AND(AI43&lt;=AJ66,AI43&gt;=AJ65),1,"")</f>
        <v/>
      </c>
      <c r="AJ42" s="253" t="str">
        <f>IF(AND(AJ43&lt;=AJ66,AJ43&gt;=AJ65),1,"")</f>
        <v/>
      </c>
      <c r="AK42" s="253" t="str">
        <f>IF(AND(AK43&lt;=AJ66,AK43&gt;=AJ65),1,"")</f>
        <v/>
      </c>
      <c r="AL42" s="253"/>
      <c r="AM42" s="253"/>
      <c r="AN42" s="203"/>
      <c r="AO42" s="218"/>
    </row>
    <row r="43" spans="1:42" x14ac:dyDescent="0.2">
      <c r="A43" s="256" t="s">
        <v>269</v>
      </c>
      <c r="B43" s="257">
        <f>DATE(B29+1,5,1)</f>
        <v>42125</v>
      </c>
      <c r="C43" s="285"/>
      <c r="D43" s="260">
        <f t="shared" si="22"/>
        <v>42125</v>
      </c>
      <c r="E43" s="314">
        <f t="shared" ca="1" si="23"/>
        <v>42125</v>
      </c>
      <c r="G43" s="224"/>
      <c r="H43" s="203"/>
      <c r="I43" s="240">
        <f>IF(MONTH(DATE(I39,MONTH(I40),1-MOD(6+WEEKDAY(I40)-1,7)))=MONTH(I40),DATE(I39,MONTH(I40),1-MOD(6+WEEKDAY(I40)-1,7)),"")</f>
        <v>41974</v>
      </c>
      <c r="J43" s="240">
        <f>IF(MONTH(DATE(I39,MONTH(I40),2-MOD(6+WEEKDAY(I40)-1,7)))=MONTH(I40),DATE(I39,MONTH(I40),2-MOD(6+WEEKDAY(I40)-1,7)),"")</f>
        <v>41975</v>
      </c>
      <c r="K43" s="240">
        <f>IF(MONTH(DATE(I39,MONTH(I40),3-MOD(6+WEEKDAY(I40)-1,7)))=MONTH(I40),DATE(I39,MONTH(I40),3-MOD(6+WEEKDAY(I40)-1,7)),"")</f>
        <v>41976</v>
      </c>
      <c r="L43" s="240">
        <f>IF(MONTH(DATE(I39,MONTH(I40),4-MOD(6+WEEKDAY(I40)-1,7)))=MONTH(I40),DATE(I39,MONTH(I40),4-MOD(6+WEEKDAY(I40)-1,7)),"")</f>
        <v>41977</v>
      </c>
      <c r="M43" s="240">
        <f>IF(MONTH(DATE(I39,MONTH(I40),5-MOD(6+WEEKDAY(I40)-1,7)))=MONTH(I40),DATE(I39,MONTH(I40),5-MOD(6+WEEKDAY(I40)-1,7)),"")</f>
        <v>41978</v>
      </c>
      <c r="N43" s="240">
        <f>IF(MONTH(DATE(I39,MONTH(I40),6-MOD(6+WEEKDAY(I40)-1,7)))=MONTH(I40),DATE(I39,MONTH(I40),6-MOD(6+WEEKDAY(I40)-1,7)),"")</f>
        <v>41979</v>
      </c>
      <c r="O43" s="240">
        <f>IF(MONTH(DATE(I39,MONTH(I40),7-MOD(6+WEEKDAY(I40)-1,7)))=MONTH(I40),DATE(I39,MONTH(I40),7-MOD(6+WEEKDAY(I40)-1,7)),"")</f>
        <v>41980</v>
      </c>
      <c r="P43" s="222"/>
      <c r="Q43" s="223"/>
      <c r="S43" s="224"/>
      <c r="T43" s="203"/>
      <c r="U43" s="240" t="str">
        <f>IF(MONTH(DATE(U39,MONTH(U40),1-MOD(6+WEEKDAY(U40)-1,7)))=MONTH(U40),DATE(U39,MONTH(U40),1-MOD(6+WEEKDAY(U40)-1,7)),"")</f>
        <v/>
      </c>
      <c r="V43" s="240" t="str">
        <f>IF(MONTH(DATE(U39,MONTH(U40),2-MOD(6+WEEKDAY(U40)-1,7)))=MONTH(U40),DATE(U39,MONTH(U40),2-MOD(6+WEEKDAY(U40)-1,7)),"")</f>
        <v/>
      </c>
      <c r="W43" s="240" t="str">
        <f>IF(MONTH(DATE(U39,MONTH(U40),3-MOD(6+WEEKDAY(U40)-1,7)))=MONTH(U40),DATE(U39,MONTH(U40),3-MOD(6+WEEKDAY(U40)-1,7)),"")</f>
        <v/>
      </c>
      <c r="X43" s="240">
        <f>IF(MONTH(DATE(U39,MONTH(U40),4-MOD(6+WEEKDAY(U40)-1,7)))=MONTH(U40),DATE(U39,MONTH(U40),4-MOD(6+WEEKDAY(U40)-1,7)),"")</f>
        <v>42005</v>
      </c>
      <c r="Y43" s="240">
        <f>IF(MONTH(DATE(U39,MONTH(U40),5-MOD(6+WEEKDAY(U40)-1,7)))=MONTH(U40),DATE(U39,MONTH(U40),5-MOD(6+WEEKDAY(U40)-1,7)),"")</f>
        <v>42006</v>
      </c>
      <c r="Z43" s="240">
        <f>IF(MONTH(DATE(U39,MONTH(U40),6-MOD(6+WEEKDAY(U40)-1,7)))=MONTH(U40),DATE(U39,MONTH(U40),6-MOD(6+WEEKDAY(U40)-1,7)),"")</f>
        <v>42007</v>
      </c>
      <c r="AA43" s="240">
        <f>IF(MONTH(DATE(U39,MONTH(U40),7-MOD(6+WEEKDAY(U40)-1,7)))=MONTH(U40),DATE(U39,MONTH(U40),7-MOD(6+WEEKDAY(U40)-1,7)),"")</f>
        <v>42008</v>
      </c>
      <c r="AB43" s="222"/>
      <c r="AC43" s="223"/>
      <c r="AE43" s="224"/>
      <c r="AF43" s="203"/>
      <c r="AG43" s="240" t="str">
        <f>IF(MONTH(DATE(AG39,MONTH(AG40),1-MOD(6+WEEKDAY(AG40)-1,7)))=MONTH(AG40),DATE(AG39,MONTH(AG40),1-MOD(6+WEEKDAY(AG40)-1,7)),"")</f>
        <v/>
      </c>
      <c r="AH43" s="240" t="str">
        <f>IF(MONTH(DATE(AG39,MONTH(AG40),2-MOD(6+WEEKDAY(AG40)-1,7)))=MONTH(AG40),DATE(AG39,MONTH(AG40),2-MOD(6+WEEKDAY(AG40)-1,7)),"")</f>
        <v/>
      </c>
      <c r="AI43" s="240" t="str">
        <f>IF(MONTH(DATE(AG39,MONTH(AG40),3-MOD(6+WEEKDAY(AG40)-1,7)))=MONTH(AG40),DATE(AG39,MONTH(AG40),3-MOD(6+WEEKDAY(AG40)-1,7)),"")</f>
        <v/>
      </c>
      <c r="AJ43" s="240" t="str">
        <f>IF(MONTH(DATE(AG39,MONTH(AG40),4-MOD(6+WEEKDAY(AG40)-1,7)))=MONTH(AG40),DATE(AG39,MONTH(AG40),4-MOD(6+WEEKDAY(AG40)-1,7)),"")</f>
        <v/>
      </c>
      <c r="AK43" s="240" t="str">
        <f>IF(MONTH(DATE(AG39,MONTH(AG40),5-MOD(6+WEEKDAY(AG40)-1,7)))=MONTH(AG40),DATE(AG39,MONTH(AG40),5-MOD(6+WEEKDAY(AG40)-1,7)),"")</f>
        <v/>
      </c>
      <c r="AL43" s="240" t="str">
        <f>IF(MONTH(DATE(AG39,MONTH(AG40),6-MOD(6+WEEKDAY(AG40)-1,7)))=MONTH(AG40),DATE(AG39,MONTH(AG40),6-MOD(6+WEEKDAY(AG40)-1,7)),"")</f>
        <v/>
      </c>
      <c r="AM43" s="240">
        <f>IF(MONTH(DATE(AG39,MONTH(AG40),7-MOD(6+WEEKDAY(AG40)-1,7)))=MONTH(AG40),DATE(AG39,MONTH(AG40),7-MOD(6+WEEKDAY(AG40)-1,7)),"")</f>
        <v>42036</v>
      </c>
      <c r="AN43" s="222"/>
      <c r="AO43" s="223"/>
    </row>
    <row r="44" spans="1:42" x14ac:dyDescent="0.2">
      <c r="A44" s="256" t="s">
        <v>270</v>
      </c>
      <c r="B44" s="257">
        <f>DATE(B29+1,5,8)</f>
        <v>42132</v>
      </c>
      <c r="C44" s="285"/>
      <c r="D44" s="260">
        <f t="shared" si="22"/>
        <v>42132</v>
      </c>
      <c r="E44" s="314">
        <f t="shared" ca="1" si="23"/>
        <v>42132</v>
      </c>
      <c r="G44" s="224">
        <f>COUNTIF(I44:O44,"&gt;0")</f>
        <v>4</v>
      </c>
      <c r="H44" s="221" t="s">
        <v>260</v>
      </c>
      <c r="I44" s="242" t="str">
        <f>IF(OR(I43&lt;$B$11,I43&gt;$B$13),0,IF(I43="",0,IF(OR(I43=$D$30,I43=$D$31,I43=$D$32,I43=$D$33,I43=$D$34,I43=$D$35,I43=$D$36,I43=$D$37,I43=$D$38,I43=$D$39,I43=$D$40,I43=$D$41,I43=$D$42,I43=$D$43,I43=$D$44,I43=$D$45,I43=$D$46,I43=$D$47,I43=$D$48,I43=$D$49,I43=$D$50,I43=$D$51),"F",IF(I42=1,"ALT",IF(OR(I43&lt;L69,I43&gt;L70),(HLOOKUP($I$7,$K$1:$Q$2,2,FALSE)),0)))))</f>
        <v>ALT</v>
      </c>
      <c r="J44" s="242">
        <f>IF(OR(J43&lt;$B$11,J43&gt;$B$13),0,IF(J43="",0,IF(OR(J43=$D$30,J43=$D$31,J43=$D$32,J43=$D$33,J43=$D$34,J43=$D$35,J43=$D$36,J43=$D$37,J43=$D$38,J43=$D$39,J43=$D$40,J43=$D$41,J43=$D$42,J43=$D$43,J43=$D$44,J43=$D$45,J43=$D$46,J43=$D$47,J43=$D$48,J43=$D$49,J43=$D$50,J43=$D$51),"F",IF(J42=1,"ALT",IF(OR(J43&lt;L69,J43&gt;L70),(HLOOKUP($I$7,$K$1:$Q$2,2,FALSE)),0)))))</f>
        <v>7</v>
      </c>
      <c r="K44" s="242">
        <f>IF(OR(K43&lt;$B$11,K43&gt;$B$13),0,IF(K43="",0,IF(OR(K43=$D$30,K43=$D$31,K43=$D$32,K43=$D$33,K43=$D$34,K43=$D$35,K43=$D$36,K43=$D$37,K43=$D$38,K43=$D$39,K43=$D$40,K43=$D$41,K43=$D$42,K43=$D$43,K43=$D$44,K43=$D$45,K43=$D$46,K43=$D$47,K43=$D$48,K43=$D$49,K43=$D$50,K43=$D$51),"F",IF(K42=1,"ALT",IF(OR(K43&lt;L69,K43&gt;L70),(HLOOKUP($I$7,$K$1:$Q$2,2,FALSE)),0)))))</f>
        <v>7</v>
      </c>
      <c r="L44" s="242">
        <f>IF(OR(L43&lt;$B$11,L43&gt;$B$13),0,IF(L43="",0,IF(OR(L43=$D$30,L43=$D$31,L43=$D$32,L43=$D$33,L43=$D$34,L43=$D$35,L43=$D$36,L43=$D$37,L43=$D$38,L43=$D$39,L43=$D$40,L43=$D$41,L43=$D$42,L43=$D$43,L43=$D$44,L43=$D$45,L43=$D$46,L43=$D$47,L43=$D$48,L43=$D$49,L43=$D$50,L43=$D$51),"F",IF(L42=1,"ALT",IF(OR(L43&lt;L69,L43&gt;L70),(HLOOKUP($I$7,$K$1:$Q$2,2,FALSE)),0)))))</f>
        <v>7</v>
      </c>
      <c r="M44" s="242">
        <f>IF(OR(M43&lt;$B$11,M43&gt;$B$13),0,IF(M43="",0,IF(OR(M43=$D$30,M43=$D$31,M43=$D$32,M43=$D$33,M43=$D$34,M43=$D$35,M43=$D$36,M43=$D$37,M43=$D$38,M43=$D$39,M43=$D$40,M43=$D$41,M43=$D$42,M43=$D$43,M43=$D$44,M43=$D$45,M43=$D$46,M43=$D$47,M43=$D$48,M43=$D$49,M43=$D$50,M43=$D$51),"F",IF(M42=1,"ALT",IF(OR(M43&lt;L69,M43&gt;L70),(HLOOKUP($I$7,$K$1:$Q$2,2,FALSE)),0)))))</f>
        <v>7</v>
      </c>
      <c r="N44" s="242"/>
      <c r="O44" s="242"/>
      <c r="P44" s="222">
        <f>SUM(I44:O44)</f>
        <v>28</v>
      </c>
      <c r="Q44" s="223" t="s">
        <v>261</v>
      </c>
      <c r="S44" s="224">
        <f>COUNTIF(U44:AA44,"&gt;0")</f>
        <v>1</v>
      </c>
      <c r="T44" s="221" t="s">
        <v>260</v>
      </c>
      <c r="U44" s="242">
        <f>IF(OR(U43&lt;$B$11,U43&gt;$B$13),0,IF(U43="",0,IF(OR(U43=$D$30,U43=$D$31,U43=$D$32,U43=$D$33,U43=$D$34,U43=$D$35,U43=$D$36,U43=$D$37,U43=$D$38,U43=$D$39,U43=$D$40,U43=$D$41,U43=$D$42,U43=$D$43,U43=$D$44,U43=$D$45,U43=$D$46,U43=$D$47,U43=$D$48,U43=$D$49,U43=$D$50,U43=$D$51),"F",IF(U42=1,"ALT",IF(OR(U43&lt;X69,U43&gt;X70),(HLOOKUP($I$7,$K$1:$Q$2,2,FALSE)),0)))))</f>
        <v>0</v>
      </c>
      <c r="V44" s="242">
        <f>IF(OR(V43&lt;$B$11,V43&gt;$B$13),0,IF(V43="",0,IF(OR(V43=$D$30,V43=$D$31,V43=$D$32,V43=$D$33,V43=$D$34,V43=$D$35,V43=$D$36,V43=$D$37,V43=$D$38,V43=$D$39,V43=$D$40,V43=$D$41,V43=$D$42,V43=$D$43,V43=$D$44,V43=$D$45,V43=$D$46,V43=$D$47,V43=$D$48,V43=$D$49,V43=$D$50,V43=$D$51),"F",IF(V42=1,"ALT",IF(OR(V43&lt;X69,V43&gt;X70),(HLOOKUP($I$7,$K$1:$Q$2,2,FALSE)),0)))))</f>
        <v>0</v>
      </c>
      <c r="W44" s="242">
        <f>IF(OR(W43&lt;$B$11,W43&gt;$B$13),0,IF(W43="",0,IF(OR(W43=$D$30,W43=$D$31,W43=$D$32,W43=$D$33,W43=$D$34,W43=$D$35,W43=$D$36,W43=$D$37,W43=$D$38,W43=$D$39,W43=$D$40,W43=$D$41,W43=$D$42,W43=$D$43,W43=$D$44,W43=$D$45,W43=$D$46,W43=$D$47,W43=$D$48,W43=$D$49,W43=$D$50,W43=$D$51),"F",IF(W42=1,"ALT",IF(OR(W43&lt;X69,W43&gt;X70),(HLOOKUP($I$7,$K$1:$Q$2,2,FALSE)),0)))))</f>
        <v>0</v>
      </c>
      <c r="X44" s="242" t="str">
        <f>IF(OR(X43&lt;$B$11,X43&gt;$B$13),0,IF(X43="",0,IF(OR(X43=$D$30,X43=$D$31,X43=$D$32,X43=$D$33,X43=$D$34,X43=$D$35,X43=$D$36,X43=$D$37,X43=$D$38,X43=$D$39,X43=$D$40,X43=$D$41,X43=$D$42,X43=$D$43,X43=$D$44,X43=$D$45,X43=$D$46,X43=$D$47,X43=$D$48,X43=$D$49,X43=$D$50,X43=$D$51),"F",IF(X42=1,"ALT",IF(OR(X43&lt;X69,X43&gt;X70),(HLOOKUP($I$7,$K$1:$Q$2,2,FALSE)),0)))))</f>
        <v>F</v>
      </c>
      <c r="Y44" s="242">
        <f>IF(OR(Y43&lt;$B$11,Y43&gt;$B$13),0,IF(Y43="",0,IF(OR(Y43=$D$30,Y43=$D$31,Y43=$D$32,Y43=$D$33,Y43=$D$34,Y43=$D$35,Y43=$D$36,Y43=$D$37,Y43=$D$38,Y43=$D$39,Y43=$D$40,Y43=$D$41,Y43=$D$42,Y43=$D$43,Y43=$D$44,Y43=$D$45,Y43=$D$46,Y43=$D$47,Y43=$D$48,Y43=$D$49,Y43=$D$50,Y43=$D$51),"F",IF(Y42=1,"ALT",IF(OR(Y43&lt;X69,Y43&gt;X70),(HLOOKUP($I$7,$K$1:$Q$2,2,FALSE)),0)))))</f>
        <v>7</v>
      </c>
      <c r="Z44" s="242"/>
      <c r="AA44" s="242"/>
      <c r="AB44" s="222">
        <f>SUM(U44:AA44)</f>
        <v>7</v>
      </c>
      <c r="AC44" s="223" t="s">
        <v>261</v>
      </c>
      <c r="AE44" s="224">
        <f>COUNTIF(AG44:AM44,"&gt;0")</f>
        <v>0</v>
      </c>
      <c r="AF44" s="221" t="s">
        <v>260</v>
      </c>
      <c r="AG44" s="242">
        <f>IF(OR(AG43&lt;$B$11,AG43&gt;$B$13),0,IF(AG43="",0,IF(OR(AG43=$D$30,AG43=$D$31,AG43=$D$32,AG43=$D$33,AG43=$D$34,AG43=$D$35,AG43=$D$36,AG43=$D$37,AG43=$D$38,AG43=$D$39,AG43=$D$40,AG43=$D$41,AG43=$D$42,AG43=$D$43,AG43=$D$44,AG43=$D$45,AG43=$D$46,AG43=$D$47,AG43=$D$48,AG43=$D$49,AG43=$D$50,AG43=$D$51),"F",IF(AG42=1,"ALT",IF(OR(AG43&lt;AJ69,AG43&gt;AJ70),(HLOOKUP($I$7,$K$1:$Q$2,2,FALSE)),0)))))</f>
        <v>0</v>
      </c>
      <c r="AH44" s="242">
        <f>IF(OR(AH43&lt;$B$11,AH43&gt;$B$13),0,IF(AH43="",0,IF(OR(AH43=$D$30,AH43=$D$31,AH43=$D$32,AH43=$D$33,AH43=$D$34,AH43=$D$35,AH43=$D$36,AH43=$D$37,AH43=$D$38,AH43=$D$39,AH43=$D$40,AH43=$D$41,AH43=$D$42,AH43=$D$43,AH43=$D$44,AH43=$D$45,AH43=$D$46,AH43=$D$47,AH43=$D$48,AH43=$D$49,AH43=$D$50,AH43=$D$51),"F",IF(AH42=1,"ALT",IF(OR(AH43&lt;AJ69,AH43&gt;AJ70),(HLOOKUP($I$7,$K$1:$Q$2,2,FALSE)),0)))))</f>
        <v>0</v>
      </c>
      <c r="AI44" s="242">
        <f>IF(OR(AI43&lt;$B$11,AI43&gt;$B$13),0,IF(AI43="",0,IF(OR(AI43=$D$30,AI43=$D$31,AI43=$D$32,AI43=$D$33,AI43=$D$34,AI43=$D$35,AI43=$D$36,AI43=$D$37,AI43=$D$38,AI43=$D$39,AI43=$D$40,AI43=$D$41,AI43=$D$42,AI43=$D$43,AI43=$D$44,AI43=$D$45,AI43=$D$46,AI43=$D$47,AI43=$D$48,AI43=$D$49,AI43=$D$50,AI43=$D$51),"F",IF(AI42=1,"ALT",IF(OR(AI43&lt;AJ69,AI43&gt;AJ70),(HLOOKUP($I$7,$K$1:$Q$2,2,FALSE)),0)))))</f>
        <v>0</v>
      </c>
      <c r="AJ44" s="242">
        <f>IF(OR(AJ43&lt;$B$11,AJ43&gt;$B$13),0,IF(AJ43="",0,IF(OR(AJ43=$D$30,AJ43=$D$31,AJ43=$D$32,AJ43=$D$33,AJ43=$D$34,AJ43=$D$35,AJ43=$D$36,AJ43=$D$37,AJ43=$D$38,AJ43=$D$39,AJ43=$D$40,AJ43=$D$41,AJ43=$D$42,AJ43=$D$43,AJ43=$D$44,AJ43=$D$45,AJ43=$D$46,AJ43=$D$47,AJ43=$D$48,AJ43=$D$49,AJ43=$D$50,AJ43=$D$51),"F",IF(AJ42=1,"ALT",IF(OR(AJ43&lt;AJ69,AJ43&gt;AJ70),(HLOOKUP($I$7,$K$1:$Q$2,2,FALSE)),0)))))</f>
        <v>0</v>
      </c>
      <c r="AK44" s="242">
        <f>IF(OR(AK43&lt;$B$11,AK43&gt;$B$13),0,IF(AK43="",0,IF(OR(AK43=$D$30,AK43=$D$31,AK43=$D$32,AK43=$D$33,AK43=$D$34,AK43=$D$35,AK43=$D$36,AK43=$D$37,AK43=$D$38,AK43=$D$39,AK43=$D$40,AK43=$D$41,AK43=$D$42,AK43=$D$43,AK43=$D$44,AK43=$D$45,AK43=$D$46,AK43=$D$47,AK43=$D$48,AK43=$D$49,AK43=$D$50,AK43=$D$51),"F",IF(AK42=1,"ALT",IF(OR(AK43&lt;AJ69,AK43&gt;AJ70),(HLOOKUP($I$7,$K$1:$Q$2,2,FALSE)),0)))))</f>
        <v>0</v>
      </c>
      <c r="AL44" s="242"/>
      <c r="AM44" s="242"/>
      <c r="AN44" s="222">
        <f>SUM(AG44:AM44)</f>
        <v>0</v>
      </c>
      <c r="AO44" s="223" t="s">
        <v>261</v>
      </c>
    </row>
    <row r="45" spans="1:42" x14ac:dyDescent="0.2">
      <c r="A45" s="256" t="s">
        <v>271</v>
      </c>
      <c r="B45" s="257">
        <f>DATE(B29+1,3,1)+(28+(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)-(MOD((QUOTIENT(B29+1,4)+B29+1+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+2+QUOTIENT(QUOTIENT(B29+1,100),4)-QUOTIENT(B29+1,100)),7)))-1+39</f>
        <v>42138</v>
      </c>
      <c r="C45" s="285"/>
      <c r="D45" s="260">
        <f t="shared" si="22"/>
        <v>42138</v>
      </c>
      <c r="E45" s="314">
        <f t="shared" ca="1" si="23"/>
        <v>42138</v>
      </c>
      <c r="G45" s="224"/>
      <c r="H45" s="221"/>
      <c r="I45" s="253" t="str">
        <f>IF(AND(I46&lt;=L66,I46&gt;=L65),1,"")</f>
        <v/>
      </c>
      <c r="J45" s="253" t="str">
        <f>IF(AND(J46&lt;=L66,J46&gt;=L65),1,"")</f>
        <v/>
      </c>
      <c r="K45" s="253" t="str">
        <f>IF(AND(K46&lt;=L66,K46&gt;=L65),1,"")</f>
        <v/>
      </c>
      <c r="L45" s="253" t="str">
        <f>IF(AND(L46&lt;=L66,L46&gt;=L65),1,"")</f>
        <v/>
      </c>
      <c r="M45" s="253" t="str">
        <f>IF(AND(M46&lt;=L66,M46&gt;=L65),1,"")</f>
        <v/>
      </c>
      <c r="N45" s="253"/>
      <c r="O45" s="253"/>
      <c r="P45" s="222"/>
      <c r="Q45" s="223"/>
      <c r="S45" s="224"/>
      <c r="T45" s="221"/>
      <c r="U45" s="253">
        <f>IF(AND(U46&lt;=X66,U46&gt;=X65),1,"")</f>
        <v>1</v>
      </c>
      <c r="V45" s="253">
        <f>IF(AND(V46&lt;=X66,V46&gt;=X65),1,"")</f>
        <v>1</v>
      </c>
      <c r="W45" s="253">
        <f>IF(AND(W46&lt;=X66,W46&gt;=X65),1,"")</f>
        <v>1</v>
      </c>
      <c r="X45" s="253">
        <f>IF(AND(X46&lt;=X66,X46&gt;=X65),1,"")</f>
        <v>1</v>
      </c>
      <c r="Y45" s="253">
        <f>IF(AND(Y46&lt;=X66,Y46&gt;=X65),1,"")</f>
        <v>1</v>
      </c>
      <c r="Z45" s="253"/>
      <c r="AA45" s="253"/>
      <c r="AB45" s="222"/>
      <c r="AC45" s="223"/>
      <c r="AE45" s="224"/>
      <c r="AF45" s="221"/>
      <c r="AG45" s="253">
        <f>IF(AND(AG46&lt;=AJ66,AG46&gt;=AJ65),1,"")</f>
        <v>1</v>
      </c>
      <c r="AH45" s="253">
        <f>IF(AND(AH46&lt;=AJ66,AH46&gt;=AJ65),1,"")</f>
        <v>1</v>
      </c>
      <c r="AI45" s="253">
        <f>IF(AND(AI46&lt;=AJ66,AI46&gt;=AJ65),1,"")</f>
        <v>1</v>
      </c>
      <c r="AJ45" s="253">
        <f>IF(AND(AJ46&lt;=AJ66,AJ46&gt;=AJ65),1,"")</f>
        <v>1</v>
      </c>
      <c r="AK45" s="253">
        <f>IF(AND(AK46&lt;=AJ66,AK46&gt;=AJ65),1,"")</f>
        <v>1</v>
      </c>
      <c r="AL45" s="253"/>
      <c r="AM45" s="253"/>
      <c r="AN45" s="222"/>
      <c r="AO45" s="223"/>
    </row>
    <row r="46" spans="1:42" x14ac:dyDescent="0.2">
      <c r="A46" s="256" t="s">
        <v>272</v>
      </c>
      <c r="B46" s="257">
        <f>DATE(B29+1,3,1)+(28+(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)-(MOD((QUOTIENT(B29+1,4)+B29+1+((QUOTIENT(MOD((19*MOD(B29+1,19)+QUOTIENT(B29+1,100)-QUOTIENT(QUOTIENT(B29+1,100),4)-QUOTIENT((8*QUOTIENT(B29+1,100)+13),25)+15),30),28))*(QUOTIENT(29,MOD((19*MOD(B29+1,19)+QUOTIENT(B29+1,100)-QUOTIENT(QUOTIENT(B29+1,100),4)-QUOTIENT((8*QUOTIENT(B29+1,100)+13),25)+15),30)+1))*(QUOTIENT((21-MOD(B29+1,19)),11))-1)*(QUOTIENT(MOD((19*MOD(B29+1,19)+QUOTIENT(B29+1,100)-QUOTIENT(QUOTIENT(B29+1,100),4)-QUOTIENT((8*QUOTIENT(B29+1,100)+13),25)+15),30),28))+(MOD((19*MOD(B29+1,19)+QUOTIENT(B29+1,100)-QUOTIENT(QUOTIENT(B29+1,100),4)-QUOTIENT((8*QUOTIENT(B29+1,100)+13),25)+15),30))+2+QUOTIENT(QUOTIENT(B29+1,100),4)-QUOTIENT(B29+1,100)),7)))-1+50</f>
        <v>42149</v>
      </c>
      <c r="C46" s="285" t="s">
        <v>294</v>
      </c>
      <c r="D46" s="260" t="str">
        <f t="shared" si="22"/>
        <v/>
      </c>
      <c r="E46" s="314" t="str">
        <f t="shared" ca="1" si="23"/>
        <v/>
      </c>
      <c r="G46" s="224"/>
      <c r="H46" s="221"/>
      <c r="I46" s="240">
        <f>IF(MONTH(DATE(I39,MONTH(I40),8-MOD(6+WEEKDAY(I40)-1,7)))=MONTH(I40),DATE(I39,MONTH(I40),8-MOD(6+WEEKDAY(I40)-1,7)),"")</f>
        <v>41981</v>
      </c>
      <c r="J46" s="240">
        <f>IF(MONTH(DATE(I39,MONTH(I40),9-MOD(6+WEEKDAY(I40)-1,7)))=MONTH(I40),DATE(I39,MONTH(I40),9-MOD(6+WEEKDAY(I40)-1,7)),"")</f>
        <v>41982</v>
      </c>
      <c r="K46" s="240">
        <f>IF(MONTH(DATE(I39,MONTH(I40),10-MOD(6+WEEKDAY(I40)-1,7)))=MONTH(I40),DATE(I39,MONTH(I40),10-MOD(6+WEEKDAY(I40)-1,7)),"")</f>
        <v>41983</v>
      </c>
      <c r="L46" s="240">
        <f>IF(MONTH(DATE(I39,MONTH(I40),11-MOD(6+WEEKDAY(I40)-1,7)))=MONTH(I40),DATE(I39,MONTH(I40),11-MOD(6+WEEKDAY(I40)-1,7)),"")</f>
        <v>41984</v>
      </c>
      <c r="M46" s="240">
        <f>IF(MONTH(DATE(I39,MONTH(I40),12-MOD(6+WEEKDAY(I40)-1,7)))=MONTH(I40),DATE(I39,MONTH(I40),12-MOD(6+WEEKDAY(I40)-1,7)),"")</f>
        <v>41985</v>
      </c>
      <c r="N46" s="240">
        <f>IF(MONTH(DATE(I39,MONTH(I40),13-MOD(6+WEEKDAY(I40)-1,7)))=MONTH(I40),DATE(I39,MONTH(I40),13-MOD(6+WEEKDAY(I40)-1,7)),"")</f>
        <v>41986</v>
      </c>
      <c r="O46" s="240">
        <f>IF(MONTH(DATE(I39,MONTH(I40),14-MOD(6+WEEKDAY(I40)-1,7)))=MONTH(I40),DATE(I39,MONTH(I40),14-MOD(6+WEEKDAY(I40)-1,7)),"")</f>
        <v>41987</v>
      </c>
      <c r="P46" s="222"/>
      <c r="Q46" s="223"/>
      <c r="S46" s="224"/>
      <c r="T46" s="221"/>
      <c r="U46" s="240">
        <f>IF(MONTH(DATE(U39,MONTH(U40),8-MOD(6+WEEKDAY(U40)-1,7)))=MONTH(U40),DATE(U39,MONTH(U40),8-MOD(6+WEEKDAY(U40)-1,7)),"")</f>
        <v>42009</v>
      </c>
      <c r="V46" s="240">
        <f>IF(MONTH(DATE(U39,MONTH(U40),9-MOD(6+WEEKDAY(U40)-1,7)))=MONTH(U40),DATE(U39,MONTH(U40),9-MOD(6+WEEKDAY(U40)-1,7)),"")</f>
        <v>42010</v>
      </c>
      <c r="W46" s="240">
        <f>IF(MONTH(DATE(U39,MONTH(U40),10-MOD(6+WEEKDAY(U40)-1,7)))=MONTH(U40),DATE(U39,MONTH(U40),10-MOD(6+WEEKDAY(U40)-1,7)),"")</f>
        <v>42011</v>
      </c>
      <c r="X46" s="240">
        <f>IF(MONTH(DATE(U39,MONTH(U40),11-MOD(6+WEEKDAY(U40)-1,7)))=MONTH(U40),DATE(U39,MONTH(U40),11-MOD(6+WEEKDAY(U40)-1,7)),"")</f>
        <v>42012</v>
      </c>
      <c r="Y46" s="240">
        <f>IF(MONTH(DATE(U39,MONTH(U40),12-MOD(6+WEEKDAY(U40)-1,7)))=MONTH(U40),DATE(U39,MONTH(U40),12-MOD(6+WEEKDAY(U40)-1,7)),"")</f>
        <v>42013</v>
      </c>
      <c r="Z46" s="240">
        <f>IF(MONTH(DATE(U39,MONTH(U40),13-MOD(6+WEEKDAY(U40)-1,7)))=MONTH(U40),DATE(U39,MONTH(U40),13-MOD(6+WEEKDAY(U40)-1,7)),"")</f>
        <v>42014</v>
      </c>
      <c r="AA46" s="240">
        <f>IF(MONTH(DATE(U39,MONTH(U40),14-MOD(6+WEEKDAY(U40)-1,7)))=MONTH(U40),DATE(U39,MONTH(U40),14-MOD(6+WEEKDAY(U40)-1,7)),"")</f>
        <v>42015</v>
      </c>
      <c r="AB46" s="222"/>
      <c r="AC46" s="223"/>
      <c r="AE46" s="224"/>
      <c r="AF46" s="221"/>
      <c r="AG46" s="240">
        <f>IF(MONTH(DATE(AG39,MONTH(AG40),8-MOD(6+WEEKDAY(AG40)-1,7)))=MONTH(AG40),DATE(AG39,MONTH(AG40),8-MOD(6+WEEKDAY(AG40)-1,7)),"")</f>
        <v>42037</v>
      </c>
      <c r="AH46" s="240">
        <f>IF(MONTH(DATE(AG39,MONTH(AG40),9-MOD(6+WEEKDAY(AG40)-1,7)))=MONTH(AG40),DATE(AG39,MONTH(AG40),9-MOD(6+WEEKDAY(AG40)-1,7)),"")</f>
        <v>42038</v>
      </c>
      <c r="AI46" s="240">
        <f>IF(MONTH(DATE(AG39,MONTH(AG40),10-MOD(6+WEEKDAY(AG40)-1,7)))=MONTH(AG40),DATE(AG39,MONTH(AG40),10-MOD(6+WEEKDAY(AG40)-1,7)),"")</f>
        <v>42039</v>
      </c>
      <c r="AJ46" s="240">
        <f>IF(MONTH(DATE(AG39,MONTH(AG40),11-MOD(6+WEEKDAY(AG40)-1,7)))=MONTH(AG40),DATE(AG39,MONTH(AG40),11-MOD(6+WEEKDAY(AG40)-1,7)),"")</f>
        <v>42040</v>
      </c>
      <c r="AK46" s="240">
        <f>IF(MONTH(DATE(AG39,MONTH(AG40),12-MOD(6+WEEKDAY(AG40)-1,7)))=MONTH(AG40),DATE(AG39,MONTH(AG40),12-MOD(6+WEEKDAY(AG40)-1,7)),"")</f>
        <v>42041</v>
      </c>
      <c r="AL46" s="240">
        <f>IF(MONTH(DATE(AG39,MONTH(AG40),13-MOD(6+WEEKDAY(AG40)-1,7)))=MONTH(AG40),DATE(AG39,MONTH(AG40),13-MOD(6+WEEKDAY(AG40)-1,7)),"")</f>
        <v>42042</v>
      </c>
      <c r="AM46" s="240">
        <f>IF(MONTH(DATE(AG39,MONTH(AG40),14-MOD(6+WEEKDAY(AG40)-1,7)))=MONTH(AG40),DATE(AG39,MONTH(AG40),14-MOD(6+WEEKDAY(AG40)-1,7)),"")</f>
        <v>42043</v>
      </c>
      <c r="AN46" s="222"/>
      <c r="AO46" s="223"/>
    </row>
    <row r="47" spans="1:42" x14ac:dyDescent="0.2">
      <c r="A47" s="256" t="s">
        <v>273</v>
      </c>
      <c r="B47" s="257">
        <f>DATE(B29+1,7,14)</f>
        <v>42199</v>
      </c>
      <c r="C47" s="285"/>
      <c r="D47" s="260">
        <f t="shared" si="22"/>
        <v>42199</v>
      </c>
      <c r="E47" s="314">
        <f t="shared" ca="1" si="23"/>
        <v>42199</v>
      </c>
      <c r="G47" s="224">
        <f t="shared" ref="G47" si="24">COUNTIF(I47:O47,"&gt;0")</f>
        <v>5</v>
      </c>
      <c r="H47" s="221" t="s">
        <v>260</v>
      </c>
      <c r="I47" s="242">
        <f>IF(OR(I46&lt;$B$11,I46&gt;$B$13),0,IF(I46="",0,IF(OR(I46=$D$30,I46=$D$31,I46=$D$32,I46=$D$33,I46=$D$34,I46=$D$35,I46=$D$36,I46=$D$37,I46=$D$38,I46=$D$39,I46=$D$40,I46=$D$41,I46=$D$42,I46=$D$43,I46=$D$44,I46=$D$45,I46=$D$46,I46=$D$47,I46=$D$48,I46=$D$49,I46=$D$50,I46=$D$51),"F",IF(I45=1,"ALT",IF(OR(I46&lt;L69,I46&gt;L70),(HLOOKUP($I$7,$K$1:$Q$2,2,FALSE)),0)))))</f>
        <v>7</v>
      </c>
      <c r="J47" s="242">
        <f>IF(OR(J46&lt;$B$11,J46&gt;$B$13),0,IF(J46="",0,IF(OR(J46=$D$30,J46=$D$31,J46=$D$32,J46=$D$33,J46=$D$34,J46=$D$35,J46=$D$36,J46=$D$37,J46=$D$38,J46=$D$39,J46=$D$40,J46=$D$41,J46=$D$42,J46=$D$43,J46=$D$44,J46=$D$45,J46=$D$46,J46=$D$47,J46=$D$48,J46=$D$49,J46=$D$50,J46=$D$51),"F",IF(J45=1,"ALT",IF(OR(J46&lt;L69,J46&gt;L70),(HLOOKUP($I$7,$K$1:$Q$2,2,FALSE)),0)))))</f>
        <v>7</v>
      </c>
      <c r="K47" s="242">
        <f>IF(OR(K46&lt;$B$11,K46&gt;$B$13),0,IF(K46="",0,IF(OR(K46=$D$30,K46=$D$31,K46=$D$32,K46=$D$33,K46=$D$34,K46=$D$35,K46=$D$36,K46=$D$37,K46=$D$38,K46=$D$39,K46=$D$40,K46=$D$41,K46=$D$42,K46=$D$43,K46=$D$44,K46=$D$45,K46=$D$46,K46=$D$47,K46=$D$48,K46=$D$49,K46=$D$50,K46=$D$51),"F",IF(K45=1,"ALT",IF(OR(K46&lt;L69,K46&gt;L70),(HLOOKUP($I$7,$K$1:$Q$2,2,FALSE)),0)))))</f>
        <v>7</v>
      </c>
      <c r="L47" s="242">
        <f>IF(OR(L46&lt;$B$11,L46&gt;$B$13),0,IF(L46="",0,IF(OR(L46=$D$30,L46=$D$31,L46=$D$32,L46=$D$33,L46=$D$34,L46=$D$35,L46=$D$36,L46=$D$37,L46=$D$38,L46=$D$39,L46=$D$40,L46=$D$41,L46=$D$42,L46=$D$43,L46=$D$44,L46=$D$45,L46=$D$46,L46=$D$47,L46=$D$48,L46=$D$49,L46=$D$50,L46=$D$51),"F",IF(L45=1,"ALT",IF(OR(L46&lt;L69,L46&gt;L70),(HLOOKUP($I$7,$K$1:$Q$2,2,FALSE)),0)))))</f>
        <v>7</v>
      </c>
      <c r="M47" s="242">
        <f>IF(OR(M46&lt;$B$11,M46&gt;$B$13),0,IF(M46="",0,IF(OR(M46=$D$30,M46=$D$31,M46=$D$32,M46=$D$33,M46=$D$34,M46=$D$35,M46=$D$36,M46=$D$37,M46=$D$38,M46=$D$39,M46=$D$40,M46=$D$41,M46=$D$42,M46=$D$43,M46=$D$44,M46=$D$45,M46=$D$46,M46=$D$47,M46=$D$48,M46=$D$49,M46=$D$50,M46=$D$51),"F",IF(M45=1,"ALT",IF(OR(M46&lt;L69,M46&gt;L70),(HLOOKUP($I$7,$K$1:$Q$2,2,FALSE)),0)))))</f>
        <v>7</v>
      </c>
      <c r="N47" s="242"/>
      <c r="O47" s="242"/>
      <c r="P47" s="222">
        <f t="shared" ref="P47" si="25">SUM(I47:O47)</f>
        <v>35</v>
      </c>
      <c r="Q47" s="223" t="s">
        <v>261</v>
      </c>
      <c r="S47" s="224">
        <f t="shared" ref="S47" si="26">COUNTIF(U47:AA47,"&gt;0")</f>
        <v>0</v>
      </c>
      <c r="T47" s="221" t="s">
        <v>260</v>
      </c>
      <c r="U47" s="242" t="str">
        <f>IF(OR(U46&lt;$B$11,U46&gt;$B$13),0,IF(U46="",0,IF(OR(U46=$D$30,U46=$D$31,U46=$D$32,U46=$D$33,U46=$D$34,U46=$D$35,U46=$D$36,U46=$D$37,U46=$D$38,U46=$D$39,U46=$D$40,U46=$D$41,U46=$D$42,U46=$D$43,U46=$D$44,U46=$D$45,U46=$D$46,U46=$D$47,U46=$D$48,U46=$D$49,U46=$D$50,U46=$D$51),"F",IF(U45=1,"ALT",IF(OR(U46&lt;X69,U46&gt;X70),(HLOOKUP($I$7,$K$1:$Q$2,2,FALSE)),0)))))</f>
        <v>ALT</v>
      </c>
      <c r="V47" s="242" t="str">
        <f>IF(OR(V46&lt;$B$11,V46&gt;$B$13),0,IF(V46="",0,IF(OR(V46=$D$30,V46=$D$31,V46=$D$32,V46=$D$33,V46=$D$34,V46=$D$35,V46=$D$36,V46=$D$37,V46=$D$38,V46=$D$39,V46=$D$40,V46=$D$41,V46=$D$42,V46=$D$43,V46=$D$44,V46=$D$45,V46=$D$46,V46=$D$47,V46=$D$48,V46=$D$49,V46=$D$50,V46=$D$51),"F",IF(V45=1,"ALT",IF(OR(V46&lt;X69,V46&gt;X70),(HLOOKUP($I$7,$K$1:$Q$2,2,FALSE)),0)))))</f>
        <v>ALT</v>
      </c>
      <c r="W47" s="242" t="str">
        <f>IF(OR(W46&lt;$B$11,W46&gt;$B$13),0,IF(W46="",0,IF(OR(W46=$D$30,W46=$D$31,W46=$D$32,W46=$D$33,W46=$D$34,W46=$D$35,W46=$D$36,W46=$D$37,W46=$D$38,W46=$D$39,W46=$D$40,W46=$D$41,W46=$D$42,W46=$D$43,W46=$D$44,W46=$D$45,W46=$D$46,W46=$D$47,W46=$D$48,W46=$D$49,W46=$D$50,W46=$D$51),"F",IF(W45=1,"ALT",IF(OR(W46&lt;X69,W46&gt;X70),(HLOOKUP($I$7,$K$1:$Q$2,2,FALSE)),0)))))</f>
        <v>ALT</v>
      </c>
      <c r="X47" s="242" t="str">
        <f>IF(OR(X46&lt;$B$11,X46&gt;$B$13),0,IF(X46="",0,IF(OR(X46=$D$30,X46=$D$31,X46=$D$32,X46=$D$33,X46=$D$34,X46=$D$35,X46=$D$36,X46=$D$37,X46=$D$38,X46=$D$39,X46=$D$40,X46=$D$41,X46=$D$42,X46=$D$43,X46=$D$44,X46=$D$45,X46=$D$46,X46=$D$47,X46=$D$48,X46=$D$49,X46=$D$50,X46=$D$51),"F",IF(X45=1,"ALT",IF(OR(X46&lt;X69,X46&gt;X70),(HLOOKUP($I$7,$K$1:$Q$2,2,FALSE)),0)))))</f>
        <v>ALT</v>
      </c>
      <c r="Y47" s="242" t="str">
        <f>IF(OR(Y46&lt;$B$11,Y46&gt;$B$13),0,IF(Y46="",0,IF(OR(Y46=$D$30,Y46=$D$31,Y46=$D$32,Y46=$D$33,Y46=$D$34,Y46=$D$35,Y46=$D$36,Y46=$D$37,Y46=$D$38,Y46=$D$39,Y46=$D$40,Y46=$D$41,Y46=$D$42,Y46=$D$43,Y46=$D$44,Y46=$D$45,Y46=$D$46,Y46=$D$47,Y46=$D$48,Y46=$D$49,Y46=$D$50,Y46=$D$51),"F",IF(Y45=1,"ALT",IF(OR(Y46&lt;X69,Y46&gt;X70),(HLOOKUP($I$7,$K$1:$Q$2,2,FALSE)),0)))))</f>
        <v>ALT</v>
      </c>
      <c r="Z47" s="242"/>
      <c r="AA47" s="242"/>
      <c r="AB47" s="222">
        <f t="shared" ref="AB47" si="27">SUM(U47:AA47)</f>
        <v>0</v>
      </c>
      <c r="AC47" s="223" t="s">
        <v>261</v>
      </c>
      <c r="AE47" s="224">
        <f t="shared" ref="AE47" si="28">COUNTIF(AG47:AM47,"&gt;0")</f>
        <v>0</v>
      </c>
      <c r="AF47" s="221" t="s">
        <v>260</v>
      </c>
      <c r="AG47" s="242" t="str">
        <f>IF(OR(AG46&lt;$B$11,AG46&gt;$B$13),0,IF(AG46="",0,IF(OR(AG46=$D$30,AG46=$D$31,AG46=$D$32,AG46=$D$33,AG46=$D$34,AG46=$D$35,AG46=$D$36,AG46=$D$37,AG46=$D$38,AG46=$D$39,AG46=$D$40,AG46=$D$41,AG46=$D$42,AG46=$D$43,AG46=$D$44,AG46=$D$45,AG46=$D$46,AG46=$D$47,AG46=$D$48,AG46=$D$49,AG46=$D$50,AG46=$D$51),"F",IF(AG45=1,"ALT",IF(OR(AG46&lt;AJ69,AG46&gt;AJ70),(HLOOKUP($I$7,$K$1:$Q$2,2,FALSE)),0)))))</f>
        <v>ALT</v>
      </c>
      <c r="AH47" s="242" t="str">
        <f>IF(OR(AH46&lt;$B$11,AH46&gt;$B$13),0,IF(AH46="",0,IF(OR(AH46=$D$30,AH46=$D$31,AH46=$D$32,AH46=$D$33,AH46=$D$34,AH46=$D$35,AH46=$D$36,AH46=$D$37,AH46=$D$38,AH46=$D$39,AH46=$D$40,AH46=$D$41,AH46=$D$42,AH46=$D$43,AH46=$D$44,AH46=$D$45,AH46=$D$46,AH46=$D$47,AH46=$D$48,AH46=$D$49,AH46=$D$50,AH46=$D$51),"F",IF(AH45=1,"ALT",IF(OR(AH46&lt;AJ69,AH46&gt;AJ70),(HLOOKUP($I$7,$K$1:$Q$2,2,FALSE)),0)))))</f>
        <v>ALT</v>
      </c>
      <c r="AI47" s="242" t="str">
        <f>IF(OR(AI46&lt;$B$11,AI46&gt;$B$13),0,IF(AI46="",0,IF(OR(AI46=$D$30,AI46=$D$31,AI46=$D$32,AI46=$D$33,AI46=$D$34,AI46=$D$35,AI46=$D$36,AI46=$D$37,AI46=$D$38,AI46=$D$39,AI46=$D$40,AI46=$D$41,AI46=$D$42,AI46=$D$43,AI46=$D$44,AI46=$D$45,AI46=$D$46,AI46=$D$47,AI46=$D$48,AI46=$D$49,AI46=$D$50,AI46=$D$51),"F",IF(AI45=1,"ALT",IF(OR(AI46&lt;AJ69,AI46&gt;AJ70),(HLOOKUP($I$7,$K$1:$Q$2,2,FALSE)),0)))))</f>
        <v>ALT</v>
      </c>
      <c r="AJ47" s="242" t="str">
        <f>IF(OR(AJ46&lt;$B$11,AJ46&gt;$B$13),0,IF(AJ46="",0,IF(OR(AJ46=$D$30,AJ46=$D$31,AJ46=$D$32,AJ46=$D$33,AJ46=$D$34,AJ46=$D$35,AJ46=$D$36,AJ46=$D$37,AJ46=$D$38,AJ46=$D$39,AJ46=$D$40,AJ46=$D$41,AJ46=$D$42,AJ46=$D$43,AJ46=$D$44,AJ46=$D$45,AJ46=$D$46,AJ46=$D$47,AJ46=$D$48,AJ46=$D$49,AJ46=$D$50,AJ46=$D$51),"F",IF(AJ45=1,"ALT",IF(OR(AJ46&lt;AJ69,AJ46&gt;AJ70),(HLOOKUP($I$7,$K$1:$Q$2,2,FALSE)),0)))))</f>
        <v>ALT</v>
      </c>
      <c r="AK47" s="242" t="str">
        <f>IF(OR(AK46&lt;$B$11,AK46&gt;$B$13),0,IF(AK46="",0,IF(OR(AK46=$D$30,AK46=$D$31,AK46=$D$32,AK46=$D$33,AK46=$D$34,AK46=$D$35,AK46=$D$36,AK46=$D$37,AK46=$D$38,AK46=$D$39,AK46=$D$40,AK46=$D$41,AK46=$D$42,AK46=$D$43,AK46=$D$44,AK46=$D$45,AK46=$D$46,AK46=$D$47,AK46=$D$48,AK46=$D$49,AK46=$D$50,AK46=$D$51),"F",IF(AK45=1,"ALT",IF(OR(AK46&lt;AJ69,AK46&gt;AJ70),(HLOOKUP($I$7,$K$1:$Q$2,2,FALSE)),0)))))</f>
        <v>ALT</v>
      </c>
      <c r="AL47" s="242"/>
      <c r="AM47" s="242"/>
      <c r="AN47" s="222">
        <f t="shared" ref="AN47" si="29">SUM(AG47:AM47)</f>
        <v>0</v>
      </c>
      <c r="AO47" s="223" t="s">
        <v>261</v>
      </c>
    </row>
    <row r="48" spans="1:42" x14ac:dyDescent="0.2">
      <c r="A48" s="256" t="s">
        <v>274</v>
      </c>
      <c r="B48" s="257">
        <f>DATE(B29+1,8,15)</f>
        <v>42231</v>
      </c>
      <c r="C48" s="285"/>
      <c r="D48" s="260">
        <f t="shared" si="22"/>
        <v>42231</v>
      </c>
      <c r="E48" s="314">
        <f t="shared" ca="1" si="23"/>
        <v>42231</v>
      </c>
      <c r="G48" s="224"/>
      <c r="H48" s="221"/>
      <c r="I48" s="253" t="str">
        <f>IF(AND(I49&lt;=L66,I49&gt;=L65),1,"")</f>
        <v/>
      </c>
      <c r="J48" s="253" t="str">
        <f>IF(AND(J49&lt;=L66,J49&gt;=L65),1,"")</f>
        <v/>
      </c>
      <c r="K48" s="253" t="str">
        <f>IF(AND(K49&lt;=L66,K49&gt;=L65),1,"")</f>
        <v/>
      </c>
      <c r="L48" s="253" t="str">
        <f>IF(AND(L49&lt;=L66,L49&gt;=L65),1,"")</f>
        <v/>
      </c>
      <c r="M48" s="253" t="str">
        <f>IF(AND(M49&lt;=L66,M49&gt;=L65),1,"")</f>
        <v/>
      </c>
      <c r="N48" s="253"/>
      <c r="O48" s="253"/>
      <c r="P48" s="222"/>
      <c r="Q48" s="223"/>
      <c r="S48" s="224"/>
      <c r="T48" s="221"/>
      <c r="U48" s="253">
        <f>IF(AND(U49&lt;=X66,U49&gt;=X65),1,"")</f>
        <v>1</v>
      </c>
      <c r="V48" s="253">
        <f>IF(AND(V49&lt;=X66,V49&gt;=X65),1,"")</f>
        <v>1</v>
      </c>
      <c r="W48" s="253">
        <f>IF(AND(W49&lt;=X66,W49&gt;=X65),1,"")</f>
        <v>1</v>
      </c>
      <c r="X48" s="253">
        <f>IF(AND(X49&lt;=X66,X49&gt;=X65),1,"")</f>
        <v>1</v>
      </c>
      <c r="Y48" s="253">
        <f>IF(AND(Y49&lt;=X66,Y49&gt;=X65),1,"")</f>
        <v>1</v>
      </c>
      <c r="Z48" s="253"/>
      <c r="AA48" s="253"/>
      <c r="AB48" s="222"/>
      <c r="AC48" s="223"/>
      <c r="AE48" s="224"/>
      <c r="AF48" s="221"/>
      <c r="AG48" s="253">
        <f>IF(AND(AG49&lt;=AJ66,AG49&gt;=AJ65),1,"")</f>
        <v>1</v>
      </c>
      <c r="AH48" s="253">
        <f>IF(AND(AH49&lt;=AJ66,AH49&gt;=AJ65),1,"")</f>
        <v>1</v>
      </c>
      <c r="AI48" s="253">
        <f>IF(AND(AI49&lt;=AJ66,AI49&gt;=AJ65),1,"")</f>
        <v>1</v>
      </c>
      <c r="AJ48" s="253">
        <f>IF(AND(AJ49&lt;=AJ66,AJ49&gt;=AJ65),1,"")</f>
        <v>1</v>
      </c>
      <c r="AK48" s="253">
        <f>IF(AND(AK49&lt;=AJ66,AK49&gt;=AJ65),1,"")</f>
        <v>1</v>
      </c>
      <c r="AL48" s="253"/>
      <c r="AM48" s="253"/>
      <c r="AN48" s="222"/>
      <c r="AO48" s="223"/>
    </row>
    <row r="49" spans="1:41" x14ac:dyDescent="0.2">
      <c r="A49" s="256" t="s">
        <v>275</v>
      </c>
      <c r="B49" s="257">
        <f>DATE(B29+1,11,1)</f>
        <v>42309</v>
      </c>
      <c r="C49" s="285"/>
      <c r="D49" s="260">
        <f t="shared" si="22"/>
        <v>42309</v>
      </c>
      <c r="E49" s="314">
        <f t="shared" ca="1" si="23"/>
        <v>42309</v>
      </c>
      <c r="G49" s="224"/>
      <c r="H49" s="221"/>
      <c r="I49" s="240">
        <f>IF(MONTH(DATE(I39,MONTH(I40),15-MOD(6+WEEKDAY(I40)-1,7)))=MONTH(I40),DATE(I39,MONTH(I40),15-MOD(6+WEEKDAY(I40)-1,7)),"")</f>
        <v>41988</v>
      </c>
      <c r="J49" s="240">
        <f>IF(MONTH(DATE(I39,MONTH(I40),16-MOD(6+WEEKDAY(I40)-1,7)))=MONTH(I40),DATE(I39,MONTH(I40),16-MOD(6+WEEKDAY(I40)-1,7)),"")</f>
        <v>41989</v>
      </c>
      <c r="K49" s="240">
        <f>IF(MONTH(DATE(I39,MONTH(I40),17-MOD(6+WEEKDAY(I40)-1,7)))=MONTH(I40),DATE(I39,MONTH(I40),17-MOD(6+WEEKDAY(I40)-1,7)),"")</f>
        <v>41990</v>
      </c>
      <c r="L49" s="240">
        <f>IF(MONTH(DATE(I39,MONTH(I40),18-MOD(6+WEEKDAY(I40)-1,7)))=MONTH(I40),DATE(I39,MONTH(I40),18-MOD(6+WEEKDAY(I40)-1,7)),"")</f>
        <v>41991</v>
      </c>
      <c r="M49" s="240">
        <f>IF(MONTH(DATE(I39,MONTH(I40),19-MOD(6+WEEKDAY(I40)-1,7)))=MONTH(I40),DATE(I39,MONTH(I40),19-MOD(6+WEEKDAY(I40)-1,7)),"")</f>
        <v>41992</v>
      </c>
      <c r="N49" s="240">
        <f>IF(MONTH(DATE(I39,MONTH(I40),20-MOD(6+WEEKDAY(I40)-1,7)))=MONTH(I40),DATE(I39,MONTH(I40),20-MOD(6+WEEKDAY(I40)-1,7)),"")</f>
        <v>41993</v>
      </c>
      <c r="O49" s="240">
        <f>IF(MONTH(DATE(I39,MONTH(I40),21-MOD(6+WEEKDAY(I40)-1,7)))=MONTH(I40),DATE(I39,MONTH(I40),21-MOD(6+WEEKDAY(I40)-1,7)),"")</f>
        <v>41994</v>
      </c>
      <c r="P49" s="222"/>
      <c r="Q49" s="223"/>
      <c r="S49" s="224"/>
      <c r="T49" s="221"/>
      <c r="U49" s="240">
        <f>IF(MONTH(DATE(U39,MONTH(U40),15-MOD(6+WEEKDAY(U40)-1,7)))=MONTH(U40),DATE(U39,MONTH(U40),15-MOD(6+WEEKDAY(U40)-1,7)),"")</f>
        <v>42016</v>
      </c>
      <c r="V49" s="240">
        <f>IF(MONTH(DATE(U39,MONTH(U40),16-MOD(6+WEEKDAY(U40)-1,7)))=MONTH(U40),DATE(U39,MONTH(U40),16-MOD(6+WEEKDAY(U40)-1,7)),"")</f>
        <v>42017</v>
      </c>
      <c r="W49" s="240">
        <f>IF(MONTH(DATE(U39,MONTH(U40),17-MOD(6+WEEKDAY(U40)-1,7)))=MONTH(U40),DATE(U39,MONTH(U40),17-MOD(6+WEEKDAY(U40)-1,7)),"")</f>
        <v>42018</v>
      </c>
      <c r="X49" s="240">
        <f>IF(MONTH(DATE(U39,MONTH(U40),18-MOD(6+WEEKDAY(U40)-1,7)))=MONTH(U40),DATE(U39,MONTH(U40),18-MOD(6+WEEKDAY(U40)-1,7)),"")</f>
        <v>42019</v>
      </c>
      <c r="Y49" s="240">
        <f>IF(MONTH(DATE(U39,MONTH(U40),19-MOD(6+WEEKDAY(U40)-1,7)))=MONTH(U40),DATE(U39,MONTH(U40),19-MOD(6+WEEKDAY(U40)-1,7)),"")</f>
        <v>42020</v>
      </c>
      <c r="Z49" s="240">
        <f>IF(MONTH(DATE(U39,MONTH(U40),20-MOD(6+WEEKDAY(U40)-1,7)))=MONTH(U40),DATE(U39,MONTH(U40),20-MOD(6+WEEKDAY(U40)-1,7)),"")</f>
        <v>42021</v>
      </c>
      <c r="AA49" s="240">
        <f>IF(MONTH(DATE(U39,MONTH(U40),21-MOD(6+WEEKDAY(U40)-1,7)))=MONTH(U40),DATE(U39,MONTH(U40),21-MOD(6+WEEKDAY(U40)-1,7)),"")</f>
        <v>42022</v>
      </c>
      <c r="AB49" s="222"/>
      <c r="AC49" s="223"/>
      <c r="AE49" s="224"/>
      <c r="AF49" s="221"/>
      <c r="AG49" s="240">
        <f>IF(MONTH(DATE(AG39,MONTH(AG40),15-MOD(6+WEEKDAY(AG40)-1,7)))=MONTH(AG40),DATE(AG39,MONTH(AG40),15-MOD(6+WEEKDAY(AG40)-1,7)),"")</f>
        <v>42044</v>
      </c>
      <c r="AH49" s="240">
        <f>IF(MONTH(DATE(AG39,MONTH(AG40),16-MOD(6+WEEKDAY(AG40)-1,7)))=MONTH(AG40),DATE(AG39,MONTH(AG40),16-MOD(6+WEEKDAY(AG40)-1,7)),"")</f>
        <v>42045</v>
      </c>
      <c r="AI49" s="240">
        <f>IF(MONTH(DATE(AG39,MONTH(AG40),17-MOD(6+WEEKDAY(AG40)-1,7)))=MONTH(AG40),DATE(AG39,MONTH(AG40),17-MOD(6+WEEKDAY(AG40)-1,7)),"")</f>
        <v>42046</v>
      </c>
      <c r="AJ49" s="240">
        <f>IF(MONTH(DATE(AG39,MONTH(AG40),18-MOD(6+WEEKDAY(AG40)-1,7)))=MONTH(AG40),DATE(AG39,MONTH(AG40),18-MOD(6+WEEKDAY(AG40)-1,7)),"")</f>
        <v>42047</v>
      </c>
      <c r="AK49" s="240">
        <f>IF(MONTH(DATE(AG39,MONTH(AG40),19-MOD(6+WEEKDAY(AG40)-1,7)))=MONTH(AG40),DATE(AG39,MONTH(AG40),19-MOD(6+WEEKDAY(AG40)-1,7)),"")</f>
        <v>42048</v>
      </c>
      <c r="AL49" s="240">
        <f>IF(MONTH(DATE(AG39,MONTH(AG40),20-MOD(6+WEEKDAY(AG40)-1,7)))=MONTH(AG40),DATE(AG39,MONTH(AG40),20-MOD(6+WEEKDAY(AG40)-1,7)),"")</f>
        <v>42049</v>
      </c>
      <c r="AM49" s="240">
        <f>IF(MONTH(DATE(AG39,MONTH(AG40),21-MOD(6+WEEKDAY(AG40)-1,7)))=MONTH(AG40),DATE(AG39,MONTH(AG40),21-MOD(6+WEEKDAY(AG40)-1,7)),"")</f>
        <v>42050</v>
      </c>
      <c r="AN49" s="222"/>
      <c r="AO49" s="223"/>
    </row>
    <row r="50" spans="1:41" x14ac:dyDescent="0.2">
      <c r="A50" s="256" t="s">
        <v>276</v>
      </c>
      <c r="B50" s="257">
        <f>DATE(B29+1,11,11)</f>
        <v>42319</v>
      </c>
      <c r="C50" s="285"/>
      <c r="D50" s="260">
        <f t="shared" si="22"/>
        <v>42319</v>
      </c>
      <c r="E50" s="314">
        <f t="shared" ca="1" si="23"/>
        <v>42319</v>
      </c>
      <c r="G50" s="224">
        <f t="shared" ref="G50" si="30">COUNTIF(I50:O50,"&gt;0")</f>
        <v>5</v>
      </c>
      <c r="H50" s="221" t="s">
        <v>260</v>
      </c>
      <c r="I50" s="242">
        <f>IF(OR(I49&lt;$B$11,I49&gt;$B$13),0,IF(I49="",0,IF(OR(I49=$D$30,I49=$D$31,I49=$D$32,I49=$D$33,I49=$D$34,I49=$D$35,I49=$D$36,I49=$D$37,I49=$D$38,I49=$D$39,I49=$D$40,I49=$D$41,I49=$D$42,I49=$D$43,I49=$D$44,I49=$D$45,I49=$D$46,I49=$D$47,I49=$D$48,I49=$D$49,I49=$D$50,I49=$D$51),"F",IF(I48=1,"ALT",IF(OR(I49&lt;L69,I49&gt;L70),(HLOOKUP($I$7,$K$1:$Q$2,2,FALSE)),0)))))</f>
        <v>7</v>
      </c>
      <c r="J50" s="242">
        <f>IF(OR(J49&lt;$B$11,J49&gt;$B$13),0,IF(J49="",0,IF(OR(J49=$D$30,J49=$D$31,J49=$D$32,J49=$D$33,J49=$D$34,J49=$D$35,J49=$D$36,J49=$D$37,J49=$D$38,J49=$D$39,J49=$D$40,J49=$D$41,J49=$D$42,J49=$D$43,J49=$D$44,J49=$D$45,J49=$D$46,J49=$D$47,J49=$D$48,J49=$D$49,J49=$D$50,J49=$D$51),"F",IF(J48=1,"ALT",IF(OR(J49&lt;L69,J49&gt;L70),(HLOOKUP($I$7,$K$1:$Q$2,2,FALSE)),0)))))</f>
        <v>7</v>
      </c>
      <c r="K50" s="242">
        <f>IF(OR(K49&lt;$B$11,K49&gt;$B$13),0,IF(K49="",0,IF(OR(K49=$D$30,K49=$D$31,K49=$D$32,K49=$D$33,K49=$D$34,K49=$D$35,K49=$D$36,K49=$D$37,K49=$D$38,K49=$D$39,K49=$D$40,K49=$D$41,K49=$D$42,K49=$D$43,K49=$D$44,K49=$D$45,K49=$D$46,K49=$D$47,K49=$D$48,K49=$D$49,K49=$D$50,K49=$D$51),"F",IF(K48=1,"ALT",IF(OR(K49&lt;L69,K49&gt;L70),(HLOOKUP($I$7,$K$1:$Q$2,2,FALSE)),0)))))</f>
        <v>7</v>
      </c>
      <c r="L50" s="242">
        <f>IF(OR(L49&lt;$B$11,L49&gt;$B$13),0,IF(L49="",0,IF(OR(L49=$D$30,L49=$D$31,L49=$D$32,L49=$D$33,L49=$D$34,L49=$D$35,L49=$D$36,L49=$D$37,L49=$D$38,L49=$D$39,L49=$D$40,L49=$D$41,L49=$D$42,L49=$D$43,L49=$D$44,L49=$D$45,L49=$D$46,L49=$D$47,L49=$D$48,L49=$D$49,L49=$D$50,L49=$D$51),"F",IF(L48=1,"ALT",IF(OR(L49&lt;L69,L49&gt;L70),(HLOOKUP($I$7,$K$1:$Q$2,2,FALSE)),0)))))</f>
        <v>7</v>
      </c>
      <c r="M50" s="242">
        <f>IF(OR(M49&lt;$B$11,M49&gt;$B$13),0,IF(M49="",0,IF(OR(M49=$D$30,M49=$D$31,M49=$D$32,M49=$D$33,M49=$D$34,M49=$D$35,M49=$D$36,M49=$D$37,M49=$D$38,M49=$D$39,M49=$D$40,M49=$D$41,M49=$D$42,M49=$D$43,M49=$D$44,M49=$D$45,M49=$D$46,M49=$D$47,M49=$D$48,M49=$D$49,M49=$D$50,M49=$D$51),"F",IF(M48=1,"ALT",IF(OR(M49&lt;L69,M49&gt;L70),(HLOOKUP($I$7,$K$1:$Q$2,2,FALSE)),0)))))</f>
        <v>7</v>
      </c>
      <c r="N50" s="242"/>
      <c r="O50" s="242"/>
      <c r="P50" s="222">
        <f t="shared" ref="P50" si="31">SUM(I50:O50)</f>
        <v>35</v>
      </c>
      <c r="Q50" s="223" t="s">
        <v>261</v>
      </c>
      <c r="S50" s="224">
        <f t="shared" ref="S50" si="32">COUNTIF(U50:AA50,"&gt;0")</f>
        <v>0</v>
      </c>
      <c r="T50" s="221" t="s">
        <v>260</v>
      </c>
      <c r="U50" s="242" t="str">
        <f>IF(OR(U49&lt;$B$11,U49&gt;$B$13),0,IF(U49="",0,IF(OR(U49=$D$30,U49=$D$31,U49=$D$32,U49=$D$33,U49=$D$34,U49=$D$35,U49=$D$36,U49=$D$37,U49=$D$38,U49=$D$39,U49=$D$40,U49=$D$41,U49=$D$42,U49=$D$43,U49=$D$44,U49=$D$45,U49=$D$46,U49=$D$47,U49=$D$48,U49=$D$49,U49=$D$50,U49=$D$51),"F",IF(U48=1,"ALT",IF(OR(U49&lt;X69,U49&gt;X70),(HLOOKUP($I$7,$K$1:$Q$2,2,FALSE)),0)))))</f>
        <v>ALT</v>
      </c>
      <c r="V50" s="242" t="str">
        <f>IF(OR(V49&lt;$B$11,V49&gt;$B$13),0,IF(V49="",0,IF(OR(V49=$D$30,V49=$D$31,V49=$D$32,V49=$D$33,V49=$D$34,V49=$D$35,V49=$D$36,V49=$D$37,V49=$D$38,V49=$D$39,V49=$D$40,V49=$D$41,V49=$D$42,V49=$D$43,V49=$D$44,V49=$D$45,V49=$D$46,V49=$D$47,V49=$D$48,V49=$D$49,V49=$D$50,V49=$D$51),"F",IF(V48=1,"ALT",IF(OR(V49&lt;X69,V49&gt;X70),(HLOOKUP($I$7,$K$1:$Q$2,2,FALSE)),0)))))</f>
        <v>ALT</v>
      </c>
      <c r="W50" s="242" t="str">
        <f>IF(OR(W49&lt;$B$11,W49&gt;$B$13),0,IF(W49="",0,IF(OR(W49=$D$30,W49=$D$31,W49=$D$32,W49=$D$33,W49=$D$34,W49=$D$35,W49=$D$36,W49=$D$37,W49=$D$38,W49=$D$39,W49=$D$40,W49=$D$41,W49=$D$42,W49=$D$43,W49=$D$44,W49=$D$45,W49=$D$46,W49=$D$47,W49=$D$48,W49=$D$49,W49=$D$50,W49=$D$51),"F",IF(W48=1,"ALT",IF(OR(W49&lt;X69,W49&gt;X70),(HLOOKUP($I$7,$K$1:$Q$2,2,FALSE)),0)))))</f>
        <v>ALT</v>
      </c>
      <c r="X50" s="242" t="str">
        <f>IF(OR(X49&lt;$B$11,X49&gt;$B$13),0,IF(X49="",0,IF(OR(X49=$D$30,X49=$D$31,X49=$D$32,X49=$D$33,X49=$D$34,X49=$D$35,X49=$D$36,X49=$D$37,X49=$D$38,X49=$D$39,X49=$D$40,X49=$D$41,X49=$D$42,X49=$D$43,X49=$D$44,X49=$D$45,X49=$D$46,X49=$D$47,X49=$D$48,X49=$D$49,X49=$D$50,X49=$D$51),"F",IF(X48=1,"ALT",IF(OR(X49&lt;X69,X49&gt;X70),(HLOOKUP($I$7,$K$1:$Q$2,2,FALSE)),0)))))</f>
        <v>ALT</v>
      </c>
      <c r="Y50" s="242" t="str">
        <f>IF(OR(Y49&lt;$B$11,Y49&gt;$B$13),0,IF(Y49="",0,IF(OR(Y49=$D$30,Y49=$D$31,Y49=$D$32,Y49=$D$33,Y49=$D$34,Y49=$D$35,Y49=$D$36,Y49=$D$37,Y49=$D$38,Y49=$D$39,Y49=$D$40,Y49=$D$41,Y49=$D$42,Y49=$D$43,Y49=$D$44,Y49=$D$45,Y49=$D$46,Y49=$D$47,Y49=$D$48,Y49=$D$49,Y49=$D$50,Y49=$D$51),"F",IF(Y48=1,"ALT",IF(OR(Y49&lt;X69,Y49&gt;X70),(HLOOKUP($I$7,$K$1:$Q$2,2,FALSE)),0)))))</f>
        <v>ALT</v>
      </c>
      <c r="Z50" s="242"/>
      <c r="AA50" s="242"/>
      <c r="AB50" s="222">
        <f t="shared" ref="AB50" si="33">SUM(U50:AA50)</f>
        <v>0</v>
      </c>
      <c r="AC50" s="223" t="s">
        <v>261</v>
      </c>
      <c r="AE50" s="224">
        <f t="shared" ref="AE50" si="34">COUNTIF(AG50:AM50,"&gt;0")</f>
        <v>0</v>
      </c>
      <c r="AF50" s="221" t="s">
        <v>260</v>
      </c>
      <c r="AG50" s="242" t="str">
        <f>IF(OR(AG49&lt;$B$11,AG49&gt;$B$13),0,IF(AG49="",0,IF(OR(AG49=$D$30,AG49=$D$31,AG49=$D$32,AG49=$D$33,AG49=$D$34,AG49=$D$35,AG49=$D$36,AG49=$D$37,AG49=$D$38,AG49=$D$39,AG49=$D$40,AG49=$D$41,AG49=$D$42,AG49=$D$43,AG49=$D$44,AG49=$D$45,AG49=$D$46,AG49=$D$47,AG49=$D$48,AG49=$D$49,AG49=$D$50,AG49=$D$51),"F",IF(AG48=1,"ALT",IF(OR(AG49&lt;AJ69,AG49&gt;AJ70),(HLOOKUP($I$7,$K$1:$Q$2,2,FALSE)),0)))))</f>
        <v>ALT</v>
      </c>
      <c r="AH50" s="242" t="str">
        <f>IF(OR(AH49&lt;$B$11,AH49&gt;$B$13),0,IF(AH49="",0,IF(OR(AH49=$D$30,AH49=$D$31,AH49=$D$32,AH49=$D$33,AH49=$D$34,AH49=$D$35,AH49=$D$36,AH49=$D$37,AH49=$D$38,AH49=$D$39,AH49=$D$40,AH49=$D$41,AH49=$D$42,AH49=$D$43,AH49=$D$44,AH49=$D$45,AH49=$D$46,AH49=$D$47,AH49=$D$48,AH49=$D$49,AH49=$D$50,AH49=$D$51),"F",IF(AH48=1,"ALT",IF(OR(AH49&lt;AJ69,AH49&gt;AJ70),(HLOOKUP($I$7,$K$1:$Q$2,2,FALSE)),0)))))</f>
        <v>ALT</v>
      </c>
      <c r="AI50" s="242" t="str">
        <f>IF(OR(AI49&lt;$B$11,AI49&gt;$B$13),0,IF(AI49="",0,IF(OR(AI49=$D$30,AI49=$D$31,AI49=$D$32,AI49=$D$33,AI49=$D$34,AI49=$D$35,AI49=$D$36,AI49=$D$37,AI49=$D$38,AI49=$D$39,AI49=$D$40,AI49=$D$41,AI49=$D$42,AI49=$D$43,AI49=$D$44,AI49=$D$45,AI49=$D$46,AI49=$D$47,AI49=$D$48,AI49=$D$49,AI49=$D$50,AI49=$D$51),"F",IF(AI48=1,"ALT",IF(OR(AI49&lt;AJ69,AI49&gt;AJ70),(HLOOKUP($I$7,$K$1:$Q$2,2,FALSE)),0)))))</f>
        <v>ALT</v>
      </c>
      <c r="AJ50" s="242" t="str">
        <f>IF(OR(AJ49&lt;$B$11,AJ49&gt;$B$13),0,IF(AJ49="",0,IF(OR(AJ49=$D$30,AJ49=$D$31,AJ49=$D$32,AJ49=$D$33,AJ49=$D$34,AJ49=$D$35,AJ49=$D$36,AJ49=$D$37,AJ49=$D$38,AJ49=$D$39,AJ49=$D$40,AJ49=$D$41,AJ49=$D$42,AJ49=$D$43,AJ49=$D$44,AJ49=$D$45,AJ49=$D$46,AJ49=$D$47,AJ49=$D$48,AJ49=$D$49,AJ49=$D$50,AJ49=$D$51),"F",IF(AJ48=1,"ALT",IF(OR(AJ49&lt;AJ69,AJ49&gt;AJ70),(HLOOKUP($I$7,$K$1:$Q$2,2,FALSE)),0)))))</f>
        <v>ALT</v>
      </c>
      <c r="AK50" s="242" t="str">
        <f>IF(OR(AK49&lt;$B$11,AK49&gt;$B$13),0,IF(AK49="",0,IF(OR(AK49=$D$30,AK49=$D$31,AK49=$D$32,AK49=$D$33,AK49=$D$34,AK49=$D$35,AK49=$D$36,AK49=$D$37,AK49=$D$38,AK49=$D$39,AK49=$D$40,AK49=$D$41,AK49=$D$42,AK49=$D$43,AK49=$D$44,AK49=$D$45,AK49=$D$46,AK49=$D$47,AK49=$D$48,AK49=$D$49,AK49=$D$50,AK49=$D$51),"F",IF(AK48=1,"ALT",IF(OR(AK49&lt;AJ69,AK49&gt;AJ70),(HLOOKUP($I$7,$K$1:$Q$2,2,FALSE)),0)))))</f>
        <v>ALT</v>
      </c>
      <c r="AL50" s="242"/>
      <c r="AM50" s="242"/>
      <c r="AN50" s="222">
        <f t="shared" ref="AN50" si="35">SUM(AG50:AM50)</f>
        <v>0</v>
      </c>
      <c r="AO50" s="223" t="s">
        <v>261</v>
      </c>
    </row>
    <row r="51" spans="1:41" x14ac:dyDescent="0.2">
      <c r="A51" s="258" t="s">
        <v>277</v>
      </c>
      <c r="B51" s="259">
        <f>DATE(B29+1,12,25)</f>
        <v>42363</v>
      </c>
      <c r="C51" s="286"/>
      <c r="D51" s="261">
        <f t="shared" si="22"/>
        <v>42363</v>
      </c>
      <c r="E51" s="314">
        <f t="shared" ca="1" si="23"/>
        <v>42363</v>
      </c>
      <c r="G51" s="224"/>
      <c r="H51" s="221"/>
      <c r="I51" s="253" t="str">
        <f>IF(AND(I52&lt;=L66,I52&gt;=L65),1,"")</f>
        <v/>
      </c>
      <c r="J51" s="253" t="str">
        <f>IF(AND(J52&lt;=L66,J52&gt;=L65),1,"")</f>
        <v/>
      </c>
      <c r="K51" s="253" t="str">
        <f>IF(AND(K52&lt;=L66,K52&gt;=L65),1,"")</f>
        <v/>
      </c>
      <c r="L51" s="253" t="str">
        <f>IF(AND(L52&lt;=L66,L52&gt;=L65),1,"")</f>
        <v/>
      </c>
      <c r="M51" s="253" t="str">
        <f>IF(AND(M52&lt;=L66,M52&gt;=L65),1,"")</f>
        <v/>
      </c>
      <c r="N51" s="253"/>
      <c r="O51" s="253"/>
      <c r="P51" s="222"/>
      <c r="Q51" s="223"/>
      <c r="S51" s="224"/>
      <c r="T51" s="221"/>
      <c r="U51" s="253">
        <f>IF(AND(U52&lt;=X66,U52&gt;=X65),1,"")</f>
        <v>1</v>
      </c>
      <c r="V51" s="253">
        <f>IF(AND(V52&lt;=X66,V52&gt;=X65),1,"")</f>
        <v>1</v>
      </c>
      <c r="W51" s="253">
        <f>IF(AND(W52&lt;=X66,W52&gt;=X65),1,"")</f>
        <v>1</v>
      </c>
      <c r="X51" s="253">
        <f>IF(AND(X52&lt;=X66,X52&gt;=X65),1,"")</f>
        <v>1</v>
      </c>
      <c r="Y51" s="253">
        <f>IF(AND(Y52&lt;=X66,Y52&gt;=X65),1,"")</f>
        <v>1</v>
      </c>
      <c r="Z51" s="253"/>
      <c r="AA51" s="253"/>
      <c r="AB51" s="222"/>
      <c r="AC51" s="223"/>
      <c r="AE51" s="224"/>
      <c r="AF51" s="221"/>
      <c r="AG51" s="253" t="str">
        <f>IF(AND(AG52&lt;=AJ66,AG52&gt;=AJ65),1,"")</f>
        <v/>
      </c>
      <c r="AH51" s="253" t="str">
        <f>IF(AND(AH52&lt;=AJ66,AH52&gt;=AJ65),1,"")</f>
        <v/>
      </c>
      <c r="AI51" s="253" t="str">
        <f>IF(AND(AI52&lt;=AJ66,AI52&gt;=AJ65),1,"")</f>
        <v/>
      </c>
      <c r="AJ51" s="253" t="str">
        <f>IF(AND(AJ52&lt;=AJ66,AJ52&gt;=AJ65),1,"")</f>
        <v/>
      </c>
      <c r="AK51" s="253" t="str">
        <f>IF(AND(AK52&lt;=AJ66,AK52&gt;=AJ65),1,"")</f>
        <v/>
      </c>
      <c r="AL51" s="253"/>
      <c r="AM51" s="253"/>
      <c r="AN51" s="222"/>
      <c r="AO51" s="223"/>
    </row>
    <row r="52" spans="1:41" x14ac:dyDescent="0.2">
      <c r="G52" s="224"/>
      <c r="H52" s="221"/>
      <c r="I52" s="240">
        <f>IF(MONTH(DATE(I39,MONTH(I40),22-MOD(6+WEEKDAY(I40)-1,7)))=MONTH(I40),DATE(I39,MONTH(I40),22-MOD(6+WEEKDAY(I40)-1,7)),"")</f>
        <v>41995</v>
      </c>
      <c r="J52" s="240">
        <f>IF(MONTH(DATE(I39,MONTH(I40),23-MOD(6+WEEKDAY(I40)-1,7)))=MONTH(I40),DATE(I39,MONTH(I40),23-MOD(6+WEEKDAY(I40)-1,7)),"")</f>
        <v>41996</v>
      </c>
      <c r="K52" s="240">
        <f>IF(MONTH(DATE(I39,MONTH(I40),24-MOD(6+WEEKDAY(I40)-1,7)))=MONTH(I40),DATE(I39,MONTH(I40),24-MOD(6+WEEKDAY(I40)-1,7)),"")</f>
        <v>41997</v>
      </c>
      <c r="L52" s="240">
        <f>IF(MONTH(DATE(I39,MONTH(I40),25-MOD(6+WEEKDAY(I40)-1,7)))=MONTH(I40),DATE(I39,MONTH(I40),25-MOD(6+WEEKDAY(I40)-1,7)),"")</f>
        <v>41998</v>
      </c>
      <c r="M52" s="240">
        <f>IF(MONTH(DATE(I39,MONTH(I40),26-MOD(6+WEEKDAY(I40)-1,7)))=MONTH(I40),DATE(I39,MONTH(I40),26-MOD(6+WEEKDAY(I40)-1,7)),"")</f>
        <v>41999</v>
      </c>
      <c r="N52" s="240">
        <f>IF(MONTH(DATE(I39,MONTH(I40),27-MOD(6+WEEKDAY(I40)-1,7)))=MONTH(I40),DATE(I39,MONTH(I40),27-MOD(6+WEEKDAY(I40)-1,7)),"")</f>
        <v>42000</v>
      </c>
      <c r="O52" s="240">
        <f>IF(MONTH(DATE(I39,MONTH(I40),28-MOD(6+WEEKDAY(I40)-1,7)))=MONTH(I40),DATE(I39,MONTH(I40),28-MOD(6+WEEKDAY(I40)-1,7)),"")</f>
        <v>42001</v>
      </c>
      <c r="P52" s="222"/>
      <c r="Q52" s="223"/>
      <c r="S52" s="224"/>
      <c r="T52" s="221"/>
      <c r="U52" s="240">
        <f>IF(MONTH(DATE(U39,MONTH(U40),22-MOD(6+WEEKDAY(U40)-1,7)))=MONTH(U40),DATE(U39,MONTH(U40),22-MOD(6+WEEKDAY(U40)-1,7)),"")</f>
        <v>42023</v>
      </c>
      <c r="V52" s="240">
        <f>IF(MONTH(DATE(U39,MONTH(U40),23-MOD(6+WEEKDAY(U40)-1,7)))=MONTH(U40),DATE(U39,MONTH(U40),23-MOD(6+WEEKDAY(U40)-1,7)),"")</f>
        <v>42024</v>
      </c>
      <c r="W52" s="240">
        <f>IF(MONTH(DATE(U39,MONTH(U40),24-MOD(6+WEEKDAY(U40)-1,7)))=MONTH(U40),DATE(U39,MONTH(U40),24-MOD(6+WEEKDAY(U40)-1,7)),"")</f>
        <v>42025</v>
      </c>
      <c r="X52" s="240">
        <f>IF(MONTH(DATE(U39,MONTH(U40),25-MOD(6+WEEKDAY(U40)-1,7)))=MONTH(U40),DATE(U39,MONTH(U40),25-MOD(6+WEEKDAY(U40)-1,7)),"")</f>
        <v>42026</v>
      </c>
      <c r="Y52" s="240">
        <f>IF(MONTH(DATE(U39,MONTH(U40),26-MOD(6+WEEKDAY(U40)-1,7)))=MONTH(U40),DATE(U39,MONTH(U40),26-MOD(6+WEEKDAY(U40)-1,7)),"")</f>
        <v>42027</v>
      </c>
      <c r="Z52" s="240">
        <f>IF(MONTH(DATE(U39,MONTH(U40),27-MOD(6+WEEKDAY(U40)-1,7)))=MONTH(U40),DATE(U39,MONTH(U40),27-MOD(6+WEEKDAY(U40)-1,7)),"")</f>
        <v>42028</v>
      </c>
      <c r="AA52" s="240">
        <f>IF(MONTH(DATE(U39,MONTH(U40),28-MOD(6+WEEKDAY(U40)-1,7)))=MONTH(U40),DATE(U39,MONTH(U40),28-MOD(6+WEEKDAY(U40)-1,7)),"")</f>
        <v>42029</v>
      </c>
      <c r="AB52" s="222"/>
      <c r="AC52" s="223"/>
      <c r="AE52" s="224"/>
      <c r="AF52" s="221"/>
      <c r="AG52" s="240">
        <f>IF(MONTH(DATE(AG39,MONTH(AG40),22-MOD(6+WEEKDAY(AG40)-1,7)))=MONTH(AG40),DATE(AG39,MONTH(AG40),22-MOD(6+WEEKDAY(AG40)-1,7)),"")</f>
        <v>42051</v>
      </c>
      <c r="AH52" s="240">
        <f>IF(MONTH(DATE(AG39,MONTH(AG40),23-MOD(6+WEEKDAY(AG40)-1,7)))=MONTH(AG40),DATE(AG39,MONTH(AG40),23-MOD(6+WEEKDAY(AG40)-1,7)),"")</f>
        <v>42052</v>
      </c>
      <c r="AI52" s="240">
        <f>IF(MONTH(DATE(AG39,MONTH(AG40),24-MOD(6+WEEKDAY(AG40)-1,7)))=MONTH(AG40),DATE(AG39,MONTH(AG40),24-MOD(6+WEEKDAY(AG40)-1,7)),"")</f>
        <v>42053</v>
      </c>
      <c r="AJ52" s="240">
        <f>IF(MONTH(DATE(AG39,MONTH(AG40),25-MOD(6+WEEKDAY(AG40)-1,7)))=MONTH(AG40),DATE(AG39,MONTH(AG40),25-MOD(6+WEEKDAY(AG40)-1,7)),"")</f>
        <v>42054</v>
      </c>
      <c r="AK52" s="240">
        <f>IF(MONTH(DATE(AG39,MONTH(AG40),26-MOD(6+WEEKDAY(AG40)-1,7)))=MONTH(AG40),DATE(AG39,MONTH(AG40),26-MOD(6+WEEKDAY(AG40)-1,7)),"")</f>
        <v>42055</v>
      </c>
      <c r="AL52" s="240">
        <f>IF(MONTH(DATE(AG39,MONTH(AG40),27-MOD(6+WEEKDAY(AG40)-1,7)))=MONTH(AG40),DATE(AG39,MONTH(AG40),27-MOD(6+WEEKDAY(AG40)-1,7)),"")</f>
        <v>42056</v>
      </c>
      <c r="AM52" s="240">
        <f>IF(MONTH(DATE(AG39,MONTH(AG40),28-MOD(6+WEEKDAY(AG40)-1,7)))=MONTH(AG40),DATE(AG39,MONTH(AG40),28-MOD(6+WEEKDAY(AG40)-1,7)),"")</f>
        <v>42057</v>
      </c>
      <c r="AN52" s="222"/>
      <c r="AO52" s="223"/>
    </row>
    <row r="53" spans="1:41" x14ac:dyDescent="0.2">
      <c r="G53" s="224">
        <f t="shared" ref="G53" si="36">COUNTIF(I53:O53,"&gt;0")</f>
        <v>4</v>
      </c>
      <c r="H53" s="221" t="s">
        <v>260</v>
      </c>
      <c r="I53" s="242">
        <f>IF(OR(I52&lt;$B$11,I52&gt;$B$13),0,IF(I52="",0,IF(OR(I52=$D$30,I52=$D$31,I52=$D$32,I52=$D$33,I52=$D$34,I52=$D$35,I52=$D$36,I52=$D$37,I52=$D$38,I52=$D$39,I52=$D$40,I52=$D$41,I52=$D$42,I52=$D$43,I52=$D$44,I52=$D$45,I52=$D$46,I52=$D$47,I52=$D$48,I52=$D$49,I52=$D$50,I52=$D$51),"F",IF(I51=1,"ALT",IF(OR(I52&lt;L69,I52&gt;L70),(HLOOKUP($I$7,$K$1:$Q$2,2,FALSE)),0)))))</f>
        <v>7</v>
      </c>
      <c r="J53" s="242">
        <f>IF(OR(J52&lt;$B$11,J52&gt;$B$13),0,IF(J52="",0,IF(OR(J52=$D$30,J52=$D$31,J52=$D$32,J52=$D$33,J52=$D$34,J52=$D$35,J52=$D$36,J52=$D$37,J52=$D$38,J52=$D$39,J52=$D$40,J52=$D$41,J52=$D$42,J52=$D$43,J52=$D$44,J52=$D$45,J52=$D$46,J52=$D$47,J52=$D$48,J52=$D$49,J52=$D$50,J52=$D$51),"F",IF(J51=1,"ALT",IF(OR(J52&lt;L69,J52&gt;L70),(HLOOKUP($I$7,$K$1:$Q$2,2,FALSE)),0)))))</f>
        <v>7</v>
      </c>
      <c r="K53" s="242">
        <f>IF(OR(K52&lt;$B$11,K52&gt;$B$13),0,IF(K52="",0,IF(OR(K52=$D$30,K52=$D$31,K52=$D$32,K52=$D$33,K52=$D$34,K52=$D$35,K52=$D$36,K52=$D$37,K52=$D$38,K52=$D$39,K52=$D$40,K52=$D$41,K52=$D$42,K52=$D$43,K52=$D$44,K52=$D$45,K52=$D$46,K52=$D$47,K52=$D$48,K52=$D$49,K52=$D$50,K52=$D$51),"F",IF(K51=1,"ALT",IF(OR(K52&lt;L69,K52&gt;L70),(HLOOKUP($I$7,$K$1:$Q$2,2,FALSE)),0)))))</f>
        <v>7</v>
      </c>
      <c r="L53" s="242" t="str">
        <f>IF(OR(L52&lt;$B$11,L52&gt;$B$13),0,IF(L52="",0,IF(OR(L52=$D$30,L52=$D$31,L52=$D$32,L52=$D$33,L52=$D$34,L52=$D$35,L52=$D$36,L52=$D$37,L52=$D$38,L52=$D$39,L52=$D$40,L52=$D$41,L52=$D$42,L52=$D$43,L52=$D$44,L52=$D$45,L52=$D$46,L52=$D$47,L52=$D$48,L52=$D$49,L52=$D$50,L52=$D$51),"F",IF(L51=1,"ALT",IF(OR(L52&lt;L69,L52&gt;L70),(HLOOKUP($I$7,$K$1:$Q$2,2,FALSE)),0)))))</f>
        <v>F</v>
      </c>
      <c r="M53" s="242">
        <f>IF(OR(M52&lt;$B$11,M52&gt;$B$13),0,IF(M52="",0,IF(OR(M52=$D$30,M52=$D$31,M52=$D$32,M52=$D$33,M52=$D$34,M52=$D$35,M52=$D$36,M52=$D$37,M52=$D$38,M52=$D$39,M52=$D$40,M52=$D$41,M52=$D$42,M52=$D$43,M52=$D$44,M52=$D$45,M52=$D$46,M52=$D$47,M52=$D$48,M52=$D$49,M52=$D$50,M52=$D$51),"F",IF(M51=1,"ALT",IF(OR(M52&lt;L69,M52&gt;L70),(HLOOKUP($I$7,$K$1:$Q$2,2,FALSE)),0)))))</f>
        <v>7</v>
      </c>
      <c r="N53" s="242"/>
      <c r="O53" s="242"/>
      <c r="P53" s="222">
        <f t="shared" ref="P53" si="37">SUM(I53:O53)</f>
        <v>28</v>
      </c>
      <c r="Q53" s="223" t="s">
        <v>261</v>
      </c>
      <c r="S53" s="224">
        <f t="shared" ref="S53" si="38">COUNTIF(U53:AA53,"&gt;0")</f>
        <v>0</v>
      </c>
      <c r="T53" s="221" t="s">
        <v>260</v>
      </c>
      <c r="U53" s="242" t="str">
        <f>IF(OR(U52&lt;$B$11,U52&gt;$B$13),0,IF(U52="",0,IF(OR(U52=$D$30,U52=$D$31,U52=$D$32,U52=$D$33,U52=$D$34,U52=$D$35,U52=$D$36,U52=$D$37,U52=$D$38,U52=$D$39,U52=$D$40,U52=$D$41,U52=$D$42,U52=$D$43,U52=$D$44,U52=$D$45,U52=$D$46,U52=$D$47,U52=$D$48,U52=$D$49,U52=$D$50,U52=$D$51),"F",IF(U51=1,"ALT",IF(OR(U52&lt;X69,U52&gt;X70),(HLOOKUP($I$7,$K$1:$Q$2,2,FALSE)),0)))))</f>
        <v>ALT</v>
      </c>
      <c r="V53" s="242" t="str">
        <f>IF(OR(V52&lt;$B$11,V52&gt;$B$13),0,IF(V52="",0,IF(OR(V52=$D$30,V52=$D$31,V52=$D$32,V52=$D$33,V52=$D$34,V52=$D$35,V52=$D$36,V52=$D$37,V52=$D$38,V52=$D$39,V52=$D$40,V52=$D$41,V52=$D$42,V52=$D$43,V52=$D$44,V52=$D$45,V52=$D$46,V52=$D$47,V52=$D$48,V52=$D$49,V52=$D$50,V52=$D$51),"F",IF(V51=1,"ALT",IF(OR(V52&lt;X69,V52&gt;X70),(HLOOKUP($I$7,$K$1:$Q$2,2,FALSE)),0)))))</f>
        <v>ALT</v>
      </c>
      <c r="W53" s="242" t="str">
        <f>IF(OR(W52&lt;$B$11,W52&gt;$B$13),0,IF(W52="",0,IF(OR(W52=$D$30,W52=$D$31,W52=$D$32,W52=$D$33,W52=$D$34,W52=$D$35,W52=$D$36,W52=$D$37,W52=$D$38,W52=$D$39,W52=$D$40,W52=$D$41,W52=$D$42,W52=$D$43,W52=$D$44,W52=$D$45,W52=$D$46,W52=$D$47,W52=$D$48,W52=$D$49,W52=$D$50,W52=$D$51),"F",IF(W51=1,"ALT",IF(OR(W52&lt;X69,W52&gt;X70),(HLOOKUP($I$7,$K$1:$Q$2,2,FALSE)),0)))))</f>
        <v>ALT</v>
      </c>
      <c r="X53" s="242" t="str">
        <f>IF(OR(X52&lt;$B$11,X52&gt;$B$13),0,IF(X52="",0,IF(OR(X52=$D$30,X52=$D$31,X52=$D$32,X52=$D$33,X52=$D$34,X52=$D$35,X52=$D$36,X52=$D$37,X52=$D$38,X52=$D$39,X52=$D$40,X52=$D$41,X52=$D$42,X52=$D$43,X52=$D$44,X52=$D$45,X52=$D$46,X52=$D$47,X52=$D$48,X52=$D$49,X52=$D$50,X52=$D$51),"F",IF(X51=1,"ALT",IF(OR(X52&lt;X69,X52&gt;X70),(HLOOKUP($I$7,$K$1:$Q$2,2,FALSE)),0)))))</f>
        <v>ALT</v>
      </c>
      <c r="Y53" s="242" t="str">
        <f>IF(OR(Y52&lt;$B$11,Y52&gt;$B$13),0,IF(Y52="",0,IF(OR(Y52=$D$30,Y52=$D$31,Y52=$D$32,Y52=$D$33,Y52=$D$34,Y52=$D$35,Y52=$D$36,Y52=$D$37,Y52=$D$38,Y52=$D$39,Y52=$D$40,Y52=$D$41,Y52=$D$42,Y52=$D$43,Y52=$D$44,Y52=$D$45,Y52=$D$46,Y52=$D$47,Y52=$D$48,Y52=$D$49,Y52=$D$50,Y52=$D$51),"F",IF(Y51=1,"ALT",IF(OR(Y52&lt;X69,Y52&gt;X70),(HLOOKUP($I$7,$K$1:$Q$2,2,FALSE)),0)))))</f>
        <v>ALT</v>
      </c>
      <c r="Z53" s="242"/>
      <c r="AA53" s="242"/>
      <c r="AB53" s="222">
        <f t="shared" ref="AB53" si="39">SUM(U53:AA53)</f>
        <v>0</v>
      </c>
      <c r="AC53" s="223" t="s">
        <v>261</v>
      </c>
      <c r="AE53" s="224">
        <f t="shared" ref="AE53" si="40">COUNTIF(AG53:AM53,"&gt;0")</f>
        <v>5</v>
      </c>
      <c r="AF53" s="221" t="s">
        <v>260</v>
      </c>
      <c r="AG53" s="242">
        <f>IF(OR(AG52&lt;$B$11,AG52&gt;$B$13),0,IF(AG52="",0,IF(OR(AG52=$D$30,AG52=$D$31,AG52=$D$32,AG52=$D$33,AG52=$D$34,AG52=$D$35,AG52=$D$36,AG52=$D$37,AG52=$D$38,AG52=$D$39,AG52=$D$40,AG52=$D$41,AG52=$D$42,AG52=$D$43,AG52=$D$44,AG52=$D$45,AG52=$D$46,AG52=$D$47,AG52=$D$48,AG52=$D$49,AG52=$D$50,AG52=$D$51),"F",IF(AG51=1,"ALT",IF(OR(AG52&lt;AJ69,AG52&gt;AJ70),(HLOOKUP($I$7,$K$1:$Q$2,2,FALSE)),0)))))</f>
        <v>7</v>
      </c>
      <c r="AH53" s="242">
        <f>IF(OR(AH52&lt;$B$11,AH52&gt;$B$13),0,IF(AH52="",0,IF(OR(AH52=$D$30,AH52=$D$31,AH52=$D$32,AH52=$D$33,AH52=$D$34,AH52=$D$35,AH52=$D$36,AH52=$D$37,AH52=$D$38,AH52=$D$39,AH52=$D$40,AH52=$D$41,AH52=$D$42,AH52=$D$43,AH52=$D$44,AH52=$D$45,AH52=$D$46,AH52=$D$47,AH52=$D$48,AH52=$D$49,AH52=$D$50,AH52=$D$51),"F",IF(AH51=1,"ALT",IF(OR(AH52&lt;AJ69,AH52&gt;AJ70),(HLOOKUP($I$7,$K$1:$Q$2,2,FALSE)),0)))))</f>
        <v>7</v>
      </c>
      <c r="AI53" s="242">
        <f>IF(OR(AI52&lt;$B$11,AI52&gt;$B$13),0,IF(AI52="",0,IF(OR(AI52=$D$30,AI52=$D$31,AI52=$D$32,AI52=$D$33,AI52=$D$34,AI52=$D$35,AI52=$D$36,AI52=$D$37,AI52=$D$38,AI52=$D$39,AI52=$D$40,AI52=$D$41,AI52=$D$42,AI52=$D$43,AI52=$D$44,AI52=$D$45,AI52=$D$46,AI52=$D$47,AI52=$D$48,AI52=$D$49,AI52=$D$50,AI52=$D$51),"F",IF(AI51=1,"ALT",IF(OR(AI52&lt;AJ69,AI52&gt;AJ70),(HLOOKUP($I$7,$K$1:$Q$2,2,FALSE)),0)))))</f>
        <v>7</v>
      </c>
      <c r="AJ53" s="242">
        <f>IF(OR(AJ52&lt;$B$11,AJ52&gt;$B$13),0,IF(AJ52="",0,IF(OR(AJ52=$D$30,AJ52=$D$31,AJ52=$D$32,AJ52=$D$33,AJ52=$D$34,AJ52=$D$35,AJ52=$D$36,AJ52=$D$37,AJ52=$D$38,AJ52=$D$39,AJ52=$D$40,AJ52=$D$41,AJ52=$D$42,AJ52=$D$43,AJ52=$D$44,AJ52=$D$45,AJ52=$D$46,AJ52=$D$47,AJ52=$D$48,AJ52=$D$49,AJ52=$D$50,AJ52=$D$51),"F",IF(AJ51=1,"ALT",IF(OR(AJ52&lt;AJ69,AJ52&gt;AJ70),(HLOOKUP($I$7,$K$1:$Q$2,2,FALSE)),0)))))</f>
        <v>7</v>
      </c>
      <c r="AK53" s="242">
        <f>IF(OR(AK52&lt;$B$11,AK52&gt;$B$13),0,IF(AK52="",0,IF(OR(AK52=$D$30,AK52=$D$31,AK52=$D$32,AK52=$D$33,AK52=$D$34,AK52=$D$35,AK52=$D$36,AK52=$D$37,AK52=$D$38,AK52=$D$39,AK52=$D$40,AK52=$D$41,AK52=$D$42,AK52=$D$43,AK52=$D$44,AK52=$D$45,AK52=$D$46,AK52=$D$47,AK52=$D$48,AK52=$D$49,AK52=$D$50,AK52=$D$51),"F",IF(AK51=1,"ALT",IF(OR(AK52&lt;AJ69,AK52&gt;AJ70),(HLOOKUP($I$7,$K$1:$Q$2,2,FALSE)),0)))))</f>
        <v>7</v>
      </c>
      <c r="AL53" s="242"/>
      <c r="AM53" s="242"/>
      <c r="AN53" s="222">
        <f t="shared" ref="AN53" si="41">SUM(AG53:AM53)</f>
        <v>35</v>
      </c>
      <c r="AO53" s="223" t="s">
        <v>261</v>
      </c>
    </row>
    <row r="54" spans="1:41" x14ac:dyDescent="0.2">
      <c r="G54" s="224"/>
      <c r="H54" s="221"/>
      <c r="I54" s="253" t="str">
        <f>IF(AND(I55&lt;=L66,I55&gt;=L65),1,"")</f>
        <v/>
      </c>
      <c r="J54" s="253" t="str">
        <f>IF(AND(J55&lt;=L66,J55&gt;=L65),1,"")</f>
        <v/>
      </c>
      <c r="K54" s="253" t="str">
        <f>IF(AND(K55&lt;=L66,K55&gt;=L65),1,"")</f>
        <v/>
      </c>
      <c r="L54" s="253" t="str">
        <f>IF(AND(L55&lt;=L66,L55&gt;=L65),1,"")</f>
        <v/>
      </c>
      <c r="M54" s="253" t="str">
        <f>IF(AND(M55&lt;=L66,M55&gt;=L65),1,"")</f>
        <v/>
      </c>
      <c r="N54" s="253"/>
      <c r="O54" s="253"/>
      <c r="P54" s="222"/>
      <c r="Q54" s="223"/>
      <c r="S54" s="224"/>
      <c r="T54" s="221"/>
      <c r="U54" s="253">
        <f>IF(AND(U55&lt;=X66,U55&gt;=X65),1,"")</f>
        <v>1</v>
      </c>
      <c r="V54" s="253">
        <f>IF(AND(V55&lt;=X66,V55&gt;=X65),1,"")</f>
        <v>1</v>
      </c>
      <c r="W54" s="253">
        <f>IF(AND(W55&lt;=X66,W55&gt;=X65),1,"")</f>
        <v>1</v>
      </c>
      <c r="X54" s="253">
        <f>IF(AND(X55&lt;=X66,X55&gt;=X65),1,"")</f>
        <v>1</v>
      </c>
      <c r="Y54" s="253">
        <f>IF(AND(Y55&lt;=X66,Y55&gt;=X65),1,"")</f>
        <v>1</v>
      </c>
      <c r="Z54" s="253"/>
      <c r="AA54" s="253"/>
      <c r="AB54" s="222"/>
      <c r="AC54" s="223"/>
      <c r="AE54" s="224"/>
      <c r="AF54" s="221"/>
      <c r="AG54" s="253" t="str">
        <f>IF(AND(AG55&lt;=AJ66,AG55&gt;=AJ65),1,"")</f>
        <v/>
      </c>
      <c r="AH54" s="253" t="str">
        <f>IF(AND(AH55&lt;=AJ66,AH55&gt;=AJ65),1,"")</f>
        <v/>
      </c>
      <c r="AI54" s="253" t="str">
        <f>IF(AND(AI55&lt;=AJ66,AI55&gt;=AJ65),1,"")</f>
        <v/>
      </c>
      <c r="AJ54" s="253" t="str">
        <f>IF(AND(AJ55&lt;=AJ66,AJ55&gt;=AJ65),1,"")</f>
        <v/>
      </c>
      <c r="AK54" s="253" t="str">
        <f>IF(AND(AK55&lt;=AJ66,AK55&gt;=AJ65),1,"")</f>
        <v/>
      </c>
      <c r="AL54" s="253"/>
      <c r="AM54" s="253"/>
      <c r="AN54" s="222"/>
      <c r="AO54" s="223"/>
    </row>
    <row r="55" spans="1:41" x14ac:dyDescent="0.2">
      <c r="G55" s="224"/>
      <c r="H55" s="221"/>
      <c r="I55" s="240">
        <f>IF(MONTH(DATE(I39,MONTH(I40),29-MOD(6+WEEKDAY(I40)-1,7)))=MONTH(I40),DATE(I39,MONTH(I40),29-MOD(6+WEEKDAY(I40)-1,7)),"")</f>
        <v>42002</v>
      </c>
      <c r="J55" s="240">
        <f>IF(MONTH(DATE(I39,MONTH(I40),30-MOD(6+WEEKDAY(I40)-1,7)))=MONTH(I40),DATE(I39,MONTH(I40),30-MOD(6+WEEKDAY(I40)-1,7)),"")</f>
        <v>42003</v>
      </c>
      <c r="K55" s="240">
        <f>IF(MONTH(DATE(I39,MONTH(I40),31-MOD(6+WEEKDAY(I40)-1,7)))=MONTH(I40),DATE(I39,MONTH(I40),31-MOD(6+WEEKDAY(I40)-1,7)),"")</f>
        <v>42004</v>
      </c>
      <c r="L55" s="240" t="str">
        <f>IF(MONTH(DATE(I39,MONTH(I40),32-MOD(6+WEEKDAY(I40)-1,7)))=MONTH(I40),DATE(I39,MONTH(I40),32-MOD(6+WEEKDAY(I40)-1,7)),"")</f>
        <v/>
      </c>
      <c r="M55" s="240" t="str">
        <f>IF(MONTH(DATE(I39,MONTH(I40),33-MOD(6+WEEKDAY(I40)-1,7)))=MONTH(I40),DATE(I39,MONTH(I40),33-MOD(6+WEEKDAY(I40)-1,7)),"")</f>
        <v/>
      </c>
      <c r="N55" s="240" t="str">
        <f>IF(MONTH(DATE(I39,MONTH(I40),34-MOD(6+WEEKDAY(I40)-1,7)))=MONTH(I40),DATE(I39,MONTH(I40),34-MOD(6+WEEKDAY(I40)-1,7)),"")</f>
        <v/>
      </c>
      <c r="O55" s="240" t="str">
        <f>IF(MONTH(DATE(I39,MONTH(I40),35-MOD(6+WEEKDAY(I40)-1,7)))=MONTH(I40),DATE(I39,MONTH(I40),35-MOD(6+WEEKDAY(I40)-1,7)),"")</f>
        <v/>
      </c>
      <c r="P55" s="222"/>
      <c r="Q55" s="223"/>
      <c r="S55" s="224"/>
      <c r="T55" s="221"/>
      <c r="U55" s="240">
        <f>IF(MONTH(DATE(U39,MONTH(U40),29-MOD(6+WEEKDAY(U40)-1,7)))=MONTH(U40),DATE(U39,MONTH(U40),29-MOD(6+WEEKDAY(U40)-1,7)),"")</f>
        <v>42030</v>
      </c>
      <c r="V55" s="240">
        <f>IF(MONTH(DATE(U39,MONTH(U40),30-MOD(6+WEEKDAY(U40)-1,7)))=MONTH(U40),DATE(U39,MONTH(U40),30-MOD(6+WEEKDAY(U40)-1,7)),"")</f>
        <v>42031</v>
      </c>
      <c r="W55" s="240">
        <f>IF(MONTH(DATE(U39,MONTH(U40),31-MOD(6+WEEKDAY(U40)-1,7)))=MONTH(U40),DATE(U39,MONTH(U40),31-MOD(6+WEEKDAY(U40)-1,7)),"")</f>
        <v>42032</v>
      </c>
      <c r="X55" s="240">
        <f>IF(MONTH(DATE(U39,MONTH(U40),32-MOD(6+WEEKDAY(U40)-1,7)))=MONTH(U40),DATE(U39,MONTH(U40),32-MOD(6+WEEKDAY(U40)-1,7)),"")</f>
        <v>42033</v>
      </c>
      <c r="Y55" s="240">
        <f>IF(MONTH(DATE(U39,MONTH(U40),33-MOD(6+WEEKDAY(U40)-1,7)))=MONTH(U40),DATE(U39,MONTH(U40),33-MOD(6+WEEKDAY(U40)-1,7)),"")</f>
        <v>42034</v>
      </c>
      <c r="Z55" s="240">
        <f>IF(MONTH(DATE(U39,MONTH(U40),34-MOD(6+WEEKDAY(U40)-1,7)))=MONTH(U40),DATE(U39,MONTH(U40),34-MOD(6+WEEKDAY(U40)-1,7)),"")</f>
        <v>42035</v>
      </c>
      <c r="AA55" s="240" t="str">
        <f>IF(MONTH(DATE(U39,MONTH(U40),35-MOD(6+WEEKDAY(U40)-1,7)))=MONTH(U40),DATE(U39,MONTH(U40),35-MOD(6+WEEKDAY(U40)-1,7)),"")</f>
        <v/>
      </c>
      <c r="AB55" s="222"/>
      <c r="AC55" s="223"/>
      <c r="AE55" s="224"/>
      <c r="AF55" s="221"/>
      <c r="AG55" s="240">
        <f>IF(MONTH(DATE(AG39,MONTH(AG40),29-MOD(6+WEEKDAY(AG40)-1,7)))=MONTH(AG40),DATE(AG39,MONTH(AG40),29-MOD(6+WEEKDAY(AG40)-1,7)),"")</f>
        <v>42058</v>
      </c>
      <c r="AH55" s="240">
        <f>IF(MONTH(DATE(AG39,MONTH(AG40),30-MOD(6+WEEKDAY(AG40)-1,7)))=MONTH(AG40),DATE(AG39,MONTH(AG40),30-MOD(6+WEEKDAY(AG40)-1,7)),"")</f>
        <v>42059</v>
      </c>
      <c r="AI55" s="240">
        <f>IF(MONTH(DATE(AG39,MONTH(AG40),31-MOD(6+WEEKDAY(AG40)-1,7)))=MONTH(AG40),DATE(AG39,MONTH(AG40),31-MOD(6+WEEKDAY(AG40)-1,7)),"")</f>
        <v>42060</v>
      </c>
      <c r="AJ55" s="240">
        <f>IF(MONTH(DATE(AG39,MONTH(AG40),32-MOD(6+WEEKDAY(AG40)-1,7)))=MONTH(AG40),DATE(AG39,MONTH(AG40),32-MOD(6+WEEKDAY(AG40)-1,7)),"")</f>
        <v>42061</v>
      </c>
      <c r="AK55" s="240">
        <f>IF(MONTH(DATE(AG39,MONTH(AG40),33-MOD(6+WEEKDAY(AG40)-1,7)))=MONTH(AG40),DATE(AG39,MONTH(AG40),33-MOD(6+WEEKDAY(AG40)-1,7)),"")</f>
        <v>42062</v>
      </c>
      <c r="AL55" s="240">
        <f>IF(MONTH(DATE(AG39,MONTH(AG40),34-MOD(6+WEEKDAY(AG40)-1,7)))=MONTH(AG40),DATE(AG39,MONTH(AG40),34-MOD(6+WEEKDAY(AG40)-1,7)),"")</f>
        <v>42063</v>
      </c>
      <c r="AM55" s="240" t="str">
        <f>IF(MONTH(DATE(AG39,MONTH(AG40),35-MOD(6+WEEKDAY(AG40)-1,7)))=MONTH(AG40),DATE(AG39,MONTH(AG40),35-MOD(6+WEEKDAY(AG40)-1,7)),"")</f>
        <v/>
      </c>
      <c r="AN55" s="222"/>
      <c r="AO55" s="223"/>
    </row>
    <row r="56" spans="1:41" x14ac:dyDescent="0.2">
      <c r="G56" s="224">
        <f t="shared" ref="G56" si="42">COUNTIF(I56:O56,"&gt;0")</f>
        <v>3</v>
      </c>
      <c r="H56" s="221" t="s">
        <v>260</v>
      </c>
      <c r="I56" s="242">
        <f>IF(OR(I55&lt;$B$11,I55&gt;$B$13),0,IF(I55="",0,IF(OR(I55=$D$30,I55=$D$31,I55=$D$32,I55=$D$33,I55=$D$34,I55=$D$35,I55=$D$36,I55=$D$37,I55=$D$38,I55=$D$39,I55=$D$40,I55=$D$41,I55=$D$42,I55=$D$43,I55=$D$44,I55=$D$45,I55=$D$46,I55=$D$47,I55=$D$48,I55=$D$49,I55=$D$50,I55=$D$51),"F",IF(I54=1,"ALT",IF(OR(I55&lt;L69,I55&gt;L70),(HLOOKUP($I$7,$K$1:$Q$2,2,FALSE)),0)))))</f>
        <v>7</v>
      </c>
      <c r="J56" s="242">
        <f>IF(OR(J55&lt;$B$11,J55&gt;$B$13),0,IF(J55="",0,IF(OR(J55=$D$30,J55=$D$31,J55=$D$32,J55=$D$33,J55=$D$34,J55=$D$35,J55=$D$36,J55=$D$37,J55=$D$38,J55=$D$39,J55=$D$40,J55=$D$41,J55=$D$42,J55=$D$43,J55=$D$44,J55=$D$45,J55=$D$46,J55=$D$47,J55=$D$48,J55=$D$49,J55=$D$50,J55=$D$51),"F",IF(J54=1,"ALT",IF(OR(J55&lt;L69,J55&gt;L70),(HLOOKUP($I$7,$K$1:$Q$2,2,FALSE)),0)))))</f>
        <v>7</v>
      </c>
      <c r="K56" s="242">
        <f>IF(OR(K55&lt;$B$11,K55&gt;$B$13),0,IF(K55="",0,IF(OR(K55=$D$30,K55=$D$31,K55=$D$32,K55=$D$33,K55=$D$34,K55=$D$35,K55=$D$36,K55=$D$37,K55=$D$38,K55=$D$39,K55=$D$40,K55=$D$41,K55=$D$42,K55=$D$43,K55=$D$44,K55=$D$45,K55=$D$46,K55=$D$47,K55=$D$48,K55=$D$49,K55=$D$50,K55=$D$51),"F",IF(K54=1,"ALT",IF(OR(K55&lt;L69,K55&gt;L70),(HLOOKUP($I$7,$K$1:$Q$2,2,FALSE)),0)))))</f>
        <v>7</v>
      </c>
      <c r="L56" s="242">
        <f>IF(OR(L55&lt;$B$11,L55&gt;$B$13),0,IF(L55="",0,IF(OR(L55=$D$30,L55=$D$31,L55=$D$32,L55=$D$33,L55=$D$34,L55=$D$35,L55=$D$36,L55=$D$37,L55=$D$38,L55=$D$39,L55=$D$40,L55=$D$41,L55=$D$42,L55=$D$43,L55=$D$44,L55=$D$45,L55=$D$46,L55=$D$47,L55=$D$48,L55=$D$49,L55=$D$50,L55=$D$51),"F",IF(L54=1,"ALT",IF(OR(L55&lt;L69,L55&gt;L70),(HLOOKUP($I$7,$K$1:$Q$2,2,FALSE)),0)))))</f>
        <v>0</v>
      </c>
      <c r="M56" s="242">
        <f>IF(OR(M55&lt;$B$11,M55&gt;$B$13),0,IF(M55="",0,IF(OR(M55=$D$30,M55=$D$31,M55=$D$32,M55=$D$33,M55=$D$34,M55=$D$35,M55=$D$36,M55=$D$37,M55=$D$38,M55=$D$39,M55=$D$40,M55=$D$41,M55=$D$42,M55=$D$43,M55=$D$44,M55=$D$45,M55=$D$46,M55=$D$47,M55=$D$48,M55=$D$49,M55=$D$50,M55=$D$51),"F",IF(M54=1,"ALT",IF(OR(M55&lt;L69,M55&gt;L70),(HLOOKUP($I$7,$K$1:$Q$2,2,FALSE)),0)))))</f>
        <v>0</v>
      </c>
      <c r="N56" s="242"/>
      <c r="O56" s="242"/>
      <c r="P56" s="222">
        <f t="shared" ref="P56" si="43">SUM(I56:O56)</f>
        <v>21</v>
      </c>
      <c r="Q56" s="223" t="s">
        <v>261</v>
      </c>
      <c r="S56" s="224">
        <f t="shared" ref="S56" si="44">COUNTIF(U56:AA56,"&gt;0")</f>
        <v>0</v>
      </c>
      <c r="T56" s="221" t="s">
        <v>260</v>
      </c>
      <c r="U56" s="242" t="str">
        <f>IF(OR(U55&lt;$B$11,U55&gt;$B$13),0,IF(U55="",0,IF(OR(U55=$D$30,U55=$D$31,U55=$D$32,U55=$D$33,U55=$D$34,U55=$D$35,U55=$D$36,U55=$D$37,U55=$D$38,U55=$D$39,U55=$D$40,U55=$D$41,U55=$D$42,U55=$D$43,U55=$D$44,U55=$D$45,U55=$D$46,U55=$D$47,U55=$D$48,U55=$D$49,U55=$D$50,U55=$D$51),"F",IF(U54=1,"ALT",IF(OR(U55&lt;X69,U55&gt;X70),(HLOOKUP($I$7,$K$1:$Q$2,2,FALSE)),0)))))</f>
        <v>ALT</v>
      </c>
      <c r="V56" s="242" t="str">
        <f>IF(OR(V55&lt;$B$11,V55&gt;$B$13),0,IF(V55="",0,IF(OR(V55=$D$30,V55=$D$31,V55=$D$32,V55=$D$33,V55=$D$34,V55=$D$35,V55=$D$36,V55=$D$37,V55=$D$38,V55=$D$39,V55=$D$40,V55=$D$41,V55=$D$42,V55=$D$43,V55=$D$44,V55=$D$45,V55=$D$46,V55=$D$47,V55=$D$48,V55=$D$49,V55=$D$50,V55=$D$51),"F",IF(V54=1,"ALT",IF(OR(V55&lt;X69,V55&gt;X70),(HLOOKUP($I$7,$K$1:$Q$2,2,FALSE)),0)))))</f>
        <v>ALT</v>
      </c>
      <c r="W56" s="242" t="str">
        <f>IF(OR(W55&lt;$B$11,W55&gt;$B$13),0,IF(W55="",0,IF(OR(W55=$D$30,W55=$D$31,W55=$D$32,W55=$D$33,W55=$D$34,W55=$D$35,W55=$D$36,W55=$D$37,W55=$D$38,W55=$D$39,W55=$D$40,W55=$D$41,W55=$D$42,W55=$D$43,W55=$D$44,W55=$D$45,W55=$D$46,W55=$D$47,W55=$D$48,W55=$D$49,W55=$D$50,W55=$D$51),"F",IF(W54=1,"ALT",IF(OR(W55&lt;X69,W55&gt;X70),(HLOOKUP($I$7,$K$1:$Q$2,2,FALSE)),0)))))</f>
        <v>ALT</v>
      </c>
      <c r="X56" s="242" t="str">
        <f>IF(OR(X55&lt;$B$11,X55&gt;$B$13),0,IF(X55="",0,IF(OR(X55=$D$30,X55=$D$31,X55=$D$32,X55=$D$33,X55=$D$34,X55=$D$35,X55=$D$36,X55=$D$37,X55=$D$38,X55=$D$39,X55=$D$40,X55=$D$41,X55=$D$42,X55=$D$43,X55=$D$44,X55=$D$45,X55=$D$46,X55=$D$47,X55=$D$48,X55=$D$49,X55=$D$50,X55=$D$51),"F",IF(X54=1,"ALT",IF(OR(X55&lt;X69,X55&gt;X70),(HLOOKUP($I$7,$K$1:$Q$2,2,FALSE)),0)))))</f>
        <v>ALT</v>
      </c>
      <c r="Y56" s="242" t="str">
        <f>IF(OR(Y55&lt;$B$11,Y55&gt;$B$13),0,IF(Y55="",0,IF(OR(Y55=$D$30,Y55=$D$31,Y55=$D$32,Y55=$D$33,Y55=$D$34,Y55=$D$35,Y55=$D$36,Y55=$D$37,Y55=$D$38,Y55=$D$39,Y55=$D$40,Y55=$D$41,Y55=$D$42,Y55=$D$43,Y55=$D$44,Y55=$D$45,Y55=$D$46,Y55=$D$47,Y55=$D$48,Y55=$D$49,Y55=$D$50,Y55=$D$51),"F",IF(Y54=1,"ALT",IF(OR(Y55&lt;X69,Y55&gt;X70),(HLOOKUP($I$7,$K$1:$Q$2,2,FALSE)),0)))))</f>
        <v>ALT</v>
      </c>
      <c r="Z56" s="242"/>
      <c r="AA56" s="242"/>
      <c r="AB56" s="222">
        <f t="shared" ref="AB56" si="45">SUM(U56:AA56)</f>
        <v>0</v>
      </c>
      <c r="AC56" s="223" t="s">
        <v>261</v>
      </c>
      <c r="AE56" s="224">
        <f t="shared" ref="AE56" si="46">COUNTIF(AG56:AM56,"&gt;0")</f>
        <v>5</v>
      </c>
      <c r="AF56" s="221" t="s">
        <v>260</v>
      </c>
      <c r="AG56" s="242">
        <f>IF(OR(AG55&lt;$B$11,AG55&gt;$B$13),0,IF(AG55="",0,IF(OR(AG55=$D$30,AG55=$D$31,AG55=$D$32,AG55=$D$33,AG55=$D$34,AG55=$D$35,AG55=$D$36,AG55=$D$37,AG55=$D$38,AG55=$D$39,AG55=$D$40,AG55=$D$41,AG55=$D$42,AG55=$D$43,AG55=$D$44,AG55=$D$45,AG55=$D$46,AG55=$D$47,AG55=$D$48,AG55=$D$49,AG55=$D$50,AG55=$D$51),"F",IF(AG54=1,"ALT",IF(OR(AG55&lt;AJ69,AG55&gt;AJ70),(HLOOKUP($I$7,$K$1:$Q$2,2,FALSE)),0)))))</f>
        <v>7</v>
      </c>
      <c r="AH56" s="242">
        <f>IF(OR(AH55&lt;$B$11,AH55&gt;$B$13),0,IF(AH55="",0,IF(OR(AH55=$D$30,AH55=$D$31,AH55=$D$32,AH55=$D$33,AH55=$D$34,AH55=$D$35,AH55=$D$36,AH55=$D$37,AH55=$D$38,AH55=$D$39,AH55=$D$40,AH55=$D$41,AH55=$D$42,AH55=$D$43,AH55=$D$44,AH55=$D$45,AH55=$D$46,AH55=$D$47,AH55=$D$48,AH55=$D$49,AH55=$D$50,AH55=$D$51),"F",IF(AH54=1,"ALT",IF(OR(AH55&lt;AJ69,AH55&gt;AJ70),(HLOOKUP($I$7,$K$1:$Q$2,2,FALSE)),0)))))</f>
        <v>7</v>
      </c>
      <c r="AI56" s="242">
        <f>IF(OR(AI55&lt;$B$11,AI55&gt;$B$13),0,IF(AI55="",0,IF(OR(AI55=$D$30,AI55=$D$31,AI55=$D$32,AI55=$D$33,AI55=$D$34,AI55=$D$35,AI55=$D$36,AI55=$D$37,AI55=$D$38,AI55=$D$39,AI55=$D$40,AI55=$D$41,AI55=$D$42,AI55=$D$43,AI55=$D$44,AI55=$D$45,AI55=$D$46,AI55=$D$47,AI55=$D$48,AI55=$D$49,AI55=$D$50,AI55=$D$51),"F",IF(AI54=1,"ALT",IF(OR(AI55&lt;AJ69,AI55&gt;AJ70),(HLOOKUP($I$7,$K$1:$Q$2,2,FALSE)),0)))))</f>
        <v>7</v>
      </c>
      <c r="AJ56" s="242">
        <f>IF(OR(AJ55&lt;$B$11,AJ55&gt;$B$13),0,IF(AJ55="",0,IF(OR(AJ55=$D$30,AJ55=$D$31,AJ55=$D$32,AJ55=$D$33,AJ55=$D$34,AJ55=$D$35,AJ55=$D$36,AJ55=$D$37,AJ55=$D$38,AJ55=$D$39,AJ55=$D$40,AJ55=$D$41,AJ55=$D$42,AJ55=$D$43,AJ55=$D$44,AJ55=$D$45,AJ55=$D$46,AJ55=$D$47,AJ55=$D$48,AJ55=$D$49,AJ55=$D$50,AJ55=$D$51),"F",IF(AJ54=1,"ALT",IF(OR(AJ55&lt;AJ69,AJ55&gt;AJ70),(HLOOKUP($I$7,$K$1:$Q$2,2,FALSE)),0)))))</f>
        <v>7</v>
      </c>
      <c r="AK56" s="242">
        <f>IF(OR(AK55&lt;$B$11,AK55&gt;$B$13),0,IF(AK55="",0,IF(OR(AK55=$D$30,AK55=$D$31,AK55=$D$32,AK55=$D$33,AK55=$D$34,AK55=$D$35,AK55=$D$36,AK55=$D$37,AK55=$D$38,AK55=$D$39,AK55=$D$40,AK55=$D$41,AK55=$D$42,AK55=$D$43,AK55=$D$44,AK55=$D$45,AK55=$D$46,AK55=$D$47,AK55=$D$48,AK55=$D$49,AK55=$D$50,AK55=$D$51),"F",IF(AK54=1,"ALT",IF(OR(AK55&lt;AJ69,AK55&gt;AJ70),(HLOOKUP($I$7,$K$1:$Q$2,2,FALSE)),0)))))</f>
        <v>7</v>
      </c>
      <c r="AL56" s="242"/>
      <c r="AM56" s="242"/>
      <c r="AN56" s="222">
        <f t="shared" ref="AN56" si="47">SUM(AG56:AM56)</f>
        <v>35</v>
      </c>
      <c r="AO56" s="223" t="s">
        <v>261</v>
      </c>
    </row>
    <row r="57" spans="1:41" x14ac:dyDescent="0.2">
      <c r="G57" s="224"/>
      <c r="H57" s="221"/>
      <c r="I57" s="253" t="str">
        <f>IF(AND(I58&lt;=L66,I58&gt;=L65),1,"")</f>
        <v/>
      </c>
      <c r="J57" s="253" t="str">
        <f>IF(AND(J58&lt;=L66,J58&gt;=L65),1,"")</f>
        <v/>
      </c>
      <c r="K57" s="253" t="str">
        <f>IF(AND(K58&lt;=L66,K58&gt;=L65),1,"")</f>
        <v/>
      </c>
      <c r="L57" s="253" t="str">
        <f>IF(AND(L58&lt;=L66,L58&gt;=L65),1,"")</f>
        <v/>
      </c>
      <c r="M57" s="253" t="str">
        <f>IF(AND(M58&lt;=L66,M58&gt;=L65),1,"")</f>
        <v/>
      </c>
      <c r="N57" s="253"/>
      <c r="O57" s="253"/>
      <c r="P57" s="222"/>
      <c r="Q57" s="223"/>
      <c r="S57" s="224"/>
      <c r="T57" s="221"/>
      <c r="U57" s="253" t="str">
        <f>IF(AND(U58&lt;=X66,U58&gt;=X65),1,"")</f>
        <v/>
      </c>
      <c r="V57" s="253" t="str">
        <f>IF(AND(V58&lt;=X66,V58&gt;=X65),1,"")</f>
        <v/>
      </c>
      <c r="W57" s="253" t="str">
        <f>IF(AND(W58&lt;=X66,W58&gt;=X65),1,"")</f>
        <v/>
      </c>
      <c r="X57" s="253" t="str">
        <f>IF(AND(X58&lt;=X66,X58&gt;=X65),1,"")</f>
        <v/>
      </c>
      <c r="Y57" s="253" t="str">
        <f>IF(AND(Y58&lt;=X66,Y58&gt;=X65),1,"")</f>
        <v/>
      </c>
      <c r="Z57" s="253"/>
      <c r="AA57" s="253"/>
      <c r="AB57" s="222"/>
      <c r="AC57" s="223"/>
      <c r="AE57" s="224"/>
      <c r="AF57" s="221"/>
      <c r="AG57" s="253" t="str">
        <f>IF(AND(AG58&lt;=AJ66,AG58&gt;=AJ65),1,"")</f>
        <v/>
      </c>
      <c r="AH57" s="253" t="str">
        <f>IF(AND(AH58&lt;=AJ66,AH58&gt;=AJ65),1,"")</f>
        <v/>
      </c>
      <c r="AI57" s="253" t="str">
        <f>IF(AND(AI58&lt;=AJ66,AI58&gt;=AJ65),1,"")</f>
        <v/>
      </c>
      <c r="AJ57" s="253" t="str">
        <f>IF(AND(AJ58&lt;=AJ66,AJ58&gt;=AJ65),1,"")</f>
        <v/>
      </c>
      <c r="AK57" s="253" t="str">
        <f>IF(AND(AK58&lt;=AJ66,AK58&gt;=AJ65),1,"")</f>
        <v/>
      </c>
      <c r="AL57" s="253"/>
      <c r="AM57" s="253"/>
      <c r="AN57" s="222"/>
      <c r="AO57" s="223"/>
    </row>
    <row r="58" spans="1:41" x14ac:dyDescent="0.2">
      <c r="G58" s="224"/>
      <c r="H58" s="221"/>
      <c r="I58" s="240" t="str">
        <f>IF(MONTH(DATE(I39,MONTH(I40),36-MOD(6+WEEKDAY(I40)-1,7)))=MONTH(I40),DATE(I39,MONTH(I40),36-MOD(6+WEEKDAY(I40)-1,7)),"")</f>
        <v/>
      </c>
      <c r="J58" s="240" t="str">
        <f>IF(MONTH(DATE(I39,MONTH(I40),37-MOD(6+WEEKDAY(I40)-1,7)))=MONTH(I40),DATE(I39,MONTH(I40),37-MOD(6+WEEKDAY(I40)-1,7)),"")</f>
        <v/>
      </c>
      <c r="K58" s="240" t="str">
        <f>IF(MONTH(DATE(I39,MONTH(I40),38-MOD(6+WEEKDAY(I40)-1,7)))=MONTH(I40),DATE(I39,MONTH(I40),38-MOD(6+WEEKDAY(I40)-1,7)),"")</f>
        <v/>
      </c>
      <c r="L58" s="240" t="str">
        <f>IF(MONTH(DATE(I39,MONTH(I40),39-MOD(6+WEEKDAY(I40)-1,7)))=MONTH(I40),DATE(I39,MONTH(I40),39-MOD(6+WEEKDAY(I40)-1,7)),"")</f>
        <v/>
      </c>
      <c r="M58" s="240" t="str">
        <f>IF(MONTH(DATE(I39,MONTH(I40),40-MOD(6+WEEKDAY(I40)-1,7)))=MONTH(I40),DATE(I39,MONTH(I40),40-MOD(6+WEEKDAY(I40)-1,7)),"")</f>
        <v/>
      </c>
      <c r="N58" s="240" t="str">
        <f>IF(MONTH(DATE(I39,MONTH(I40),41-MOD(6+WEEKDAY(I40)-1,7)))=MONTH(I40),DATE(I39,MONTH(I40),41-MOD(6+WEEKDAY(I40)-1,7)),"")</f>
        <v/>
      </c>
      <c r="O58" s="240" t="str">
        <f>IF(MONTH(DATE(I39,MONTH(I40),42-MOD(6+WEEKDAY(I40)-1,7)))=MONTH(I40),DATE(I39,MONTH(I40),42-MOD(6+WEEKDAY(I40)-1,7)),"")</f>
        <v/>
      </c>
      <c r="P58" s="222"/>
      <c r="Q58" s="223"/>
      <c r="S58" s="224"/>
      <c r="T58" s="221"/>
      <c r="U58" s="240" t="str">
        <f>IF(MONTH(DATE(U39,MONTH(U40),36-MOD(6+WEEKDAY(U40)-1,7)))=MONTH(U40),DATE(U39,MONTH(U40),36-MOD(6+WEEKDAY(U40)-1,7)),"")</f>
        <v/>
      </c>
      <c r="V58" s="240" t="str">
        <f>IF(MONTH(DATE(U39,MONTH(U40),37-MOD(6+WEEKDAY(U40)-1,7)))=MONTH(U40),DATE(U39,MONTH(U40),37-MOD(6+WEEKDAY(U40)-1,7)),"")</f>
        <v/>
      </c>
      <c r="W58" s="240" t="str">
        <f>IF(MONTH(DATE(U39,MONTH(U40),38-MOD(6+WEEKDAY(U40)-1,7)))=MONTH(U40),DATE(U39,MONTH(U40),38-MOD(6+WEEKDAY(U40)-1,7)),"")</f>
        <v/>
      </c>
      <c r="X58" s="240" t="str">
        <f>IF(MONTH(DATE(U39,MONTH(U40),39-MOD(6+WEEKDAY(U40)-1,7)))=MONTH(U40),DATE(U39,MONTH(U40),39-MOD(6+WEEKDAY(U40)-1,7)),"")</f>
        <v/>
      </c>
      <c r="Y58" s="240" t="str">
        <f>IF(MONTH(DATE(U39,MONTH(U40),40-MOD(6+WEEKDAY(U40)-1,7)))=MONTH(U40),DATE(U39,MONTH(U40),40-MOD(6+WEEKDAY(U40)-1,7)),"")</f>
        <v/>
      </c>
      <c r="Z58" s="240" t="str">
        <f>IF(MONTH(DATE(U39,MONTH(U40),41-MOD(6+WEEKDAY(U40)-1,7)))=MONTH(U40),DATE(U39,MONTH(U40),41-MOD(6+WEEKDAY(U40)-1,7)),"")</f>
        <v/>
      </c>
      <c r="AA58" s="240" t="str">
        <f>IF(MONTH(DATE(U39,MONTH(U40),42-MOD(6+WEEKDAY(U40)-1,7)))=MONTH(U40),DATE(U39,MONTH(U40),42-MOD(6+WEEKDAY(U40)-1,7)),"")</f>
        <v/>
      </c>
      <c r="AB58" s="222"/>
      <c r="AC58" s="223"/>
      <c r="AE58" s="224"/>
      <c r="AF58" s="221"/>
      <c r="AG58" s="240" t="str">
        <f>IF(MONTH(DATE(AG39,MONTH(AG40),36-MOD(6+WEEKDAY(AG40)-1,7)))=MONTH(AG40),DATE(AG39,MONTH(AG40),36-MOD(6+WEEKDAY(AG40)-1,7)),"")</f>
        <v/>
      </c>
      <c r="AH58" s="240" t="str">
        <f>IF(MONTH(DATE(AG39,MONTH(AG40),37-MOD(6+WEEKDAY(AG40)-1,7)))=MONTH(AG40),DATE(AG39,MONTH(AG40),37-MOD(6+WEEKDAY(AG40)-1,7)),"")</f>
        <v/>
      </c>
      <c r="AI58" s="240" t="str">
        <f>IF(MONTH(DATE(AG39,MONTH(AG40),38-MOD(6+WEEKDAY(AG40)-1,7)))=MONTH(AG40),DATE(AG39,MONTH(AG40),38-MOD(6+WEEKDAY(AG40)-1,7)),"")</f>
        <v/>
      </c>
      <c r="AJ58" s="240" t="str">
        <f>IF(MONTH(DATE(AG39,MONTH(AG40),39-MOD(6+WEEKDAY(AG40)-1,7)))=MONTH(AG40),DATE(AG39,MONTH(AG40),39-MOD(6+WEEKDAY(AG40)-1,7)),"")</f>
        <v/>
      </c>
      <c r="AK58" s="240" t="str">
        <f>IF(MONTH(DATE(AG39,MONTH(AG40),40-MOD(6+WEEKDAY(AG40)-1,7)))=MONTH(AG40),DATE(AG39,MONTH(AG40),40-MOD(6+WEEKDAY(AG40)-1,7)),"")</f>
        <v/>
      </c>
      <c r="AL58" s="240" t="str">
        <f>IF(MONTH(DATE(AG39,MONTH(AG40),41-MOD(6+WEEKDAY(AG40)-1,7)))=MONTH(AG40),DATE(AG39,MONTH(AG40),41-MOD(6+WEEKDAY(AG40)-1,7)),"")</f>
        <v/>
      </c>
      <c r="AM58" s="240" t="str">
        <f>IF(MONTH(DATE(AG39,MONTH(AG40),42-MOD(6+WEEKDAY(AG40)-1,7)))=MONTH(AG40),DATE(AG39,MONTH(AG40),42-MOD(6+WEEKDAY(AG40)-1,7)),"")</f>
        <v/>
      </c>
      <c r="AN58" s="222"/>
      <c r="AO58" s="223"/>
    </row>
    <row r="59" spans="1:41" x14ac:dyDescent="0.2">
      <c r="G59" s="224">
        <f t="shared" ref="G59" si="48">COUNTIF(I59:O59,"&gt;0")</f>
        <v>0</v>
      </c>
      <c r="H59" s="221" t="s">
        <v>260</v>
      </c>
      <c r="I59" s="242">
        <f>IF(OR(I58&lt;$B$11,I58&gt;$B$13),0,IF(I58="",0,IF(OR(I58=$D$30,I58=$D$31,I58=$D$32,I58=$D$33,I58=$D$34,I58=$D$35,I58=$D$36,I58=$D$37,I58=$D$38,I58=$D$39,I58=$D$40,I58=$D$41,I58=$D$42,I58=$D$43,I58=$D$44,I58=$D$45,I58=$D$46,I58=$D$47,I58=$D$48,I58=$D$49,I58=$D$50,I58=$D$51),"F",IF(I57=1,"ALT",IF(OR(I58&lt;L69,I58&gt;L70),(HLOOKUP($I$7,$K$1:$Q$2,2,FALSE)),0)))))</f>
        <v>0</v>
      </c>
      <c r="J59" s="242">
        <f>IF(OR(J58&lt;$B$11,J58&gt;$B$13),0,IF(J58="",0,IF(OR(J58=$D$30,J58=$D$31,J58=$D$32,J58=$D$33,J58=$D$34,J58=$D$35,J58=$D$36,J58=$D$37,J58=$D$38,J58=$D$39,J58=$D$40,J58=$D$41,J58=$D$42,J58=$D$43,J58=$D$44,J58=$D$45,J58=$D$46,J58=$D$47,J58=$D$48,J58=$D$49,J58=$D$50,J58=$D$51),"F",IF(J57=1,"ALT",IF(OR(J58&lt;L69,J58&gt;L70),(HLOOKUP($I$7,$K$1:$Q$2,2,FALSE)),0)))))</f>
        <v>0</v>
      </c>
      <c r="K59" s="242">
        <f>IF(OR(K58&lt;$B$11,K58&gt;$B$13),0,IF(K58="",0,IF(OR(K58=$D$30,K58=$D$31,K58=$D$32,K58=$D$33,K58=$D$34,K58=$D$35,K58=$D$36,K58=$D$37,K58=$D$38,K58=$D$39,K58=$D$40,K58=$D$41,K58=$D$42,K58=$D$43,K58=$D$44,K58=$D$45,K58=$D$46,K58=$D$47,K58=$D$48,K58=$D$49,K58=$D$50,K58=$D$51),"F",IF(K57=1,"ALT",IF(OR(K58&lt;L69,K58&gt;L70),(HLOOKUP($I$7,$K$1:$Q$2,2,FALSE)),0)))))</f>
        <v>0</v>
      </c>
      <c r="L59" s="242">
        <f>IF(OR(L58&lt;$B$11,L58&gt;$B$13),0,IF(L58="",0,IF(OR(L58=$D$30,L58=$D$31,L58=$D$32,L58=$D$33,L58=$D$34,L58=$D$35,L58=$D$36,L58=$D$37,L58=$D$38,L58=$D$39,L58=$D$40,L58=$D$41,L58=$D$42,L58=$D$43,L58=$D$44,L58=$D$45,L58=$D$46,L58=$D$47,L58=$D$48,L58=$D$49,L58=$D$50,L58=$D$51),"F",IF(L57=1,"ALT",IF(OR(L58&lt;L69,L58&gt;L70),(HLOOKUP($I$7,$K$1:$Q$2,2,FALSE)),0)))))</f>
        <v>0</v>
      </c>
      <c r="M59" s="242">
        <f>IF(OR(M58&lt;$B$11,M58&gt;$B$13),0,IF(M58="",0,IF(OR(M58=$D$30,M58=$D$31,M58=$D$32,M58=$D$33,M58=$D$34,M58=$D$35,M58=$D$36,M58=$D$37,M58=$D$38,M58=$D$39,M58=$D$40,M58=$D$41,M58=$D$42,M58=$D$43,M58=$D$44,M58=$D$45,M58=$D$46,M58=$D$47,M58=$D$48,M58=$D$49,M58=$D$50,M58=$D$51),"F",IF(M57=1,"ALT",IF(OR(M58&lt;L69,M58&gt;L70),(HLOOKUP($I$7,$K$1:$Q$2,2,FALSE)),0)))))</f>
        <v>0</v>
      </c>
      <c r="N59" s="242"/>
      <c r="O59" s="242"/>
      <c r="P59" s="222">
        <f t="shared" ref="P59" si="49">SUM(I59:O59)</f>
        <v>0</v>
      </c>
      <c r="Q59" s="223" t="s">
        <v>261</v>
      </c>
      <c r="S59" s="224">
        <f t="shared" ref="S59" si="50">COUNTIF(U59:AA59,"&gt;0")</f>
        <v>0</v>
      </c>
      <c r="T59" s="221" t="s">
        <v>260</v>
      </c>
      <c r="U59" s="242">
        <f>IF(OR(U58&lt;$B$11,U58&gt;$B$13),0,IF(U58="",0,IF(OR(U58=$D$30,U58=$D$31,U58=$D$32,U58=$D$33,U58=$D$34,U58=$D$35,U58=$D$36,U58=$D$37,U58=$D$38,U58=$D$39,U58=$D$40,U58=$D$41,U58=$D$42,U58=$D$43,U58=$D$44,U58=$D$45,U58=$D$46,U58=$D$47,U58=$D$48,U58=$D$49,U58=$D$50,U58=$D$51),"F",IF(U57=1,"ALT",IF(OR(U58&lt;X69,U58&gt;X70),(HLOOKUP($I$7,$K$1:$Q$2,2,FALSE)),0)))))</f>
        <v>0</v>
      </c>
      <c r="V59" s="242">
        <f>IF(OR(V58&lt;$B$11,V58&gt;$B$13),0,IF(V58="",0,IF(OR(V58=$D$30,V58=$D$31,V58=$D$32,V58=$D$33,V58=$D$34,V58=$D$35,V58=$D$36,V58=$D$37,V58=$D$38,V58=$D$39,V58=$D$40,V58=$D$41,V58=$D$42,V58=$D$43,V58=$D$44,V58=$D$45,V58=$D$46,V58=$D$47,V58=$D$48,V58=$D$49,V58=$D$50,V58=$D$51),"F",IF(V57=1,"ALT",IF(OR(V58&lt;X69,V58&gt;X70),(HLOOKUP($I$7,$K$1:$Q$2,2,FALSE)),0)))))</f>
        <v>0</v>
      </c>
      <c r="W59" s="242">
        <f>IF(OR(W58&lt;$B$11,W58&gt;$B$13),0,IF(W58="",0,IF(OR(W58=$D$30,W58=$D$31,W58=$D$32,W58=$D$33,W58=$D$34,W58=$D$35,W58=$D$36,W58=$D$37,W58=$D$38,W58=$D$39,W58=$D$40,W58=$D$41,W58=$D$42,W58=$D$43,W58=$D$44,W58=$D$45,W58=$D$46,W58=$D$47,W58=$D$48,W58=$D$49,W58=$D$50,W58=$D$51),"F",IF(W57=1,"ALT",IF(OR(W58&lt;X69,W58&gt;X70),(HLOOKUP($I$7,$K$1:$Q$2,2,FALSE)),0)))))</f>
        <v>0</v>
      </c>
      <c r="X59" s="242">
        <f>IF(OR(X58&lt;$B$11,X58&gt;$B$13),0,IF(X58="",0,IF(OR(X58=$D$30,X58=$D$31,X58=$D$32,X58=$D$33,X58=$D$34,X58=$D$35,X58=$D$36,X58=$D$37,X58=$D$38,X58=$D$39,X58=$D$40,X58=$D$41,X58=$D$42,X58=$D$43,X58=$D$44,X58=$D$45,X58=$D$46,X58=$D$47,X58=$D$48,X58=$D$49,X58=$D$50,X58=$D$51),"F",IF(X57=1,"ALT",IF(OR(X58&lt;X69,X58&gt;X70),(HLOOKUP($I$7,$K$1:$Q$2,2,FALSE)),0)))))</f>
        <v>0</v>
      </c>
      <c r="Y59" s="242">
        <f>IF(OR(Y58&lt;$B$11,Y58&gt;$B$13),0,IF(Y58="",0,IF(OR(Y58=$D$30,Y58=$D$31,Y58=$D$32,Y58=$D$33,Y58=$D$34,Y58=$D$35,Y58=$D$36,Y58=$D$37,Y58=$D$38,Y58=$D$39,Y58=$D$40,Y58=$D$41,Y58=$D$42,Y58=$D$43,Y58=$D$44,Y58=$D$45,Y58=$D$46,Y58=$D$47,Y58=$D$48,Y58=$D$49,Y58=$D$50,Y58=$D$51),"F",IF(Y57=1,"ALT",IF(OR(Y58&lt;X69,Y58&gt;X70),(HLOOKUP($I$7,$K$1:$Q$2,2,FALSE)),0)))))</f>
        <v>0</v>
      </c>
      <c r="Z59" s="242"/>
      <c r="AA59" s="242"/>
      <c r="AB59" s="222">
        <f t="shared" ref="AB59" si="51">SUM(U59:AA59)</f>
        <v>0</v>
      </c>
      <c r="AC59" s="223" t="s">
        <v>261</v>
      </c>
      <c r="AE59" s="224">
        <f t="shared" ref="AE59" si="52">COUNTIF(AG59:AM59,"&gt;0")</f>
        <v>0</v>
      </c>
      <c r="AF59" s="221" t="s">
        <v>260</v>
      </c>
      <c r="AG59" s="242">
        <f>IF(OR(AG58&lt;$B$11,AG58&gt;$B$13),0,IF(AG58="",0,IF(OR(AG58=$D$30,AG58=$D$31,AG58=$D$32,AG58=$D$33,AG58=$D$34,AG58=$D$35,AG58=$D$36,AG58=$D$37,AG58=$D$38,AG58=$D$39,AG58=$D$40,AG58=$D$41,AG58=$D$42,AG58=$D$43,AG58=$D$44,AG58=$D$45,AG58=$D$46,AG58=$D$47,AG58=$D$48,AG58=$D$49,AG58=$D$50,AG58=$D$51),"F",IF(AG57=1,"ALT",IF(OR(AG58&lt;AJ69,AG58&gt;AJ70),(HLOOKUP($I$7,$K$1:$Q$2,2,FALSE)),0)))))</f>
        <v>0</v>
      </c>
      <c r="AH59" s="242">
        <f>IF(OR(AH58&lt;$B$11,AH58&gt;$B$13),0,IF(AH58="",0,IF(OR(AH58=$D$30,AH58=$D$31,AH58=$D$32,AH58=$D$33,AH58=$D$34,AH58=$D$35,AH58=$D$36,AH58=$D$37,AH58=$D$38,AH58=$D$39,AH58=$D$40,AH58=$D$41,AH58=$D$42,AH58=$D$43,AH58=$D$44,AH58=$D$45,AH58=$D$46,AH58=$D$47,AH58=$D$48,AH58=$D$49,AH58=$D$50,AH58=$D$51),"F",IF(AH57=1,"ALT",IF(OR(AH58&lt;AJ69,AH58&gt;AJ70),(HLOOKUP($I$7,$K$1:$Q$2,2,FALSE)),0)))))</f>
        <v>0</v>
      </c>
      <c r="AI59" s="242">
        <f>IF(OR(AI58&lt;$B$11,AI58&gt;$B$13),0,IF(AI58="",0,IF(OR(AI58=$D$30,AI58=$D$31,AI58=$D$32,AI58=$D$33,AI58=$D$34,AI58=$D$35,AI58=$D$36,AI58=$D$37,AI58=$D$38,AI58=$D$39,AI58=$D$40,AI58=$D$41,AI58=$D$42,AI58=$D$43,AI58=$D$44,AI58=$D$45,AI58=$D$46,AI58=$D$47,AI58=$D$48,AI58=$D$49,AI58=$D$50,AI58=$D$51),"F",IF(AI57=1,"ALT",IF(OR(AI58&lt;AJ69,AI58&gt;AJ70),(HLOOKUP($I$7,$K$1:$Q$2,2,FALSE)),0)))))</f>
        <v>0</v>
      </c>
      <c r="AJ59" s="242">
        <f>IF(OR(AJ58&lt;$B$11,AJ58&gt;$B$13),0,IF(AJ58="",0,IF(OR(AJ58=$D$30,AJ58=$D$31,AJ58=$D$32,AJ58=$D$33,AJ58=$D$34,AJ58=$D$35,AJ58=$D$36,AJ58=$D$37,AJ58=$D$38,AJ58=$D$39,AJ58=$D$40,AJ58=$D$41,AJ58=$D$42,AJ58=$D$43,AJ58=$D$44,AJ58=$D$45,AJ58=$D$46,AJ58=$D$47,AJ58=$D$48,AJ58=$D$49,AJ58=$D$50,AJ58=$D$51),"F",IF(AJ57=1,"ALT",IF(OR(AJ58&lt;AJ69,AJ58&gt;AJ70),(HLOOKUP($I$7,$K$1:$Q$2,2,FALSE)),0)))))</f>
        <v>0</v>
      </c>
      <c r="AK59" s="242">
        <f>IF(OR(AK58&lt;$B$11,AK58&gt;$B$13),0,IF(AK58="",0,IF(OR(AK58=$D$30,AK58=$D$31,AK58=$D$32,AK58=$D$33,AK58=$D$34,AK58=$D$35,AK58=$D$36,AK58=$D$37,AK58=$D$38,AK58=$D$39,AK58=$D$40,AK58=$D$41,AK58=$D$42,AK58=$D$43,AK58=$D$44,AK58=$D$45,AK58=$D$46,AK58=$D$47,AK58=$D$48,AK58=$D$49,AK58=$D$50,AK58=$D$51),"F",IF(AK57=1,"ALT",IF(OR(AK58&lt;AJ69,AK58&gt;AJ70),(HLOOKUP($I$7,$K$1:$Q$2,2,FALSE)),0)))))</f>
        <v>0</v>
      </c>
      <c r="AL59" s="242"/>
      <c r="AM59" s="242"/>
      <c r="AN59" s="222">
        <f t="shared" ref="AN59" si="53">SUM(AG59:AM59)</f>
        <v>0</v>
      </c>
      <c r="AO59" s="223" t="s">
        <v>261</v>
      </c>
    </row>
    <row r="60" spans="1:41" x14ac:dyDescent="0.2">
      <c r="G60" s="224"/>
      <c r="H60" s="203"/>
      <c r="I60" s="211"/>
      <c r="J60" s="211"/>
      <c r="K60" s="211"/>
      <c r="L60" s="211"/>
      <c r="M60" s="211"/>
      <c r="N60" s="211"/>
      <c r="O60" s="211"/>
      <c r="P60" s="203"/>
      <c r="Q60" s="218"/>
      <c r="S60" s="224"/>
      <c r="T60" s="203"/>
      <c r="U60" s="211"/>
      <c r="V60" s="211"/>
      <c r="W60" s="211"/>
      <c r="X60" s="211"/>
      <c r="Y60" s="211"/>
      <c r="Z60" s="211"/>
      <c r="AA60" s="211"/>
      <c r="AB60" s="203"/>
      <c r="AC60" s="218"/>
      <c r="AE60" s="224"/>
      <c r="AF60" s="203"/>
      <c r="AG60" s="211"/>
      <c r="AH60" s="211"/>
      <c r="AI60" s="211"/>
      <c r="AJ60" s="211"/>
      <c r="AK60" s="211"/>
      <c r="AL60" s="211"/>
      <c r="AM60" s="211"/>
      <c r="AN60" s="203"/>
      <c r="AO60" s="218"/>
    </row>
    <row r="61" spans="1:41" x14ac:dyDescent="0.2">
      <c r="G61" s="224"/>
      <c r="H61" s="233" t="s">
        <v>266</v>
      </c>
      <c r="I61" s="227" t="s">
        <v>256</v>
      </c>
      <c r="J61" s="227"/>
      <c r="K61" s="227"/>
      <c r="L61" s="227"/>
      <c r="M61" s="227"/>
      <c r="N61" s="228">
        <f>SUM(G44:G59)</f>
        <v>21</v>
      </c>
      <c r="O61" s="229" t="s">
        <v>260</v>
      </c>
      <c r="P61" s="203"/>
      <c r="Q61" s="218"/>
      <c r="S61" s="224"/>
      <c r="T61" s="233" t="s">
        <v>266</v>
      </c>
      <c r="U61" s="227" t="s">
        <v>256</v>
      </c>
      <c r="V61" s="227"/>
      <c r="W61" s="227"/>
      <c r="X61" s="227"/>
      <c r="Y61" s="227"/>
      <c r="Z61" s="228">
        <f>SUM(S44:S59)</f>
        <v>1</v>
      </c>
      <c r="AA61" s="229" t="s">
        <v>260</v>
      </c>
      <c r="AB61" s="203"/>
      <c r="AC61" s="218"/>
      <c r="AE61" s="224"/>
      <c r="AF61" s="233" t="s">
        <v>266</v>
      </c>
      <c r="AG61" s="227" t="s">
        <v>256</v>
      </c>
      <c r="AH61" s="227"/>
      <c r="AI61" s="227"/>
      <c r="AJ61" s="227"/>
      <c r="AK61" s="227"/>
      <c r="AL61" s="228">
        <f>SUM(AE44:AE59)</f>
        <v>10</v>
      </c>
      <c r="AM61" s="229" t="s">
        <v>260</v>
      </c>
      <c r="AN61" s="203"/>
      <c r="AO61" s="218"/>
    </row>
    <row r="62" spans="1:41" x14ac:dyDescent="0.2">
      <c r="G62" s="224"/>
      <c r="H62" s="234" t="s">
        <v>266</v>
      </c>
      <c r="I62" s="230" t="s">
        <v>259</v>
      </c>
      <c r="J62" s="230"/>
      <c r="K62" s="230"/>
      <c r="L62" s="230"/>
      <c r="M62" s="230"/>
      <c r="N62" s="231">
        <f>SUM(P44:P59)</f>
        <v>147</v>
      </c>
      <c r="O62" s="232" t="s">
        <v>261</v>
      </c>
      <c r="P62" s="203"/>
      <c r="Q62" s="218"/>
      <c r="S62" s="224"/>
      <c r="T62" s="234" t="s">
        <v>266</v>
      </c>
      <c r="U62" s="230" t="s">
        <v>259</v>
      </c>
      <c r="V62" s="230"/>
      <c r="W62" s="230"/>
      <c r="X62" s="230"/>
      <c r="Y62" s="230"/>
      <c r="Z62" s="231">
        <f>SUM(AB44:AB59)</f>
        <v>7</v>
      </c>
      <c r="AA62" s="232" t="s">
        <v>261</v>
      </c>
      <c r="AB62" s="203"/>
      <c r="AC62" s="218"/>
      <c r="AE62" s="224"/>
      <c r="AF62" s="234" t="s">
        <v>266</v>
      </c>
      <c r="AG62" s="230" t="s">
        <v>259</v>
      </c>
      <c r="AH62" s="230"/>
      <c r="AI62" s="230"/>
      <c r="AJ62" s="230"/>
      <c r="AK62" s="230"/>
      <c r="AL62" s="231">
        <f>SUM(AN44:AN59)</f>
        <v>70</v>
      </c>
      <c r="AM62" s="232" t="s">
        <v>261</v>
      </c>
      <c r="AN62" s="203"/>
      <c r="AO62" s="218"/>
    </row>
    <row r="63" spans="1:41" x14ac:dyDescent="0.2">
      <c r="G63" s="224"/>
      <c r="H63" s="203"/>
      <c r="I63" s="203"/>
      <c r="J63" s="203"/>
      <c r="K63" s="203"/>
      <c r="L63" s="203"/>
      <c r="M63" s="203"/>
      <c r="N63" s="203"/>
      <c r="O63" s="203"/>
      <c r="P63" s="203"/>
      <c r="Q63" s="218"/>
      <c r="S63" s="224"/>
      <c r="T63" s="203"/>
      <c r="U63" s="203"/>
      <c r="V63" s="203"/>
      <c r="W63" s="203"/>
      <c r="X63" s="203"/>
      <c r="Y63" s="203"/>
      <c r="Z63" s="203"/>
      <c r="AA63" s="203"/>
      <c r="AB63" s="203"/>
      <c r="AC63" s="218"/>
      <c r="AE63" s="224"/>
      <c r="AF63" s="203"/>
      <c r="AG63" s="203"/>
      <c r="AH63" s="203"/>
      <c r="AI63" s="203"/>
      <c r="AJ63" s="203"/>
      <c r="AK63" s="203"/>
      <c r="AL63" s="203"/>
      <c r="AM63" s="203"/>
      <c r="AN63" s="203"/>
      <c r="AO63" s="218"/>
    </row>
    <row r="64" spans="1:41" x14ac:dyDescent="0.2">
      <c r="G64" s="224"/>
      <c r="H64" s="225" t="s">
        <v>262</v>
      </c>
      <c r="I64" s="226"/>
      <c r="J64" s="226"/>
      <c r="K64" s="226"/>
      <c r="L64" s="226"/>
      <c r="M64" s="226"/>
      <c r="N64" s="226"/>
      <c r="O64" s="226"/>
      <c r="P64" s="203"/>
      <c r="Q64" s="218"/>
      <c r="S64" s="224"/>
      <c r="T64" s="225" t="s">
        <v>262</v>
      </c>
      <c r="U64" s="226"/>
      <c r="V64" s="226"/>
      <c r="W64" s="226"/>
      <c r="X64" s="226"/>
      <c r="Y64" s="226"/>
      <c r="Z64" s="226"/>
      <c r="AA64" s="226"/>
      <c r="AB64" s="203"/>
      <c r="AC64" s="218"/>
      <c r="AE64" s="224"/>
      <c r="AF64" s="225" t="s">
        <v>262</v>
      </c>
      <c r="AG64" s="226"/>
      <c r="AH64" s="226"/>
      <c r="AI64" s="226"/>
      <c r="AJ64" s="226"/>
      <c r="AK64" s="226"/>
      <c r="AL64" s="226"/>
      <c r="AM64" s="226"/>
      <c r="AN64" s="203"/>
      <c r="AO64" s="218"/>
    </row>
    <row r="65" spans="7:41" x14ac:dyDescent="0.2">
      <c r="G65" s="224"/>
      <c r="H65" s="318" t="s">
        <v>263</v>
      </c>
      <c r="I65" s="319"/>
      <c r="J65" s="319"/>
      <c r="K65" s="319"/>
      <c r="L65" s="320">
        <v>41974</v>
      </c>
      <c r="M65" s="320"/>
      <c r="N65" s="321"/>
      <c r="O65" s="226"/>
      <c r="P65" s="203"/>
      <c r="Q65" s="218"/>
      <c r="S65" s="224"/>
      <c r="T65" s="318" t="s">
        <v>263</v>
      </c>
      <c r="U65" s="319"/>
      <c r="V65" s="319"/>
      <c r="W65" s="319"/>
      <c r="X65" s="320">
        <v>42009</v>
      </c>
      <c r="Y65" s="320"/>
      <c r="Z65" s="321"/>
      <c r="AA65" s="226"/>
      <c r="AB65" s="203"/>
      <c r="AC65" s="218"/>
      <c r="AE65" s="224"/>
      <c r="AF65" s="318" t="s">
        <v>263</v>
      </c>
      <c r="AG65" s="319"/>
      <c r="AH65" s="319"/>
      <c r="AI65" s="319"/>
      <c r="AJ65" s="320">
        <v>42036</v>
      </c>
      <c r="AK65" s="320"/>
      <c r="AL65" s="321"/>
      <c r="AM65" s="226"/>
      <c r="AN65" s="203"/>
      <c r="AO65" s="218"/>
    </row>
    <row r="66" spans="7:41" x14ac:dyDescent="0.2">
      <c r="G66" s="224"/>
      <c r="H66" s="318" t="s">
        <v>264</v>
      </c>
      <c r="I66" s="319"/>
      <c r="J66" s="319"/>
      <c r="K66" s="319"/>
      <c r="L66" s="320">
        <v>41974</v>
      </c>
      <c r="M66" s="320"/>
      <c r="N66" s="321"/>
      <c r="O66" s="226"/>
      <c r="P66" s="203"/>
      <c r="Q66" s="218"/>
      <c r="S66" s="224"/>
      <c r="T66" s="318" t="s">
        <v>264</v>
      </c>
      <c r="U66" s="319"/>
      <c r="V66" s="319"/>
      <c r="W66" s="319"/>
      <c r="X66" s="320">
        <v>42035</v>
      </c>
      <c r="Y66" s="320"/>
      <c r="Z66" s="321"/>
      <c r="AA66" s="226"/>
      <c r="AB66" s="203"/>
      <c r="AC66" s="218"/>
      <c r="AE66" s="224"/>
      <c r="AF66" s="318" t="s">
        <v>264</v>
      </c>
      <c r="AG66" s="319"/>
      <c r="AH66" s="319"/>
      <c r="AI66" s="319"/>
      <c r="AJ66" s="320">
        <v>42048</v>
      </c>
      <c r="AK66" s="320"/>
      <c r="AL66" s="321"/>
      <c r="AM66" s="226"/>
      <c r="AN66" s="203"/>
      <c r="AO66" s="218"/>
    </row>
    <row r="67" spans="7:41" x14ac:dyDescent="0.2">
      <c r="G67" s="224"/>
      <c r="H67" s="211"/>
      <c r="I67" s="211"/>
      <c r="J67" s="211"/>
      <c r="K67" s="211"/>
      <c r="L67" s="211"/>
      <c r="M67" s="211"/>
      <c r="N67" s="211"/>
      <c r="O67" s="211"/>
      <c r="P67" s="203"/>
      <c r="Q67" s="218"/>
      <c r="S67" s="224"/>
      <c r="T67" s="211"/>
      <c r="U67" s="211"/>
      <c r="V67" s="211"/>
      <c r="W67" s="211"/>
      <c r="X67" s="211"/>
      <c r="Y67" s="211"/>
      <c r="Z67" s="211"/>
      <c r="AA67" s="211"/>
      <c r="AB67" s="203"/>
      <c r="AC67" s="218"/>
      <c r="AE67" s="224"/>
      <c r="AF67" s="211"/>
      <c r="AG67" s="211"/>
      <c r="AH67" s="211"/>
      <c r="AI67" s="211"/>
      <c r="AJ67" s="211"/>
      <c r="AK67" s="211"/>
      <c r="AL67" s="211"/>
      <c r="AM67" s="211"/>
      <c r="AN67" s="203"/>
      <c r="AO67" s="218"/>
    </row>
    <row r="68" spans="7:41" x14ac:dyDescent="0.2">
      <c r="G68" s="224"/>
      <c r="H68" s="241" t="s">
        <v>265</v>
      </c>
      <c r="I68" s="211"/>
      <c r="J68" s="211"/>
      <c r="K68" s="211"/>
      <c r="L68" s="211"/>
      <c r="M68" s="211"/>
      <c r="N68" s="211"/>
      <c r="O68" s="211"/>
      <c r="P68" s="203"/>
      <c r="Q68" s="218"/>
      <c r="S68" s="224"/>
      <c r="T68" s="241" t="s">
        <v>265</v>
      </c>
      <c r="U68" s="211"/>
      <c r="V68" s="211"/>
      <c r="W68" s="211"/>
      <c r="X68" s="211"/>
      <c r="Y68" s="211"/>
      <c r="Z68" s="211"/>
      <c r="AA68" s="211"/>
      <c r="AB68" s="203"/>
      <c r="AC68" s="218"/>
      <c r="AE68" s="224"/>
      <c r="AF68" s="241" t="s">
        <v>265</v>
      </c>
      <c r="AG68" s="211"/>
      <c r="AH68" s="211"/>
      <c r="AI68" s="211"/>
      <c r="AJ68" s="211"/>
      <c r="AK68" s="211"/>
      <c r="AL68" s="211"/>
      <c r="AM68" s="211"/>
      <c r="AN68" s="203"/>
      <c r="AO68" s="218"/>
    </row>
    <row r="69" spans="7:41" x14ac:dyDescent="0.2">
      <c r="G69" s="224"/>
      <c r="H69" s="322" t="s">
        <v>263</v>
      </c>
      <c r="I69" s="323"/>
      <c r="J69" s="323"/>
      <c r="K69" s="324"/>
      <c r="L69" s="320"/>
      <c r="M69" s="320"/>
      <c r="N69" s="321"/>
      <c r="O69" s="211"/>
      <c r="P69" s="203"/>
      <c r="Q69" s="218"/>
      <c r="S69" s="224"/>
      <c r="T69" s="322" t="s">
        <v>263</v>
      </c>
      <c r="U69" s="323"/>
      <c r="V69" s="323"/>
      <c r="W69" s="324"/>
      <c r="X69" s="320"/>
      <c r="Y69" s="320"/>
      <c r="Z69" s="321"/>
      <c r="AA69" s="211"/>
      <c r="AB69" s="203"/>
      <c r="AC69" s="218"/>
      <c r="AE69" s="224"/>
      <c r="AF69" s="322" t="s">
        <v>263</v>
      </c>
      <c r="AG69" s="323"/>
      <c r="AH69" s="323"/>
      <c r="AI69" s="324"/>
      <c r="AJ69" s="320"/>
      <c r="AK69" s="320"/>
      <c r="AL69" s="321"/>
      <c r="AM69" s="211"/>
      <c r="AN69" s="203"/>
      <c r="AO69" s="218"/>
    </row>
    <row r="70" spans="7:41" x14ac:dyDescent="0.2">
      <c r="G70" s="224"/>
      <c r="H70" s="322" t="s">
        <v>264</v>
      </c>
      <c r="I70" s="323"/>
      <c r="J70" s="323"/>
      <c r="K70" s="324"/>
      <c r="L70" s="320"/>
      <c r="M70" s="320"/>
      <c r="N70" s="321"/>
      <c r="O70" s="211"/>
      <c r="P70" s="203"/>
      <c r="Q70" s="218"/>
      <c r="S70" s="224"/>
      <c r="T70" s="322" t="s">
        <v>264</v>
      </c>
      <c r="U70" s="323"/>
      <c r="V70" s="323"/>
      <c r="W70" s="324"/>
      <c r="X70" s="320"/>
      <c r="Y70" s="320"/>
      <c r="Z70" s="321"/>
      <c r="AA70" s="211"/>
      <c r="AB70" s="203"/>
      <c r="AC70" s="218"/>
      <c r="AE70" s="224"/>
      <c r="AF70" s="322" t="s">
        <v>264</v>
      </c>
      <c r="AG70" s="323"/>
      <c r="AH70" s="323"/>
      <c r="AI70" s="324"/>
      <c r="AJ70" s="320"/>
      <c r="AK70" s="320"/>
      <c r="AL70" s="321"/>
      <c r="AM70" s="211"/>
      <c r="AN70" s="203"/>
      <c r="AO70" s="218"/>
    </row>
    <row r="71" spans="7:41" ht="13.5" thickBot="1" x14ac:dyDescent="0.25">
      <c r="G71" s="239"/>
      <c r="H71" s="219"/>
      <c r="I71" s="219"/>
      <c r="J71" s="219"/>
      <c r="K71" s="219"/>
      <c r="L71" s="219"/>
      <c r="M71" s="219"/>
      <c r="N71" s="219"/>
      <c r="O71" s="219"/>
      <c r="P71" s="219"/>
      <c r="Q71" s="220"/>
      <c r="S71" s="239"/>
      <c r="T71" s="219"/>
      <c r="U71" s="219"/>
      <c r="V71" s="219"/>
      <c r="W71" s="219"/>
      <c r="X71" s="219"/>
      <c r="Y71" s="219"/>
      <c r="Z71" s="219"/>
      <c r="AA71" s="219"/>
      <c r="AB71" s="219"/>
      <c r="AC71" s="220"/>
      <c r="AE71" s="239"/>
      <c r="AF71" s="219"/>
      <c r="AG71" s="219"/>
      <c r="AH71" s="219"/>
      <c r="AI71" s="219"/>
      <c r="AJ71" s="219"/>
      <c r="AK71" s="219"/>
      <c r="AL71" s="219"/>
      <c r="AM71" s="219"/>
      <c r="AN71" s="219"/>
      <c r="AO71" s="220"/>
    </row>
    <row r="72" spans="7:41" ht="13.5" thickBot="1" x14ac:dyDescent="0.25"/>
    <row r="73" spans="7:41" x14ac:dyDescent="0.2">
      <c r="G73" s="238"/>
      <c r="H73" s="214"/>
      <c r="I73" s="215">
        <f>IF(AM39=12,AG39+1,AG39)</f>
        <v>2015</v>
      </c>
      <c r="J73" s="215"/>
      <c r="K73" s="235"/>
      <c r="L73" s="235"/>
      <c r="M73" s="235"/>
      <c r="N73" s="235"/>
      <c r="O73" s="235">
        <f>IF(AM39=12,1,AM39+1)</f>
        <v>3</v>
      </c>
      <c r="P73" s="216"/>
      <c r="Q73" s="217"/>
      <c r="S73" s="238"/>
      <c r="T73" s="214"/>
      <c r="U73" s="215">
        <f>IF(O73=12,I73+1,I73)</f>
        <v>2015</v>
      </c>
      <c r="V73" s="215"/>
      <c r="W73" s="235"/>
      <c r="X73" s="235"/>
      <c r="Y73" s="235"/>
      <c r="Z73" s="235"/>
      <c r="AA73" s="235">
        <f>IF(O73=12,1,O73+1)</f>
        <v>4</v>
      </c>
      <c r="AB73" s="216"/>
      <c r="AC73" s="217"/>
      <c r="AE73" s="238"/>
      <c r="AF73" s="214"/>
      <c r="AG73" s="215">
        <f>IF(AA73=12,U73+1,U73)</f>
        <v>2015</v>
      </c>
      <c r="AH73" s="215"/>
      <c r="AI73" s="235"/>
      <c r="AJ73" s="235"/>
      <c r="AK73" s="235"/>
      <c r="AL73" s="235"/>
      <c r="AM73" s="235">
        <f>IF(AA73=12,1,AA73+1)</f>
        <v>5</v>
      </c>
      <c r="AN73" s="216"/>
      <c r="AO73" s="217"/>
    </row>
    <row r="74" spans="7:41" x14ac:dyDescent="0.2">
      <c r="G74" s="224"/>
      <c r="H74" s="203"/>
      <c r="I74" s="317">
        <f>DATE(I73,O73,1)</f>
        <v>42064</v>
      </c>
      <c r="J74" s="317"/>
      <c r="K74" s="317"/>
      <c r="L74" s="317"/>
      <c r="M74" s="317"/>
      <c r="N74" s="317"/>
      <c r="O74" s="317"/>
      <c r="P74" s="203"/>
      <c r="Q74" s="218"/>
      <c r="S74" s="224"/>
      <c r="T74" s="203"/>
      <c r="U74" s="317">
        <f>DATE(U73,AA73,1)</f>
        <v>42095</v>
      </c>
      <c r="V74" s="317"/>
      <c r="W74" s="317"/>
      <c r="X74" s="317"/>
      <c r="Y74" s="317"/>
      <c r="Z74" s="317"/>
      <c r="AA74" s="317"/>
      <c r="AB74" s="203"/>
      <c r="AC74" s="218"/>
      <c r="AE74" s="224"/>
      <c r="AF74" s="203"/>
      <c r="AG74" s="317">
        <f>DATE(AG73,AM73,1)</f>
        <v>42125</v>
      </c>
      <c r="AH74" s="317"/>
      <c r="AI74" s="317"/>
      <c r="AJ74" s="317"/>
      <c r="AK74" s="317"/>
      <c r="AL74" s="317"/>
      <c r="AM74" s="317"/>
      <c r="AN74" s="203"/>
      <c r="AO74" s="218"/>
    </row>
    <row r="75" spans="7:41" x14ac:dyDescent="0.2">
      <c r="G75" s="224"/>
      <c r="H75" s="203"/>
      <c r="I75" s="236" t="s">
        <v>248</v>
      </c>
      <c r="J75" s="236" t="s">
        <v>249</v>
      </c>
      <c r="K75" s="236" t="s">
        <v>250</v>
      </c>
      <c r="L75" s="236" t="s">
        <v>251</v>
      </c>
      <c r="M75" s="236" t="s">
        <v>252</v>
      </c>
      <c r="N75" s="236" t="s">
        <v>253</v>
      </c>
      <c r="O75" s="236" t="s">
        <v>254</v>
      </c>
      <c r="P75" s="203"/>
      <c r="Q75" s="218"/>
      <c r="S75" s="224"/>
      <c r="T75" s="203"/>
      <c r="U75" s="236" t="s">
        <v>248</v>
      </c>
      <c r="V75" s="236" t="s">
        <v>249</v>
      </c>
      <c r="W75" s="236" t="s">
        <v>250</v>
      </c>
      <c r="X75" s="236" t="s">
        <v>251</v>
      </c>
      <c r="Y75" s="236" t="s">
        <v>252</v>
      </c>
      <c r="Z75" s="236" t="s">
        <v>253</v>
      </c>
      <c r="AA75" s="236" t="s">
        <v>254</v>
      </c>
      <c r="AB75" s="203"/>
      <c r="AC75" s="218"/>
      <c r="AE75" s="224"/>
      <c r="AF75" s="203"/>
      <c r="AG75" s="236" t="s">
        <v>248</v>
      </c>
      <c r="AH75" s="236" t="s">
        <v>249</v>
      </c>
      <c r="AI75" s="236" t="s">
        <v>250</v>
      </c>
      <c r="AJ75" s="236" t="s">
        <v>251</v>
      </c>
      <c r="AK75" s="236" t="s">
        <v>252</v>
      </c>
      <c r="AL75" s="236" t="s">
        <v>253</v>
      </c>
      <c r="AM75" s="236" t="s">
        <v>254</v>
      </c>
      <c r="AN75" s="203"/>
      <c r="AO75" s="218"/>
    </row>
    <row r="76" spans="7:41" x14ac:dyDescent="0.2">
      <c r="G76" s="224"/>
      <c r="H76" s="203"/>
      <c r="I76" s="253" t="str">
        <f>IF(AND(I77&lt;=L100,I77&gt;=L99),1,"")</f>
        <v/>
      </c>
      <c r="J76" s="253" t="str">
        <f>IF(AND(J77&lt;=L100,J77&gt;=L99),1,"")</f>
        <v/>
      </c>
      <c r="K76" s="253" t="str">
        <f>IF(AND(K77&lt;=L100,K77&gt;=L99),1,"")</f>
        <v/>
      </c>
      <c r="L76" s="253" t="str">
        <f>IF(AND(L77&lt;=L100,L77&gt;=L99),1,"")</f>
        <v/>
      </c>
      <c r="M76" s="253" t="str">
        <f>IF(AND(M77&lt;=L100,M77&gt;=L99),1,"")</f>
        <v/>
      </c>
      <c r="N76" s="253"/>
      <c r="O76" s="253"/>
      <c r="P76" s="203"/>
      <c r="Q76" s="218"/>
      <c r="S76" s="224"/>
      <c r="T76" s="203"/>
      <c r="U76" s="253" t="str">
        <f>IF(AND(U77&lt;=X100,U77&gt;=X99),1,"")</f>
        <v/>
      </c>
      <c r="V76" s="253" t="str">
        <f>IF(AND(V77&lt;=X100,V77&gt;=X99),1,"")</f>
        <v/>
      </c>
      <c r="W76" s="253">
        <f>IF(AND(W77&lt;=X100,W77&gt;=X99),1,"")</f>
        <v>1</v>
      </c>
      <c r="X76" s="253">
        <f>IF(AND(X77&lt;=X100,X77&gt;=X99),1,"")</f>
        <v>1</v>
      </c>
      <c r="Y76" s="253">
        <f>IF(AND(Y77&lt;=X100,Y77&gt;=X99),1,"")</f>
        <v>1</v>
      </c>
      <c r="Z76" s="253"/>
      <c r="AA76" s="253"/>
      <c r="AB76" s="203"/>
      <c r="AC76" s="218"/>
      <c r="AE76" s="224"/>
      <c r="AF76" s="203"/>
      <c r="AG76" s="253">
        <f>IF(AND(AG77&lt;=AJ100,AG77&gt;=AJ99),1,"")</f>
        <v>1</v>
      </c>
      <c r="AH76" s="253">
        <f>IF(AND(AH77&lt;=AJ100,AH77&gt;=AJ99),1,"")</f>
        <v>1</v>
      </c>
      <c r="AI76" s="253">
        <f>IF(AND(AI77&lt;=AJ100,AI77&gt;=AJ99),1,"")</f>
        <v>1</v>
      </c>
      <c r="AJ76" s="253">
        <f>IF(AND(AJ77&lt;=AJ100,AJ77&gt;=AJ99),1,"")</f>
        <v>1</v>
      </c>
      <c r="AK76" s="253" t="str">
        <f>IF(AND(AK77&lt;=AJ100,AK77&gt;=AJ99),1,"")</f>
        <v/>
      </c>
      <c r="AL76" s="253"/>
      <c r="AM76" s="253"/>
      <c r="AN76" s="203"/>
      <c r="AO76" s="218"/>
    </row>
    <row r="77" spans="7:41" x14ac:dyDescent="0.2">
      <c r="G77" s="224"/>
      <c r="H77" s="203"/>
      <c r="I77" s="240" t="str">
        <f>IF(MONTH(DATE(I73,MONTH(I74),1-MOD(6+WEEKDAY(I74)-1,7)))=MONTH(I74),DATE(I73,MONTH(I74),1-MOD(6+WEEKDAY(I74)-1,7)),"")</f>
        <v/>
      </c>
      <c r="J77" s="240" t="str">
        <f>IF(MONTH(DATE(I73,MONTH(I74),2-MOD(6+WEEKDAY(I74)-1,7)))=MONTH(I74),DATE(I73,MONTH(I74),2-MOD(6+WEEKDAY(I74)-1,7)),"")</f>
        <v/>
      </c>
      <c r="K77" s="240" t="str">
        <f>IF(MONTH(DATE(I73,MONTH(I74),3-MOD(6+WEEKDAY(I74)-1,7)))=MONTH(I74),DATE(I73,MONTH(I74),3-MOD(6+WEEKDAY(I74)-1,7)),"")</f>
        <v/>
      </c>
      <c r="L77" s="240" t="str">
        <f>IF(MONTH(DATE(I73,MONTH(I74),4-MOD(6+WEEKDAY(I74)-1,7)))=MONTH(I74),DATE(I73,MONTH(I74),4-MOD(6+WEEKDAY(I74)-1,7)),"")</f>
        <v/>
      </c>
      <c r="M77" s="240" t="str">
        <f>IF(MONTH(DATE(I73,MONTH(I74),5-MOD(6+WEEKDAY(I74)-1,7)))=MONTH(I74),DATE(I73,MONTH(I74),5-MOD(6+WEEKDAY(I74)-1,7)),"")</f>
        <v/>
      </c>
      <c r="N77" s="240" t="str">
        <f>IF(MONTH(DATE(I73,MONTH(I74),6-MOD(6+WEEKDAY(I74)-1,7)))=MONTH(I74),DATE(I73,MONTH(I74),6-MOD(6+WEEKDAY(I74)-1,7)),"")</f>
        <v/>
      </c>
      <c r="O77" s="240">
        <f>IF(MONTH(DATE(I73,MONTH(I74),7-MOD(6+WEEKDAY(I74)-1,7)))=MONTH(I74),DATE(I73,MONTH(I74),7-MOD(6+WEEKDAY(I74)-1,7)),"")</f>
        <v>42064</v>
      </c>
      <c r="P77" s="222"/>
      <c r="Q77" s="223"/>
      <c r="S77" s="224"/>
      <c r="T77" s="203"/>
      <c r="U77" s="240" t="str">
        <f>IF(MONTH(DATE(U73,MONTH(U74),1-MOD(6+WEEKDAY(U74)-1,7)))=MONTH(U74),DATE(U73,MONTH(U74),1-MOD(6+WEEKDAY(U74)-1,7)),"")</f>
        <v/>
      </c>
      <c r="V77" s="240" t="str">
        <f>IF(MONTH(DATE(U73,MONTH(U74),2-MOD(6+WEEKDAY(U74)-1,7)))=MONTH(U74),DATE(U73,MONTH(U74),2-MOD(6+WEEKDAY(U74)-1,7)),"")</f>
        <v/>
      </c>
      <c r="W77" s="240">
        <f>IF(MONTH(DATE(U73,MONTH(U74),3-MOD(6+WEEKDAY(U74)-1,7)))=MONTH(U74),DATE(U73,MONTH(U74),3-MOD(6+WEEKDAY(U74)-1,7)),"")</f>
        <v>42095</v>
      </c>
      <c r="X77" s="240">
        <f>IF(MONTH(DATE(U73,MONTH(U74),4-MOD(6+WEEKDAY(U74)-1,7)))=MONTH(U74),DATE(U73,MONTH(U74),4-MOD(6+WEEKDAY(U74)-1,7)),"")</f>
        <v>42096</v>
      </c>
      <c r="Y77" s="240">
        <f>IF(MONTH(DATE(U73,MONTH(U74),5-MOD(6+WEEKDAY(U74)-1,7)))=MONTH(U74),DATE(U73,MONTH(U74),5-MOD(6+WEEKDAY(U74)-1,7)),"")</f>
        <v>42097</v>
      </c>
      <c r="Z77" s="240">
        <f>IF(MONTH(DATE(U73,MONTH(U74),6-MOD(6+WEEKDAY(U74)-1,7)))=MONTH(U74),DATE(U73,MONTH(U74),6-MOD(6+WEEKDAY(U74)-1,7)),"")</f>
        <v>42098</v>
      </c>
      <c r="AA77" s="240">
        <f>IF(MONTH(DATE(U73,MONTH(U74),7-MOD(6+WEEKDAY(U74)-1,7)))=MONTH(U74),DATE(U73,MONTH(U74),7-MOD(6+WEEKDAY(U74)-1,7)),"")</f>
        <v>42099</v>
      </c>
      <c r="AB77" s="222"/>
      <c r="AC77" s="223"/>
      <c r="AE77" s="224"/>
      <c r="AF77" s="203"/>
      <c r="AG77" s="240" t="str">
        <f>IF(MONTH(DATE(AG73,MONTH(AG74),1-MOD(6+WEEKDAY(AG74)-1,7)))=MONTH(AG74),DATE(AG73,MONTH(AG74),1-MOD(6+WEEKDAY(AG74)-1,7)),"")</f>
        <v/>
      </c>
      <c r="AH77" s="240" t="str">
        <f>IF(MONTH(DATE(AG73,MONTH(AG74),2-MOD(6+WEEKDAY(AG74)-1,7)))=MONTH(AG74),DATE(AG73,MONTH(AG74),2-MOD(6+WEEKDAY(AG74)-1,7)),"")</f>
        <v/>
      </c>
      <c r="AI77" s="240" t="str">
        <f>IF(MONTH(DATE(AG73,MONTH(AG74),3-MOD(6+WEEKDAY(AG74)-1,7)))=MONTH(AG74),DATE(AG73,MONTH(AG74),3-MOD(6+WEEKDAY(AG74)-1,7)),"")</f>
        <v/>
      </c>
      <c r="AJ77" s="240" t="str">
        <f>IF(MONTH(DATE(AG73,MONTH(AG74),4-MOD(6+WEEKDAY(AG74)-1,7)))=MONTH(AG74),DATE(AG73,MONTH(AG74),4-MOD(6+WEEKDAY(AG74)-1,7)),"")</f>
        <v/>
      </c>
      <c r="AK77" s="240">
        <f>IF(MONTH(DATE(AG73,MONTH(AG74),5-MOD(6+WEEKDAY(AG74)-1,7)))=MONTH(AG74),DATE(AG73,MONTH(AG74),5-MOD(6+WEEKDAY(AG74)-1,7)),"")</f>
        <v>42125</v>
      </c>
      <c r="AL77" s="240">
        <f>IF(MONTH(DATE(AG73,MONTH(AG74),6-MOD(6+WEEKDAY(AG74)-1,7)))=MONTH(AG74),DATE(AG73,MONTH(AG74),6-MOD(6+WEEKDAY(AG74)-1,7)),"")</f>
        <v>42126</v>
      </c>
      <c r="AM77" s="240">
        <f>IF(MONTH(DATE(AG73,MONTH(AG74),7-MOD(6+WEEKDAY(AG74)-1,7)))=MONTH(AG74),DATE(AG73,MONTH(AG74),7-MOD(6+WEEKDAY(AG74)-1,7)),"")</f>
        <v>42127</v>
      </c>
      <c r="AN77" s="222"/>
      <c r="AO77" s="223"/>
    </row>
    <row r="78" spans="7:41" x14ac:dyDescent="0.2">
      <c r="G78" s="224">
        <f>COUNTIF(I78:O78,"&gt;0")</f>
        <v>0</v>
      </c>
      <c r="H78" s="221" t="s">
        <v>260</v>
      </c>
      <c r="I78" s="242">
        <f>IF(OR(I77&lt;$B$11,I77&gt;$B$13),0,IF(I77="",0,IF(OR(I77=$D$30,I77=$D$31,I77=$D$32,I77=$D$33,I77=$D$34,I77=$D$35,I77=$D$36,I77=$D$37,I77=$D$38,I77=$D$39,I77=$D$40,I77=$D$41,I77=$D$42,I77=$D$43,I77=$D$44,I77=$D$45,I77=$D$46,I77=$D$47,I77=$D$48,I77=$D$49,I77=$D$50,I77=$D$51),"F",IF(I76=1,"ALT",IF(OR(I77&lt;L103,I77&gt;L104),(HLOOKUP($I$7,$K$1:$Q$2,2,FALSE)),0)))))</f>
        <v>0</v>
      </c>
      <c r="J78" s="242">
        <f>IF(OR(J77&lt;$B$11,J77&gt;$B$13),0,IF(J77="",0,IF(OR(J77=$D$30,J77=$D$31,J77=$D$32,J77=$D$33,J77=$D$34,J77=$D$35,J77=$D$36,J77=$D$37,J77=$D$38,J77=$D$39,J77=$D$40,J77=$D$41,J77=$D$42,J77=$D$43,J77=$D$44,J77=$D$45,J77=$D$46,J77=$D$47,J77=$D$48,J77=$D$49,J77=$D$50,J77=$D$51),"F",IF(J76=1,"ALT",IF(OR(J77&lt;L103,J77&gt;L104),(HLOOKUP($I$7,$K$1:$Q$2,2,FALSE)),0)))))</f>
        <v>0</v>
      </c>
      <c r="K78" s="242">
        <f>IF(OR(K77&lt;$B$11,K77&gt;$B$13),0,IF(K77="",0,IF(OR(K77=$D$30,K77=$D$31,K77=$D$32,K77=$D$33,K77=$D$34,K77=$D$35,K77=$D$36,K77=$D$37,K77=$D$38,K77=$D$39,K77=$D$40,K77=$D$41,K77=$D$42,K77=$D$43,K77=$D$44,K77=$D$45,K77=$D$46,K77=$D$47,K77=$D$48,K77=$D$49,K77=$D$50,K77=$D$51),"F",IF(K76=1,"ALT",IF(OR(K77&lt;L103,K77&gt;L104),(HLOOKUP($I$7,$K$1:$Q$2,2,FALSE)),0)))))</f>
        <v>0</v>
      </c>
      <c r="L78" s="242">
        <f>IF(OR(L77&lt;$B$11,L77&gt;$B$13),0,IF(L77="",0,IF(OR(L77=$D$30,L77=$D$31,L77=$D$32,L77=$D$33,L77=$D$34,L77=$D$35,L77=$D$36,L77=$D$37,L77=$D$38,L77=$D$39,L77=$D$40,L77=$D$41,L77=$D$42,L77=$D$43,L77=$D$44,L77=$D$45,L77=$D$46,L77=$D$47,L77=$D$48,L77=$D$49,L77=$D$50,L77=$D$51),"F",IF(L76=1,"ALT",IF(OR(L77&lt;L103,L77&gt;L104),(HLOOKUP($I$7,$K$1:$Q$2,2,FALSE)),0)))))</f>
        <v>0</v>
      </c>
      <c r="M78" s="242">
        <f>IF(OR(M77&lt;$B$11,M77&gt;$B$13),0,IF(M77="",0,IF(OR(M77=$D$30,M77=$D$31,M77=$D$32,M77=$D$33,M77=$D$34,M77=$D$35,M77=$D$36,M77=$D$37,M77=$D$38,M77=$D$39,M77=$D$40,M77=$D$41,M77=$D$42,M77=$D$43,M77=$D$44,M77=$D$45,M77=$D$46,M77=$D$47,M77=$D$48,M77=$D$49,M77=$D$50,M77=$D$51),"F",IF(M76=1,"ALT",IF(OR(M77&lt;L103,M77&gt;L104),(HLOOKUP($I$7,$K$1:$Q$2,2,FALSE)),0)))))</f>
        <v>0</v>
      </c>
      <c r="N78" s="242"/>
      <c r="O78" s="242"/>
      <c r="P78" s="222">
        <f>SUM(I78:O78)</f>
        <v>0</v>
      </c>
      <c r="Q78" s="223" t="s">
        <v>261</v>
      </c>
      <c r="S78" s="224">
        <f>COUNTIF(U78:AA78,"&gt;0")</f>
        <v>0</v>
      </c>
      <c r="T78" s="221" t="s">
        <v>260</v>
      </c>
      <c r="U78" s="242">
        <f>IF(OR(U77&lt;$B$11,U77&gt;$B$13),0,IF(U77="",0,IF(OR(U77=$D$30,U77=$D$31,U77=$D$32,U77=$D$33,U77=$D$34,U77=$D$35,U77=$D$36,U77=$D$37,U77=$D$38,U77=$D$39,U77=$D$40,U77=$D$41,U77=$D$42,U77=$D$43,U77=$D$44,U77=$D$45,U77=$D$46,U77=$D$47,U77=$D$48,U77=$D$49,U77=$D$50,U77=$D$51),"F",IF(U76=1,"ALT",IF(OR(U77&lt;X103,U77&gt;X104),(HLOOKUP($I$7,$K$1:$Q$2,2,FALSE)),0)))))</f>
        <v>0</v>
      </c>
      <c r="V78" s="242">
        <f>IF(OR(V77&lt;$B$11,V77&gt;$B$13),0,IF(V77="",0,IF(OR(V77=$D$30,V77=$D$31,V77=$D$32,V77=$D$33,V77=$D$34,V77=$D$35,V77=$D$36,V77=$D$37,V77=$D$38,V77=$D$39,V77=$D$40,V77=$D$41,V77=$D$42,V77=$D$43,V77=$D$44,V77=$D$45,V77=$D$46,V77=$D$47,V77=$D$48,V77=$D$49,V77=$D$50,V77=$D$51),"F",IF(V76=1,"ALT",IF(OR(V77&lt;X103,V77&gt;X104),(HLOOKUP($I$7,$K$1:$Q$2,2,FALSE)),0)))))</f>
        <v>0</v>
      </c>
      <c r="W78" s="242" t="str">
        <f>IF(OR(W77&lt;$B$11,W77&gt;$B$13),0,IF(W77="",0,IF(OR(W77=$D$30,W77=$D$31,W77=$D$32,W77=$D$33,W77=$D$34,W77=$D$35,W77=$D$36,W77=$D$37,W77=$D$38,W77=$D$39,W77=$D$40,W77=$D$41,W77=$D$42,W77=$D$43,W77=$D$44,W77=$D$45,W77=$D$46,W77=$D$47,W77=$D$48,W77=$D$49,W77=$D$50,W77=$D$51),"F",IF(W76=1,"ALT",IF(OR(W77&lt;X103,W77&gt;X104),(HLOOKUP($I$7,$K$1:$Q$2,2,FALSE)),0)))))</f>
        <v>ALT</v>
      </c>
      <c r="X78" s="242" t="str">
        <f>IF(OR(X77&lt;$B$11,X77&gt;$B$13),0,IF(X77="",0,IF(OR(X77=$D$30,X77=$D$31,X77=$D$32,X77=$D$33,X77=$D$34,X77=$D$35,X77=$D$36,X77=$D$37,X77=$D$38,X77=$D$39,X77=$D$40,X77=$D$41,X77=$D$42,X77=$D$43,X77=$D$44,X77=$D$45,X77=$D$46,X77=$D$47,X77=$D$48,X77=$D$49,X77=$D$50,X77=$D$51),"F",IF(X76=1,"ALT",IF(OR(X77&lt;X103,X77&gt;X104),(HLOOKUP($I$7,$K$1:$Q$2,2,FALSE)),0)))))</f>
        <v>ALT</v>
      </c>
      <c r="Y78" s="242" t="str">
        <f>IF(OR(Y77&lt;$B$11,Y77&gt;$B$13),0,IF(Y77="",0,IF(OR(Y77=$D$30,Y77=$D$31,Y77=$D$32,Y77=$D$33,Y77=$D$34,Y77=$D$35,Y77=$D$36,Y77=$D$37,Y77=$D$38,Y77=$D$39,Y77=$D$40,Y77=$D$41,Y77=$D$42,Y77=$D$43,Y77=$D$44,Y77=$D$45,Y77=$D$46,Y77=$D$47,Y77=$D$48,Y77=$D$49,Y77=$D$50,Y77=$D$51),"F",IF(Y76=1,"ALT",IF(OR(Y77&lt;X103,Y77&gt;X104),(HLOOKUP($I$7,$K$1:$Q$2,2,FALSE)),0)))))</f>
        <v>ALT</v>
      </c>
      <c r="Z78" s="242"/>
      <c r="AA78" s="242"/>
      <c r="AB78" s="222">
        <f>SUM(U78:AA78)</f>
        <v>0</v>
      </c>
      <c r="AC78" s="223" t="s">
        <v>261</v>
      </c>
      <c r="AE78" s="224">
        <f>COUNTIF(AG78:AM78,"&gt;0")</f>
        <v>0</v>
      </c>
      <c r="AF78" s="221" t="s">
        <v>260</v>
      </c>
      <c r="AG78" s="242">
        <f>IF(OR(AG77&lt;$B$11,AG77&gt;$B$13),0,IF(AG77="",0,IF(OR(AG77=$D$30,AG77=$D$31,AG77=$D$32,AG77=$D$33,AG77=$D$34,AG77=$D$35,AG77=$D$36,AG77=$D$37,AG77=$D$38,AG77=$D$39,AG77=$D$40,AG77=$D$41,AG77=$D$42,AG77=$D$43,AG77=$D$44,AG77=$D$45,AG77=$D$46,AG77=$D$47,AG77=$D$48,AG77=$D$49,AG77=$D$50,AG77=$D$51),"F",IF(AG76=1,"ALT",IF(OR(AG77&lt;AJ103,AG77&gt;AJ104),(HLOOKUP($I$7,$K$1:$Q$2,2,FALSE)),0)))))</f>
        <v>0</v>
      </c>
      <c r="AH78" s="242">
        <f>IF(OR(AH77&lt;$B$11,AH77&gt;$B$13),0,IF(AH77="",0,IF(OR(AH77=$D$30,AH77=$D$31,AH77=$D$32,AH77=$D$33,AH77=$D$34,AH77=$D$35,AH77=$D$36,AH77=$D$37,AH77=$D$38,AH77=$D$39,AH77=$D$40,AH77=$D$41,AH77=$D$42,AH77=$D$43,AH77=$D$44,AH77=$D$45,AH77=$D$46,AH77=$D$47,AH77=$D$48,AH77=$D$49,AH77=$D$50,AH77=$D$51),"F",IF(AH76=1,"ALT",IF(OR(AH77&lt;AJ103,AH77&gt;AJ104),(HLOOKUP($I$7,$K$1:$Q$2,2,FALSE)),0)))))</f>
        <v>0</v>
      </c>
      <c r="AI78" s="242">
        <f>IF(OR(AI77&lt;$B$11,AI77&gt;$B$13),0,IF(AI77="",0,IF(OR(AI77=$D$30,AI77=$D$31,AI77=$D$32,AI77=$D$33,AI77=$D$34,AI77=$D$35,AI77=$D$36,AI77=$D$37,AI77=$D$38,AI77=$D$39,AI77=$D$40,AI77=$D$41,AI77=$D$42,AI77=$D$43,AI77=$D$44,AI77=$D$45,AI77=$D$46,AI77=$D$47,AI77=$D$48,AI77=$D$49,AI77=$D$50,AI77=$D$51),"F",IF(AI76=1,"ALT",IF(OR(AI77&lt;AJ103,AI77&gt;AJ104),(HLOOKUP($I$7,$K$1:$Q$2,2,FALSE)),0)))))</f>
        <v>0</v>
      </c>
      <c r="AJ78" s="242">
        <f>IF(OR(AJ77&lt;$B$11,AJ77&gt;$B$13),0,IF(AJ77="",0,IF(OR(AJ77=$D$30,AJ77=$D$31,AJ77=$D$32,AJ77=$D$33,AJ77=$D$34,AJ77=$D$35,AJ77=$D$36,AJ77=$D$37,AJ77=$D$38,AJ77=$D$39,AJ77=$D$40,AJ77=$D$41,AJ77=$D$42,AJ77=$D$43,AJ77=$D$44,AJ77=$D$45,AJ77=$D$46,AJ77=$D$47,AJ77=$D$48,AJ77=$D$49,AJ77=$D$50,AJ77=$D$51),"F",IF(AJ76=1,"ALT",IF(OR(AJ77&lt;AJ103,AJ77&gt;AJ104),(HLOOKUP($I$7,$K$1:$Q$2,2,FALSE)),0)))))</f>
        <v>0</v>
      </c>
      <c r="AK78" s="242" t="str">
        <f>IF(OR(AK77&lt;$B$11,AK77&gt;$B$13),0,IF(AK77="",0,IF(OR(AK77=$D$30,AK77=$D$31,AK77=$D$32,AK77=$D$33,AK77=$D$34,AK77=$D$35,AK77=$D$36,AK77=$D$37,AK77=$D$38,AK77=$D$39,AK77=$D$40,AK77=$D$41,AK77=$D$42,AK77=$D$43,AK77=$D$44,AK77=$D$45,AK77=$D$46,AK77=$D$47,AK77=$D$48,AK77=$D$49,AK77=$D$50,AK77=$D$51),"F",IF(AK76=1,"ALT",IF(OR(AK77&lt;AJ103,AK77&gt;AJ104),(HLOOKUP($I$7,$K$1:$Q$2,2,FALSE)),0)))))</f>
        <v>F</v>
      </c>
      <c r="AL78" s="242"/>
      <c r="AM78" s="242"/>
      <c r="AN78" s="222">
        <f>SUM(AG78:AM78)</f>
        <v>0</v>
      </c>
      <c r="AO78" s="223" t="s">
        <v>261</v>
      </c>
    </row>
    <row r="79" spans="7:41" x14ac:dyDescent="0.2">
      <c r="G79" s="224"/>
      <c r="H79" s="221"/>
      <c r="I79" s="253" t="str">
        <f>IF(AND(I80&lt;=L100,I80&gt;=L99),1,"")</f>
        <v/>
      </c>
      <c r="J79" s="253" t="str">
        <f>IF(AND(J80&lt;=L100,J80&gt;=L99),1,"")</f>
        <v/>
      </c>
      <c r="K79" s="253" t="str">
        <f>IF(AND(K80&lt;=L100,K80&gt;=L99),1,"")</f>
        <v/>
      </c>
      <c r="L79" s="253" t="str">
        <f>IF(AND(L80&lt;=L100,L80&gt;=L99),1,"")</f>
        <v/>
      </c>
      <c r="M79" s="253" t="str">
        <f>IF(AND(M80&lt;=L100,M80&gt;=L99),1,"")</f>
        <v/>
      </c>
      <c r="N79" s="253"/>
      <c r="O79" s="253"/>
      <c r="P79" s="222"/>
      <c r="Q79" s="223"/>
      <c r="S79" s="224"/>
      <c r="T79" s="221"/>
      <c r="U79" s="253">
        <f>IF(AND(U80&lt;=X100,U80&gt;=X99),1,"")</f>
        <v>1</v>
      </c>
      <c r="V79" s="253">
        <f>IF(AND(V80&lt;=X100,V80&gt;=X99),1,"")</f>
        <v>1</v>
      </c>
      <c r="W79" s="253">
        <f>IF(AND(W80&lt;=X100,W80&gt;=X99),1,"")</f>
        <v>1</v>
      </c>
      <c r="X79" s="253">
        <f>IF(AND(X80&lt;=X100,X80&gt;=X99),1,"")</f>
        <v>1</v>
      </c>
      <c r="Y79" s="253">
        <f>IF(AND(Y80&lt;=X100,Y80&gt;=X99),1,"")</f>
        <v>1</v>
      </c>
      <c r="Z79" s="253"/>
      <c r="AA79" s="253"/>
      <c r="AB79" s="222"/>
      <c r="AC79" s="223"/>
      <c r="AE79" s="224"/>
      <c r="AF79" s="221"/>
      <c r="AG79" s="253" t="str">
        <f>IF(AND(AG80&lt;=AJ100,AG80&gt;=AJ99),1,"")</f>
        <v/>
      </c>
      <c r="AH79" s="253" t="str">
        <f>IF(AND(AH80&lt;=AJ100,AH80&gt;=AJ99),1,"")</f>
        <v/>
      </c>
      <c r="AI79" s="253" t="str">
        <f>IF(AND(AI80&lt;=AJ100,AI80&gt;=AJ99),1,"")</f>
        <v/>
      </c>
      <c r="AJ79" s="253" t="str">
        <f>IF(AND(AJ80&lt;=AJ100,AJ80&gt;=AJ99),1,"")</f>
        <v/>
      </c>
      <c r="AK79" s="253" t="str">
        <f>IF(AND(AK80&lt;=AJ100,AK80&gt;=AJ99),1,"")</f>
        <v/>
      </c>
      <c r="AL79" s="253"/>
      <c r="AM79" s="253"/>
      <c r="AN79" s="222"/>
      <c r="AO79" s="223"/>
    </row>
    <row r="80" spans="7:41" x14ac:dyDescent="0.2">
      <c r="G80" s="224"/>
      <c r="H80" s="221"/>
      <c r="I80" s="240">
        <f>IF(MONTH(DATE(I73,MONTH(I74),8-MOD(6+WEEKDAY(I74)-1,7)))=MONTH(I74),DATE(I73,MONTH(I74),8-MOD(6+WEEKDAY(I74)-1,7)),"")</f>
        <v>42065</v>
      </c>
      <c r="J80" s="240">
        <f>IF(MONTH(DATE(I73,MONTH(I74),9-MOD(6+WEEKDAY(I74)-1,7)))=MONTH(I74),DATE(I73,MONTH(I74),9-MOD(6+WEEKDAY(I74)-1,7)),"")</f>
        <v>42066</v>
      </c>
      <c r="K80" s="240">
        <f>IF(MONTH(DATE(I73,MONTH(I74),10-MOD(6+WEEKDAY(I74)-1,7)))=MONTH(I74),DATE(I73,MONTH(I74),10-MOD(6+WEEKDAY(I74)-1,7)),"")</f>
        <v>42067</v>
      </c>
      <c r="L80" s="240">
        <f>IF(MONTH(DATE(I73,MONTH(I74),11-MOD(6+WEEKDAY(I74)-1,7)))=MONTH(I74),DATE(I73,MONTH(I74),11-MOD(6+WEEKDAY(I74)-1,7)),"")</f>
        <v>42068</v>
      </c>
      <c r="M80" s="240">
        <f>IF(MONTH(DATE(I73,MONTH(I74),12-MOD(6+WEEKDAY(I74)-1,7)))=MONTH(I74),DATE(I73,MONTH(I74),12-MOD(6+WEEKDAY(I74)-1,7)),"")</f>
        <v>42069</v>
      </c>
      <c r="N80" s="240">
        <f>IF(MONTH(DATE(I73,MONTH(I74),13-MOD(6+WEEKDAY(I74)-1,7)))=MONTH(I74),DATE(I73,MONTH(I74),13-MOD(6+WEEKDAY(I74)-1,7)),"")</f>
        <v>42070</v>
      </c>
      <c r="O80" s="240">
        <f>IF(MONTH(DATE(I73,MONTH(I74),14-MOD(6+WEEKDAY(I74)-1,7)))=MONTH(I74),DATE(I73,MONTH(I74),14-MOD(6+WEEKDAY(I74)-1,7)),"")</f>
        <v>42071</v>
      </c>
      <c r="P80" s="222"/>
      <c r="Q80" s="223"/>
      <c r="S80" s="224"/>
      <c r="T80" s="221"/>
      <c r="U80" s="240">
        <f>IF(MONTH(DATE(U73,MONTH(U74),8-MOD(6+WEEKDAY(U74)-1,7)))=MONTH(U74),DATE(U73,MONTH(U74),8-MOD(6+WEEKDAY(U74)-1,7)),"")</f>
        <v>42100</v>
      </c>
      <c r="V80" s="240">
        <f>IF(MONTH(DATE(U73,MONTH(U74),9-MOD(6+WEEKDAY(U74)-1,7)))=MONTH(U74),DATE(U73,MONTH(U74),9-MOD(6+WEEKDAY(U74)-1,7)),"")</f>
        <v>42101</v>
      </c>
      <c r="W80" s="240">
        <f>IF(MONTH(DATE(U73,MONTH(U74),10-MOD(6+WEEKDAY(U74)-1,7)))=MONTH(U74),DATE(U73,MONTH(U74),10-MOD(6+WEEKDAY(U74)-1,7)),"")</f>
        <v>42102</v>
      </c>
      <c r="X80" s="240">
        <f>IF(MONTH(DATE(U73,MONTH(U74),11-MOD(6+WEEKDAY(U74)-1,7)))=MONTH(U74),DATE(U73,MONTH(U74),11-MOD(6+WEEKDAY(U74)-1,7)),"")</f>
        <v>42103</v>
      </c>
      <c r="Y80" s="240">
        <f>IF(MONTH(DATE(U73,MONTH(U74),12-MOD(6+WEEKDAY(U74)-1,7)))=MONTH(U74),DATE(U73,MONTH(U74),12-MOD(6+WEEKDAY(U74)-1,7)),"")</f>
        <v>42104</v>
      </c>
      <c r="Z80" s="240">
        <f>IF(MONTH(DATE(U73,MONTH(U74),13-MOD(6+WEEKDAY(U74)-1,7)))=MONTH(U74),DATE(U73,MONTH(U74),13-MOD(6+WEEKDAY(U74)-1,7)),"")</f>
        <v>42105</v>
      </c>
      <c r="AA80" s="240">
        <f>IF(MONTH(DATE(U73,MONTH(U74),14-MOD(6+WEEKDAY(U74)-1,7)))=MONTH(U74),DATE(U73,MONTH(U74),14-MOD(6+WEEKDAY(U74)-1,7)),"")</f>
        <v>42106</v>
      </c>
      <c r="AB80" s="222"/>
      <c r="AC80" s="223"/>
      <c r="AE80" s="224"/>
      <c r="AF80" s="221"/>
      <c r="AG80" s="240">
        <f>IF(MONTH(DATE(AG73,MONTH(AG74),8-MOD(6+WEEKDAY(AG74)-1,7)))=MONTH(AG74),DATE(AG73,MONTH(AG74),8-MOD(6+WEEKDAY(AG74)-1,7)),"")</f>
        <v>42128</v>
      </c>
      <c r="AH80" s="240">
        <f>IF(MONTH(DATE(AG73,MONTH(AG74),9-MOD(6+WEEKDAY(AG74)-1,7)))=MONTH(AG74),DATE(AG73,MONTH(AG74),9-MOD(6+WEEKDAY(AG74)-1,7)),"")</f>
        <v>42129</v>
      </c>
      <c r="AI80" s="240">
        <f>IF(MONTH(DATE(AG73,MONTH(AG74),10-MOD(6+WEEKDAY(AG74)-1,7)))=MONTH(AG74),DATE(AG73,MONTH(AG74),10-MOD(6+WEEKDAY(AG74)-1,7)),"")</f>
        <v>42130</v>
      </c>
      <c r="AJ80" s="240">
        <f>IF(MONTH(DATE(AG73,MONTH(AG74),11-MOD(6+WEEKDAY(AG74)-1,7)))=MONTH(AG74),DATE(AG73,MONTH(AG74),11-MOD(6+WEEKDAY(AG74)-1,7)),"")</f>
        <v>42131</v>
      </c>
      <c r="AK80" s="240">
        <f>IF(MONTH(DATE(AG73,MONTH(AG74),12-MOD(6+WEEKDAY(AG74)-1,7)))=MONTH(AG74),DATE(AG73,MONTH(AG74),12-MOD(6+WEEKDAY(AG74)-1,7)),"")</f>
        <v>42132</v>
      </c>
      <c r="AL80" s="240">
        <f>IF(MONTH(DATE(AG73,MONTH(AG74),13-MOD(6+WEEKDAY(AG74)-1,7)))=MONTH(AG74),DATE(AG73,MONTH(AG74),13-MOD(6+WEEKDAY(AG74)-1,7)),"")</f>
        <v>42133</v>
      </c>
      <c r="AM80" s="240">
        <f>IF(MONTH(DATE(AG73,MONTH(AG74),14-MOD(6+WEEKDAY(AG74)-1,7)))=MONTH(AG74),DATE(AG73,MONTH(AG74),14-MOD(6+WEEKDAY(AG74)-1,7)),"")</f>
        <v>42134</v>
      </c>
      <c r="AN80" s="222"/>
      <c r="AO80" s="223"/>
    </row>
    <row r="81" spans="7:41" x14ac:dyDescent="0.2">
      <c r="G81" s="224">
        <f t="shared" ref="G81" si="54">COUNTIF(I81:O81,"&gt;0")</f>
        <v>5</v>
      </c>
      <c r="H81" s="221" t="s">
        <v>260</v>
      </c>
      <c r="I81" s="242">
        <f>IF(OR(I80&lt;$B$11,I80&gt;$B$13),0,IF(I80="",0,IF(OR(I80=$D$30,I80=$D$31,I80=$D$32,I80=$D$33,I80=$D$34,I80=$D$35,I80=$D$36,I80=$D$37,I80=$D$38,I80=$D$39,I80=$D$40,I80=$D$41,I80=$D$42,I80=$D$43,I80=$D$44,I80=$D$45,I80=$D$46,I80=$D$47,I80=$D$48,I80=$D$49,I80=$D$50,I80=$D$51),"F",IF(I79=1,"ALT",IF(OR(I80&lt;L103,I80&gt;L104),(HLOOKUP($I$7,$K$1:$Q$2,2,FALSE)),0)))))</f>
        <v>7</v>
      </c>
      <c r="J81" s="242">
        <f>IF(OR(J80&lt;$B$11,J80&gt;$B$13),0,IF(J80="",0,IF(OR(J80=$D$30,J80=$D$31,J80=$D$32,J80=$D$33,J80=$D$34,J80=$D$35,J80=$D$36,J80=$D$37,J80=$D$38,J80=$D$39,J80=$D$40,J80=$D$41,J80=$D$42,J80=$D$43,J80=$D$44,J80=$D$45,J80=$D$46,J80=$D$47,J80=$D$48,J80=$D$49,J80=$D$50,J80=$D$51),"F",IF(J79=1,"ALT",IF(OR(J80&lt;L103,J80&gt;L104),(HLOOKUP($I$7,$K$1:$Q$2,2,FALSE)),0)))))</f>
        <v>7</v>
      </c>
      <c r="K81" s="242">
        <f>IF(OR(K80&lt;$B$11,K80&gt;$B$13),0,IF(K80="",0,IF(OR(K80=$D$30,K80=$D$31,K80=$D$32,K80=$D$33,K80=$D$34,K80=$D$35,K80=$D$36,K80=$D$37,K80=$D$38,K80=$D$39,K80=$D$40,K80=$D$41,K80=$D$42,K80=$D$43,K80=$D$44,K80=$D$45,K80=$D$46,K80=$D$47,K80=$D$48,K80=$D$49,K80=$D$50,K80=$D$51),"F",IF(K79=1,"ALT",IF(OR(K80&lt;L103,K80&gt;L104),(HLOOKUP($I$7,$K$1:$Q$2,2,FALSE)),0)))))</f>
        <v>7</v>
      </c>
      <c r="L81" s="242">
        <f>IF(OR(L80&lt;$B$11,L80&gt;$B$13),0,IF(L80="",0,IF(OR(L80=$D$30,L80=$D$31,L80=$D$32,L80=$D$33,L80=$D$34,L80=$D$35,L80=$D$36,L80=$D$37,L80=$D$38,L80=$D$39,L80=$D$40,L80=$D$41,L80=$D$42,L80=$D$43,L80=$D$44,L80=$D$45,L80=$D$46,L80=$D$47,L80=$D$48,L80=$D$49,L80=$D$50,L80=$D$51),"F",IF(L79=1,"ALT",IF(OR(L80&lt;L103,L80&gt;L104),(HLOOKUP($I$7,$K$1:$Q$2,2,FALSE)),0)))))</f>
        <v>7</v>
      </c>
      <c r="M81" s="242">
        <f>IF(OR(M80&lt;$B$11,M80&gt;$B$13),0,IF(M80="",0,IF(OR(M80=$D$30,M80=$D$31,M80=$D$32,M80=$D$33,M80=$D$34,M80=$D$35,M80=$D$36,M80=$D$37,M80=$D$38,M80=$D$39,M80=$D$40,M80=$D$41,M80=$D$42,M80=$D$43,M80=$D$44,M80=$D$45,M80=$D$46,M80=$D$47,M80=$D$48,M80=$D$49,M80=$D$50,M80=$D$51),"F",IF(M79=1,"ALT",IF(OR(M80&lt;L103,M80&gt;L104),(HLOOKUP($I$7,$K$1:$Q$2,2,FALSE)),0)))))</f>
        <v>7</v>
      </c>
      <c r="N81" s="242"/>
      <c r="O81" s="242"/>
      <c r="P81" s="222">
        <f t="shared" ref="P81" si="55">SUM(I81:O81)</f>
        <v>35</v>
      </c>
      <c r="Q81" s="223" t="s">
        <v>261</v>
      </c>
      <c r="S81" s="224">
        <f t="shared" ref="S81" si="56">COUNTIF(U81:AA81,"&gt;0")</f>
        <v>0</v>
      </c>
      <c r="T81" s="221" t="s">
        <v>260</v>
      </c>
      <c r="U81" s="242" t="str">
        <f>IF(OR(U80&lt;$B$11,U80&gt;$B$13),0,IF(U80="",0,IF(OR(U80=$D$30,U80=$D$31,U80=$D$32,U80=$D$33,U80=$D$34,U80=$D$35,U80=$D$36,U80=$D$37,U80=$D$38,U80=$D$39,U80=$D$40,U80=$D$41,U80=$D$42,U80=$D$43,U80=$D$44,U80=$D$45,U80=$D$46,U80=$D$47,U80=$D$48,U80=$D$49,U80=$D$50,U80=$D$51),"F",IF(U79=1,"ALT",IF(OR(U80&lt;X103,U80&gt;X104),(HLOOKUP($I$7,$K$1:$Q$2,2,FALSE)),0)))))</f>
        <v>F</v>
      </c>
      <c r="V81" s="242" t="str">
        <f>IF(OR(V80&lt;$B$11,V80&gt;$B$13),0,IF(V80="",0,IF(OR(V80=$D$30,V80=$D$31,V80=$D$32,V80=$D$33,V80=$D$34,V80=$D$35,V80=$D$36,V80=$D$37,V80=$D$38,V80=$D$39,V80=$D$40,V80=$D$41,V80=$D$42,V80=$D$43,V80=$D$44,V80=$D$45,V80=$D$46,V80=$D$47,V80=$D$48,V80=$D$49,V80=$D$50,V80=$D$51),"F",IF(V79=1,"ALT",IF(OR(V80&lt;X103,V80&gt;X104),(HLOOKUP($I$7,$K$1:$Q$2,2,FALSE)),0)))))</f>
        <v>ALT</v>
      </c>
      <c r="W81" s="242" t="str">
        <f>IF(OR(W80&lt;$B$11,W80&gt;$B$13),0,IF(W80="",0,IF(OR(W80=$D$30,W80=$D$31,W80=$D$32,W80=$D$33,W80=$D$34,W80=$D$35,W80=$D$36,W80=$D$37,W80=$D$38,W80=$D$39,W80=$D$40,W80=$D$41,W80=$D$42,W80=$D$43,W80=$D$44,W80=$D$45,W80=$D$46,W80=$D$47,W80=$D$48,W80=$D$49,W80=$D$50,W80=$D$51),"F",IF(W79=1,"ALT",IF(OR(W80&lt;X103,W80&gt;X104),(HLOOKUP($I$7,$K$1:$Q$2,2,FALSE)),0)))))</f>
        <v>ALT</v>
      </c>
      <c r="X81" s="242" t="str">
        <f>IF(OR(X80&lt;$B$11,X80&gt;$B$13),0,IF(X80="",0,IF(OR(X80=$D$30,X80=$D$31,X80=$D$32,X80=$D$33,X80=$D$34,X80=$D$35,X80=$D$36,X80=$D$37,X80=$D$38,X80=$D$39,X80=$D$40,X80=$D$41,X80=$D$42,X80=$D$43,X80=$D$44,X80=$D$45,X80=$D$46,X80=$D$47,X80=$D$48,X80=$D$49,X80=$D$50,X80=$D$51),"F",IF(X79=1,"ALT",IF(OR(X80&lt;X103,X80&gt;X104),(HLOOKUP($I$7,$K$1:$Q$2,2,FALSE)),0)))))</f>
        <v>ALT</v>
      </c>
      <c r="Y81" s="242" t="str">
        <f>IF(OR(Y80&lt;$B$11,Y80&gt;$B$13),0,IF(Y80="",0,IF(OR(Y80=$D$30,Y80=$D$31,Y80=$D$32,Y80=$D$33,Y80=$D$34,Y80=$D$35,Y80=$D$36,Y80=$D$37,Y80=$D$38,Y80=$D$39,Y80=$D$40,Y80=$D$41,Y80=$D$42,Y80=$D$43,Y80=$D$44,Y80=$D$45,Y80=$D$46,Y80=$D$47,Y80=$D$48,Y80=$D$49,Y80=$D$50,Y80=$D$51),"F",IF(Y79=1,"ALT",IF(OR(Y80&lt;X103,Y80&gt;X104),(HLOOKUP($I$7,$K$1:$Q$2,2,FALSE)),0)))))</f>
        <v>ALT</v>
      </c>
      <c r="Z81" s="242"/>
      <c r="AA81" s="242"/>
      <c r="AB81" s="222">
        <f t="shared" ref="AB81" si="57">SUM(U81:AA81)</f>
        <v>0</v>
      </c>
      <c r="AC81" s="223" t="s">
        <v>261</v>
      </c>
      <c r="AE81" s="224">
        <f t="shared" ref="AE81" si="58">COUNTIF(AG81:AM81,"&gt;0")</f>
        <v>4</v>
      </c>
      <c r="AF81" s="221" t="s">
        <v>260</v>
      </c>
      <c r="AG81" s="242">
        <f>IF(OR(AG80&lt;$B$11,AG80&gt;$B$13),0,IF(AG80="",0,IF(OR(AG80=$D$30,AG80=$D$31,AG80=$D$32,AG80=$D$33,AG80=$D$34,AG80=$D$35,AG80=$D$36,AG80=$D$37,AG80=$D$38,AG80=$D$39,AG80=$D$40,AG80=$D$41,AG80=$D$42,AG80=$D$43,AG80=$D$44,AG80=$D$45,AG80=$D$46,AG80=$D$47,AG80=$D$48,AG80=$D$49,AG80=$D$50,AG80=$D$51),"F",IF(AG79=1,"ALT",IF(OR(AG80&lt;AJ103,AG80&gt;AJ104),(HLOOKUP($I$7,$K$1:$Q$2,2,FALSE)),0)))))</f>
        <v>7</v>
      </c>
      <c r="AH81" s="242">
        <f>IF(OR(AH80&lt;$B$11,AH80&gt;$B$13),0,IF(AH80="",0,IF(OR(AH80=$D$30,AH80=$D$31,AH80=$D$32,AH80=$D$33,AH80=$D$34,AH80=$D$35,AH80=$D$36,AH80=$D$37,AH80=$D$38,AH80=$D$39,AH80=$D$40,AH80=$D$41,AH80=$D$42,AH80=$D$43,AH80=$D$44,AH80=$D$45,AH80=$D$46,AH80=$D$47,AH80=$D$48,AH80=$D$49,AH80=$D$50,AH80=$D$51),"F",IF(AH79=1,"ALT",IF(OR(AH80&lt;AJ103,AH80&gt;AJ104),(HLOOKUP($I$7,$K$1:$Q$2,2,FALSE)),0)))))</f>
        <v>7</v>
      </c>
      <c r="AI81" s="242">
        <f>IF(OR(AI80&lt;$B$11,AI80&gt;$B$13),0,IF(AI80="",0,IF(OR(AI80=$D$30,AI80=$D$31,AI80=$D$32,AI80=$D$33,AI80=$D$34,AI80=$D$35,AI80=$D$36,AI80=$D$37,AI80=$D$38,AI80=$D$39,AI80=$D$40,AI80=$D$41,AI80=$D$42,AI80=$D$43,AI80=$D$44,AI80=$D$45,AI80=$D$46,AI80=$D$47,AI80=$D$48,AI80=$D$49,AI80=$D$50,AI80=$D$51),"F",IF(AI79=1,"ALT",IF(OR(AI80&lt;AJ103,AI80&gt;AJ104),(HLOOKUP($I$7,$K$1:$Q$2,2,FALSE)),0)))))</f>
        <v>7</v>
      </c>
      <c r="AJ81" s="242">
        <f>IF(OR(AJ80&lt;$B$11,AJ80&gt;$B$13),0,IF(AJ80="",0,IF(OR(AJ80=$D$30,AJ80=$D$31,AJ80=$D$32,AJ80=$D$33,AJ80=$D$34,AJ80=$D$35,AJ80=$D$36,AJ80=$D$37,AJ80=$D$38,AJ80=$D$39,AJ80=$D$40,AJ80=$D$41,AJ80=$D$42,AJ80=$D$43,AJ80=$D$44,AJ80=$D$45,AJ80=$D$46,AJ80=$D$47,AJ80=$D$48,AJ80=$D$49,AJ80=$D$50,AJ80=$D$51),"F",IF(AJ79=1,"ALT",IF(OR(AJ80&lt;AJ103,AJ80&gt;AJ104),(HLOOKUP($I$7,$K$1:$Q$2,2,FALSE)),0)))))</f>
        <v>7</v>
      </c>
      <c r="AK81" s="242" t="str">
        <f>IF(OR(AK80&lt;$B$11,AK80&gt;$B$13),0,IF(AK80="",0,IF(OR(AK80=$D$30,AK80=$D$31,AK80=$D$32,AK80=$D$33,AK80=$D$34,AK80=$D$35,AK80=$D$36,AK80=$D$37,AK80=$D$38,AK80=$D$39,AK80=$D$40,AK80=$D$41,AK80=$D$42,AK80=$D$43,AK80=$D$44,AK80=$D$45,AK80=$D$46,AK80=$D$47,AK80=$D$48,AK80=$D$49,AK80=$D$50,AK80=$D$51),"F",IF(AK79=1,"ALT",IF(OR(AK80&lt;AJ103,AK80&gt;AJ104),(HLOOKUP($I$7,$K$1:$Q$2,2,FALSE)),0)))))</f>
        <v>F</v>
      </c>
      <c r="AL81" s="242"/>
      <c r="AM81" s="242"/>
      <c r="AN81" s="222">
        <f t="shared" ref="AN81" si="59">SUM(AG81:AM81)</f>
        <v>28</v>
      </c>
      <c r="AO81" s="223" t="s">
        <v>261</v>
      </c>
    </row>
    <row r="82" spans="7:41" x14ac:dyDescent="0.2">
      <c r="G82" s="224"/>
      <c r="H82" s="221"/>
      <c r="I82" s="253">
        <f>IF(AND(I83&lt;=L100,I83&gt;=L99),1,"")</f>
        <v>1</v>
      </c>
      <c r="J82" s="253">
        <f>IF(AND(J83&lt;=L100,J83&gt;=L99),1,"")</f>
        <v>1</v>
      </c>
      <c r="K82" s="253">
        <f>IF(AND(K83&lt;=L100,K83&gt;=L99),1,"")</f>
        <v>1</v>
      </c>
      <c r="L82" s="253">
        <f>IF(AND(L83&lt;=L100,L83&gt;=L99),1,"")</f>
        <v>1</v>
      </c>
      <c r="M82" s="253">
        <f>IF(AND(M83&lt;=L100,M83&gt;=L99),1,"")</f>
        <v>1</v>
      </c>
      <c r="N82" s="253"/>
      <c r="O82" s="253"/>
      <c r="P82" s="222"/>
      <c r="Q82" s="223"/>
      <c r="S82" s="224"/>
      <c r="T82" s="221"/>
      <c r="U82" s="253">
        <f>IF(AND(U83&lt;=X100,U83&gt;=X99),1,"")</f>
        <v>1</v>
      </c>
      <c r="V82" s="253">
        <f>IF(AND(V83&lt;=X100,V83&gt;=X99),1,"")</f>
        <v>1</v>
      </c>
      <c r="W82" s="253">
        <f>IF(AND(W83&lt;=X100,W83&gt;=X99),1,"")</f>
        <v>1</v>
      </c>
      <c r="X82" s="253">
        <f>IF(AND(X83&lt;=X100,X83&gt;=X99),1,"")</f>
        <v>1</v>
      </c>
      <c r="Y82" s="253">
        <f>IF(AND(Y83&lt;=X100,Y83&gt;=X99),1,"")</f>
        <v>1</v>
      </c>
      <c r="Z82" s="253"/>
      <c r="AA82" s="253"/>
      <c r="AB82" s="222"/>
      <c r="AC82" s="223"/>
      <c r="AE82" s="224"/>
      <c r="AF82" s="221"/>
      <c r="AG82" s="253" t="str">
        <f>IF(AND(AG83&lt;=AJ100,AG83&gt;=AJ99),1,"")</f>
        <v/>
      </c>
      <c r="AH82" s="253" t="str">
        <f>IF(AND(AH83&lt;=AJ100,AH83&gt;=AJ99),1,"")</f>
        <v/>
      </c>
      <c r="AI82" s="253" t="str">
        <f>IF(AND(AI83&lt;=AJ100,AI83&gt;=AJ99),1,"")</f>
        <v/>
      </c>
      <c r="AJ82" s="253" t="str">
        <f>IF(AND(AJ83&lt;=AJ100,AJ83&gt;=AJ99),1,"")</f>
        <v/>
      </c>
      <c r="AK82" s="253" t="str">
        <f>IF(AND(AK83&lt;=AJ100,AK83&gt;=AJ99),1,"")</f>
        <v/>
      </c>
      <c r="AL82" s="253"/>
      <c r="AM82" s="253"/>
      <c r="AN82" s="222"/>
      <c r="AO82" s="223"/>
    </row>
    <row r="83" spans="7:41" x14ac:dyDescent="0.2">
      <c r="G83" s="224"/>
      <c r="H83" s="221"/>
      <c r="I83" s="240">
        <f>IF(MONTH(DATE(I73,MONTH(I74),15-MOD(6+WEEKDAY(I74)-1,7)))=MONTH(I74),DATE(I73,MONTH(I74),15-MOD(6+WEEKDAY(I74)-1,7)),"")</f>
        <v>42072</v>
      </c>
      <c r="J83" s="240">
        <f>IF(MONTH(DATE(I73,MONTH(I74),16-MOD(6+WEEKDAY(I74)-1,7)))=MONTH(I74),DATE(I73,MONTH(I74),16-MOD(6+WEEKDAY(I74)-1,7)),"")</f>
        <v>42073</v>
      </c>
      <c r="K83" s="240">
        <f>IF(MONTH(DATE(I73,MONTH(I74),17-MOD(6+WEEKDAY(I74)-1,7)))=MONTH(I74),DATE(I73,MONTH(I74),17-MOD(6+WEEKDAY(I74)-1,7)),"")</f>
        <v>42074</v>
      </c>
      <c r="L83" s="240">
        <f>IF(MONTH(DATE(I73,MONTH(I74),18-MOD(6+WEEKDAY(I74)-1,7)))=MONTH(I74),DATE(I73,MONTH(I74),18-MOD(6+WEEKDAY(I74)-1,7)),"")</f>
        <v>42075</v>
      </c>
      <c r="M83" s="240">
        <f>IF(MONTH(DATE(I73,MONTH(I74),19-MOD(6+WEEKDAY(I74)-1,7)))=MONTH(I74),DATE(I73,MONTH(I74),19-MOD(6+WEEKDAY(I74)-1,7)),"")</f>
        <v>42076</v>
      </c>
      <c r="N83" s="240">
        <f>IF(MONTH(DATE(I73,MONTH(I74),20-MOD(6+WEEKDAY(I74)-1,7)))=MONTH(I74),DATE(I73,MONTH(I74),20-MOD(6+WEEKDAY(I74)-1,7)),"")</f>
        <v>42077</v>
      </c>
      <c r="O83" s="240">
        <f>IF(MONTH(DATE(I73,MONTH(I74),21-MOD(6+WEEKDAY(I74)-1,7)))=MONTH(I74),DATE(I73,MONTH(I74),21-MOD(6+WEEKDAY(I74)-1,7)),"")</f>
        <v>42078</v>
      </c>
      <c r="P83" s="222"/>
      <c r="Q83" s="223"/>
      <c r="S83" s="224"/>
      <c r="T83" s="221"/>
      <c r="U83" s="240">
        <f>IF(MONTH(DATE(U73,MONTH(U74),15-MOD(6+WEEKDAY(U74)-1,7)))=MONTH(U74),DATE(U73,MONTH(U74),15-MOD(6+WEEKDAY(U74)-1,7)),"")</f>
        <v>42107</v>
      </c>
      <c r="V83" s="240">
        <f>IF(MONTH(DATE(U73,MONTH(U74),16-MOD(6+WEEKDAY(U74)-1,7)))=MONTH(U74),DATE(U73,MONTH(U74),16-MOD(6+WEEKDAY(U74)-1,7)),"")</f>
        <v>42108</v>
      </c>
      <c r="W83" s="240">
        <f>IF(MONTH(DATE(U73,MONTH(U74),17-MOD(6+WEEKDAY(U74)-1,7)))=MONTH(U74),DATE(U73,MONTH(U74),17-MOD(6+WEEKDAY(U74)-1,7)),"")</f>
        <v>42109</v>
      </c>
      <c r="X83" s="240">
        <f>IF(MONTH(DATE(U73,MONTH(U74),18-MOD(6+WEEKDAY(U74)-1,7)))=MONTH(U74),DATE(U73,MONTH(U74),18-MOD(6+WEEKDAY(U74)-1,7)),"")</f>
        <v>42110</v>
      </c>
      <c r="Y83" s="240">
        <f>IF(MONTH(DATE(U73,MONTH(U74),19-MOD(6+WEEKDAY(U74)-1,7)))=MONTH(U74),DATE(U73,MONTH(U74),19-MOD(6+WEEKDAY(U74)-1,7)),"")</f>
        <v>42111</v>
      </c>
      <c r="Z83" s="240">
        <f>IF(MONTH(DATE(U73,MONTH(U74),20-MOD(6+WEEKDAY(U74)-1,7)))=MONTH(U74),DATE(U73,MONTH(U74),20-MOD(6+WEEKDAY(U74)-1,7)),"")</f>
        <v>42112</v>
      </c>
      <c r="AA83" s="240">
        <f>IF(MONTH(DATE(U73,MONTH(U74),21-MOD(6+WEEKDAY(U74)-1,7)))=MONTH(U74),DATE(U73,MONTH(U74),21-MOD(6+WEEKDAY(U74)-1,7)),"")</f>
        <v>42113</v>
      </c>
      <c r="AB83" s="222"/>
      <c r="AC83" s="223"/>
      <c r="AE83" s="224"/>
      <c r="AF83" s="221"/>
      <c r="AG83" s="240">
        <f>IF(MONTH(DATE(AG73,MONTH(AG74),15-MOD(6+WEEKDAY(AG74)-1,7)))=MONTH(AG74),DATE(AG73,MONTH(AG74),15-MOD(6+WEEKDAY(AG74)-1,7)),"")</f>
        <v>42135</v>
      </c>
      <c r="AH83" s="240">
        <f>IF(MONTH(DATE(AG73,MONTH(AG74),16-MOD(6+WEEKDAY(AG74)-1,7)))=MONTH(AG74),DATE(AG73,MONTH(AG74),16-MOD(6+WEEKDAY(AG74)-1,7)),"")</f>
        <v>42136</v>
      </c>
      <c r="AI83" s="240">
        <f>IF(MONTH(DATE(AG73,MONTH(AG74),17-MOD(6+WEEKDAY(AG74)-1,7)))=MONTH(AG74),DATE(AG73,MONTH(AG74),17-MOD(6+WEEKDAY(AG74)-1,7)),"")</f>
        <v>42137</v>
      </c>
      <c r="AJ83" s="240">
        <f>IF(MONTH(DATE(AG73,MONTH(AG74),18-MOD(6+WEEKDAY(AG74)-1,7)))=MONTH(AG74),DATE(AG73,MONTH(AG74),18-MOD(6+WEEKDAY(AG74)-1,7)),"")</f>
        <v>42138</v>
      </c>
      <c r="AK83" s="240">
        <f>IF(MONTH(DATE(AG73,MONTH(AG74),19-MOD(6+WEEKDAY(AG74)-1,7)))=MONTH(AG74),DATE(AG73,MONTH(AG74),19-MOD(6+WEEKDAY(AG74)-1,7)),"")</f>
        <v>42139</v>
      </c>
      <c r="AL83" s="240">
        <f>IF(MONTH(DATE(AG73,MONTH(AG74),20-MOD(6+WEEKDAY(AG74)-1,7)))=MONTH(AG74),DATE(AG73,MONTH(AG74),20-MOD(6+WEEKDAY(AG74)-1,7)),"")</f>
        <v>42140</v>
      </c>
      <c r="AM83" s="240">
        <f>IF(MONTH(DATE(AG73,MONTH(AG74),21-MOD(6+WEEKDAY(AG74)-1,7)))=MONTH(AG74),DATE(AG73,MONTH(AG74),21-MOD(6+WEEKDAY(AG74)-1,7)),"")</f>
        <v>42141</v>
      </c>
      <c r="AN83" s="222"/>
      <c r="AO83" s="223"/>
    </row>
    <row r="84" spans="7:41" x14ac:dyDescent="0.2">
      <c r="G84" s="224">
        <f t="shared" ref="G84" si="60">COUNTIF(I84:O84,"&gt;0")</f>
        <v>0</v>
      </c>
      <c r="H84" s="221" t="s">
        <v>260</v>
      </c>
      <c r="I84" s="242" t="str">
        <f>IF(OR(I83&lt;$B$11,I83&gt;$B$13),0,IF(I83="",0,IF(OR(I83=$D$30,I83=$D$31,I83=$D$32,I83=$D$33,I83=$D$34,I83=$D$35,I83=$D$36,I83=$D$37,I83=$D$38,I83=$D$39,I83=$D$40,I83=$D$41,I83=$D$42,I83=$D$43,I83=$D$44,I83=$D$45,I83=$D$46,I83=$D$47,I83=$D$48,I83=$D$49,I83=$D$50,I83=$D$51),"F",IF(I82=1,"ALT",IF(OR(I83&lt;L103,I83&gt;L104),(HLOOKUP($I$7,$K$1:$Q$2,2,FALSE)),0)))))</f>
        <v>ALT</v>
      </c>
      <c r="J84" s="242" t="str">
        <f>IF(OR(J83&lt;$B$11,J83&gt;$B$13),0,IF(J83="",0,IF(OR(J83=$D$30,J83=$D$31,J83=$D$32,J83=$D$33,J83=$D$34,J83=$D$35,J83=$D$36,J83=$D$37,J83=$D$38,J83=$D$39,J83=$D$40,J83=$D$41,J83=$D$42,J83=$D$43,J83=$D$44,J83=$D$45,J83=$D$46,J83=$D$47,J83=$D$48,J83=$D$49,J83=$D$50,J83=$D$51),"F",IF(J82=1,"ALT",IF(OR(J83&lt;L103,J83&gt;L104),(HLOOKUP($I$7,$K$1:$Q$2,2,FALSE)),0)))))</f>
        <v>ALT</v>
      </c>
      <c r="K84" s="242" t="str">
        <f>IF(OR(K83&lt;$B$11,K83&gt;$B$13),0,IF(K83="",0,IF(OR(K83=$D$30,K83=$D$31,K83=$D$32,K83=$D$33,K83=$D$34,K83=$D$35,K83=$D$36,K83=$D$37,K83=$D$38,K83=$D$39,K83=$D$40,K83=$D$41,K83=$D$42,K83=$D$43,K83=$D$44,K83=$D$45,K83=$D$46,K83=$D$47,K83=$D$48,K83=$D$49,K83=$D$50,K83=$D$51),"F",IF(K82=1,"ALT",IF(OR(K83&lt;L103,K83&gt;L104),(HLOOKUP($I$7,$K$1:$Q$2,2,FALSE)),0)))))</f>
        <v>ALT</v>
      </c>
      <c r="L84" s="242" t="str">
        <f>IF(OR(L83&lt;$B$11,L83&gt;$B$13),0,IF(L83="",0,IF(OR(L83=$D$30,L83=$D$31,L83=$D$32,L83=$D$33,L83=$D$34,L83=$D$35,L83=$D$36,L83=$D$37,L83=$D$38,L83=$D$39,L83=$D$40,L83=$D$41,L83=$D$42,L83=$D$43,L83=$D$44,L83=$D$45,L83=$D$46,L83=$D$47,L83=$D$48,L83=$D$49,L83=$D$50,L83=$D$51),"F",IF(L82=1,"ALT",IF(OR(L83&lt;L103,L83&gt;L104),(HLOOKUP($I$7,$K$1:$Q$2,2,FALSE)),0)))))</f>
        <v>ALT</v>
      </c>
      <c r="M84" s="242" t="str">
        <f>IF(OR(M83&lt;$B$11,M83&gt;$B$13),0,IF(M83="",0,IF(OR(M83=$D$30,M83=$D$31,M83=$D$32,M83=$D$33,M83=$D$34,M83=$D$35,M83=$D$36,M83=$D$37,M83=$D$38,M83=$D$39,M83=$D$40,M83=$D$41,M83=$D$42,M83=$D$43,M83=$D$44,M83=$D$45,M83=$D$46,M83=$D$47,M83=$D$48,M83=$D$49,M83=$D$50,M83=$D$51),"F",IF(M82=1,"ALT",IF(OR(M83&lt;L103,M83&gt;L104),(HLOOKUP($I$7,$K$1:$Q$2,2,FALSE)),0)))))</f>
        <v>ALT</v>
      </c>
      <c r="N84" s="242"/>
      <c r="O84" s="242"/>
      <c r="P84" s="222">
        <f t="shared" ref="P84" si="61">SUM(I84:O84)</f>
        <v>0</v>
      </c>
      <c r="Q84" s="223" t="s">
        <v>261</v>
      </c>
      <c r="S84" s="224">
        <f t="shared" ref="S84" si="62">COUNTIF(U84:AA84,"&gt;0")</f>
        <v>0</v>
      </c>
      <c r="T84" s="221" t="s">
        <v>260</v>
      </c>
      <c r="U84" s="242" t="str">
        <f>IF(OR(U83&lt;$B$11,U83&gt;$B$13),0,IF(U83="",0,IF(OR(U83=$D$30,U83=$D$31,U83=$D$32,U83=$D$33,U83=$D$34,U83=$D$35,U83=$D$36,U83=$D$37,U83=$D$38,U83=$D$39,U83=$D$40,U83=$D$41,U83=$D$42,U83=$D$43,U83=$D$44,U83=$D$45,U83=$D$46,U83=$D$47,U83=$D$48,U83=$D$49,U83=$D$50,U83=$D$51),"F",IF(U82=1,"ALT",IF(OR(U83&lt;X103,U83&gt;X104),(HLOOKUP($I$7,$K$1:$Q$2,2,FALSE)),0)))))</f>
        <v>ALT</v>
      </c>
      <c r="V84" s="242" t="str">
        <f>IF(OR(V83&lt;$B$11,V83&gt;$B$13),0,IF(V83="",0,IF(OR(V83=$D$30,V83=$D$31,V83=$D$32,V83=$D$33,V83=$D$34,V83=$D$35,V83=$D$36,V83=$D$37,V83=$D$38,V83=$D$39,V83=$D$40,V83=$D$41,V83=$D$42,V83=$D$43,V83=$D$44,V83=$D$45,V83=$D$46,V83=$D$47,V83=$D$48,V83=$D$49,V83=$D$50,V83=$D$51),"F",IF(V82=1,"ALT",IF(OR(V83&lt;X103,V83&gt;X104),(HLOOKUP($I$7,$K$1:$Q$2,2,FALSE)),0)))))</f>
        <v>ALT</v>
      </c>
      <c r="W84" s="242" t="str">
        <f>IF(OR(W83&lt;$B$11,W83&gt;$B$13),0,IF(W83="",0,IF(OR(W83=$D$30,W83=$D$31,W83=$D$32,W83=$D$33,W83=$D$34,W83=$D$35,W83=$D$36,W83=$D$37,W83=$D$38,W83=$D$39,W83=$D$40,W83=$D$41,W83=$D$42,W83=$D$43,W83=$D$44,W83=$D$45,W83=$D$46,W83=$D$47,W83=$D$48,W83=$D$49,W83=$D$50,W83=$D$51),"F",IF(W82=1,"ALT",IF(OR(W83&lt;X103,W83&gt;X104),(HLOOKUP($I$7,$K$1:$Q$2,2,FALSE)),0)))))</f>
        <v>ALT</v>
      </c>
      <c r="X84" s="242" t="str">
        <f>IF(OR(X83&lt;$B$11,X83&gt;$B$13),0,IF(X83="",0,IF(OR(X83=$D$30,X83=$D$31,X83=$D$32,X83=$D$33,X83=$D$34,X83=$D$35,X83=$D$36,X83=$D$37,X83=$D$38,X83=$D$39,X83=$D$40,X83=$D$41,X83=$D$42,X83=$D$43,X83=$D$44,X83=$D$45,X83=$D$46,X83=$D$47,X83=$D$48,X83=$D$49,X83=$D$50,X83=$D$51),"F",IF(X82=1,"ALT",IF(OR(X83&lt;X103,X83&gt;X104),(HLOOKUP($I$7,$K$1:$Q$2,2,FALSE)),0)))))</f>
        <v>ALT</v>
      </c>
      <c r="Y84" s="242" t="str">
        <f>IF(OR(Y83&lt;$B$11,Y83&gt;$B$13),0,IF(Y83="",0,IF(OR(Y83=$D$30,Y83=$D$31,Y83=$D$32,Y83=$D$33,Y83=$D$34,Y83=$D$35,Y83=$D$36,Y83=$D$37,Y83=$D$38,Y83=$D$39,Y83=$D$40,Y83=$D$41,Y83=$D$42,Y83=$D$43,Y83=$D$44,Y83=$D$45,Y83=$D$46,Y83=$D$47,Y83=$D$48,Y83=$D$49,Y83=$D$50,Y83=$D$51),"F",IF(Y82=1,"ALT",IF(OR(Y83&lt;X103,Y83&gt;X104),(HLOOKUP($I$7,$K$1:$Q$2,2,FALSE)),0)))))</f>
        <v>ALT</v>
      </c>
      <c r="Z84" s="242"/>
      <c r="AA84" s="242"/>
      <c r="AB84" s="222">
        <f t="shared" ref="AB84" si="63">SUM(U84:AA84)</f>
        <v>0</v>
      </c>
      <c r="AC84" s="223" t="s">
        <v>261</v>
      </c>
      <c r="AE84" s="224">
        <f t="shared" ref="AE84" si="64">COUNTIF(AG84:AM84,"&gt;0")</f>
        <v>4</v>
      </c>
      <c r="AF84" s="221" t="s">
        <v>260</v>
      </c>
      <c r="AG84" s="242">
        <f>IF(OR(AG83&lt;$B$11,AG83&gt;$B$13),0,IF(AG83="",0,IF(OR(AG83=$D$30,AG83=$D$31,AG83=$D$32,AG83=$D$33,AG83=$D$34,AG83=$D$35,AG83=$D$36,AG83=$D$37,AG83=$D$38,AG83=$D$39,AG83=$D$40,AG83=$D$41,AG83=$D$42,AG83=$D$43,AG83=$D$44,AG83=$D$45,AG83=$D$46,AG83=$D$47,AG83=$D$48,AG83=$D$49,AG83=$D$50,AG83=$D$51),"F",IF(AG82=1,"ALT",IF(OR(AG83&lt;AJ103,AG83&gt;AJ104),(HLOOKUP($I$7,$K$1:$Q$2,2,FALSE)),0)))))</f>
        <v>7</v>
      </c>
      <c r="AH84" s="242">
        <f>IF(OR(AH83&lt;$B$11,AH83&gt;$B$13),0,IF(AH83="",0,IF(OR(AH83=$D$30,AH83=$D$31,AH83=$D$32,AH83=$D$33,AH83=$D$34,AH83=$D$35,AH83=$D$36,AH83=$D$37,AH83=$D$38,AH83=$D$39,AH83=$D$40,AH83=$D$41,AH83=$D$42,AH83=$D$43,AH83=$D$44,AH83=$D$45,AH83=$D$46,AH83=$D$47,AH83=$D$48,AH83=$D$49,AH83=$D$50,AH83=$D$51),"F",IF(AH82=1,"ALT",IF(OR(AH83&lt;AJ103,AH83&gt;AJ104),(HLOOKUP($I$7,$K$1:$Q$2,2,FALSE)),0)))))</f>
        <v>7</v>
      </c>
      <c r="AI84" s="242">
        <f>IF(OR(AI83&lt;$B$11,AI83&gt;$B$13),0,IF(AI83="",0,IF(OR(AI83=$D$30,AI83=$D$31,AI83=$D$32,AI83=$D$33,AI83=$D$34,AI83=$D$35,AI83=$D$36,AI83=$D$37,AI83=$D$38,AI83=$D$39,AI83=$D$40,AI83=$D$41,AI83=$D$42,AI83=$D$43,AI83=$D$44,AI83=$D$45,AI83=$D$46,AI83=$D$47,AI83=$D$48,AI83=$D$49,AI83=$D$50,AI83=$D$51),"F",IF(AI82=1,"ALT",IF(OR(AI83&lt;AJ103,AI83&gt;AJ104),(HLOOKUP($I$7,$K$1:$Q$2,2,FALSE)),0)))))</f>
        <v>7</v>
      </c>
      <c r="AJ84" s="242" t="str">
        <f>IF(OR(AJ83&lt;$B$11,AJ83&gt;$B$13),0,IF(AJ83="",0,IF(OR(AJ83=$D$30,AJ83=$D$31,AJ83=$D$32,AJ83=$D$33,AJ83=$D$34,AJ83=$D$35,AJ83=$D$36,AJ83=$D$37,AJ83=$D$38,AJ83=$D$39,AJ83=$D$40,AJ83=$D$41,AJ83=$D$42,AJ83=$D$43,AJ83=$D$44,AJ83=$D$45,AJ83=$D$46,AJ83=$D$47,AJ83=$D$48,AJ83=$D$49,AJ83=$D$50,AJ83=$D$51),"F",IF(AJ82=1,"ALT",IF(OR(AJ83&lt;AJ103,AJ83&gt;AJ104),(HLOOKUP($I$7,$K$1:$Q$2,2,FALSE)),0)))))</f>
        <v>F</v>
      </c>
      <c r="AK84" s="242">
        <f>IF(OR(AK83&lt;$B$11,AK83&gt;$B$13),0,IF(AK83="",0,IF(OR(AK83=$D$30,AK83=$D$31,AK83=$D$32,AK83=$D$33,AK83=$D$34,AK83=$D$35,AK83=$D$36,AK83=$D$37,AK83=$D$38,AK83=$D$39,AK83=$D$40,AK83=$D$41,AK83=$D$42,AK83=$D$43,AK83=$D$44,AK83=$D$45,AK83=$D$46,AK83=$D$47,AK83=$D$48,AK83=$D$49,AK83=$D$50,AK83=$D$51),"F",IF(AK82=1,"ALT",IF(OR(AK83&lt;AJ103,AK83&gt;AJ104),(HLOOKUP($I$7,$K$1:$Q$2,2,FALSE)),0)))))</f>
        <v>7</v>
      </c>
      <c r="AL84" s="242"/>
      <c r="AM84" s="242"/>
      <c r="AN84" s="222">
        <f t="shared" ref="AN84" si="65">SUM(AG84:AM84)</f>
        <v>28</v>
      </c>
      <c r="AO84" s="223" t="s">
        <v>261</v>
      </c>
    </row>
    <row r="85" spans="7:41" x14ac:dyDescent="0.2">
      <c r="G85" s="224"/>
      <c r="H85" s="221"/>
      <c r="I85" s="253">
        <f>IF(AND(I86&lt;=L100,I86&gt;=L99),1,"")</f>
        <v>1</v>
      </c>
      <c r="J85" s="253">
        <f>IF(AND(J86&lt;=L100,J86&gt;=L99),1,"")</f>
        <v>1</v>
      </c>
      <c r="K85" s="253">
        <f>IF(AND(K86&lt;=L100,K86&gt;=L99),1,"")</f>
        <v>1</v>
      </c>
      <c r="L85" s="253">
        <f>IF(AND(L86&lt;=L100,L86&gt;=L99),1,"")</f>
        <v>1</v>
      </c>
      <c r="M85" s="253">
        <f>IF(AND(M86&lt;=L100,M86&gt;=L99),1,"")</f>
        <v>1</v>
      </c>
      <c r="N85" s="253"/>
      <c r="O85" s="253"/>
      <c r="P85" s="222"/>
      <c r="Q85" s="223"/>
      <c r="S85" s="224"/>
      <c r="T85" s="221"/>
      <c r="U85" s="253">
        <f>IF(AND(U86&lt;=X100,U86&gt;=X99),1,"")</f>
        <v>1</v>
      </c>
      <c r="V85" s="253" t="str">
        <f>IF(AND(V86&lt;=X100,V86&gt;=X99),1,"")</f>
        <v/>
      </c>
      <c r="W85" s="253" t="str">
        <f>IF(AND(W86&lt;=X100,W86&gt;=X99),1,"")</f>
        <v/>
      </c>
      <c r="X85" s="253" t="str">
        <f>IF(AND(X86&lt;=X100,X86&gt;=X99),1,"")</f>
        <v/>
      </c>
      <c r="Y85" s="253" t="str">
        <f>IF(AND(Y86&lt;=X100,Y86&gt;=X99),1,"")</f>
        <v/>
      </c>
      <c r="Z85" s="253"/>
      <c r="AA85" s="253"/>
      <c r="AB85" s="222"/>
      <c r="AC85" s="223"/>
      <c r="AE85" s="224"/>
      <c r="AF85" s="221"/>
      <c r="AG85" s="253" t="str">
        <f>IF(AND(AG86&lt;=AJ100,AG86&gt;=AJ99),1,"")</f>
        <v/>
      </c>
      <c r="AH85" s="253" t="str">
        <f>IF(AND(AH86&lt;=AJ100,AH86&gt;=AJ99),1,"")</f>
        <v/>
      </c>
      <c r="AI85" s="253" t="str">
        <f>IF(AND(AI86&lt;=AJ100,AI86&gt;=AJ99),1,"")</f>
        <v/>
      </c>
      <c r="AJ85" s="253" t="str">
        <f>IF(AND(AJ86&lt;=AJ100,AJ86&gt;=AJ99),1,"")</f>
        <v/>
      </c>
      <c r="AK85" s="253" t="str">
        <f>IF(AND(AK86&lt;=AJ100,AK86&gt;=AJ99),1,"")</f>
        <v/>
      </c>
      <c r="AL85" s="253"/>
      <c r="AM85" s="253"/>
      <c r="AN85" s="222"/>
      <c r="AO85" s="223"/>
    </row>
    <row r="86" spans="7:41" x14ac:dyDescent="0.2">
      <c r="G86" s="224"/>
      <c r="H86" s="221"/>
      <c r="I86" s="240">
        <f>IF(MONTH(DATE(I73,MONTH(I74),22-MOD(6+WEEKDAY(I74)-1,7)))=MONTH(I74),DATE(I73,MONTH(I74),22-MOD(6+WEEKDAY(I74)-1,7)),"")</f>
        <v>42079</v>
      </c>
      <c r="J86" s="240">
        <f>IF(MONTH(DATE(I73,MONTH(I74),23-MOD(6+WEEKDAY(I74)-1,7)))=MONTH(I74),DATE(I73,MONTH(I74),23-MOD(6+WEEKDAY(I74)-1,7)),"")</f>
        <v>42080</v>
      </c>
      <c r="K86" s="240">
        <f>IF(MONTH(DATE(I73,MONTH(I74),24-MOD(6+WEEKDAY(I74)-1,7)))=MONTH(I74),DATE(I73,MONTH(I74),24-MOD(6+WEEKDAY(I74)-1,7)),"")</f>
        <v>42081</v>
      </c>
      <c r="L86" s="240">
        <f>IF(MONTH(DATE(I73,MONTH(I74),25-MOD(6+WEEKDAY(I74)-1,7)))=MONTH(I74),DATE(I73,MONTH(I74),25-MOD(6+WEEKDAY(I74)-1,7)),"")</f>
        <v>42082</v>
      </c>
      <c r="M86" s="240">
        <f>IF(MONTH(DATE(I73,MONTH(I74),26-MOD(6+WEEKDAY(I74)-1,7)))=MONTH(I74),DATE(I73,MONTH(I74),26-MOD(6+WEEKDAY(I74)-1,7)),"")</f>
        <v>42083</v>
      </c>
      <c r="N86" s="240">
        <f>IF(MONTH(DATE(I73,MONTH(I74),27-MOD(6+WEEKDAY(I74)-1,7)))=MONTH(I74),DATE(I73,MONTH(I74),27-MOD(6+WEEKDAY(I74)-1,7)),"")</f>
        <v>42084</v>
      </c>
      <c r="O86" s="240">
        <f>IF(MONTH(DATE(I73,MONTH(I74),28-MOD(6+WEEKDAY(I74)-1,7)))=MONTH(I74),DATE(I73,MONTH(I74),28-MOD(6+WEEKDAY(I74)-1,7)),"")</f>
        <v>42085</v>
      </c>
      <c r="P86" s="222"/>
      <c r="Q86" s="223"/>
      <c r="S86" s="224"/>
      <c r="T86" s="221"/>
      <c r="U86" s="240">
        <f>IF(MONTH(DATE(U73,MONTH(U74),22-MOD(6+WEEKDAY(U74)-1,7)))=MONTH(U74),DATE(U73,MONTH(U74),22-MOD(6+WEEKDAY(U74)-1,7)),"")</f>
        <v>42114</v>
      </c>
      <c r="V86" s="240">
        <f>IF(MONTH(DATE(U73,MONTH(U74),23-MOD(6+WEEKDAY(U74)-1,7)))=MONTH(U74),DATE(U73,MONTH(U74),23-MOD(6+WEEKDAY(U74)-1,7)),"")</f>
        <v>42115</v>
      </c>
      <c r="W86" s="240">
        <f>IF(MONTH(DATE(U73,MONTH(U74),24-MOD(6+WEEKDAY(U74)-1,7)))=MONTH(U74),DATE(U73,MONTH(U74),24-MOD(6+WEEKDAY(U74)-1,7)),"")</f>
        <v>42116</v>
      </c>
      <c r="X86" s="240">
        <f>IF(MONTH(DATE(U73,MONTH(U74),25-MOD(6+WEEKDAY(U74)-1,7)))=MONTH(U74),DATE(U73,MONTH(U74),25-MOD(6+WEEKDAY(U74)-1,7)),"")</f>
        <v>42117</v>
      </c>
      <c r="Y86" s="240">
        <f>IF(MONTH(DATE(U73,MONTH(U74),26-MOD(6+WEEKDAY(U74)-1,7)))=MONTH(U74),DATE(U73,MONTH(U74),26-MOD(6+WEEKDAY(U74)-1,7)),"")</f>
        <v>42118</v>
      </c>
      <c r="Z86" s="240">
        <f>IF(MONTH(DATE(U73,MONTH(U74),27-MOD(6+WEEKDAY(U74)-1,7)))=MONTH(U74),DATE(U73,MONTH(U74),27-MOD(6+WEEKDAY(U74)-1,7)),"")</f>
        <v>42119</v>
      </c>
      <c r="AA86" s="240">
        <f>IF(MONTH(DATE(U73,MONTH(U74),28-MOD(6+WEEKDAY(U74)-1,7)))=MONTH(U74),DATE(U73,MONTH(U74),28-MOD(6+WEEKDAY(U74)-1,7)),"")</f>
        <v>42120</v>
      </c>
      <c r="AB86" s="222"/>
      <c r="AC86" s="223"/>
      <c r="AE86" s="224"/>
      <c r="AF86" s="221"/>
      <c r="AG86" s="240">
        <f>IF(MONTH(DATE(AG73,MONTH(AG74),22-MOD(6+WEEKDAY(AG74)-1,7)))=MONTH(AG74),DATE(AG73,MONTH(AG74),22-MOD(6+WEEKDAY(AG74)-1,7)),"")</f>
        <v>42142</v>
      </c>
      <c r="AH86" s="240">
        <f>IF(MONTH(DATE(AG73,MONTH(AG74),23-MOD(6+WEEKDAY(AG74)-1,7)))=MONTH(AG74),DATE(AG73,MONTH(AG74),23-MOD(6+WEEKDAY(AG74)-1,7)),"")</f>
        <v>42143</v>
      </c>
      <c r="AI86" s="240">
        <f>IF(MONTH(DATE(AG73,MONTH(AG74),24-MOD(6+WEEKDAY(AG74)-1,7)))=MONTH(AG74),DATE(AG73,MONTH(AG74),24-MOD(6+WEEKDAY(AG74)-1,7)),"")</f>
        <v>42144</v>
      </c>
      <c r="AJ86" s="240">
        <f>IF(MONTH(DATE(AG73,MONTH(AG74),25-MOD(6+WEEKDAY(AG74)-1,7)))=MONTH(AG74),DATE(AG73,MONTH(AG74),25-MOD(6+WEEKDAY(AG74)-1,7)),"")</f>
        <v>42145</v>
      </c>
      <c r="AK86" s="240">
        <f>IF(MONTH(DATE(AG73,MONTH(AG74),26-MOD(6+WEEKDAY(AG74)-1,7)))=MONTH(AG74),DATE(AG73,MONTH(AG74),26-MOD(6+WEEKDAY(AG74)-1,7)),"")</f>
        <v>42146</v>
      </c>
      <c r="AL86" s="240">
        <f>IF(MONTH(DATE(AG73,MONTH(AG74),27-MOD(6+WEEKDAY(AG74)-1,7)))=MONTH(AG74),DATE(AG73,MONTH(AG74),27-MOD(6+WEEKDAY(AG74)-1,7)),"")</f>
        <v>42147</v>
      </c>
      <c r="AM86" s="240">
        <f>IF(MONTH(DATE(AG73,MONTH(AG74),28-MOD(6+WEEKDAY(AG74)-1,7)))=MONTH(AG74),DATE(AG73,MONTH(AG74),28-MOD(6+WEEKDAY(AG74)-1,7)),"")</f>
        <v>42148</v>
      </c>
      <c r="AN86" s="222"/>
      <c r="AO86" s="223"/>
    </row>
    <row r="87" spans="7:41" x14ac:dyDescent="0.2">
      <c r="G87" s="224">
        <f t="shared" ref="G87" si="66">COUNTIF(I87:O87,"&gt;0")</f>
        <v>0</v>
      </c>
      <c r="H87" s="221" t="s">
        <v>260</v>
      </c>
      <c r="I87" s="242" t="str">
        <f>IF(OR(I86&lt;$B$11,I86&gt;$B$13),0,IF(I86="",0,IF(OR(I86=$D$30,I86=$D$31,I86=$D$32,I86=$D$33,I86=$D$34,I86=$D$35,I86=$D$36,I86=$D$37,I86=$D$38,I86=$D$39,I86=$D$40,I86=$D$41,I86=$D$42,I86=$D$43,I86=$D$44,I86=$D$45,I86=$D$46,I86=$D$47,I86=$D$48,I86=$D$49,I86=$D$50,I86=$D$51),"F",IF(I85=1,"ALT",IF(OR(I86&lt;L103,I86&gt;L104),(HLOOKUP($I$7,$K$1:$Q$2,2,FALSE)),0)))))</f>
        <v>ALT</v>
      </c>
      <c r="J87" s="242" t="str">
        <f>IF(OR(J86&lt;$B$11,J86&gt;$B$13),0,IF(J86="",0,IF(OR(J86=$D$30,J86=$D$31,J86=$D$32,J86=$D$33,J86=$D$34,J86=$D$35,J86=$D$36,J86=$D$37,J86=$D$38,J86=$D$39,J86=$D$40,J86=$D$41,J86=$D$42,J86=$D$43,J86=$D$44,J86=$D$45,J86=$D$46,J86=$D$47,J86=$D$48,J86=$D$49,J86=$D$50,J86=$D$51),"F",IF(J85=1,"ALT",IF(OR(J86&lt;L103,J86&gt;L104),(HLOOKUP($I$7,$K$1:$Q$2,2,FALSE)),0)))))</f>
        <v>ALT</v>
      </c>
      <c r="K87" s="242" t="str">
        <f>IF(OR(K86&lt;$B$11,K86&gt;$B$13),0,IF(K86="",0,IF(OR(K86=$D$30,K86=$D$31,K86=$D$32,K86=$D$33,K86=$D$34,K86=$D$35,K86=$D$36,K86=$D$37,K86=$D$38,K86=$D$39,K86=$D$40,K86=$D$41,K86=$D$42,K86=$D$43,K86=$D$44,K86=$D$45,K86=$D$46,K86=$D$47,K86=$D$48,K86=$D$49,K86=$D$50,K86=$D$51),"F",IF(K85=1,"ALT",IF(OR(K86&lt;L103,K86&gt;L104),(HLOOKUP($I$7,$K$1:$Q$2,2,FALSE)),0)))))</f>
        <v>ALT</v>
      </c>
      <c r="L87" s="242" t="str">
        <f>IF(OR(L86&lt;$B$11,L86&gt;$B$13),0,IF(L86="",0,IF(OR(L86=$D$30,L86=$D$31,L86=$D$32,L86=$D$33,L86=$D$34,L86=$D$35,L86=$D$36,L86=$D$37,L86=$D$38,L86=$D$39,L86=$D$40,L86=$D$41,L86=$D$42,L86=$D$43,L86=$D$44,L86=$D$45,L86=$D$46,L86=$D$47,L86=$D$48,L86=$D$49,L86=$D$50,L86=$D$51),"F",IF(L85=1,"ALT",IF(OR(L86&lt;L103,L86&gt;L104),(HLOOKUP($I$7,$K$1:$Q$2,2,FALSE)),0)))))</f>
        <v>ALT</v>
      </c>
      <c r="M87" s="242" t="str">
        <f>IF(OR(M86&lt;$B$11,M86&gt;$B$13),0,IF(M86="",0,IF(OR(M86=$D$30,M86=$D$31,M86=$D$32,M86=$D$33,M86=$D$34,M86=$D$35,M86=$D$36,M86=$D$37,M86=$D$38,M86=$D$39,M86=$D$40,M86=$D$41,M86=$D$42,M86=$D$43,M86=$D$44,M86=$D$45,M86=$D$46,M86=$D$47,M86=$D$48,M86=$D$49,M86=$D$50,M86=$D$51),"F",IF(M85=1,"ALT",IF(OR(M86&lt;L103,M86&gt;L104),(HLOOKUP($I$7,$K$1:$Q$2,2,FALSE)),0)))))</f>
        <v>ALT</v>
      </c>
      <c r="N87" s="242"/>
      <c r="O87" s="242"/>
      <c r="P87" s="222">
        <f t="shared" ref="P87" si="67">SUM(I87:O87)</f>
        <v>0</v>
      </c>
      <c r="Q87" s="223" t="s">
        <v>261</v>
      </c>
      <c r="S87" s="224">
        <f t="shared" ref="S87" si="68">COUNTIF(U87:AA87,"&gt;0")</f>
        <v>4</v>
      </c>
      <c r="T87" s="221" t="s">
        <v>260</v>
      </c>
      <c r="U87" s="242" t="str">
        <f>IF(OR(U86&lt;$B$11,U86&gt;$B$13),0,IF(U86="",0,IF(OR(U86=$D$30,U86=$D$31,U86=$D$32,U86=$D$33,U86=$D$34,U86=$D$35,U86=$D$36,U86=$D$37,U86=$D$38,U86=$D$39,U86=$D$40,U86=$D$41,U86=$D$42,U86=$D$43,U86=$D$44,U86=$D$45,U86=$D$46,U86=$D$47,U86=$D$48,U86=$D$49,U86=$D$50,U86=$D$51),"F",IF(U85=1,"ALT",IF(OR(U86&lt;X103,U86&gt;X104),(HLOOKUP($I$7,$K$1:$Q$2,2,FALSE)),0)))))</f>
        <v>ALT</v>
      </c>
      <c r="V87" s="242">
        <f>IF(OR(V86&lt;$B$11,V86&gt;$B$13),0,IF(V86="",0,IF(OR(V86=$D$30,V86=$D$31,V86=$D$32,V86=$D$33,V86=$D$34,V86=$D$35,V86=$D$36,V86=$D$37,V86=$D$38,V86=$D$39,V86=$D$40,V86=$D$41,V86=$D$42,V86=$D$43,V86=$D$44,V86=$D$45,V86=$D$46,V86=$D$47,V86=$D$48,V86=$D$49,V86=$D$50,V86=$D$51),"F",IF(V85=1,"ALT",IF(OR(V86&lt;X103,V86&gt;X104),(HLOOKUP($I$7,$K$1:$Q$2,2,FALSE)),0)))))</f>
        <v>7</v>
      </c>
      <c r="W87" s="242">
        <f>IF(OR(W86&lt;$B$11,W86&gt;$B$13),0,IF(W86="",0,IF(OR(W86=$D$30,W86=$D$31,W86=$D$32,W86=$D$33,W86=$D$34,W86=$D$35,W86=$D$36,W86=$D$37,W86=$D$38,W86=$D$39,W86=$D$40,W86=$D$41,W86=$D$42,W86=$D$43,W86=$D$44,W86=$D$45,W86=$D$46,W86=$D$47,W86=$D$48,W86=$D$49,W86=$D$50,W86=$D$51),"F",IF(W85=1,"ALT",IF(OR(W86&lt;X103,W86&gt;X104),(HLOOKUP($I$7,$K$1:$Q$2,2,FALSE)),0)))))</f>
        <v>7</v>
      </c>
      <c r="X87" s="242">
        <f>IF(OR(X86&lt;$B$11,X86&gt;$B$13),0,IF(X86="",0,IF(OR(X86=$D$30,X86=$D$31,X86=$D$32,X86=$D$33,X86=$D$34,X86=$D$35,X86=$D$36,X86=$D$37,X86=$D$38,X86=$D$39,X86=$D$40,X86=$D$41,X86=$D$42,X86=$D$43,X86=$D$44,X86=$D$45,X86=$D$46,X86=$D$47,X86=$D$48,X86=$D$49,X86=$D$50,X86=$D$51),"F",IF(X85=1,"ALT",IF(OR(X86&lt;X103,X86&gt;X104),(HLOOKUP($I$7,$K$1:$Q$2,2,FALSE)),0)))))</f>
        <v>7</v>
      </c>
      <c r="Y87" s="242">
        <f>IF(OR(Y86&lt;$B$11,Y86&gt;$B$13),0,IF(Y86="",0,IF(OR(Y86=$D$30,Y86=$D$31,Y86=$D$32,Y86=$D$33,Y86=$D$34,Y86=$D$35,Y86=$D$36,Y86=$D$37,Y86=$D$38,Y86=$D$39,Y86=$D$40,Y86=$D$41,Y86=$D$42,Y86=$D$43,Y86=$D$44,Y86=$D$45,Y86=$D$46,Y86=$D$47,Y86=$D$48,Y86=$D$49,Y86=$D$50,Y86=$D$51),"F",IF(Y85=1,"ALT",IF(OR(Y86&lt;X103,Y86&gt;X104),(HLOOKUP($I$7,$K$1:$Q$2,2,FALSE)),0)))))</f>
        <v>7</v>
      </c>
      <c r="Z87" s="242"/>
      <c r="AA87" s="242"/>
      <c r="AB87" s="222">
        <f t="shared" ref="AB87" si="69">SUM(U87:AA87)</f>
        <v>28</v>
      </c>
      <c r="AC87" s="223" t="s">
        <v>261</v>
      </c>
      <c r="AE87" s="224">
        <f t="shared" ref="AE87" si="70">COUNTIF(AG87:AM87,"&gt;0")</f>
        <v>5</v>
      </c>
      <c r="AF87" s="221" t="s">
        <v>260</v>
      </c>
      <c r="AG87" s="242">
        <f>IF(OR(AG86&lt;$B$11,AG86&gt;$B$13),0,IF(AG86="",0,IF(OR(AG86=$D$30,AG86=$D$31,AG86=$D$32,AG86=$D$33,AG86=$D$34,AG86=$D$35,AG86=$D$36,AG86=$D$37,AG86=$D$38,AG86=$D$39,AG86=$D$40,AG86=$D$41,AG86=$D$42,AG86=$D$43,AG86=$D$44,AG86=$D$45,AG86=$D$46,AG86=$D$47,AG86=$D$48,AG86=$D$49,AG86=$D$50,AG86=$D$51),"F",IF(AG85=1,"ALT",IF(OR(AG86&lt;AJ103,AG86&gt;AJ104),(HLOOKUP($I$7,$K$1:$Q$2,2,FALSE)),0)))))</f>
        <v>7</v>
      </c>
      <c r="AH87" s="242">
        <f>IF(OR(AH86&lt;$B$11,AH86&gt;$B$13),0,IF(AH86="",0,IF(OR(AH86=$D$30,AH86=$D$31,AH86=$D$32,AH86=$D$33,AH86=$D$34,AH86=$D$35,AH86=$D$36,AH86=$D$37,AH86=$D$38,AH86=$D$39,AH86=$D$40,AH86=$D$41,AH86=$D$42,AH86=$D$43,AH86=$D$44,AH86=$D$45,AH86=$D$46,AH86=$D$47,AH86=$D$48,AH86=$D$49,AH86=$D$50,AH86=$D$51),"F",IF(AH85=1,"ALT",IF(OR(AH86&lt;AJ103,AH86&gt;AJ104),(HLOOKUP($I$7,$K$1:$Q$2,2,FALSE)),0)))))</f>
        <v>7</v>
      </c>
      <c r="AI87" s="242">
        <f>IF(OR(AI86&lt;$B$11,AI86&gt;$B$13),0,IF(AI86="",0,IF(OR(AI86=$D$30,AI86=$D$31,AI86=$D$32,AI86=$D$33,AI86=$D$34,AI86=$D$35,AI86=$D$36,AI86=$D$37,AI86=$D$38,AI86=$D$39,AI86=$D$40,AI86=$D$41,AI86=$D$42,AI86=$D$43,AI86=$D$44,AI86=$D$45,AI86=$D$46,AI86=$D$47,AI86=$D$48,AI86=$D$49,AI86=$D$50,AI86=$D$51),"F",IF(AI85=1,"ALT",IF(OR(AI86&lt;AJ103,AI86&gt;AJ104),(HLOOKUP($I$7,$K$1:$Q$2,2,FALSE)),0)))))</f>
        <v>7</v>
      </c>
      <c r="AJ87" s="242">
        <f>IF(OR(AJ86&lt;$B$11,AJ86&gt;$B$13),0,IF(AJ86="",0,IF(OR(AJ86=$D$30,AJ86=$D$31,AJ86=$D$32,AJ86=$D$33,AJ86=$D$34,AJ86=$D$35,AJ86=$D$36,AJ86=$D$37,AJ86=$D$38,AJ86=$D$39,AJ86=$D$40,AJ86=$D$41,AJ86=$D$42,AJ86=$D$43,AJ86=$D$44,AJ86=$D$45,AJ86=$D$46,AJ86=$D$47,AJ86=$D$48,AJ86=$D$49,AJ86=$D$50,AJ86=$D$51),"F",IF(AJ85=1,"ALT",IF(OR(AJ86&lt;AJ103,AJ86&gt;AJ104),(HLOOKUP($I$7,$K$1:$Q$2,2,FALSE)),0)))))</f>
        <v>7</v>
      </c>
      <c r="AK87" s="242">
        <f>IF(OR(AK86&lt;$B$11,AK86&gt;$B$13),0,IF(AK86="",0,IF(OR(AK86=$D$30,AK86=$D$31,AK86=$D$32,AK86=$D$33,AK86=$D$34,AK86=$D$35,AK86=$D$36,AK86=$D$37,AK86=$D$38,AK86=$D$39,AK86=$D$40,AK86=$D$41,AK86=$D$42,AK86=$D$43,AK86=$D$44,AK86=$D$45,AK86=$D$46,AK86=$D$47,AK86=$D$48,AK86=$D$49,AK86=$D$50,AK86=$D$51),"F",IF(AK85=1,"ALT",IF(OR(AK86&lt;AJ103,AK86&gt;AJ104),(HLOOKUP($I$7,$K$1:$Q$2,2,FALSE)),0)))))</f>
        <v>7</v>
      </c>
      <c r="AL87" s="242"/>
      <c r="AM87" s="242"/>
      <c r="AN87" s="222">
        <f t="shared" ref="AN87" si="71">SUM(AG87:AM87)</f>
        <v>35</v>
      </c>
      <c r="AO87" s="223" t="s">
        <v>261</v>
      </c>
    </row>
    <row r="88" spans="7:41" x14ac:dyDescent="0.2">
      <c r="G88" s="224"/>
      <c r="H88" s="221"/>
      <c r="I88" s="253">
        <f>IF(AND(I89&lt;=L100,I89&gt;=L99),1,"")</f>
        <v>1</v>
      </c>
      <c r="J88" s="253">
        <f>IF(AND(J89&lt;=L100,J89&gt;=L99),1,"")</f>
        <v>1</v>
      </c>
      <c r="K88" s="253">
        <f>IF(AND(K89&lt;=L100,K89&gt;=L99),1,"")</f>
        <v>1</v>
      </c>
      <c r="L88" s="253">
        <f>IF(AND(L89&lt;=L100,L89&gt;=L99),1,"")</f>
        <v>1</v>
      </c>
      <c r="M88" s="253">
        <f>IF(AND(M89&lt;=L100,M89&gt;=L99),1,"")</f>
        <v>1</v>
      </c>
      <c r="N88" s="253"/>
      <c r="O88" s="253"/>
      <c r="P88" s="222"/>
      <c r="Q88" s="223"/>
      <c r="S88" s="224"/>
      <c r="T88" s="221"/>
      <c r="U88" s="253" t="str">
        <f>IF(AND(U89&lt;=X100,U89&gt;=X99),1,"")</f>
        <v/>
      </c>
      <c r="V88" s="253" t="str">
        <f>IF(AND(V89&lt;=X100,V89&gt;=X99),1,"")</f>
        <v/>
      </c>
      <c r="W88" s="253" t="str">
        <f>IF(AND(W89&lt;=X100,W89&gt;=X99),1,"")</f>
        <v/>
      </c>
      <c r="X88" s="253" t="str">
        <f>IF(AND(X89&lt;=X100,X89&gt;=X99),1,"")</f>
        <v/>
      </c>
      <c r="Y88" s="253" t="str">
        <f>IF(AND(Y89&lt;=X100,Y89&gt;=X99),1,"")</f>
        <v/>
      </c>
      <c r="Z88" s="253"/>
      <c r="AA88" s="253"/>
      <c r="AB88" s="222"/>
      <c r="AC88" s="223"/>
      <c r="AE88" s="224"/>
      <c r="AF88" s="221"/>
      <c r="AG88" s="253" t="str">
        <f>IF(AND(AG89&lt;=AJ100,AG89&gt;=AJ99),1,"")</f>
        <v/>
      </c>
      <c r="AH88" s="253" t="str">
        <f>IF(AND(AH89&lt;=AJ100,AH89&gt;=AJ99),1,"")</f>
        <v/>
      </c>
      <c r="AI88" s="253" t="str">
        <f>IF(AND(AI89&lt;=AJ100,AI89&gt;=AJ99),1,"")</f>
        <v/>
      </c>
      <c r="AJ88" s="253" t="str">
        <f>IF(AND(AJ89&lt;=AJ100,AJ89&gt;=AJ99),1,"")</f>
        <v/>
      </c>
      <c r="AK88" s="253" t="str">
        <f>IF(AND(AK89&lt;=AJ100,AK89&gt;=AJ99),1,"")</f>
        <v/>
      </c>
      <c r="AL88" s="253"/>
      <c r="AM88" s="253"/>
      <c r="AN88" s="222"/>
      <c r="AO88" s="223"/>
    </row>
    <row r="89" spans="7:41" x14ac:dyDescent="0.2">
      <c r="G89" s="224"/>
      <c r="H89" s="221"/>
      <c r="I89" s="240">
        <f>IF(MONTH(DATE(I73,MONTH(I74),29-MOD(6+WEEKDAY(I74)-1,7)))=MONTH(I74),DATE(I73,MONTH(I74),29-MOD(6+WEEKDAY(I74)-1,7)),"")</f>
        <v>42086</v>
      </c>
      <c r="J89" s="240">
        <f>IF(MONTH(DATE(I73,MONTH(I74),30-MOD(6+WEEKDAY(I74)-1,7)))=MONTH(I74),DATE(I73,MONTH(I74),30-MOD(6+WEEKDAY(I74)-1,7)),"")</f>
        <v>42087</v>
      </c>
      <c r="K89" s="240">
        <f>IF(MONTH(DATE(I73,MONTH(I74),31-MOD(6+WEEKDAY(I74)-1,7)))=MONTH(I74),DATE(I73,MONTH(I74),31-MOD(6+WEEKDAY(I74)-1,7)),"")</f>
        <v>42088</v>
      </c>
      <c r="L89" s="240">
        <f>IF(MONTH(DATE(I73,MONTH(I74),32-MOD(6+WEEKDAY(I74)-1,7)))=MONTH(I74),DATE(I73,MONTH(I74),32-MOD(6+WEEKDAY(I74)-1,7)),"")</f>
        <v>42089</v>
      </c>
      <c r="M89" s="240">
        <f>IF(MONTH(DATE(I73,MONTH(I74),33-MOD(6+WEEKDAY(I74)-1,7)))=MONTH(I74),DATE(I73,MONTH(I74),33-MOD(6+WEEKDAY(I74)-1,7)),"")</f>
        <v>42090</v>
      </c>
      <c r="N89" s="240">
        <f>IF(MONTH(DATE(I73,MONTH(I74),34-MOD(6+WEEKDAY(I74)-1,7)))=MONTH(I74),DATE(I73,MONTH(I74),34-MOD(6+WEEKDAY(I74)-1,7)),"")</f>
        <v>42091</v>
      </c>
      <c r="O89" s="240">
        <f>IF(MONTH(DATE(I73,MONTH(I74),35-MOD(6+WEEKDAY(I74)-1,7)))=MONTH(I74),DATE(I73,MONTH(I74),35-MOD(6+WEEKDAY(I74)-1,7)),"")</f>
        <v>42092</v>
      </c>
      <c r="P89" s="222"/>
      <c r="Q89" s="223"/>
      <c r="S89" s="224"/>
      <c r="T89" s="221"/>
      <c r="U89" s="240">
        <f>IF(MONTH(DATE(U73,MONTH(U74),29-MOD(6+WEEKDAY(U74)-1,7)))=MONTH(U74),DATE(U73,MONTH(U74),29-MOD(6+WEEKDAY(U74)-1,7)),"")</f>
        <v>42121</v>
      </c>
      <c r="V89" s="240">
        <f>IF(MONTH(DATE(U73,MONTH(U74),30-MOD(6+WEEKDAY(U74)-1,7)))=MONTH(U74),DATE(U73,MONTH(U74),30-MOD(6+WEEKDAY(U74)-1,7)),"")</f>
        <v>42122</v>
      </c>
      <c r="W89" s="240">
        <f>IF(MONTH(DATE(U73,MONTH(U74),31-MOD(6+WEEKDAY(U74)-1,7)))=MONTH(U74),DATE(U73,MONTH(U74),31-MOD(6+WEEKDAY(U74)-1,7)),"")</f>
        <v>42123</v>
      </c>
      <c r="X89" s="240">
        <f>IF(MONTH(DATE(U73,MONTH(U74),32-MOD(6+WEEKDAY(U74)-1,7)))=MONTH(U74),DATE(U73,MONTH(U74),32-MOD(6+WEEKDAY(U74)-1,7)),"")</f>
        <v>42124</v>
      </c>
      <c r="Y89" s="240" t="str">
        <f>IF(MONTH(DATE(U73,MONTH(U74),33-MOD(6+WEEKDAY(U74)-1,7)))=MONTH(U74),DATE(U73,MONTH(U74),33-MOD(6+WEEKDAY(U74)-1,7)),"")</f>
        <v/>
      </c>
      <c r="Z89" s="240" t="str">
        <f>IF(MONTH(DATE(U73,MONTH(U74),34-MOD(6+WEEKDAY(U74)-1,7)))=MONTH(U74),DATE(U73,MONTH(U74),34-MOD(6+WEEKDAY(U74)-1,7)),"")</f>
        <v/>
      </c>
      <c r="AA89" s="240" t="str">
        <f>IF(MONTH(DATE(U73,MONTH(U74),35-MOD(6+WEEKDAY(U74)-1,7)))=MONTH(U74),DATE(U73,MONTH(U74),35-MOD(6+WEEKDAY(U74)-1,7)),"")</f>
        <v/>
      </c>
      <c r="AB89" s="222"/>
      <c r="AC89" s="223"/>
      <c r="AE89" s="224"/>
      <c r="AF89" s="221"/>
      <c r="AG89" s="240">
        <f>IF(MONTH(DATE(AG73,MONTH(AG74),29-MOD(6+WEEKDAY(AG74)-1,7)))=MONTH(AG74),DATE(AG73,MONTH(AG74),29-MOD(6+WEEKDAY(AG74)-1,7)),"")</f>
        <v>42149</v>
      </c>
      <c r="AH89" s="240">
        <f>IF(MONTH(DATE(AG73,MONTH(AG74),30-MOD(6+WEEKDAY(AG74)-1,7)))=MONTH(AG74),DATE(AG73,MONTH(AG74),30-MOD(6+WEEKDAY(AG74)-1,7)),"")</f>
        <v>42150</v>
      </c>
      <c r="AI89" s="240">
        <f>IF(MONTH(DATE(AG73,MONTH(AG74),31-MOD(6+WEEKDAY(AG74)-1,7)))=MONTH(AG74),DATE(AG73,MONTH(AG74),31-MOD(6+WEEKDAY(AG74)-1,7)),"")</f>
        <v>42151</v>
      </c>
      <c r="AJ89" s="240">
        <f>IF(MONTH(DATE(AG73,MONTH(AG74),32-MOD(6+WEEKDAY(AG74)-1,7)))=MONTH(AG74),DATE(AG73,MONTH(AG74),32-MOD(6+WEEKDAY(AG74)-1,7)),"")</f>
        <v>42152</v>
      </c>
      <c r="AK89" s="240">
        <f>IF(MONTH(DATE(AG73,MONTH(AG74),33-MOD(6+WEEKDAY(AG74)-1,7)))=MONTH(AG74),DATE(AG73,MONTH(AG74),33-MOD(6+WEEKDAY(AG74)-1,7)),"")</f>
        <v>42153</v>
      </c>
      <c r="AL89" s="240">
        <f>IF(MONTH(DATE(AG73,MONTH(AG74),34-MOD(6+WEEKDAY(AG74)-1,7)))=MONTH(AG74),DATE(AG73,MONTH(AG74),34-MOD(6+WEEKDAY(AG74)-1,7)),"")</f>
        <v>42154</v>
      </c>
      <c r="AM89" s="240">
        <f>IF(MONTH(DATE(AG73,MONTH(AG74),35-MOD(6+WEEKDAY(AG74)-1,7)))=MONTH(AG74),DATE(AG73,MONTH(AG74),35-MOD(6+WEEKDAY(AG74)-1,7)),"")</f>
        <v>42155</v>
      </c>
      <c r="AN89" s="222"/>
      <c r="AO89" s="223"/>
    </row>
    <row r="90" spans="7:41" x14ac:dyDescent="0.2">
      <c r="G90" s="224">
        <f t="shared" ref="G90" si="72">COUNTIF(I90:O90,"&gt;0")</f>
        <v>0</v>
      </c>
      <c r="H90" s="221" t="s">
        <v>260</v>
      </c>
      <c r="I90" s="242" t="str">
        <f>IF(OR(I89&lt;$B$11,I89&gt;$B$13),0,IF(I89="",0,IF(OR(I89=$D$30,I89=$D$31,I89=$D$32,I89=$D$33,I89=$D$34,I89=$D$35,I89=$D$36,I89=$D$37,I89=$D$38,I89=$D$39,I89=$D$40,I89=$D$41,I89=$D$42,I89=$D$43,I89=$D$44,I89=$D$45,I89=$D$46,I89=$D$47,I89=$D$48,I89=$D$49,I89=$D$50,I89=$D$51),"F",IF(I88=1,"ALT",IF(OR(I89&lt;L103,I89&gt;L104),(HLOOKUP($I$7,$K$1:$Q$2,2,FALSE)),0)))))</f>
        <v>ALT</v>
      </c>
      <c r="J90" s="242" t="str">
        <f>IF(OR(J89&lt;$B$11,J89&gt;$B$13),0,IF(J89="",0,IF(OR(J89=$D$30,J89=$D$31,J89=$D$32,J89=$D$33,J89=$D$34,J89=$D$35,J89=$D$36,J89=$D$37,J89=$D$38,J89=$D$39,J89=$D$40,J89=$D$41,J89=$D$42,J89=$D$43,J89=$D$44,J89=$D$45,J89=$D$46,J89=$D$47,J89=$D$48,J89=$D$49,J89=$D$50,J89=$D$51),"F",IF(J88=1,"ALT",IF(OR(J89&lt;L103,J89&gt;L104),(HLOOKUP($I$7,$K$1:$Q$2,2,FALSE)),0)))))</f>
        <v>ALT</v>
      </c>
      <c r="K90" s="242" t="str">
        <f>IF(OR(K89&lt;$B$11,K89&gt;$B$13),0,IF(K89="",0,IF(OR(K89=$D$30,K89=$D$31,K89=$D$32,K89=$D$33,K89=$D$34,K89=$D$35,K89=$D$36,K89=$D$37,K89=$D$38,K89=$D$39,K89=$D$40,K89=$D$41,K89=$D$42,K89=$D$43,K89=$D$44,K89=$D$45,K89=$D$46,K89=$D$47,K89=$D$48,K89=$D$49,K89=$D$50,K89=$D$51),"F",IF(K88=1,"ALT",IF(OR(K89&lt;L103,K89&gt;L104),(HLOOKUP($I$7,$K$1:$Q$2,2,FALSE)),0)))))</f>
        <v>ALT</v>
      </c>
      <c r="L90" s="242" t="str">
        <f>IF(OR(L89&lt;$B$11,L89&gt;$B$13),0,IF(L89="",0,IF(OR(L89=$D$30,L89=$D$31,L89=$D$32,L89=$D$33,L89=$D$34,L89=$D$35,L89=$D$36,L89=$D$37,L89=$D$38,L89=$D$39,L89=$D$40,L89=$D$41,L89=$D$42,L89=$D$43,L89=$D$44,L89=$D$45,L89=$D$46,L89=$D$47,L89=$D$48,L89=$D$49,L89=$D$50,L89=$D$51),"F",IF(L88=1,"ALT",IF(OR(L89&lt;L103,L89&gt;L104),(HLOOKUP($I$7,$K$1:$Q$2,2,FALSE)),0)))))</f>
        <v>ALT</v>
      </c>
      <c r="M90" s="242" t="str">
        <f>IF(OR(M89&lt;$B$11,M89&gt;$B$13),0,IF(M89="",0,IF(OR(M89=$D$30,M89=$D$31,M89=$D$32,M89=$D$33,M89=$D$34,M89=$D$35,M89=$D$36,M89=$D$37,M89=$D$38,M89=$D$39,M89=$D$40,M89=$D$41,M89=$D$42,M89=$D$43,M89=$D$44,M89=$D$45,M89=$D$46,M89=$D$47,M89=$D$48,M89=$D$49,M89=$D$50,M89=$D$51),"F",IF(M88=1,"ALT",IF(OR(M89&lt;L103,M89&gt;L104),(HLOOKUP($I$7,$K$1:$Q$2,2,FALSE)),0)))))</f>
        <v>ALT</v>
      </c>
      <c r="N90" s="242"/>
      <c r="O90" s="242"/>
      <c r="P90" s="222">
        <f t="shared" ref="P90" si="73">SUM(I90:O90)</f>
        <v>0</v>
      </c>
      <c r="Q90" s="223" t="s">
        <v>261</v>
      </c>
      <c r="S90" s="224">
        <f t="shared" ref="S90" si="74">COUNTIF(U90:AA90,"&gt;0")</f>
        <v>4</v>
      </c>
      <c r="T90" s="221" t="s">
        <v>260</v>
      </c>
      <c r="U90" s="242">
        <f>IF(OR(U89&lt;$B$11,U89&gt;$B$13),0,IF(U89="",0,IF(OR(U89=$D$30,U89=$D$31,U89=$D$32,U89=$D$33,U89=$D$34,U89=$D$35,U89=$D$36,U89=$D$37,U89=$D$38,U89=$D$39,U89=$D$40,U89=$D$41,U89=$D$42,U89=$D$43,U89=$D$44,U89=$D$45,U89=$D$46,U89=$D$47,U89=$D$48,U89=$D$49,U89=$D$50,U89=$D$51),"F",IF(U88=1,"ALT",IF(OR(U89&lt;X103,U89&gt;X104),(HLOOKUP($I$7,$K$1:$Q$2,2,FALSE)),0)))))</f>
        <v>7</v>
      </c>
      <c r="V90" s="242">
        <f>IF(OR(V89&lt;$B$11,V89&gt;$B$13),0,IF(V89="",0,IF(OR(V89=$D$30,V89=$D$31,V89=$D$32,V89=$D$33,V89=$D$34,V89=$D$35,V89=$D$36,V89=$D$37,V89=$D$38,V89=$D$39,V89=$D$40,V89=$D$41,V89=$D$42,V89=$D$43,V89=$D$44,V89=$D$45,V89=$D$46,V89=$D$47,V89=$D$48,V89=$D$49,V89=$D$50,V89=$D$51),"F",IF(V88=1,"ALT",IF(OR(V89&lt;X103,V89&gt;X104),(HLOOKUP($I$7,$K$1:$Q$2,2,FALSE)),0)))))</f>
        <v>7</v>
      </c>
      <c r="W90" s="242">
        <f>IF(OR(W89&lt;$B$11,W89&gt;$B$13),0,IF(W89="",0,IF(OR(W89=$D$30,W89=$D$31,W89=$D$32,W89=$D$33,W89=$D$34,W89=$D$35,W89=$D$36,W89=$D$37,W89=$D$38,W89=$D$39,W89=$D$40,W89=$D$41,W89=$D$42,W89=$D$43,W89=$D$44,W89=$D$45,W89=$D$46,W89=$D$47,W89=$D$48,W89=$D$49,W89=$D$50,W89=$D$51),"F",IF(W88=1,"ALT",IF(OR(W89&lt;X103,W89&gt;X104),(HLOOKUP($I$7,$K$1:$Q$2,2,FALSE)),0)))))</f>
        <v>7</v>
      </c>
      <c r="X90" s="242">
        <f>IF(OR(X89&lt;$B$11,X89&gt;$B$13),0,IF(X89="",0,IF(OR(X89=$D$30,X89=$D$31,X89=$D$32,X89=$D$33,X89=$D$34,X89=$D$35,X89=$D$36,X89=$D$37,X89=$D$38,X89=$D$39,X89=$D$40,X89=$D$41,X89=$D$42,X89=$D$43,X89=$D$44,X89=$D$45,X89=$D$46,X89=$D$47,X89=$D$48,X89=$D$49,X89=$D$50,X89=$D$51),"F",IF(X88=1,"ALT",IF(OR(X89&lt;X103,X89&gt;X104),(HLOOKUP($I$7,$K$1:$Q$2,2,FALSE)),0)))))</f>
        <v>7</v>
      </c>
      <c r="Y90" s="242">
        <f>IF(OR(Y89&lt;$B$11,Y89&gt;$B$13),0,IF(Y89="",0,IF(OR(Y89=$D$30,Y89=$D$31,Y89=$D$32,Y89=$D$33,Y89=$D$34,Y89=$D$35,Y89=$D$36,Y89=$D$37,Y89=$D$38,Y89=$D$39,Y89=$D$40,Y89=$D$41,Y89=$D$42,Y89=$D$43,Y89=$D$44,Y89=$D$45,Y89=$D$46,Y89=$D$47,Y89=$D$48,Y89=$D$49,Y89=$D$50,Y89=$D$51),"F",IF(Y88=1,"ALT",IF(OR(Y89&lt;X103,Y89&gt;X104),(HLOOKUP($I$7,$K$1:$Q$2,2,FALSE)),0)))))</f>
        <v>0</v>
      </c>
      <c r="Z90" s="242"/>
      <c r="AA90" s="242"/>
      <c r="AB90" s="222">
        <f t="shared" ref="AB90" si="75">SUM(U90:AA90)</f>
        <v>28</v>
      </c>
      <c r="AC90" s="223" t="s">
        <v>261</v>
      </c>
      <c r="AE90" s="224">
        <f t="shared" ref="AE90" si="76">COUNTIF(AG90:AM90,"&gt;0")</f>
        <v>5</v>
      </c>
      <c r="AF90" s="221" t="s">
        <v>260</v>
      </c>
      <c r="AG90" s="242">
        <f>IF(OR(AG89&lt;$B$11,AG89&gt;$B$13),0,IF(AG89="",0,IF(OR(AG89=$D$30,AG89=$D$31,AG89=$D$32,AG89=$D$33,AG89=$D$34,AG89=$D$35,AG89=$D$36,AG89=$D$37,AG89=$D$38,AG89=$D$39,AG89=$D$40,AG89=$D$41,AG89=$D$42,AG89=$D$43,AG89=$D$44,AG89=$D$45,AG89=$D$46,AG89=$D$47,AG89=$D$48,AG89=$D$49,AG89=$D$50,AG89=$D$51),"F",IF(AG88=1,"ALT",IF(OR(AG89&lt;AJ103,AG89&gt;AJ104),(HLOOKUP($I$7,$K$1:$Q$2,2,FALSE)),0)))))</f>
        <v>7</v>
      </c>
      <c r="AH90" s="242">
        <f>IF(OR(AH89&lt;$B$11,AH89&gt;$B$13),0,IF(AH89="",0,IF(OR(AH89=$D$30,AH89=$D$31,AH89=$D$32,AH89=$D$33,AH89=$D$34,AH89=$D$35,AH89=$D$36,AH89=$D$37,AH89=$D$38,AH89=$D$39,AH89=$D$40,AH89=$D$41,AH89=$D$42,AH89=$D$43,AH89=$D$44,AH89=$D$45,AH89=$D$46,AH89=$D$47,AH89=$D$48,AH89=$D$49,AH89=$D$50,AH89=$D$51),"F",IF(AH88=1,"ALT",IF(OR(AH89&lt;AJ103,AH89&gt;AJ104),(HLOOKUP($I$7,$K$1:$Q$2,2,FALSE)),0)))))</f>
        <v>7</v>
      </c>
      <c r="AI90" s="242">
        <f>IF(OR(AI89&lt;$B$11,AI89&gt;$B$13),0,IF(AI89="",0,IF(OR(AI89=$D$30,AI89=$D$31,AI89=$D$32,AI89=$D$33,AI89=$D$34,AI89=$D$35,AI89=$D$36,AI89=$D$37,AI89=$D$38,AI89=$D$39,AI89=$D$40,AI89=$D$41,AI89=$D$42,AI89=$D$43,AI89=$D$44,AI89=$D$45,AI89=$D$46,AI89=$D$47,AI89=$D$48,AI89=$D$49,AI89=$D$50,AI89=$D$51),"F",IF(AI88=1,"ALT",IF(OR(AI89&lt;AJ103,AI89&gt;AJ104),(HLOOKUP($I$7,$K$1:$Q$2,2,FALSE)),0)))))</f>
        <v>7</v>
      </c>
      <c r="AJ90" s="242">
        <f>IF(OR(AJ89&lt;$B$11,AJ89&gt;$B$13),0,IF(AJ89="",0,IF(OR(AJ89=$D$30,AJ89=$D$31,AJ89=$D$32,AJ89=$D$33,AJ89=$D$34,AJ89=$D$35,AJ89=$D$36,AJ89=$D$37,AJ89=$D$38,AJ89=$D$39,AJ89=$D$40,AJ89=$D$41,AJ89=$D$42,AJ89=$D$43,AJ89=$D$44,AJ89=$D$45,AJ89=$D$46,AJ89=$D$47,AJ89=$D$48,AJ89=$D$49,AJ89=$D$50,AJ89=$D$51),"F",IF(AJ88=1,"ALT",IF(OR(AJ89&lt;AJ103,AJ89&gt;AJ104),(HLOOKUP($I$7,$K$1:$Q$2,2,FALSE)),0)))))</f>
        <v>7</v>
      </c>
      <c r="AK90" s="242">
        <f>IF(OR(AK89&lt;$B$11,AK89&gt;$B$13),0,IF(AK89="",0,IF(OR(AK89=$D$30,AK89=$D$31,AK89=$D$32,AK89=$D$33,AK89=$D$34,AK89=$D$35,AK89=$D$36,AK89=$D$37,AK89=$D$38,AK89=$D$39,AK89=$D$40,AK89=$D$41,AK89=$D$42,AK89=$D$43,AK89=$D$44,AK89=$D$45,AK89=$D$46,AK89=$D$47,AK89=$D$48,AK89=$D$49,AK89=$D$50,AK89=$D$51),"F",IF(AK88=1,"ALT",IF(OR(AK89&lt;AJ103,AK89&gt;AJ104),(HLOOKUP($I$7,$K$1:$Q$2,2,FALSE)),0)))))</f>
        <v>7</v>
      </c>
      <c r="AL90" s="242"/>
      <c r="AM90" s="242"/>
      <c r="AN90" s="222">
        <f t="shared" ref="AN90" si="77">SUM(AG90:AM90)</f>
        <v>35</v>
      </c>
      <c r="AO90" s="223" t="s">
        <v>261</v>
      </c>
    </row>
    <row r="91" spans="7:41" x14ac:dyDescent="0.2">
      <c r="G91" s="224"/>
      <c r="H91" s="221"/>
      <c r="I91" s="253">
        <f>IF(AND(I92&lt;=L100,I92&gt;=L99),1,"")</f>
        <v>1</v>
      </c>
      <c r="J91" s="253">
        <f>IF(AND(J92&lt;=L100,J92&gt;=L99),1,"")</f>
        <v>1</v>
      </c>
      <c r="K91" s="253" t="str">
        <f>IF(AND(K92&lt;=L100,K92&gt;=L99),1,"")</f>
        <v/>
      </c>
      <c r="L91" s="253" t="str">
        <f>IF(AND(L92&lt;=L100,L92&gt;=L99),1,"")</f>
        <v/>
      </c>
      <c r="M91" s="253" t="str">
        <f>IF(AND(M92&lt;=L100,M92&gt;=L99),1,"")</f>
        <v/>
      </c>
      <c r="N91" s="253"/>
      <c r="O91" s="253"/>
      <c r="P91" s="222"/>
      <c r="Q91" s="223"/>
      <c r="S91" s="224"/>
      <c r="T91" s="221"/>
      <c r="U91" s="253" t="str">
        <f>IF(AND(U92&lt;=X100,U92&gt;=X99),1,"")</f>
        <v/>
      </c>
      <c r="V91" s="253" t="str">
        <f>IF(AND(V92&lt;=X100,V92&gt;=X99),1,"")</f>
        <v/>
      </c>
      <c r="W91" s="253" t="str">
        <f>IF(AND(W92&lt;=X100,W92&gt;=X99),1,"")</f>
        <v/>
      </c>
      <c r="X91" s="253" t="str">
        <f>IF(AND(X92&lt;=X100,X92&gt;=X99),1,"")</f>
        <v/>
      </c>
      <c r="Y91" s="253" t="str">
        <f>IF(AND(Y92&lt;=X100,Y92&gt;=X99),1,"")</f>
        <v/>
      </c>
      <c r="Z91" s="253"/>
      <c r="AA91" s="253"/>
      <c r="AB91" s="222"/>
      <c r="AC91" s="223"/>
      <c r="AE91" s="224"/>
      <c r="AF91" s="221"/>
      <c r="AG91" s="253">
        <f>IF(AND(AG92&lt;=AJ100,AG92&gt;=AJ99),1,"")</f>
        <v>1</v>
      </c>
      <c r="AH91" s="253">
        <f>IF(AND(AH92&lt;=AJ100,AH92&gt;=AJ99),1,"")</f>
        <v>1</v>
      </c>
      <c r="AI91" s="253">
        <f>IF(AND(AI92&lt;=AJ100,AI92&gt;=AJ99),1,"")</f>
        <v>1</v>
      </c>
      <c r="AJ91" s="253">
        <f>IF(AND(AJ92&lt;=AJ100,AJ92&gt;=AJ99),1,"")</f>
        <v>1</v>
      </c>
      <c r="AK91" s="253">
        <f>IF(AND(AK92&lt;=AJ100,AK92&gt;=AJ99),1,"")</f>
        <v>1</v>
      </c>
      <c r="AL91" s="253"/>
      <c r="AM91" s="253"/>
      <c r="AN91" s="222"/>
      <c r="AO91" s="223"/>
    </row>
    <row r="92" spans="7:41" x14ac:dyDescent="0.2">
      <c r="G92" s="224"/>
      <c r="H92" s="221"/>
      <c r="I92" s="240">
        <f>IF(MONTH(DATE(I73,MONTH(I74),36-MOD(6+WEEKDAY(I74)-1,7)))=MONTH(I74),DATE(I73,MONTH(I74),36-MOD(6+WEEKDAY(I74)-1,7)),"")</f>
        <v>42093</v>
      </c>
      <c r="J92" s="240">
        <f>IF(MONTH(DATE(I73,MONTH(I74),37-MOD(6+WEEKDAY(I74)-1,7)))=MONTH(I74),DATE(I73,MONTH(I74),37-MOD(6+WEEKDAY(I74)-1,7)),"")</f>
        <v>42094</v>
      </c>
      <c r="K92" s="240" t="str">
        <f>IF(MONTH(DATE(I73,MONTH(I74),38-MOD(6+WEEKDAY(I74)-1,7)))=MONTH(I74),DATE(I73,MONTH(I74),38-MOD(6+WEEKDAY(I74)-1,7)),"")</f>
        <v/>
      </c>
      <c r="L92" s="240" t="str">
        <f>IF(MONTH(DATE(I73,MONTH(I74),39-MOD(6+WEEKDAY(I74)-1,7)))=MONTH(I74),DATE(I73,MONTH(I74),39-MOD(6+WEEKDAY(I74)-1,7)),"")</f>
        <v/>
      </c>
      <c r="M92" s="240" t="str">
        <f>IF(MONTH(DATE(I73,MONTH(I74),40-MOD(6+WEEKDAY(I74)-1,7)))=MONTH(I74),DATE(I73,MONTH(I74),40-MOD(6+WEEKDAY(I74)-1,7)),"")</f>
        <v/>
      </c>
      <c r="N92" s="240" t="str">
        <f>IF(MONTH(DATE(I73,MONTH(I74),41-MOD(6+WEEKDAY(I74)-1,7)))=MONTH(I74),DATE(I73,MONTH(I74),41-MOD(6+WEEKDAY(I74)-1,7)),"")</f>
        <v/>
      </c>
      <c r="O92" s="240" t="str">
        <f>IF(MONTH(DATE(I73,MONTH(I74),42-MOD(6+WEEKDAY(I74)-1,7)))=MONTH(I74),DATE(I73,MONTH(I74),42-MOD(6+WEEKDAY(I74)-1,7)),"")</f>
        <v/>
      </c>
      <c r="P92" s="222"/>
      <c r="Q92" s="223"/>
      <c r="S92" s="224"/>
      <c r="T92" s="221"/>
      <c r="U92" s="240" t="str">
        <f>IF(MONTH(DATE(U73,MONTH(U74),36-MOD(6+WEEKDAY(U74)-1,7)))=MONTH(U74),DATE(U73,MONTH(U74),36-MOD(6+WEEKDAY(U74)-1,7)),"")</f>
        <v/>
      </c>
      <c r="V92" s="240" t="str">
        <f>IF(MONTH(DATE(U73,MONTH(U74),37-MOD(6+WEEKDAY(U74)-1,7)))=MONTH(U74),DATE(U73,MONTH(U74),37-MOD(6+WEEKDAY(U74)-1,7)),"")</f>
        <v/>
      </c>
      <c r="W92" s="240" t="str">
        <f>IF(MONTH(DATE(U73,MONTH(U74),38-MOD(6+WEEKDAY(U74)-1,7)))=MONTH(U74),DATE(U73,MONTH(U74),38-MOD(6+WEEKDAY(U74)-1,7)),"")</f>
        <v/>
      </c>
      <c r="X92" s="240" t="str">
        <f>IF(MONTH(DATE(U73,MONTH(U74),39-MOD(6+WEEKDAY(U74)-1,7)))=MONTH(U74),DATE(U73,MONTH(U74),39-MOD(6+WEEKDAY(U74)-1,7)),"")</f>
        <v/>
      </c>
      <c r="Y92" s="240" t="str">
        <f>IF(MONTH(DATE(U73,MONTH(U74),40-MOD(6+WEEKDAY(U74)-1,7)))=MONTH(U74),DATE(U73,MONTH(U74),40-MOD(6+WEEKDAY(U74)-1,7)),"")</f>
        <v/>
      </c>
      <c r="Z92" s="240" t="str">
        <f>IF(MONTH(DATE(U73,MONTH(U74),41-MOD(6+WEEKDAY(U74)-1,7)))=MONTH(U74),DATE(U73,MONTH(U74),41-MOD(6+WEEKDAY(U74)-1,7)),"")</f>
        <v/>
      </c>
      <c r="AA92" s="240" t="str">
        <f>IF(MONTH(DATE(U73,MONTH(U74),42-MOD(6+WEEKDAY(U74)-1,7)))=MONTH(U74),DATE(U73,MONTH(U74),42-MOD(6+WEEKDAY(U74)-1,7)),"")</f>
        <v/>
      </c>
      <c r="AB92" s="222"/>
      <c r="AC92" s="223"/>
      <c r="AE92" s="224"/>
      <c r="AF92" s="221"/>
      <c r="AG92" s="240" t="str">
        <f>IF(MONTH(DATE(AG73,MONTH(AG74),36-MOD(6+WEEKDAY(AG74)-1,7)))=MONTH(AG74),DATE(AG73,MONTH(AG74),36-MOD(6+WEEKDAY(AG74)-1,7)),"")</f>
        <v/>
      </c>
      <c r="AH92" s="240" t="str">
        <f>IF(MONTH(DATE(AG73,MONTH(AG74),37-MOD(6+WEEKDAY(AG74)-1,7)))=MONTH(AG74),DATE(AG73,MONTH(AG74),37-MOD(6+WEEKDAY(AG74)-1,7)),"")</f>
        <v/>
      </c>
      <c r="AI92" s="240" t="str">
        <f>IF(MONTH(DATE(AG73,MONTH(AG74),38-MOD(6+WEEKDAY(AG74)-1,7)))=MONTH(AG74),DATE(AG73,MONTH(AG74),38-MOD(6+WEEKDAY(AG74)-1,7)),"")</f>
        <v/>
      </c>
      <c r="AJ92" s="240" t="str">
        <f>IF(MONTH(DATE(AG73,MONTH(AG74),39-MOD(6+WEEKDAY(AG74)-1,7)))=MONTH(AG74),DATE(AG73,MONTH(AG74),39-MOD(6+WEEKDAY(AG74)-1,7)),"")</f>
        <v/>
      </c>
      <c r="AK92" s="240" t="str">
        <f>IF(MONTH(DATE(AG73,MONTH(AG74),40-MOD(6+WEEKDAY(AG74)-1,7)))=MONTH(AG74),DATE(AG73,MONTH(AG74),40-MOD(6+WEEKDAY(AG74)-1,7)),"")</f>
        <v/>
      </c>
      <c r="AL92" s="240" t="str">
        <f>IF(MONTH(DATE(AG73,MONTH(AG74),41-MOD(6+WEEKDAY(AG74)-1,7)))=MONTH(AG74),DATE(AG73,MONTH(AG74),41-MOD(6+WEEKDAY(AG74)-1,7)),"")</f>
        <v/>
      </c>
      <c r="AM92" s="240" t="str">
        <f>IF(MONTH(DATE(AG73,MONTH(AG74),42-MOD(6+WEEKDAY(AG74)-1,7)))=MONTH(AG74),DATE(AG73,MONTH(AG74),42-MOD(6+WEEKDAY(AG74)-1,7)),"")</f>
        <v/>
      </c>
      <c r="AN92" s="222"/>
      <c r="AO92" s="223"/>
    </row>
    <row r="93" spans="7:41" x14ac:dyDescent="0.2">
      <c r="G93" s="224">
        <f t="shared" ref="G93" si="78">COUNTIF(I93:O93,"&gt;0")</f>
        <v>0</v>
      </c>
      <c r="H93" s="221" t="s">
        <v>260</v>
      </c>
      <c r="I93" s="242" t="str">
        <f>IF(OR(I92&lt;$B$11,I92&gt;$B$13),0,IF(I92="",0,IF(OR(I92=$D$30,I92=$D$31,I92=$D$32,I92=$D$33,I92=$D$34,I92=$D$35,I92=$D$36,I92=$D$37,I92=$D$38,I92=$D$39,I92=$D$40,I92=$D$41,I92=$D$42,I92=$D$43,I92=$D$44,I92=$D$45,I92=$D$46,I92=$D$47,I92=$D$48,I92=$D$49,I92=$D$50,I92=$D$51),"F",IF(I91=1,"ALT",IF(OR(I92&lt;L103,I92&gt;L104),(HLOOKUP($I$7,$K$1:$Q$2,2,FALSE)),0)))))</f>
        <v>ALT</v>
      </c>
      <c r="J93" s="242" t="str">
        <f>IF(OR(J92&lt;$B$11,J92&gt;$B$13),0,IF(J92="",0,IF(OR(J92=$D$30,J92=$D$31,J92=$D$32,J92=$D$33,J92=$D$34,J92=$D$35,J92=$D$36,J92=$D$37,J92=$D$38,J92=$D$39,J92=$D$40,J92=$D$41,J92=$D$42,J92=$D$43,J92=$D$44,J92=$D$45,J92=$D$46,J92=$D$47,J92=$D$48,J92=$D$49,J92=$D$50,J92=$D$51),"F",IF(J91=1,"ALT",IF(OR(J92&lt;L103,J92&gt;L104),(HLOOKUP($I$7,$K$1:$Q$2,2,FALSE)),0)))))</f>
        <v>ALT</v>
      </c>
      <c r="K93" s="242">
        <f>IF(OR(K92&lt;$B$11,K92&gt;$B$13),0,IF(K92="",0,IF(OR(K92=$D$30,K92=$D$31,K92=$D$32,K92=$D$33,K92=$D$34,K92=$D$35,K92=$D$36,K92=$D$37,K92=$D$38,K92=$D$39,K92=$D$40,K92=$D$41,K92=$D$42,K92=$D$43,K92=$D$44,K92=$D$45,K92=$D$46,K92=$D$47,K92=$D$48,K92=$D$49,K92=$D$50,K92=$D$51),"F",IF(K91=1,"ALT",IF(OR(K92&lt;L103,K92&gt;L104),(HLOOKUP($I$7,$K$1:$Q$2,2,FALSE)),0)))))</f>
        <v>0</v>
      </c>
      <c r="L93" s="242">
        <f>IF(OR(L92&lt;$B$11,L92&gt;$B$13),0,IF(L92="",0,IF(OR(L92=$D$30,L92=$D$31,L92=$D$32,L92=$D$33,L92=$D$34,L92=$D$35,L92=$D$36,L92=$D$37,L92=$D$38,L92=$D$39,L92=$D$40,L92=$D$41,L92=$D$42,L92=$D$43,L92=$D$44,L92=$D$45,L92=$D$46,L92=$D$47,L92=$D$48,L92=$D$49,L92=$D$50,L92=$D$51),"F",IF(L91=1,"ALT",IF(OR(L92&lt;L103,L92&gt;L104),(HLOOKUP($I$7,$K$1:$Q$2,2,FALSE)),0)))))</f>
        <v>0</v>
      </c>
      <c r="M93" s="242">
        <f>IF(OR(M92&lt;$B$11,M92&gt;$B$13),0,IF(M92="",0,IF(OR(M92=$D$30,M92=$D$31,M92=$D$32,M92=$D$33,M92=$D$34,M92=$D$35,M92=$D$36,M92=$D$37,M92=$D$38,M92=$D$39,M92=$D$40,M92=$D$41,M92=$D$42,M92=$D$43,M92=$D$44,M92=$D$45,M92=$D$46,M92=$D$47,M92=$D$48,M92=$D$49,M92=$D$50,M92=$D$51),"F",IF(M91=1,"ALT",IF(OR(M92&lt;L103,M92&gt;L104),(HLOOKUP($I$7,$K$1:$Q$2,2,FALSE)),0)))))</f>
        <v>0</v>
      </c>
      <c r="N93" s="242"/>
      <c r="O93" s="242"/>
      <c r="P93" s="222">
        <f t="shared" ref="P93" si="79">SUM(I93:O93)</f>
        <v>0</v>
      </c>
      <c r="Q93" s="223" t="s">
        <v>261</v>
      </c>
      <c r="S93" s="224">
        <f t="shared" ref="S93" si="80">COUNTIF(U93:AA93,"&gt;0")</f>
        <v>0</v>
      </c>
      <c r="T93" s="221" t="s">
        <v>260</v>
      </c>
      <c r="U93" s="242">
        <f>IF(OR(U92&lt;$B$11,U92&gt;$B$13),0,IF(U92="",0,IF(OR(U92=$D$30,U92=$D$31,U92=$D$32,U92=$D$33,U92=$D$34,U92=$D$35,U92=$D$36,U92=$D$37,U92=$D$38,U92=$D$39,U92=$D$40,U92=$D$41,U92=$D$42,U92=$D$43,U92=$D$44,U92=$D$45,U92=$D$46,U92=$D$47,U92=$D$48,U92=$D$49,U92=$D$50,U92=$D$51),"F",IF(U91=1,"ALT",IF(OR(U92&lt;X103,U92&gt;X104),(HLOOKUP($I$7,$K$1:$Q$2,2,FALSE)),0)))))</f>
        <v>0</v>
      </c>
      <c r="V93" s="242">
        <f>IF(OR(V92&lt;$B$11,V92&gt;$B$13),0,IF(V92="",0,IF(OR(V92=$D$30,V92=$D$31,V92=$D$32,V92=$D$33,V92=$D$34,V92=$D$35,V92=$D$36,V92=$D$37,V92=$D$38,V92=$D$39,V92=$D$40,V92=$D$41,V92=$D$42,V92=$D$43,V92=$D$44,V92=$D$45,V92=$D$46,V92=$D$47,V92=$D$48,V92=$D$49,V92=$D$50,V92=$D$51),"F",IF(V91=1,"ALT",IF(OR(V92&lt;X103,V92&gt;X104),(HLOOKUP($I$7,$K$1:$Q$2,2,FALSE)),0)))))</f>
        <v>0</v>
      </c>
      <c r="W93" s="242">
        <f>IF(OR(W92&lt;$B$11,W92&gt;$B$13),0,IF(W92="",0,IF(OR(W92=$D$30,W92=$D$31,W92=$D$32,W92=$D$33,W92=$D$34,W92=$D$35,W92=$D$36,W92=$D$37,W92=$D$38,W92=$D$39,W92=$D$40,W92=$D$41,W92=$D$42,W92=$D$43,W92=$D$44,W92=$D$45,W92=$D$46,W92=$D$47,W92=$D$48,W92=$D$49,W92=$D$50,W92=$D$51),"F",IF(W91=1,"ALT",IF(OR(W92&lt;X103,W92&gt;X104),(HLOOKUP($I$7,$K$1:$Q$2,2,FALSE)),0)))))</f>
        <v>0</v>
      </c>
      <c r="X93" s="242">
        <f>IF(OR(X92&lt;$B$11,X92&gt;$B$13),0,IF(X92="",0,IF(OR(X92=$D$30,X92=$D$31,X92=$D$32,X92=$D$33,X92=$D$34,X92=$D$35,X92=$D$36,X92=$D$37,X92=$D$38,X92=$D$39,X92=$D$40,X92=$D$41,X92=$D$42,X92=$D$43,X92=$D$44,X92=$D$45,X92=$D$46,X92=$D$47,X92=$D$48,X92=$D$49,X92=$D$50,X92=$D$51),"F",IF(X91=1,"ALT",IF(OR(X92&lt;X103,X92&gt;X104),(HLOOKUP($I$7,$K$1:$Q$2,2,FALSE)),0)))))</f>
        <v>0</v>
      </c>
      <c r="Y93" s="242">
        <f>IF(OR(Y92&lt;$B$11,Y92&gt;$B$13),0,IF(Y92="",0,IF(OR(Y92=$D$30,Y92=$D$31,Y92=$D$32,Y92=$D$33,Y92=$D$34,Y92=$D$35,Y92=$D$36,Y92=$D$37,Y92=$D$38,Y92=$D$39,Y92=$D$40,Y92=$D$41,Y92=$D$42,Y92=$D$43,Y92=$D$44,Y92=$D$45,Y92=$D$46,Y92=$D$47,Y92=$D$48,Y92=$D$49,Y92=$D$50,Y92=$D$51),"F",IF(Y91=1,"ALT",IF(OR(Y92&lt;X103,Y92&gt;X104),(HLOOKUP($I$7,$K$1:$Q$2,2,FALSE)),0)))))</f>
        <v>0</v>
      </c>
      <c r="Z93" s="242"/>
      <c r="AA93" s="242"/>
      <c r="AB93" s="222">
        <f t="shared" ref="AB93" si="81">SUM(U93:AA93)</f>
        <v>0</v>
      </c>
      <c r="AC93" s="223" t="s">
        <v>261</v>
      </c>
      <c r="AE93" s="224">
        <f t="shared" ref="AE93" si="82">COUNTIF(AG93:AM93,"&gt;0")</f>
        <v>0</v>
      </c>
      <c r="AF93" s="221" t="s">
        <v>260</v>
      </c>
      <c r="AG93" s="242">
        <f>IF(OR(AG92&lt;$B$11,AG92&gt;$B$13),0,IF(AG92="",0,IF(OR(AG92=$D$30,AG92=$D$31,AG92=$D$32,AG92=$D$33,AG92=$D$34,AG92=$D$35,AG92=$D$36,AG92=$D$37,AG92=$D$38,AG92=$D$39,AG92=$D$40,AG92=$D$41,AG92=$D$42,AG92=$D$43,AG92=$D$44,AG92=$D$45,AG92=$D$46,AG92=$D$47,AG92=$D$48,AG92=$D$49,AG92=$D$50,AG92=$D$51),"F",IF(AG91=1,"ALT",IF(OR(AG92&lt;AJ103,AG92&gt;AJ104),(HLOOKUP($I$7,$K$1:$Q$2,2,FALSE)),0)))))</f>
        <v>0</v>
      </c>
      <c r="AH93" s="242">
        <f>IF(OR(AH92&lt;$B$11,AH92&gt;$B$13),0,IF(AH92="",0,IF(OR(AH92=$D$30,AH92=$D$31,AH92=$D$32,AH92=$D$33,AH92=$D$34,AH92=$D$35,AH92=$D$36,AH92=$D$37,AH92=$D$38,AH92=$D$39,AH92=$D$40,AH92=$D$41,AH92=$D$42,AH92=$D$43,AH92=$D$44,AH92=$D$45,AH92=$D$46,AH92=$D$47,AH92=$D$48,AH92=$D$49,AH92=$D$50,AH92=$D$51),"F",IF(AH91=1,"ALT",IF(OR(AH92&lt;AJ103,AH92&gt;AJ104),(HLOOKUP($I$7,$K$1:$Q$2,2,FALSE)),0)))))</f>
        <v>0</v>
      </c>
      <c r="AI93" s="242">
        <f>IF(OR(AI92&lt;$B$11,AI92&gt;$B$13),0,IF(AI92="",0,IF(OR(AI92=$D$30,AI92=$D$31,AI92=$D$32,AI92=$D$33,AI92=$D$34,AI92=$D$35,AI92=$D$36,AI92=$D$37,AI92=$D$38,AI92=$D$39,AI92=$D$40,AI92=$D$41,AI92=$D$42,AI92=$D$43,AI92=$D$44,AI92=$D$45,AI92=$D$46,AI92=$D$47,AI92=$D$48,AI92=$D$49,AI92=$D$50,AI92=$D$51),"F",IF(AI91=1,"ALT",IF(OR(AI92&lt;AJ103,AI92&gt;AJ104),(HLOOKUP($I$7,$K$1:$Q$2,2,FALSE)),0)))))</f>
        <v>0</v>
      </c>
      <c r="AJ93" s="242">
        <f>IF(OR(AJ92&lt;$B$11,AJ92&gt;$B$13),0,IF(AJ92="",0,IF(OR(AJ92=$D$30,AJ92=$D$31,AJ92=$D$32,AJ92=$D$33,AJ92=$D$34,AJ92=$D$35,AJ92=$D$36,AJ92=$D$37,AJ92=$D$38,AJ92=$D$39,AJ92=$D$40,AJ92=$D$41,AJ92=$D$42,AJ92=$D$43,AJ92=$D$44,AJ92=$D$45,AJ92=$D$46,AJ92=$D$47,AJ92=$D$48,AJ92=$D$49,AJ92=$D$50,AJ92=$D$51),"F",IF(AJ91=1,"ALT",IF(OR(AJ92&lt;AJ103,AJ92&gt;AJ104),(HLOOKUP($I$7,$K$1:$Q$2,2,FALSE)),0)))))</f>
        <v>0</v>
      </c>
      <c r="AK93" s="242">
        <f>IF(OR(AK92&lt;$B$11,AK92&gt;$B$13),0,IF(AK92="",0,IF(OR(AK92=$D$30,AK92=$D$31,AK92=$D$32,AK92=$D$33,AK92=$D$34,AK92=$D$35,AK92=$D$36,AK92=$D$37,AK92=$D$38,AK92=$D$39,AK92=$D$40,AK92=$D$41,AK92=$D$42,AK92=$D$43,AK92=$D$44,AK92=$D$45,AK92=$D$46,AK92=$D$47,AK92=$D$48,AK92=$D$49,AK92=$D$50,AK92=$D$51),"F",IF(AK91=1,"ALT",IF(OR(AK92&lt;AJ103,AK92&gt;AJ104),(HLOOKUP($I$7,$K$1:$Q$2,2,FALSE)),0)))))</f>
        <v>0</v>
      </c>
      <c r="AL93" s="242"/>
      <c r="AM93" s="242"/>
      <c r="AN93" s="222">
        <f t="shared" ref="AN93" si="83">SUM(AG93:AM93)</f>
        <v>0</v>
      </c>
      <c r="AO93" s="223" t="s">
        <v>261</v>
      </c>
    </row>
    <row r="94" spans="7:41" x14ac:dyDescent="0.2">
      <c r="G94" s="224"/>
      <c r="H94" s="203"/>
      <c r="I94" s="211"/>
      <c r="J94" s="211"/>
      <c r="K94" s="211"/>
      <c r="L94" s="211"/>
      <c r="M94" s="211"/>
      <c r="N94" s="211"/>
      <c r="O94" s="211"/>
      <c r="P94" s="203"/>
      <c r="Q94" s="218"/>
      <c r="S94" s="224"/>
      <c r="T94" s="203"/>
      <c r="U94" s="211"/>
      <c r="V94" s="211"/>
      <c r="W94" s="211"/>
      <c r="X94" s="211"/>
      <c r="Y94" s="211"/>
      <c r="Z94" s="211"/>
      <c r="AA94" s="211"/>
      <c r="AB94" s="203"/>
      <c r="AC94" s="218"/>
      <c r="AE94" s="224"/>
      <c r="AF94" s="203"/>
      <c r="AG94" s="211"/>
      <c r="AH94" s="211"/>
      <c r="AI94" s="211"/>
      <c r="AJ94" s="211"/>
      <c r="AK94" s="211"/>
      <c r="AL94" s="211"/>
      <c r="AM94" s="211"/>
      <c r="AN94" s="203"/>
      <c r="AO94" s="218"/>
    </row>
    <row r="95" spans="7:41" x14ac:dyDescent="0.2">
      <c r="G95" s="224"/>
      <c r="H95" s="233" t="s">
        <v>266</v>
      </c>
      <c r="I95" s="227" t="s">
        <v>256</v>
      </c>
      <c r="J95" s="227"/>
      <c r="K95" s="227"/>
      <c r="L95" s="227"/>
      <c r="M95" s="227"/>
      <c r="N95" s="228">
        <f>SUM(G78:G93)</f>
        <v>5</v>
      </c>
      <c r="O95" s="229" t="s">
        <v>260</v>
      </c>
      <c r="P95" s="203"/>
      <c r="Q95" s="218"/>
      <c r="S95" s="224"/>
      <c r="T95" s="233" t="s">
        <v>266</v>
      </c>
      <c r="U95" s="227" t="s">
        <v>256</v>
      </c>
      <c r="V95" s="227"/>
      <c r="W95" s="227"/>
      <c r="X95" s="227"/>
      <c r="Y95" s="227"/>
      <c r="Z95" s="228">
        <f>SUM(S78:S93)</f>
        <v>8</v>
      </c>
      <c r="AA95" s="229" t="s">
        <v>260</v>
      </c>
      <c r="AB95" s="203"/>
      <c r="AC95" s="218"/>
      <c r="AE95" s="224"/>
      <c r="AF95" s="233" t="s">
        <v>266</v>
      </c>
      <c r="AG95" s="227" t="s">
        <v>256</v>
      </c>
      <c r="AH95" s="227"/>
      <c r="AI95" s="227"/>
      <c r="AJ95" s="227"/>
      <c r="AK95" s="227"/>
      <c r="AL95" s="228">
        <f>SUM(AE78:AE93)</f>
        <v>18</v>
      </c>
      <c r="AM95" s="229" t="s">
        <v>260</v>
      </c>
      <c r="AN95" s="203"/>
      <c r="AO95" s="218"/>
    </row>
    <row r="96" spans="7:41" x14ac:dyDescent="0.2">
      <c r="G96" s="224"/>
      <c r="H96" s="234" t="s">
        <v>266</v>
      </c>
      <c r="I96" s="230" t="s">
        <v>259</v>
      </c>
      <c r="J96" s="230"/>
      <c r="K96" s="230"/>
      <c r="L96" s="230"/>
      <c r="M96" s="230"/>
      <c r="N96" s="231">
        <f>SUM(P78:P93)</f>
        <v>35</v>
      </c>
      <c r="O96" s="232" t="s">
        <v>261</v>
      </c>
      <c r="P96" s="203"/>
      <c r="Q96" s="218"/>
      <c r="S96" s="224"/>
      <c r="T96" s="234" t="s">
        <v>266</v>
      </c>
      <c r="U96" s="230" t="s">
        <v>259</v>
      </c>
      <c r="V96" s="230"/>
      <c r="W96" s="230"/>
      <c r="X96" s="230"/>
      <c r="Y96" s="230"/>
      <c r="Z96" s="231">
        <f>SUM(AB78:AB93)</f>
        <v>56</v>
      </c>
      <c r="AA96" s="232" t="s">
        <v>261</v>
      </c>
      <c r="AB96" s="203"/>
      <c r="AC96" s="218"/>
      <c r="AE96" s="224"/>
      <c r="AF96" s="234" t="s">
        <v>266</v>
      </c>
      <c r="AG96" s="230" t="s">
        <v>259</v>
      </c>
      <c r="AH96" s="230"/>
      <c r="AI96" s="230"/>
      <c r="AJ96" s="230"/>
      <c r="AK96" s="230"/>
      <c r="AL96" s="231">
        <f>SUM(AN78:AN93)</f>
        <v>126</v>
      </c>
      <c r="AM96" s="232" t="s">
        <v>261</v>
      </c>
      <c r="AN96" s="203"/>
      <c r="AO96" s="218"/>
    </row>
    <row r="97" spans="7:41" x14ac:dyDescent="0.2">
      <c r="G97" s="224"/>
      <c r="H97" s="203"/>
      <c r="I97" s="203"/>
      <c r="J97" s="203"/>
      <c r="K97" s="203"/>
      <c r="L97" s="203"/>
      <c r="M97" s="203"/>
      <c r="N97" s="203"/>
      <c r="O97" s="203"/>
      <c r="P97" s="203"/>
      <c r="Q97" s="218"/>
      <c r="S97" s="224"/>
      <c r="T97" s="203"/>
      <c r="U97" s="203"/>
      <c r="V97" s="203"/>
      <c r="W97" s="203"/>
      <c r="X97" s="203"/>
      <c r="Y97" s="203"/>
      <c r="Z97" s="203"/>
      <c r="AA97" s="203"/>
      <c r="AB97" s="203"/>
      <c r="AC97" s="218"/>
      <c r="AE97" s="224"/>
      <c r="AF97" s="203"/>
      <c r="AG97" s="203"/>
      <c r="AH97" s="203"/>
      <c r="AI97" s="203"/>
      <c r="AJ97" s="203"/>
      <c r="AK97" s="203"/>
      <c r="AL97" s="203"/>
      <c r="AM97" s="203"/>
      <c r="AN97" s="203"/>
      <c r="AO97" s="218"/>
    </row>
    <row r="98" spans="7:41" x14ac:dyDescent="0.2">
      <c r="G98" s="224"/>
      <c r="H98" s="225" t="s">
        <v>262</v>
      </c>
      <c r="I98" s="226"/>
      <c r="J98" s="226"/>
      <c r="K98" s="226"/>
      <c r="L98" s="226"/>
      <c r="M98" s="226"/>
      <c r="N98" s="226"/>
      <c r="O98" s="226"/>
      <c r="P98" s="203"/>
      <c r="Q98" s="218"/>
      <c r="S98" s="224"/>
      <c r="T98" s="225" t="s">
        <v>262</v>
      </c>
      <c r="U98" s="226"/>
      <c r="V98" s="226"/>
      <c r="W98" s="226"/>
      <c r="X98" s="226"/>
      <c r="Y98" s="226"/>
      <c r="Z98" s="226"/>
      <c r="AA98" s="226"/>
      <c r="AB98" s="203"/>
      <c r="AC98" s="218"/>
      <c r="AE98" s="224"/>
      <c r="AF98" s="225" t="s">
        <v>262</v>
      </c>
      <c r="AG98" s="226"/>
      <c r="AH98" s="226"/>
      <c r="AI98" s="226"/>
      <c r="AJ98" s="226"/>
      <c r="AK98" s="226"/>
      <c r="AL98" s="226"/>
      <c r="AM98" s="226"/>
      <c r="AN98" s="203"/>
      <c r="AO98" s="218"/>
    </row>
    <row r="99" spans="7:41" x14ac:dyDescent="0.2">
      <c r="G99" s="224"/>
      <c r="H99" s="318" t="s">
        <v>263</v>
      </c>
      <c r="I99" s="319"/>
      <c r="J99" s="319"/>
      <c r="K99" s="319"/>
      <c r="L99" s="320">
        <v>42072</v>
      </c>
      <c r="M99" s="320"/>
      <c r="N99" s="321"/>
      <c r="O99" s="226"/>
      <c r="P99" s="203"/>
      <c r="Q99" s="218"/>
      <c r="S99" s="224"/>
      <c r="T99" s="318" t="s">
        <v>263</v>
      </c>
      <c r="U99" s="319"/>
      <c r="V99" s="319"/>
      <c r="W99" s="319"/>
      <c r="X99" s="320">
        <v>42095</v>
      </c>
      <c r="Y99" s="320"/>
      <c r="Z99" s="321"/>
      <c r="AA99" s="226"/>
      <c r="AB99" s="203"/>
      <c r="AC99" s="218"/>
      <c r="AE99" s="224"/>
      <c r="AF99" s="318" t="s">
        <v>263</v>
      </c>
      <c r="AG99" s="319"/>
      <c r="AH99" s="319"/>
      <c r="AI99" s="319"/>
      <c r="AJ99" s="320"/>
      <c r="AK99" s="320"/>
      <c r="AL99" s="321"/>
      <c r="AM99" s="226"/>
      <c r="AN99" s="203"/>
      <c r="AO99" s="218"/>
    </row>
    <row r="100" spans="7:41" x14ac:dyDescent="0.2">
      <c r="G100" s="224"/>
      <c r="H100" s="318" t="s">
        <v>264</v>
      </c>
      <c r="I100" s="319"/>
      <c r="J100" s="319"/>
      <c r="K100" s="319"/>
      <c r="L100" s="320">
        <v>42094</v>
      </c>
      <c r="M100" s="320"/>
      <c r="N100" s="321"/>
      <c r="O100" s="226"/>
      <c r="P100" s="203"/>
      <c r="Q100" s="218"/>
      <c r="S100" s="224"/>
      <c r="T100" s="318" t="s">
        <v>264</v>
      </c>
      <c r="U100" s="319"/>
      <c r="V100" s="319"/>
      <c r="W100" s="319"/>
      <c r="X100" s="320">
        <v>42114</v>
      </c>
      <c r="Y100" s="320"/>
      <c r="Z100" s="321"/>
      <c r="AA100" s="226"/>
      <c r="AB100" s="203"/>
      <c r="AC100" s="218"/>
      <c r="AE100" s="224"/>
      <c r="AF100" s="318" t="s">
        <v>264</v>
      </c>
      <c r="AG100" s="319"/>
      <c r="AH100" s="319"/>
      <c r="AI100" s="319"/>
      <c r="AJ100" s="320"/>
      <c r="AK100" s="320"/>
      <c r="AL100" s="321"/>
      <c r="AM100" s="226"/>
      <c r="AN100" s="203"/>
      <c r="AO100" s="218"/>
    </row>
    <row r="101" spans="7:41" x14ac:dyDescent="0.2">
      <c r="G101" s="224"/>
      <c r="H101" s="211"/>
      <c r="I101" s="211"/>
      <c r="J101" s="211"/>
      <c r="K101" s="211"/>
      <c r="L101" s="211"/>
      <c r="M101" s="211"/>
      <c r="N101" s="211"/>
      <c r="O101" s="211"/>
      <c r="P101" s="203"/>
      <c r="Q101" s="218"/>
      <c r="S101" s="224"/>
      <c r="T101" s="211"/>
      <c r="U101" s="211"/>
      <c r="V101" s="211"/>
      <c r="W101" s="211"/>
      <c r="X101" s="211"/>
      <c r="Y101" s="211"/>
      <c r="Z101" s="211"/>
      <c r="AA101" s="211"/>
      <c r="AB101" s="203"/>
      <c r="AC101" s="218"/>
      <c r="AE101" s="224"/>
      <c r="AF101" s="211"/>
      <c r="AG101" s="211"/>
      <c r="AH101" s="211"/>
      <c r="AI101" s="211"/>
      <c r="AJ101" s="211"/>
      <c r="AK101" s="211"/>
      <c r="AL101" s="211"/>
      <c r="AM101" s="211"/>
      <c r="AN101" s="203"/>
      <c r="AO101" s="218"/>
    </row>
    <row r="102" spans="7:41" x14ac:dyDescent="0.2">
      <c r="G102" s="224"/>
      <c r="H102" s="241" t="s">
        <v>265</v>
      </c>
      <c r="I102" s="211"/>
      <c r="J102" s="211"/>
      <c r="K102" s="211"/>
      <c r="L102" s="211"/>
      <c r="M102" s="211"/>
      <c r="N102" s="211"/>
      <c r="O102" s="211"/>
      <c r="P102" s="203"/>
      <c r="Q102" s="218"/>
      <c r="S102" s="224"/>
      <c r="T102" s="241" t="s">
        <v>265</v>
      </c>
      <c r="U102" s="211"/>
      <c r="V102" s="211"/>
      <c r="W102" s="211"/>
      <c r="X102" s="211"/>
      <c r="Y102" s="211"/>
      <c r="Z102" s="211"/>
      <c r="AA102" s="211"/>
      <c r="AB102" s="203"/>
      <c r="AC102" s="218"/>
      <c r="AE102" s="224"/>
      <c r="AF102" s="241" t="s">
        <v>265</v>
      </c>
      <c r="AG102" s="211"/>
      <c r="AH102" s="211"/>
      <c r="AI102" s="211"/>
      <c r="AJ102" s="211"/>
      <c r="AK102" s="211"/>
      <c r="AL102" s="211"/>
      <c r="AM102" s="211"/>
      <c r="AN102" s="203"/>
      <c r="AO102" s="218"/>
    </row>
    <row r="103" spans="7:41" x14ac:dyDescent="0.2">
      <c r="G103" s="224"/>
      <c r="H103" s="322" t="s">
        <v>263</v>
      </c>
      <c r="I103" s="323"/>
      <c r="J103" s="323"/>
      <c r="K103" s="324"/>
      <c r="L103" s="320"/>
      <c r="M103" s="320"/>
      <c r="N103" s="321"/>
      <c r="O103" s="211"/>
      <c r="P103" s="203"/>
      <c r="Q103" s="218"/>
      <c r="S103" s="224"/>
      <c r="T103" s="322" t="s">
        <v>263</v>
      </c>
      <c r="U103" s="323"/>
      <c r="V103" s="323"/>
      <c r="W103" s="324"/>
      <c r="X103" s="320"/>
      <c r="Y103" s="320"/>
      <c r="Z103" s="321"/>
      <c r="AA103" s="211"/>
      <c r="AB103" s="203"/>
      <c r="AC103" s="218"/>
      <c r="AE103" s="224"/>
      <c r="AF103" s="322" t="s">
        <v>263</v>
      </c>
      <c r="AG103" s="323"/>
      <c r="AH103" s="323"/>
      <c r="AI103" s="324"/>
      <c r="AJ103" s="320"/>
      <c r="AK103" s="320"/>
      <c r="AL103" s="321"/>
      <c r="AM103" s="211"/>
      <c r="AN103" s="203"/>
      <c r="AO103" s="218"/>
    </row>
    <row r="104" spans="7:41" x14ac:dyDescent="0.2">
      <c r="G104" s="224"/>
      <c r="H104" s="322" t="s">
        <v>264</v>
      </c>
      <c r="I104" s="323"/>
      <c r="J104" s="323"/>
      <c r="K104" s="324"/>
      <c r="L104" s="320"/>
      <c r="M104" s="320"/>
      <c r="N104" s="321"/>
      <c r="O104" s="211"/>
      <c r="P104" s="203"/>
      <c r="Q104" s="218"/>
      <c r="S104" s="224"/>
      <c r="T104" s="322" t="s">
        <v>264</v>
      </c>
      <c r="U104" s="323"/>
      <c r="V104" s="323"/>
      <c r="W104" s="324"/>
      <c r="X104" s="320"/>
      <c r="Y104" s="320"/>
      <c r="Z104" s="321"/>
      <c r="AA104" s="211"/>
      <c r="AB104" s="203"/>
      <c r="AC104" s="218"/>
      <c r="AE104" s="224"/>
      <c r="AF104" s="322" t="s">
        <v>264</v>
      </c>
      <c r="AG104" s="323"/>
      <c r="AH104" s="323"/>
      <c r="AI104" s="324"/>
      <c r="AJ104" s="320"/>
      <c r="AK104" s="320"/>
      <c r="AL104" s="321"/>
      <c r="AM104" s="211"/>
      <c r="AN104" s="203"/>
      <c r="AO104" s="218"/>
    </row>
    <row r="105" spans="7:41" ht="13.5" thickBot="1" x14ac:dyDescent="0.25">
      <c r="G105" s="239"/>
      <c r="H105" s="219"/>
      <c r="I105" s="219"/>
      <c r="J105" s="219"/>
      <c r="K105" s="219"/>
      <c r="L105" s="219"/>
      <c r="M105" s="219"/>
      <c r="N105" s="219"/>
      <c r="O105" s="219"/>
      <c r="P105" s="219"/>
      <c r="Q105" s="220"/>
      <c r="S105" s="239"/>
      <c r="T105" s="219"/>
      <c r="U105" s="219"/>
      <c r="V105" s="219"/>
      <c r="W105" s="219"/>
      <c r="X105" s="219"/>
      <c r="Y105" s="219"/>
      <c r="Z105" s="219"/>
      <c r="AA105" s="219"/>
      <c r="AB105" s="219"/>
      <c r="AC105" s="220"/>
      <c r="AE105" s="239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20"/>
    </row>
    <row r="106" spans="7:41" ht="13.5" thickBot="1" x14ac:dyDescent="0.25"/>
    <row r="107" spans="7:41" x14ac:dyDescent="0.2">
      <c r="G107" s="238"/>
      <c r="H107" s="214"/>
      <c r="I107" s="215">
        <f>IF(AM73=12,AG73+1,AG73)</f>
        <v>2015</v>
      </c>
      <c r="J107" s="215"/>
      <c r="K107" s="235"/>
      <c r="L107" s="235"/>
      <c r="M107" s="235"/>
      <c r="N107" s="235"/>
      <c r="O107" s="235">
        <f>IF(AM73=12,1,AM73+1)</f>
        <v>6</v>
      </c>
      <c r="P107" s="216"/>
      <c r="Q107" s="217"/>
      <c r="S107" s="238"/>
      <c r="T107" s="214"/>
      <c r="U107" s="215">
        <f>IF(O107=12,I107+1,I107)</f>
        <v>2015</v>
      </c>
      <c r="V107" s="215"/>
      <c r="W107" s="235"/>
      <c r="X107" s="235"/>
      <c r="Y107" s="235"/>
      <c r="Z107" s="235"/>
      <c r="AA107" s="235">
        <f>IF(O107=12,1,O107+1)</f>
        <v>7</v>
      </c>
      <c r="AB107" s="216"/>
      <c r="AC107" s="217"/>
      <c r="AE107" s="238"/>
      <c r="AF107" s="214"/>
      <c r="AG107" s="215">
        <f>IF(AA107=12,U107+1,U107)</f>
        <v>2015</v>
      </c>
      <c r="AH107" s="215"/>
      <c r="AI107" s="235"/>
      <c r="AJ107" s="235"/>
      <c r="AK107" s="235"/>
      <c r="AL107" s="235"/>
      <c r="AM107" s="235">
        <f>IF(AA107=12,1,AA107+1)</f>
        <v>8</v>
      </c>
      <c r="AN107" s="216"/>
      <c r="AO107" s="217"/>
    </row>
    <row r="108" spans="7:41" x14ac:dyDescent="0.2">
      <c r="G108" s="224"/>
      <c r="H108" s="203"/>
      <c r="I108" s="317">
        <f>DATE(I107,O107,1)</f>
        <v>42156</v>
      </c>
      <c r="J108" s="317"/>
      <c r="K108" s="317"/>
      <c r="L108" s="317"/>
      <c r="M108" s="317"/>
      <c r="N108" s="317"/>
      <c r="O108" s="317"/>
      <c r="P108" s="203"/>
      <c r="Q108" s="218"/>
      <c r="S108" s="224"/>
      <c r="T108" s="203"/>
      <c r="U108" s="317">
        <f>DATE(U107,AA107,1)</f>
        <v>42186</v>
      </c>
      <c r="V108" s="317"/>
      <c r="W108" s="317"/>
      <c r="X108" s="317"/>
      <c r="Y108" s="317"/>
      <c r="Z108" s="317"/>
      <c r="AA108" s="317"/>
      <c r="AB108" s="203"/>
      <c r="AC108" s="218"/>
      <c r="AE108" s="224"/>
      <c r="AF108" s="203"/>
      <c r="AG108" s="317">
        <f>DATE(AG107,AM107,1)</f>
        <v>42217</v>
      </c>
      <c r="AH108" s="317"/>
      <c r="AI108" s="317"/>
      <c r="AJ108" s="317"/>
      <c r="AK108" s="317"/>
      <c r="AL108" s="317"/>
      <c r="AM108" s="317"/>
      <c r="AN108" s="203"/>
      <c r="AO108" s="218"/>
    </row>
    <row r="109" spans="7:41" x14ac:dyDescent="0.2">
      <c r="G109" s="224"/>
      <c r="H109" s="203"/>
      <c r="I109" s="236" t="s">
        <v>248</v>
      </c>
      <c r="J109" s="236" t="s">
        <v>249</v>
      </c>
      <c r="K109" s="236" t="s">
        <v>250</v>
      </c>
      <c r="L109" s="236" t="s">
        <v>251</v>
      </c>
      <c r="M109" s="236" t="s">
        <v>252</v>
      </c>
      <c r="N109" s="236" t="s">
        <v>253</v>
      </c>
      <c r="O109" s="236" t="s">
        <v>254</v>
      </c>
      <c r="P109" s="203"/>
      <c r="Q109" s="218"/>
      <c r="S109" s="224"/>
      <c r="T109" s="203"/>
      <c r="U109" s="236" t="s">
        <v>248</v>
      </c>
      <c r="V109" s="236" t="s">
        <v>249</v>
      </c>
      <c r="W109" s="236" t="s">
        <v>250</v>
      </c>
      <c r="X109" s="236" t="s">
        <v>251</v>
      </c>
      <c r="Y109" s="236" t="s">
        <v>252</v>
      </c>
      <c r="Z109" s="236" t="s">
        <v>253</v>
      </c>
      <c r="AA109" s="236" t="s">
        <v>254</v>
      </c>
      <c r="AB109" s="203"/>
      <c r="AC109" s="218"/>
      <c r="AE109" s="224"/>
      <c r="AF109" s="203"/>
      <c r="AG109" s="236" t="s">
        <v>248</v>
      </c>
      <c r="AH109" s="236" t="s">
        <v>249</v>
      </c>
      <c r="AI109" s="236" t="s">
        <v>250</v>
      </c>
      <c r="AJ109" s="236" t="s">
        <v>251</v>
      </c>
      <c r="AK109" s="236" t="s">
        <v>252</v>
      </c>
      <c r="AL109" s="236" t="s">
        <v>253</v>
      </c>
      <c r="AM109" s="236" t="s">
        <v>254</v>
      </c>
      <c r="AN109" s="203"/>
      <c r="AO109" s="218"/>
    </row>
    <row r="110" spans="7:41" x14ac:dyDescent="0.2">
      <c r="G110" s="224"/>
      <c r="H110" s="203"/>
      <c r="I110" s="253" t="str">
        <f>IF(AND(I111&lt;=L134,I111&gt;=L133),1,"")</f>
        <v/>
      </c>
      <c r="J110" s="253" t="str">
        <f>IF(AND(J111&lt;=L134,J111&gt;=L133),1,"")</f>
        <v/>
      </c>
      <c r="K110" s="253" t="str">
        <f>IF(AND(K111&lt;=L134,K111&gt;=L133),1,"")</f>
        <v/>
      </c>
      <c r="L110" s="253" t="str">
        <f>IF(AND(L111&lt;=L134,L111&gt;=L133),1,"")</f>
        <v/>
      </c>
      <c r="M110" s="253" t="str">
        <f>IF(AND(M111&lt;=L134,M111&gt;=L133),1,"")</f>
        <v/>
      </c>
      <c r="N110" s="253"/>
      <c r="O110" s="253"/>
      <c r="P110" s="203"/>
      <c r="Q110" s="218"/>
      <c r="S110" s="224"/>
      <c r="T110" s="203"/>
      <c r="U110" s="253">
        <f>IF(AND(U111&lt;=X134,U111&gt;=X133),1,"")</f>
        <v>1</v>
      </c>
      <c r="V110" s="253">
        <f>IF(AND(V111&lt;=X134,V111&gt;=X133),1,"")</f>
        <v>1</v>
      </c>
      <c r="W110" s="253" t="str">
        <f>IF(AND(W111&lt;=X134,W111&gt;=X133),1,"")</f>
        <v/>
      </c>
      <c r="X110" s="253" t="str">
        <f>IF(AND(X111&lt;=X134,X111&gt;=X133),1,"")</f>
        <v/>
      </c>
      <c r="Y110" s="253" t="str">
        <f>IF(AND(Y111&lt;=X134,Y111&gt;=X133),1,"")</f>
        <v/>
      </c>
      <c r="Z110" s="253"/>
      <c r="AA110" s="253"/>
      <c r="AB110" s="203"/>
      <c r="AC110" s="218"/>
      <c r="AE110" s="224"/>
      <c r="AF110" s="203"/>
      <c r="AG110" s="253">
        <f>IF(AND(AG111&lt;=AJ134,AG111&gt;=AJ133),1,"")</f>
        <v>1</v>
      </c>
      <c r="AH110" s="253">
        <f>IF(AND(AH111&lt;=AJ134,AH111&gt;=AJ133),1,"")</f>
        <v>1</v>
      </c>
      <c r="AI110" s="253">
        <f>IF(AND(AI111&lt;=AJ134,AI111&gt;=AJ133),1,"")</f>
        <v>1</v>
      </c>
      <c r="AJ110" s="253">
        <f>IF(AND(AJ111&lt;=AJ134,AJ111&gt;=AJ133),1,"")</f>
        <v>1</v>
      </c>
      <c r="AK110" s="253">
        <f>IF(AND(AK111&lt;=AJ134,AK111&gt;=AJ133),1,"")</f>
        <v>1</v>
      </c>
      <c r="AL110" s="253"/>
      <c r="AM110" s="253"/>
      <c r="AN110" s="203"/>
      <c r="AO110" s="218"/>
    </row>
    <row r="111" spans="7:41" x14ac:dyDescent="0.2">
      <c r="G111" s="224"/>
      <c r="H111" s="203"/>
      <c r="I111" s="240">
        <f>IF(MONTH(DATE(I107,MONTH(I108),1-MOD(6+WEEKDAY(I108)-1,7)))=MONTH(I108),DATE(I107,MONTH(I108),1-MOD(6+WEEKDAY(I108)-1,7)),"")</f>
        <v>42156</v>
      </c>
      <c r="J111" s="240">
        <f>IF(MONTH(DATE(I107,MONTH(I108),2-MOD(6+WEEKDAY(I108)-1,7)))=MONTH(I108),DATE(I107,MONTH(I108),2-MOD(6+WEEKDAY(I108)-1,7)),"")</f>
        <v>42157</v>
      </c>
      <c r="K111" s="240">
        <f>IF(MONTH(DATE(I107,MONTH(I108),3-MOD(6+WEEKDAY(I108)-1,7)))=MONTH(I108),DATE(I107,MONTH(I108),3-MOD(6+WEEKDAY(I108)-1,7)),"")</f>
        <v>42158</v>
      </c>
      <c r="L111" s="240">
        <f>IF(MONTH(DATE(I107,MONTH(I108),4-MOD(6+WEEKDAY(I108)-1,7)))=MONTH(I108),DATE(I107,MONTH(I108),4-MOD(6+WEEKDAY(I108)-1,7)),"")</f>
        <v>42159</v>
      </c>
      <c r="M111" s="240">
        <f>IF(MONTH(DATE(I107,MONTH(I108),5-MOD(6+WEEKDAY(I108)-1,7)))=MONTH(I108),DATE(I107,MONTH(I108),5-MOD(6+WEEKDAY(I108)-1,7)),"")</f>
        <v>42160</v>
      </c>
      <c r="N111" s="240">
        <f>IF(MONTH(DATE(I107,MONTH(I108),6-MOD(6+WEEKDAY(I108)-1,7)))=MONTH(I108),DATE(I107,MONTH(I108),6-MOD(6+WEEKDAY(I108)-1,7)),"")</f>
        <v>42161</v>
      </c>
      <c r="O111" s="240">
        <f>IF(MONTH(DATE(I107,MONTH(I108),7-MOD(6+WEEKDAY(I108)-1,7)))=MONTH(I108),DATE(I107,MONTH(I108),7-MOD(6+WEEKDAY(I108)-1,7)),"")</f>
        <v>42162</v>
      </c>
      <c r="P111" s="222"/>
      <c r="Q111" s="223"/>
      <c r="S111" s="224"/>
      <c r="T111" s="203"/>
      <c r="U111" s="240" t="str">
        <f>IF(MONTH(DATE(U107,MONTH(U108),1-MOD(6+WEEKDAY(U108)-1,7)))=MONTH(U108),DATE(U107,MONTH(U108),1-MOD(6+WEEKDAY(U108)-1,7)),"")</f>
        <v/>
      </c>
      <c r="V111" s="240" t="str">
        <f>IF(MONTH(DATE(U107,MONTH(U108),2-MOD(6+WEEKDAY(U108)-1,7)))=MONTH(U108),DATE(U107,MONTH(U108),2-MOD(6+WEEKDAY(U108)-1,7)),"")</f>
        <v/>
      </c>
      <c r="W111" s="240">
        <f>IF(MONTH(DATE(U107,MONTH(U108),3-MOD(6+WEEKDAY(U108)-1,7)))=MONTH(U108),DATE(U107,MONTH(U108),3-MOD(6+WEEKDAY(U108)-1,7)),"")</f>
        <v>42186</v>
      </c>
      <c r="X111" s="240">
        <f>IF(MONTH(DATE(U107,MONTH(U108),4-MOD(6+WEEKDAY(U108)-1,7)))=MONTH(U108),DATE(U107,MONTH(U108),4-MOD(6+WEEKDAY(U108)-1,7)),"")</f>
        <v>42187</v>
      </c>
      <c r="Y111" s="240">
        <f>IF(MONTH(DATE(U107,MONTH(U108),5-MOD(6+WEEKDAY(U108)-1,7)))=MONTH(U108),DATE(U107,MONTH(U108),5-MOD(6+WEEKDAY(U108)-1,7)),"")</f>
        <v>42188</v>
      </c>
      <c r="Z111" s="240">
        <f>IF(MONTH(DATE(U107,MONTH(U108),6-MOD(6+WEEKDAY(U108)-1,7)))=MONTH(U108),DATE(U107,MONTH(U108),6-MOD(6+WEEKDAY(U108)-1,7)),"")</f>
        <v>42189</v>
      </c>
      <c r="AA111" s="240">
        <f>IF(MONTH(DATE(U107,MONTH(U108),7-MOD(6+WEEKDAY(U108)-1,7)))=MONTH(U108),DATE(U107,MONTH(U108),7-MOD(6+WEEKDAY(U108)-1,7)),"")</f>
        <v>42190</v>
      </c>
      <c r="AB111" s="222"/>
      <c r="AC111" s="223"/>
      <c r="AE111" s="224"/>
      <c r="AF111" s="203"/>
      <c r="AG111" s="240" t="str">
        <f>IF(MONTH(DATE(AG107,MONTH(AG108),1-MOD(6+WEEKDAY(AG108)-1,7)))=MONTH(AG108),DATE(AG107,MONTH(AG108),1-MOD(6+WEEKDAY(AG108)-1,7)),"")</f>
        <v/>
      </c>
      <c r="AH111" s="240" t="str">
        <f>IF(MONTH(DATE(AG107,MONTH(AG108),2-MOD(6+WEEKDAY(AG108)-1,7)))=MONTH(AG108),DATE(AG107,MONTH(AG108),2-MOD(6+WEEKDAY(AG108)-1,7)),"")</f>
        <v/>
      </c>
      <c r="AI111" s="240" t="str">
        <f>IF(MONTH(DATE(AG107,MONTH(AG108),3-MOD(6+WEEKDAY(AG108)-1,7)))=MONTH(AG108),DATE(AG107,MONTH(AG108),3-MOD(6+WEEKDAY(AG108)-1,7)),"")</f>
        <v/>
      </c>
      <c r="AJ111" s="240" t="str">
        <f>IF(MONTH(DATE(AG107,MONTH(AG108),4-MOD(6+WEEKDAY(AG108)-1,7)))=MONTH(AG108),DATE(AG107,MONTH(AG108),4-MOD(6+WEEKDAY(AG108)-1,7)),"")</f>
        <v/>
      </c>
      <c r="AK111" s="240" t="str">
        <f>IF(MONTH(DATE(AG107,MONTH(AG108),5-MOD(6+WEEKDAY(AG108)-1,7)))=MONTH(AG108),DATE(AG107,MONTH(AG108),5-MOD(6+WEEKDAY(AG108)-1,7)),"")</f>
        <v/>
      </c>
      <c r="AL111" s="240">
        <f>IF(MONTH(DATE(AG107,MONTH(AG108),6-MOD(6+WEEKDAY(AG108)-1,7)))=MONTH(AG108),DATE(AG107,MONTH(AG108),6-MOD(6+WEEKDAY(AG108)-1,7)),"")</f>
        <v>42217</v>
      </c>
      <c r="AM111" s="240">
        <f>IF(MONTH(DATE(AG107,MONTH(AG108),7-MOD(6+WEEKDAY(AG108)-1,7)))=MONTH(AG108),DATE(AG107,MONTH(AG108),7-MOD(6+WEEKDAY(AG108)-1,7)),"")</f>
        <v>42218</v>
      </c>
      <c r="AN111" s="222"/>
      <c r="AO111" s="223"/>
    </row>
    <row r="112" spans="7:41" x14ac:dyDescent="0.2">
      <c r="G112" s="224">
        <f>COUNTIF(I112:O112,"&gt;0")</f>
        <v>5</v>
      </c>
      <c r="H112" s="221" t="s">
        <v>260</v>
      </c>
      <c r="I112" s="242">
        <f>IF(OR(I111&lt;$B$11,I111&gt;$B$13),0,IF(I111="",0,IF(OR(I111=$D$30,I111=$D$31,I111=$D$32,I111=$D$33,I111=$D$34,I111=$D$35,I111=$D$36,I111=$D$37,I111=$D$38,I111=$D$39,I111=$D$40,I111=$D$41,I111=$D$42,I111=$D$43,I111=$D$44,I111=$D$45,I111=$D$46,I111=$D$47,I111=$D$48,I111=$D$49,I111=$D$50,I111=$D$51),"F",IF(I110=1,"ALT",IF(OR(I111&lt;L137,I111&gt;L138),(HLOOKUP($I$7,$K$1:$Q$2,2,FALSE)),0)))))</f>
        <v>7</v>
      </c>
      <c r="J112" s="242">
        <f>IF(OR(J111&lt;$B$11,J111&gt;$B$13),0,IF(J111="",0,IF(OR(J111=$D$30,J111=$D$31,J111=$D$32,J111=$D$33,J111=$D$34,J111=$D$35,J111=$D$36,J111=$D$37,J111=$D$38,J111=$D$39,J111=$D$40,J111=$D$41,J111=$D$42,J111=$D$43,J111=$D$44,J111=$D$45,J111=$D$46,J111=$D$47,J111=$D$48,J111=$D$49,J111=$D$50,J111=$D$51),"F",IF(J110=1,"ALT",IF(OR(J111&lt;L137,J111&gt;L138),(HLOOKUP($I$7,$K$1:$Q$2,2,FALSE)),0)))))</f>
        <v>7</v>
      </c>
      <c r="K112" s="242">
        <f>IF(OR(K111&lt;$B$11,K111&gt;$B$13),0,IF(K111="",0,IF(OR(K111=$D$30,K111=$D$31,K111=$D$32,K111=$D$33,K111=$D$34,K111=$D$35,K111=$D$36,K111=$D$37,K111=$D$38,K111=$D$39,K111=$D$40,K111=$D$41,K111=$D$42,K111=$D$43,K111=$D$44,K111=$D$45,K111=$D$46,K111=$D$47,K111=$D$48,K111=$D$49,K111=$D$50,K111=$D$51),"F",IF(K110=1,"ALT",IF(OR(K111&lt;L137,K111&gt;L138),(HLOOKUP($I$7,$K$1:$Q$2,2,FALSE)),0)))))</f>
        <v>7</v>
      </c>
      <c r="L112" s="242">
        <f>IF(OR(L111&lt;$B$11,L111&gt;$B$13),0,IF(L111="",0,IF(OR(L111=$D$30,L111=$D$31,L111=$D$32,L111=$D$33,L111=$D$34,L111=$D$35,L111=$D$36,L111=$D$37,L111=$D$38,L111=$D$39,L111=$D$40,L111=$D$41,L111=$D$42,L111=$D$43,L111=$D$44,L111=$D$45,L111=$D$46,L111=$D$47,L111=$D$48,L111=$D$49,L111=$D$50,L111=$D$51),"F",IF(L110=1,"ALT",IF(OR(L111&lt;L137,L111&gt;L138),(HLOOKUP($I$7,$K$1:$Q$2,2,FALSE)),0)))))</f>
        <v>7</v>
      </c>
      <c r="M112" s="242">
        <f>IF(OR(M111&lt;$B$11,M111&gt;$B$13),0,IF(M111="",0,IF(OR(M111=$D$30,M111=$D$31,M111=$D$32,M111=$D$33,M111=$D$34,M111=$D$35,M111=$D$36,M111=$D$37,M111=$D$38,M111=$D$39,M111=$D$40,M111=$D$41,M111=$D$42,M111=$D$43,M111=$D$44,M111=$D$45,M111=$D$46,M111=$D$47,M111=$D$48,M111=$D$49,M111=$D$50,M111=$D$51),"F",IF(M110=1,"ALT",IF(OR(M111&lt;L137,M111&gt;L138),(HLOOKUP($I$7,$K$1:$Q$2,2,FALSE)),0)))))</f>
        <v>7</v>
      </c>
      <c r="N112" s="242"/>
      <c r="O112" s="242"/>
      <c r="P112" s="222">
        <f>SUM(I112:O112)</f>
        <v>35</v>
      </c>
      <c r="Q112" s="223" t="s">
        <v>261</v>
      </c>
      <c r="S112" s="224">
        <f>COUNTIF(U112:AA112,"&gt;0")</f>
        <v>0</v>
      </c>
      <c r="T112" s="221" t="s">
        <v>260</v>
      </c>
      <c r="U112" s="242">
        <f>IF(OR(U111&lt;$B$11,U111&gt;$B$13),0,IF(U111="",0,IF(OR(U111=$D$30,U111=$D$31,U111=$D$32,U111=$D$33,U111=$D$34,U111=$D$35,U111=$D$36,U111=$D$37,U111=$D$38,U111=$D$39,U111=$D$40,U111=$D$41,U111=$D$42,U111=$D$43,U111=$D$44,U111=$D$45,U111=$D$46,U111=$D$47,U111=$D$48,U111=$D$49,U111=$D$50,U111=$D$51),"F",IF(U110=1,"ALT",IF(OR(U111&lt;X137,U111&gt;X138),(HLOOKUP($I$7,$K$1:$Q$2,2,FALSE)),0)))))</f>
        <v>0</v>
      </c>
      <c r="V112" s="242">
        <f>IF(OR(V111&lt;$B$11,V111&gt;$B$13),0,IF(V111="",0,IF(OR(V111=$D$30,V111=$D$31,V111=$D$32,V111=$D$33,V111=$D$34,V111=$D$35,V111=$D$36,V111=$D$37,V111=$D$38,V111=$D$39,V111=$D$40,V111=$D$41,V111=$D$42,V111=$D$43,V111=$D$44,V111=$D$45,V111=$D$46,V111=$D$47,V111=$D$48,V111=$D$49,V111=$D$50,V111=$D$51),"F",IF(V110=1,"ALT",IF(OR(V111&lt;X137,V111&gt;X138),(HLOOKUP($I$7,$K$1:$Q$2,2,FALSE)),0)))))</f>
        <v>0</v>
      </c>
      <c r="W112" s="242">
        <f>IF(OR(W111&lt;$B$11,W111&gt;$B$13),0,IF(W111="",0,IF(OR(W111=$D$30,W111=$D$31,W111=$D$32,W111=$D$33,W111=$D$34,W111=$D$35,W111=$D$36,W111=$D$37,W111=$D$38,W111=$D$39,W111=$D$40,W111=$D$41,W111=$D$42,W111=$D$43,W111=$D$44,W111=$D$45,W111=$D$46,W111=$D$47,W111=$D$48,W111=$D$49,W111=$D$50,W111=$D$51),"F",IF(W110=1,"ALT",IF(OR(W111&lt;X137,W111&gt;X138),(HLOOKUP($I$7,$K$1:$Q$2,2,FALSE)),0)))))</f>
        <v>0</v>
      </c>
      <c r="X112" s="242">
        <f>IF(OR(X111&lt;$B$11,X111&gt;$B$13),0,IF(X111="",0,IF(OR(X111=$D$30,X111=$D$31,X111=$D$32,X111=$D$33,X111=$D$34,X111=$D$35,X111=$D$36,X111=$D$37,X111=$D$38,X111=$D$39,X111=$D$40,X111=$D$41,X111=$D$42,X111=$D$43,X111=$D$44,X111=$D$45,X111=$D$46,X111=$D$47,X111=$D$48,X111=$D$49,X111=$D$50,X111=$D$51),"F",IF(X110=1,"ALT",IF(OR(X111&lt;X137,X111&gt;X138),(HLOOKUP($I$7,$K$1:$Q$2,2,FALSE)),0)))))</f>
        <v>0</v>
      </c>
      <c r="Y112" s="242">
        <f>IF(OR(Y111&lt;$B$11,Y111&gt;$B$13),0,IF(Y111="",0,IF(OR(Y111=$D$30,Y111=$D$31,Y111=$D$32,Y111=$D$33,Y111=$D$34,Y111=$D$35,Y111=$D$36,Y111=$D$37,Y111=$D$38,Y111=$D$39,Y111=$D$40,Y111=$D$41,Y111=$D$42,Y111=$D$43,Y111=$D$44,Y111=$D$45,Y111=$D$46,Y111=$D$47,Y111=$D$48,Y111=$D$49,Y111=$D$50,Y111=$D$51),"F",IF(Y110=1,"ALT",IF(OR(Y111&lt;X137,Y111&gt;X138),(HLOOKUP($I$7,$K$1:$Q$2,2,FALSE)),0)))))</f>
        <v>0</v>
      </c>
      <c r="Z112" s="242"/>
      <c r="AA112" s="242"/>
      <c r="AB112" s="222">
        <f>SUM(U112:AA112)</f>
        <v>0</v>
      </c>
      <c r="AC112" s="223" t="s">
        <v>261</v>
      </c>
      <c r="AE112" s="224">
        <f>COUNTIF(AG112:AM112,"&gt;0")</f>
        <v>0</v>
      </c>
      <c r="AF112" s="221" t="s">
        <v>260</v>
      </c>
      <c r="AG112" s="242">
        <f>IF(OR(AG111&lt;$B$11,AG111&gt;$B$13),0,IF(AG111="",0,IF(OR(AG111=$D$30,AG111=$D$31,AG111=$D$32,AG111=$D$33,AG111=$D$34,AG111=$D$35,AG111=$D$36,AG111=$D$37,AG111=$D$38,AG111=$D$39,AG111=$D$40,AG111=$D$41,AG111=$D$42,AG111=$D$43,AG111=$D$44,AG111=$D$45,AG111=$D$46,AG111=$D$47,AG111=$D$48,AG111=$D$49,AG111=$D$50,AG111=$D$51),"F",IF(AG110=1,"ALT",IF(OR(AG111&lt;AJ137,AG111&gt;AJ138),(HLOOKUP($I$7,$K$1:$Q$2,2,FALSE)),0)))))</f>
        <v>0</v>
      </c>
      <c r="AH112" s="242">
        <f>IF(OR(AH111&lt;$B$11,AH111&gt;$B$13),0,IF(AH111="",0,IF(OR(AH111=$D$30,AH111=$D$31,AH111=$D$32,AH111=$D$33,AH111=$D$34,AH111=$D$35,AH111=$D$36,AH111=$D$37,AH111=$D$38,AH111=$D$39,AH111=$D$40,AH111=$D$41,AH111=$D$42,AH111=$D$43,AH111=$D$44,AH111=$D$45,AH111=$D$46,AH111=$D$47,AH111=$D$48,AH111=$D$49,AH111=$D$50,AH111=$D$51),"F",IF(AH110=1,"ALT",IF(OR(AH111&lt;AJ137,AH111&gt;AJ138),(HLOOKUP($I$7,$K$1:$Q$2,2,FALSE)),0)))))</f>
        <v>0</v>
      </c>
      <c r="AI112" s="242">
        <f>IF(OR(AI111&lt;$B$11,AI111&gt;$B$13),0,IF(AI111="",0,IF(OR(AI111=$D$30,AI111=$D$31,AI111=$D$32,AI111=$D$33,AI111=$D$34,AI111=$D$35,AI111=$D$36,AI111=$D$37,AI111=$D$38,AI111=$D$39,AI111=$D$40,AI111=$D$41,AI111=$D$42,AI111=$D$43,AI111=$D$44,AI111=$D$45,AI111=$D$46,AI111=$D$47,AI111=$D$48,AI111=$D$49,AI111=$D$50,AI111=$D$51),"F",IF(AI110=1,"ALT",IF(OR(AI111&lt;AJ137,AI111&gt;AJ138),(HLOOKUP($I$7,$K$1:$Q$2,2,FALSE)),0)))))</f>
        <v>0</v>
      </c>
      <c r="AJ112" s="242">
        <f>IF(OR(AJ111&lt;$B$11,AJ111&gt;$B$13),0,IF(AJ111="",0,IF(OR(AJ111=$D$30,AJ111=$D$31,AJ111=$D$32,AJ111=$D$33,AJ111=$D$34,AJ111=$D$35,AJ111=$D$36,AJ111=$D$37,AJ111=$D$38,AJ111=$D$39,AJ111=$D$40,AJ111=$D$41,AJ111=$D$42,AJ111=$D$43,AJ111=$D$44,AJ111=$D$45,AJ111=$D$46,AJ111=$D$47,AJ111=$D$48,AJ111=$D$49,AJ111=$D$50,AJ111=$D$51),"F",IF(AJ110=1,"ALT",IF(OR(AJ111&lt;AJ137,AJ111&gt;AJ138),(HLOOKUP($I$7,$K$1:$Q$2,2,FALSE)),0)))))</f>
        <v>0</v>
      </c>
      <c r="AK112" s="242">
        <f>IF(OR(AK111&lt;$B$11,AK111&gt;$B$13),0,IF(AK111="",0,IF(OR(AK111=$D$30,AK111=$D$31,AK111=$D$32,AK111=$D$33,AK111=$D$34,AK111=$D$35,AK111=$D$36,AK111=$D$37,AK111=$D$38,AK111=$D$39,AK111=$D$40,AK111=$D$41,AK111=$D$42,AK111=$D$43,AK111=$D$44,AK111=$D$45,AK111=$D$46,AK111=$D$47,AK111=$D$48,AK111=$D$49,AK111=$D$50,AK111=$D$51),"F",IF(AK110=1,"ALT",IF(OR(AK111&lt;AJ137,AK111&gt;AJ138),(HLOOKUP($I$7,$K$1:$Q$2,2,FALSE)),0)))))</f>
        <v>0</v>
      </c>
      <c r="AL112" s="242"/>
      <c r="AM112" s="242"/>
      <c r="AN112" s="222">
        <f>SUM(AG112:AM112)</f>
        <v>0</v>
      </c>
      <c r="AO112" s="223" t="s">
        <v>261</v>
      </c>
    </row>
    <row r="113" spans="7:41" x14ac:dyDescent="0.2">
      <c r="G113" s="224"/>
      <c r="H113" s="221"/>
      <c r="I113" s="253" t="str">
        <f>IF(AND(I114&lt;=L134,I114&gt;=L133),1,"")</f>
        <v/>
      </c>
      <c r="J113" s="253" t="str">
        <f>IF(AND(J114&lt;=L134,J114&gt;=L133),1,"")</f>
        <v/>
      </c>
      <c r="K113" s="253" t="str">
        <f>IF(AND(K114&lt;=L134,K114&gt;=L133),1,"")</f>
        <v/>
      </c>
      <c r="L113" s="253" t="str">
        <f>IF(AND(L114&lt;=L134,L114&gt;=L133),1,"")</f>
        <v/>
      </c>
      <c r="M113" s="253" t="str">
        <f>IF(AND(M114&lt;=L134,M114&gt;=L133),1,"")</f>
        <v/>
      </c>
      <c r="N113" s="253"/>
      <c r="O113" s="253"/>
      <c r="P113" s="222"/>
      <c r="Q113" s="223"/>
      <c r="S113" s="224"/>
      <c r="T113" s="221"/>
      <c r="U113" s="253" t="str">
        <f>IF(AND(U114&lt;=X134,U114&gt;=X133),1,"")</f>
        <v/>
      </c>
      <c r="V113" s="253" t="str">
        <f>IF(AND(V114&lt;=X134,V114&gt;=X133),1,"")</f>
        <v/>
      </c>
      <c r="W113" s="253" t="str">
        <f>IF(AND(W114&lt;=X134,W114&gt;=X133),1,"")</f>
        <v/>
      </c>
      <c r="X113" s="253" t="str">
        <f>IF(AND(X114&lt;=X134,X114&gt;=X133),1,"")</f>
        <v/>
      </c>
      <c r="Y113" s="253" t="str">
        <f>IF(AND(Y114&lt;=X134,Y114&gt;=X133),1,"")</f>
        <v/>
      </c>
      <c r="Z113" s="253"/>
      <c r="AA113" s="253"/>
      <c r="AB113" s="222"/>
      <c r="AC113" s="223"/>
      <c r="AE113" s="224"/>
      <c r="AF113" s="221"/>
      <c r="AG113" s="253" t="str">
        <f>IF(AND(AG114&lt;=AJ134,AG114&gt;=AJ133),1,"")</f>
        <v/>
      </c>
      <c r="AH113" s="253" t="str">
        <f>IF(AND(AH114&lt;=AJ134,AH114&gt;=AJ133),1,"")</f>
        <v/>
      </c>
      <c r="AI113" s="253" t="str">
        <f>IF(AND(AI114&lt;=AJ134,AI114&gt;=AJ133),1,"")</f>
        <v/>
      </c>
      <c r="AJ113" s="253" t="str">
        <f>IF(AND(AJ114&lt;=AJ134,AJ114&gt;=AJ133),1,"")</f>
        <v/>
      </c>
      <c r="AK113" s="253" t="str">
        <f>IF(AND(AK114&lt;=AJ134,AK114&gt;=AJ133),1,"")</f>
        <v/>
      </c>
      <c r="AL113" s="253"/>
      <c r="AM113" s="253"/>
      <c r="AN113" s="222"/>
      <c r="AO113" s="223"/>
    </row>
    <row r="114" spans="7:41" x14ac:dyDescent="0.2">
      <c r="G114" s="224"/>
      <c r="H114" s="221"/>
      <c r="I114" s="240">
        <f>IF(MONTH(DATE(I107,MONTH(I108),8-MOD(6+WEEKDAY(I108)-1,7)))=MONTH(I108),DATE(I107,MONTH(I108),8-MOD(6+WEEKDAY(I108)-1,7)),"")</f>
        <v>42163</v>
      </c>
      <c r="J114" s="240">
        <f>IF(MONTH(DATE(I107,MONTH(I108),9-MOD(6+WEEKDAY(I108)-1,7)))=MONTH(I108),DATE(I107,MONTH(I108),9-MOD(6+WEEKDAY(I108)-1,7)),"")</f>
        <v>42164</v>
      </c>
      <c r="K114" s="240">
        <f>IF(MONTH(DATE(I107,MONTH(I108),10-MOD(6+WEEKDAY(I108)-1,7)))=MONTH(I108),DATE(I107,MONTH(I108),10-MOD(6+WEEKDAY(I108)-1,7)),"")</f>
        <v>42165</v>
      </c>
      <c r="L114" s="240">
        <f>IF(MONTH(DATE(I107,MONTH(I108),11-MOD(6+WEEKDAY(I108)-1,7)))=MONTH(I108),DATE(I107,MONTH(I108),11-MOD(6+WEEKDAY(I108)-1,7)),"")</f>
        <v>42166</v>
      </c>
      <c r="M114" s="240">
        <f>IF(MONTH(DATE(I107,MONTH(I108),12-MOD(6+WEEKDAY(I108)-1,7)))=MONTH(I108),DATE(I107,MONTH(I108),12-MOD(6+WEEKDAY(I108)-1,7)),"")</f>
        <v>42167</v>
      </c>
      <c r="N114" s="240">
        <f>IF(MONTH(DATE(I107,MONTH(I108),13-MOD(6+WEEKDAY(I108)-1,7)))=MONTH(I108),DATE(I107,MONTH(I108),13-MOD(6+WEEKDAY(I108)-1,7)),"")</f>
        <v>42168</v>
      </c>
      <c r="O114" s="240">
        <f>IF(MONTH(DATE(I107,MONTH(I108),14-MOD(6+WEEKDAY(I108)-1,7)))=MONTH(I108),DATE(I107,MONTH(I108),14-MOD(6+WEEKDAY(I108)-1,7)),"")</f>
        <v>42169</v>
      </c>
      <c r="P114" s="222"/>
      <c r="Q114" s="223"/>
      <c r="S114" s="224"/>
      <c r="T114" s="221"/>
      <c r="U114" s="240">
        <f>IF(MONTH(DATE(U107,MONTH(U108),8-MOD(6+WEEKDAY(U108)-1,7)))=MONTH(U108),DATE(U107,MONTH(U108),8-MOD(6+WEEKDAY(U108)-1,7)),"")</f>
        <v>42191</v>
      </c>
      <c r="V114" s="240">
        <f>IF(MONTH(DATE(U107,MONTH(U108),9-MOD(6+WEEKDAY(U108)-1,7)))=MONTH(U108),DATE(U107,MONTH(U108),9-MOD(6+WEEKDAY(U108)-1,7)),"")</f>
        <v>42192</v>
      </c>
      <c r="W114" s="240">
        <f>IF(MONTH(DATE(U107,MONTH(U108),10-MOD(6+WEEKDAY(U108)-1,7)))=MONTH(U108),DATE(U107,MONTH(U108),10-MOD(6+WEEKDAY(U108)-1,7)),"")</f>
        <v>42193</v>
      </c>
      <c r="X114" s="240">
        <f>IF(MONTH(DATE(U107,MONTH(U108),11-MOD(6+WEEKDAY(U108)-1,7)))=MONTH(U108),DATE(U107,MONTH(U108),11-MOD(6+WEEKDAY(U108)-1,7)),"")</f>
        <v>42194</v>
      </c>
      <c r="Y114" s="240">
        <f>IF(MONTH(DATE(U107,MONTH(U108),12-MOD(6+WEEKDAY(U108)-1,7)))=MONTH(U108),DATE(U107,MONTH(U108),12-MOD(6+WEEKDAY(U108)-1,7)),"")</f>
        <v>42195</v>
      </c>
      <c r="Z114" s="240">
        <f>IF(MONTH(DATE(U107,MONTH(U108),13-MOD(6+WEEKDAY(U108)-1,7)))=MONTH(U108),DATE(U107,MONTH(U108),13-MOD(6+WEEKDAY(U108)-1,7)),"")</f>
        <v>42196</v>
      </c>
      <c r="AA114" s="240">
        <f>IF(MONTH(DATE(U107,MONTH(U108),14-MOD(6+WEEKDAY(U108)-1,7)))=MONTH(U108),DATE(U107,MONTH(U108),14-MOD(6+WEEKDAY(U108)-1,7)),"")</f>
        <v>42197</v>
      </c>
      <c r="AB114" s="222"/>
      <c r="AC114" s="223"/>
      <c r="AE114" s="224"/>
      <c r="AF114" s="221"/>
      <c r="AG114" s="240">
        <f>IF(MONTH(DATE(AG107,MONTH(AG108),8-MOD(6+WEEKDAY(AG108)-1,7)))=MONTH(AG108),DATE(AG107,MONTH(AG108),8-MOD(6+WEEKDAY(AG108)-1,7)),"")</f>
        <v>42219</v>
      </c>
      <c r="AH114" s="240">
        <f>IF(MONTH(DATE(AG107,MONTH(AG108),9-MOD(6+WEEKDAY(AG108)-1,7)))=MONTH(AG108),DATE(AG107,MONTH(AG108),9-MOD(6+WEEKDAY(AG108)-1,7)),"")</f>
        <v>42220</v>
      </c>
      <c r="AI114" s="240">
        <f>IF(MONTH(DATE(AG107,MONTH(AG108),10-MOD(6+WEEKDAY(AG108)-1,7)))=MONTH(AG108),DATE(AG107,MONTH(AG108),10-MOD(6+WEEKDAY(AG108)-1,7)),"")</f>
        <v>42221</v>
      </c>
      <c r="AJ114" s="240">
        <f>IF(MONTH(DATE(AG107,MONTH(AG108),11-MOD(6+WEEKDAY(AG108)-1,7)))=MONTH(AG108),DATE(AG107,MONTH(AG108),11-MOD(6+WEEKDAY(AG108)-1,7)),"")</f>
        <v>42222</v>
      </c>
      <c r="AK114" s="240">
        <f>IF(MONTH(DATE(AG107,MONTH(AG108),12-MOD(6+WEEKDAY(AG108)-1,7)))=MONTH(AG108),DATE(AG107,MONTH(AG108),12-MOD(6+WEEKDAY(AG108)-1,7)),"")</f>
        <v>42223</v>
      </c>
      <c r="AL114" s="240">
        <f>IF(MONTH(DATE(AG107,MONTH(AG108),13-MOD(6+WEEKDAY(AG108)-1,7)))=MONTH(AG108),DATE(AG107,MONTH(AG108),13-MOD(6+WEEKDAY(AG108)-1,7)),"")</f>
        <v>42224</v>
      </c>
      <c r="AM114" s="240">
        <f>IF(MONTH(DATE(AG107,MONTH(AG108),14-MOD(6+WEEKDAY(AG108)-1,7)))=MONTH(AG108),DATE(AG107,MONTH(AG108),14-MOD(6+WEEKDAY(AG108)-1,7)),"")</f>
        <v>42225</v>
      </c>
      <c r="AN114" s="222"/>
      <c r="AO114" s="223"/>
    </row>
    <row r="115" spans="7:41" x14ac:dyDescent="0.2">
      <c r="G115" s="224">
        <f t="shared" ref="G115" si="84">COUNTIF(I115:O115,"&gt;0")</f>
        <v>5</v>
      </c>
      <c r="H115" s="221" t="s">
        <v>260</v>
      </c>
      <c r="I115" s="242">
        <f>IF(OR(I114&lt;$B$11,I114&gt;$B$13),0,IF(I114="",0,IF(OR(I114=$D$30,I114=$D$31,I114=$D$32,I114=$D$33,I114=$D$34,I114=$D$35,I114=$D$36,I114=$D$37,I114=$D$38,I114=$D$39,I114=$D$40,I114=$D$41,I114=$D$42,I114=$D$43,I114=$D$44,I114=$D$45,I114=$D$46,I114=$D$47,I114=$D$48,I114=$D$49,I114=$D$50,I114=$D$51),"F",IF(I113=1,"ALT",IF(OR(I114&lt;L137,I114&gt;L138),(HLOOKUP($I$7,$K$1:$Q$2,2,FALSE)),0)))))</f>
        <v>7</v>
      </c>
      <c r="J115" s="242">
        <f>IF(OR(J114&lt;$B$11,J114&gt;$B$13),0,IF(J114="",0,IF(OR(J114=$D$30,J114=$D$31,J114=$D$32,J114=$D$33,J114=$D$34,J114=$D$35,J114=$D$36,J114=$D$37,J114=$D$38,J114=$D$39,J114=$D$40,J114=$D$41,J114=$D$42,J114=$D$43,J114=$D$44,J114=$D$45,J114=$D$46,J114=$D$47,J114=$D$48,J114=$D$49,J114=$D$50,J114=$D$51),"F",IF(J113=1,"ALT",IF(OR(J114&lt;L137,J114&gt;L138),(HLOOKUP($I$7,$K$1:$Q$2,2,FALSE)),0)))))</f>
        <v>7</v>
      </c>
      <c r="K115" s="242">
        <f>IF(OR(K114&lt;$B$11,K114&gt;$B$13),0,IF(K114="",0,IF(OR(K114=$D$30,K114=$D$31,K114=$D$32,K114=$D$33,K114=$D$34,K114=$D$35,K114=$D$36,K114=$D$37,K114=$D$38,K114=$D$39,K114=$D$40,K114=$D$41,K114=$D$42,K114=$D$43,K114=$D$44,K114=$D$45,K114=$D$46,K114=$D$47,K114=$D$48,K114=$D$49,K114=$D$50,K114=$D$51),"F",IF(K113=1,"ALT",IF(OR(K114&lt;L137,K114&gt;L138),(HLOOKUP($I$7,$K$1:$Q$2,2,FALSE)),0)))))</f>
        <v>7</v>
      </c>
      <c r="L115" s="242">
        <f>IF(OR(L114&lt;$B$11,L114&gt;$B$13),0,IF(L114="",0,IF(OR(L114=$D$30,L114=$D$31,L114=$D$32,L114=$D$33,L114=$D$34,L114=$D$35,L114=$D$36,L114=$D$37,L114=$D$38,L114=$D$39,L114=$D$40,L114=$D$41,L114=$D$42,L114=$D$43,L114=$D$44,L114=$D$45,L114=$D$46,L114=$D$47,L114=$D$48,L114=$D$49,L114=$D$50,L114=$D$51),"F",IF(L113=1,"ALT",IF(OR(L114&lt;L137,L114&gt;L138),(HLOOKUP($I$7,$K$1:$Q$2,2,FALSE)),0)))))</f>
        <v>7</v>
      </c>
      <c r="M115" s="242">
        <f>IF(OR(M114&lt;$B$11,M114&gt;$B$13),0,IF(M114="",0,IF(OR(M114=$D$30,M114=$D$31,M114=$D$32,M114=$D$33,M114=$D$34,M114=$D$35,M114=$D$36,M114=$D$37,M114=$D$38,M114=$D$39,M114=$D$40,M114=$D$41,M114=$D$42,M114=$D$43,M114=$D$44,M114=$D$45,M114=$D$46,M114=$D$47,M114=$D$48,M114=$D$49,M114=$D$50,M114=$D$51),"F",IF(M113=1,"ALT",IF(OR(M114&lt;L137,M114&gt;L138),(HLOOKUP($I$7,$K$1:$Q$2,2,FALSE)),0)))))</f>
        <v>7</v>
      </c>
      <c r="N115" s="242"/>
      <c r="O115" s="242"/>
      <c r="P115" s="222">
        <f t="shared" ref="P115" si="85">SUM(I115:O115)</f>
        <v>35</v>
      </c>
      <c r="Q115" s="223" t="s">
        <v>261</v>
      </c>
      <c r="S115" s="224">
        <f t="shared" ref="S115" si="86">COUNTIF(U115:AA115,"&gt;0")</f>
        <v>0</v>
      </c>
      <c r="T115" s="221" t="s">
        <v>260</v>
      </c>
      <c r="U115" s="242">
        <f>IF(OR(U114&lt;$B$11,U114&gt;$B$13),0,IF(U114="",0,IF(OR(U114=$D$30,U114=$D$31,U114=$D$32,U114=$D$33,U114=$D$34,U114=$D$35,U114=$D$36,U114=$D$37,U114=$D$38,U114=$D$39,U114=$D$40,U114=$D$41,U114=$D$42,U114=$D$43,U114=$D$44,U114=$D$45,U114=$D$46,U114=$D$47,U114=$D$48,U114=$D$49,U114=$D$50,U114=$D$51),"F",IF(U113=1,"ALT",IF(OR(U114&lt;X137,U114&gt;X138),(HLOOKUP($I$7,$K$1:$Q$2,2,FALSE)),0)))))</f>
        <v>0</v>
      </c>
      <c r="V115" s="242">
        <f>IF(OR(V114&lt;$B$11,V114&gt;$B$13),0,IF(V114="",0,IF(OR(V114=$D$30,V114=$D$31,V114=$D$32,V114=$D$33,V114=$D$34,V114=$D$35,V114=$D$36,V114=$D$37,V114=$D$38,V114=$D$39,V114=$D$40,V114=$D$41,V114=$D$42,V114=$D$43,V114=$D$44,V114=$D$45,V114=$D$46,V114=$D$47,V114=$D$48,V114=$D$49,V114=$D$50,V114=$D$51),"F",IF(V113=1,"ALT",IF(OR(V114&lt;X137,V114&gt;X138),(HLOOKUP($I$7,$K$1:$Q$2,2,FALSE)),0)))))</f>
        <v>0</v>
      </c>
      <c r="W115" s="242">
        <f>IF(OR(W114&lt;$B$11,W114&gt;$B$13),0,IF(W114="",0,IF(OR(W114=$D$30,W114=$D$31,W114=$D$32,W114=$D$33,W114=$D$34,W114=$D$35,W114=$D$36,W114=$D$37,W114=$D$38,W114=$D$39,W114=$D$40,W114=$D$41,W114=$D$42,W114=$D$43,W114=$D$44,W114=$D$45,W114=$D$46,W114=$D$47,W114=$D$48,W114=$D$49,W114=$D$50,W114=$D$51),"F",IF(W113=1,"ALT",IF(OR(W114&lt;X137,W114&gt;X138),(HLOOKUP($I$7,$K$1:$Q$2,2,FALSE)),0)))))</f>
        <v>0</v>
      </c>
      <c r="X115" s="242">
        <f>IF(OR(X114&lt;$B$11,X114&gt;$B$13),0,IF(X114="",0,IF(OR(X114=$D$30,X114=$D$31,X114=$D$32,X114=$D$33,X114=$D$34,X114=$D$35,X114=$D$36,X114=$D$37,X114=$D$38,X114=$D$39,X114=$D$40,X114=$D$41,X114=$D$42,X114=$D$43,X114=$D$44,X114=$D$45,X114=$D$46,X114=$D$47,X114=$D$48,X114=$D$49,X114=$D$50,X114=$D$51),"F",IF(X113=1,"ALT",IF(OR(X114&lt;X137,X114&gt;X138),(HLOOKUP($I$7,$K$1:$Q$2,2,FALSE)),0)))))</f>
        <v>0</v>
      </c>
      <c r="Y115" s="242">
        <f>IF(OR(Y114&lt;$B$11,Y114&gt;$B$13),0,IF(Y114="",0,IF(OR(Y114=$D$30,Y114=$D$31,Y114=$D$32,Y114=$D$33,Y114=$D$34,Y114=$D$35,Y114=$D$36,Y114=$D$37,Y114=$D$38,Y114=$D$39,Y114=$D$40,Y114=$D$41,Y114=$D$42,Y114=$D$43,Y114=$D$44,Y114=$D$45,Y114=$D$46,Y114=$D$47,Y114=$D$48,Y114=$D$49,Y114=$D$50,Y114=$D$51),"F",IF(Y113=1,"ALT",IF(OR(Y114&lt;X137,Y114&gt;X138),(HLOOKUP($I$7,$K$1:$Q$2,2,FALSE)),0)))))</f>
        <v>0</v>
      </c>
      <c r="Z115" s="242"/>
      <c r="AA115" s="242"/>
      <c r="AB115" s="222">
        <f t="shared" ref="AB115" si="87">SUM(U115:AA115)</f>
        <v>0</v>
      </c>
      <c r="AC115" s="223" t="s">
        <v>261</v>
      </c>
      <c r="AE115" s="224">
        <f t="shared" ref="AE115" si="88">COUNTIF(AG115:AM115,"&gt;0")</f>
        <v>0</v>
      </c>
      <c r="AF115" s="221" t="s">
        <v>260</v>
      </c>
      <c r="AG115" s="242">
        <f>IF(OR(AG114&lt;$B$11,AG114&gt;$B$13),0,IF(AG114="",0,IF(OR(AG114=$D$30,AG114=$D$31,AG114=$D$32,AG114=$D$33,AG114=$D$34,AG114=$D$35,AG114=$D$36,AG114=$D$37,AG114=$D$38,AG114=$D$39,AG114=$D$40,AG114=$D$41,AG114=$D$42,AG114=$D$43,AG114=$D$44,AG114=$D$45,AG114=$D$46,AG114=$D$47,AG114=$D$48,AG114=$D$49,AG114=$D$50,AG114=$D$51),"F",IF(AG113=1,"ALT",IF(OR(AG114&lt;AJ137,AG114&gt;AJ138),(HLOOKUP($I$7,$K$1:$Q$2,2,FALSE)),0)))))</f>
        <v>0</v>
      </c>
      <c r="AH115" s="242">
        <f>IF(OR(AH114&lt;$B$11,AH114&gt;$B$13),0,IF(AH114="",0,IF(OR(AH114=$D$30,AH114=$D$31,AH114=$D$32,AH114=$D$33,AH114=$D$34,AH114=$D$35,AH114=$D$36,AH114=$D$37,AH114=$D$38,AH114=$D$39,AH114=$D$40,AH114=$D$41,AH114=$D$42,AH114=$D$43,AH114=$D$44,AH114=$D$45,AH114=$D$46,AH114=$D$47,AH114=$D$48,AH114=$D$49,AH114=$D$50,AH114=$D$51),"F",IF(AH113=1,"ALT",IF(OR(AH114&lt;AJ137,AH114&gt;AJ138),(HLOOKUP($I$7,$K$1:$Q$2,2,FALSE)),0)))))</f>
        <v>0</v>
      </c>
      <c r="AI115" s="242">
        <f>IF(OR(AI114&lt;$B$11,AI114&gt;$B$13),0,IF(AI114="",0,IF(OR(AI114=$D$30,AI114=$D$31,AI114=$D$32,AI114=$D$33,AI114=$D$34,AI114=$D$35,AI114=$D$36,AI114=$D$37,AI114=$D$38,AI114=$D$39,AI114=$D$40,AI114=$D$41,AI114=$D$42,AI114=$D$43,AI114=$D$44,AI114=$D$45,AI114=$D$46,AI114=$D$47,AI114=$D$48,AI114=$D$49,AI114=$D$50,AI114=$D$51),"F",IF(AI113=1,"ALT",IF(OR(AI114&lt;AJ137,AI114&gt;AJ138),(HLOOKUP($I$7,$K$1:$Q$2,2,FALSE)),0)))))</f>
        <v>0</v>
      </c>
      <c r="AJ115" s="242">
        <f>IF(OR(AJ114&lt;$B$11,AJ114&gt;$B$13),0,IF(AJ114="",0,IF(OR(AJ114=$D$30,AJ114=$D$31,AJ114=$D$32,AJ114=$D$33,AJ114=$D$34,AJ114=$D$35,AJ114=$D$36,AJ114=$D$37,AJ114=$D$38,AJ114=$D$39,AJ114=$D$40,AJ114=$D$41,AJ114=$D$42,AJ114=$D$43,AJ114=$D$44,AJ114=$D$45,AJ114=$D$46,AJ114=$D$47,AJ114=$D$48,AJ114=$D$49,AJ114=$D$50,AJ114=$D$51),"F",IF(AJ113=1,"ALT",IF(OR(AJ114&lt;AJ137,AJ114&gt;AJ138),(HLOOKUP($I$7,$K$1:$Q$2,2,FALSE)),0)))))</f>
        <v>0</v>
      </c>
      <c r="AK115" s="242">
        <f>IF(OR(AK114&lt;$B$11,AK114&gt;$B$13),0,IF(AK114="",0,IF(OR(AK114=$D$30,AK114=$D$31,AK114=$D$32,AK114=$D$33,AK114=$D$34,AK114=$D$35,AK114=$D$36,AK114=$D$37,AK114=$D$38,AK114=$D$39,AK114=$D$40,AK114=$D$41,AK114=$D$42,AK114=$D$43,AK114=$D$44,AK114=$D$45,AK114=$D$46,AK114=$D$47,AK114=$D$48,AK114=$D$49,AK114=$D$50,AK114=$D$51),"F",IF(AK113=1,"ALT",IF(OR(AK114&lt;AJ137,AK114&gt;AJ138),(HLOOKUP($I$7,$K$1:$Q$2,2,FALSE)),0)))))</f>
        <v>0</v>
      </c>
      <c r="AL115" s="242"/>
      <c r="AM115" s="242"/>
      <c r="AN115" s="222">
        <f t="shared" ref="AN115" si="89">SUM(AG115:AM115)</f>
        <v>0</v>
      </c>
      <c r="AO115" s="223" t="s">
        <v>261</v>
      </c>
    </row>
    <row r="116" spans="7:41" x14ac:dyDescent="0.2">
      <c r="G116" s="224"/>
      <c r="H116" s="221"/>
      <c r="I116" s="253" t="str">
        <f>IF(AND(I117&lt;=L134,I117&gt;=L133),1,"")</f>
        <v/>
      </c>
      <c r="J116" s="253" t="str">
        <f>IF(AND(J117&lt;=L134,J117&gt;=L133),1,"")</f>
        <v/>
      </c>
      <c r="K116" s="253" t="str">
        <f>IF(AND(K117&lt;=L134,K117&gt;=L133),1,"")</f>
        <v/>
      </c>
      <c r="L116" s="253" t="str">
        <f>IF(AND(L117&lt;=L134,L117&gt;=L133),1,"")</f>
        <v/>
      </c>
      <c r="M116" s="253" t="str">
        <f>IF(AND(M117&lt;=L134,M117&gt;=L133),1,"")</f>
        <v/>
      </c>
      <c r="N116" s="253"/>
      <c r="O116" s="253"/>
      <c r="P116" s="222"/>
      <c r="Q116" s="223"/>
      <c r="S116" s="224"/>
      <c r="T116" s="221"/>
      <c r="U116" s="253" t="str">
        <f>IF(AND(U117&lt;=X134,U117&gt;=X133),1,"")</f>
        <v/>
      </c>
      <c r="V116" s="253" t="str">
        <f>IF(AND(V117&lt;=X134,V117&gt;=X133),1,"")</f>
        <v/>
      </c>
      <c r="W116" s="253" t="str">
        <f>IF(AND(W117&lt;=X134,W117&gt;=X133),1,"")</f>
        <v/>
      </c>
      <c r="X116" s="253" t="str">
        <f>IF(AND(X117&lt;=X134,X117&gt;=X133),1,"")</f>
        <v/>
      </c>
      <c r="Y116" s="253" t="str">
        <f>IF(AND(Y117&lt;=X134,Y117&gt;=X133),1,"")</f>
        <v/>
      </c>
      <c r="Z116" s="253"/>
      <c r="AA116" s="253"/>
      <c r="AB116" s="222"/>
      <c r="AC116" s="223"/>
      <c r="AE116" s="224"/>
      <c r="AF116" s="221"/>
      <c r="AG116" s="253" t="str">
        <f>IF(AND(AG117&lt;=AJ134,AG117&gt;=AJ133),1,"")</f>
        <v/>
      </c>
      <c r="AH116" s="253" t="str">
        <f>IF(AND(AH117&lt;=AJ134,AH117&gt;=AJ133),1,"")</f>
        <v/>
      </c>
      <c r="AI116" s="253" t="str">
        <f>IF(AND(AI117&lt;=AJ134,AI117&gt;=AJ133),1,"")</f>
        <v/>
      </c>
      <c r="AJ116" s="253" t="str">
        <f>IF(AND(AJ117&lt;=AJ134,AJ117&gt;=AJ133),1,"")</f>
        <v/>
      </c>
      <c r="AK116" s="253" t="str">
        <f>IF(AND(AK117&lt;=AJ134,AK117&gt;=AJ133),1,"")</f>
        <v/>
      </c>
      <c r="AL116" s="253"/>
      <c r="AM116" s="253"/>
      <c r="AN116" s="222"/>
      <c r="AO116" s="223"/>
    </row>
    <row r="117" spans="7:41" x14ac:dyDescent="0.2">
      <c r="G117" s="224"/>
      <c r="H117" s="221"/>
      <c r="I117" s="240">
        <f>IF(MONTH(DATE(I107,MONTH(I108),15-MOD(6+WEEKDAY(I108)-1,7)))=MONTH(I108),DATE(I107,MONTH(I108),15-MOD(6+WEEKDAY(I108)-1,7)),"")</f>
        <v>42170</v>
      </c>
      <c r="J117" s="240">
        <f>IF(MONTH(DATE(I107,MONTH(I108),16-MOD(6+WEEKDAY(I108)-1,7)))=MONTH(I108),DATE(I107,MONTH(I108),16-MOD(6+WEEKDAY(I108)-1,7)),"")</f>
        <v>42171</v>
      </c>
      <c r="K117" s="240">
        <f>IF(MONTH(DATE(I107,MONTH(I108),17-MOD(6+WEEKDAY(I108)-1,7)))=MONTH(I108),DATE(I107,MONTH(I108),17-MOD(6+WEEKDAY(I108)-1,7)),"")</f>
        <v>42172</v>
      </c>
      <c r="L117" s="240">
        <f>IF(MONTH(DATE(I107,MONTH(I108),18-MOD(6+WEEKDAY(I108)-1,7)))=MONTH(I108),DATE(I107,MONTH(I108),18-MOD(6+WEEKDAY(I108)-1,7)),"")</f>
        <v>42173</v>
      </c>
      <c r="M117" s="240">
        <f>IF(MONTH(DATE(I107,MONTH(I108),19-MOD(6+WEEKDAY(I108)-1,7)))=MONTH(I108),DATE(I107,MONTH(I108),19-MOD(6+WEEKDAY(I108)-1,7)),"")</f>
        <v>42174</v>
      </c>
      <c r="N117" s="240">
        <f>IF(MONTH(DATE(I107,MONTH(I108),20-MOD(6+WEEKDAY(I108)-1,7)))=MONTH(I108),DATE(I107,MONTH(I108),20-MOD(6+WEEKDAY(I108)-1,7)),"")</f>
        <v>42175</v>
      </c>
      <c r="O117" s="240">
        <f>IF(MONTH(DATE(I107,MONTH(I108),21-MOD(6+WEEKDAY(I108)-1,7)))=MONTH(I108),DATE(I107,MONTH(I108),21-MOD(6+WEEKDAY(I108)-1,7)),"")</f>
        <v>42176</v>
      </c>
      <c r="P117" s="222"/>
      <c r="Q117" s="223"/>
      <c r="S117" s="224"/>
      <c r="T117" s="221"/>
      <c r="U117" s="240">
        <f>IF(MONTH(DATE(U107,MONTH(U108),15-MOD(6+WEEKDAY(U108)-1,7)))=MONTH(U108),DATE(U107,MONTH(U108),15-MOD(6+WEEKDAY(U108)-1,7)),"")</f>
        <v>42198</v>
      </c>
      <c r="V117" s="240">
        <f>IF(MONTH(DATE(U107,MONTH(U108),16-MOD(6+WEEKDAY(U108)-1,7)))=MONTH(U108),DATE(U107,MONTH(U108),16-MOD(6+WEEKDAY(U108)-1,7)),"")</f>
        <v>42199</v>
      </c>
      <c r="W117" s="240">
        <f>IF(MONTH(DATE(U107,MONTH(U108),17-MOD(6+WEEKDAY(U108)-1,7)))=MONTH(U108),DATE(U107,MONTH(U108),17-MOD(6+WEEKDAY(U108)-1,7)),"")</f>
        <v>42200</v>
      </c>
      <c r="X117" s="240">
        <f>IF(MONTH(DATE(U107,MONTH(U108),18-MOD(6+WEEKDAY(U108)-1,7)))=MONTH(U108),DATE(U107,MONTH(U108),18-MOD(6+WEEKDAY(U108)-1,7)),"")</f>
        <v>42201</v>
      </c>
      <c r="Y117" s="240">
        <f>IF(MONTH(DATE(U107,MONTH(U108),19-MOD(6+WEEKDAY(U108)-1,7)))=MONTH(U108),DATE(U107,MONTH(U108),19-MOD(6+WEEKDAY(U108)-1,7)),"")</f>
        <v>42202</v>
      </c>
      <c r="Z117" s="240">
        <f>IF(MONTH(DATE(U107,MONTH(U108),20-MOD(6+WEEKDAY(U108)-1,7)))=MONTH(U108),DATE(U107,MONTH(U108),20-MOD(6+WEEKDAY(U108)-1,7)),"")</f>
        <v>42203</v>
      </c>
      <c r="AA117" s="240">
        <f>IF(MONTH(DATE(U107,MONTH(U108),21-MOD(6+WEEKDAY(U108)-1,7)))=MONTH(U108),DATE(U107,MONTH(U108),21-MOD(6+WEEKDAY(U108)-1,7)),"")</f>
        <v>42204</v>
      </c>
      <c r="AB117" s="222"/>
      <c r="AC117" s="223"/>
      <c r="AE117" s="224"/>
      <c r="AF117" s="221"/>
      <c r="AG117" s="240">
        <f>IF(MONTH(DATE(AG107,MONTH(AG108),15-MOD(6+WEEKDAY(AG108)-1,7)))=MONTH(AG108),DATE(AG107,MONTH(AG108),15-MOD(6+WEEKDAY(AG108)-1,7)),"")</f>
        <v>42226</v>
      </c>
      <c r="AH117" s="240">
        <f>IF(MONTH(DATE(AG107,MONTH(AG108),16-MOD(6+WEEKDAY(AG108)-1,7)))=MONTH(AG108),DATE(AG107,MONTH(AG108),16-MOD(6+WEEKDAY(AG108)-1,7)),"")</f>
        <v>42227</v>
      </c>
      <c r="AI117" s="240">
        <f>IF(MONTH(DATE(AG107,MONTH(AG108),17-MOD(6+WEEKDAY(AG108)-1,7)))=MONTH(AG108),DATE(AG107,MONTH(AG108),17-MOD(6+WEEKDAY(AG108)-1,7)),"")</f>
        <v>42228</v>
      </c>
      <c r="AJ117" s="240">
        <f>IF(MONTH(DATE(AG107,MONTH(AG108),18-MOD(6+WEEKDAY(AG108)-1,7)))=MONTH(AG108),DATE(AG107,MONTH(AG108),18-MOD(6+WEEKDAY(AG108)-1,7)),"")</f>
        <v>42229</v>
      </c>
      <c r="AK117" s="240">
        <f>IF(MONTH(DATE(AG107,MONTH(AG108),19-MOD(6+WEEKDAY(AG108)-1,7)))=MONTH(AG108),DATE(AG107,MONTH(AG108),19-MOD(6+WEEKDAY(AG108)-1,7)),"")</f>
        <v>42230</v>
      </c>
      <c r="AL117" s="240">
        <f>IF(MONTH(DATE(AG107,MONTH(AG108),20-MOD(6+WEEKDAY(AG108)-1,7)))=MONTH(AG108),DATE(AG107,MONTH(AG108),20-MOD(6+WEEKDAY(AG108)-1,7)),"")</f>
        <v>42231</v>
      </c>
      <c r="AM117" s="240">
        <f>IF(MONTH(DATE(AG107,MONTH(AG108),21-MOD(6+WEEKDAY(AG108)-1,7)))=MONTH(AG108),DATE(AG107,MONTH(AG108),21-MOD(6+WEEKDAY(AG108)-1,7)),"")</f>
        <v>42232</v>
      </c>
      <c r="AN117" s="222"/>
      <c r="AO117" s="223"/>
    </row>
    <row r="118" spans="7:41" x14ac:dyDescent="0.2">
      <c r="G118" s="224">
        <f t="shared" ref="G118" si="90">COUNTIF(I118:O118,"&gt;0")</f>
        <v>5</v>
      </c>
      <c r="H118" s="221" t="s">
        <v>260</v>
      </c>
      <c r="I118" s="242">
        <f>IF(OR(I117&lt;$B$11,I117&gt;$B$13),0,IF(I117="",0,IF(OR(I117=$D$30,I117=$D$31,I117=$D$32,I117=$D$33,I117=$D$34,I117=$D$35,I117=$D$36,I117=$D$37,I117=$D$38,I117=$D$39,I117=$D$40,I117=$D$41,I117=$D$42,I117=$D$43,I117=$D$44,I117=$D$45,I117=$D$46,I117=$D$47,I117=$D$48,I117=$D$49,I117=$D$50,I117=$D$51),"F",IF(I116=1,"ALT",IF(OR(I117&lt;L137,I117&gt;L138),(HLOOKUP($I$7,$K$1:$Q$2,2,FALSE)),0)))))</f>
        <v>7</v>
      </c>
      <c r="J118" s="242">
        <f>IF(OR(J117&lt;$B$11,J117&gt;$B$13),0,IF(J117="",0,IF(OR(J117=$D$30,J117=$D$31,J117=$D$32,J117=$D$33,J117=$D$34,J117=$D$35,J117=$D$36,J117=$D$37,J117=$D$38,J117=$D$39,J117=$D$40,J117=$D$41,J117=$D$42,J117=$D$43,J117=$D$44,J117=$D$45,J117=$D$46,J117=$D$47,J117=$D$48,J117=$D$49,J117=$D$50,J117=$D$51),"F",IF(J116=1,"ALT",IF(OR(J117&lt;L137,J117&gt;L138),(HLOOKUP($I$7,$K$1:$Q$2,2,FALSE)),0)))))</f>
        <v>7</v>
      </c>
      <c r="K118" s="242">
        <f>IF(OR(K117&lt;$B$11,K117&gt;$B$13),0,IF(K117="",0,IF(OR(K117=$D$30,K117=$D$31,K117=$D$32,K117=$D$33,K117=$D$34,K117=$D$35,K117=$D$36,K117=$D$37,K117=$D$38,K117=$D$39,K117=$D$40,K117=$D$41,K117=$D$42,K117=$D$43,K117=$D$44,K117=$D$45,K117=$D$46,K117=$D$47,K117=$D$48,K117=$D$49,K117=$D$50,K117=$D$51),"F",IF(K116=1,"ALT",IF(OR(K117&lt;L137,K117&gt;L138),(HLOOKUP($I$7,$K$1:$Q$2,2,FALSE)),0)))))</f>
        <v>7</v>
      </c>
      <c r="L118" s="242">
        <f>IF(OR(L117&lt;$B$11,L117&gt;$B$13),0,IF(L117="",0,IF(OR(L117=$D$30,L117=$D$31,L117=$D$32,L117=$D$33,L117=$D$34,L117=$D$35,L117=$D$36,L117=$D$37,L117=$D$38,L117=$D$39,L117=$D$40,L117=$D$41,L117=$D$42,L117=$D$43,L117=$D$44,L117=$D$45,L117=$D$46,L117=$D$47,L117=$D$48,L117=$D$49,L117=$D$50,L117=$D$51),"F",IF(L116=1,"ALT",IF(OR(L117&lt;L137,L117&gt;L138),(HLOOKUP($I$7,$K$1:$Q$2,2,FALSE)),0)))))</f>
        <v>7</v>
      </c>
      <c r="M118" s="242">
        <f>IF(OR(M117&lt;$B$11,M117&gt;$B$13),0,IF(M117="",0,IF(OR(M117=$D$30,M117=$D$31,M117=$D$32,M117=$D$33,M117=$D$34,M117=$D$35,M117=$D$36,M117=$D$37,M117=$D$38,M117=$D$39,M117=$D$40,M117=$D$41,M117=$D$42,M117=$D$43,M117=$D$44,M117=$D$45,M117=$D$46,M117=$D$47,M117=$D$48,M117=$D$49,M117=$D$50,M117=$D$51),"F",IF(M116=1,"ALT",IF(OR(M117&lt;L137,M117&gt;L138),(HLOOKUP($I$7,$K$1:$Q$2,2,FALSE)),0)))))</f>
        <v>7</v>
      </c>
      <c r="N118" s="242"/>
      <c r="O118" s="242"/>
      <c r="P118" s="222">
        <f t="shared" ref="P118" si="91">SUM(I118:O118)</f>
        <v>35</v>
      </c>
      <c r="Q118" s="223" t="s">
        <v>261</v>
      </c>
      <c r="S118" s="224">
        <f t="shared" ref="S118" si="92">COUNTIF(U118:AA118,"&gt;0")</f>
        <v>0</v>
      </c>
      <c r="T118" s="221" t="s">
        <v>260</v>
      </c>
      <c r="U118" s="242">
        <f>IF(OR(U117&lt;$B$11,U117&gt;$B$13),0,IF(U117="",0,IF(OR(U117=$D$30,U117=$D$31,U117=$D$32,U117=$D$33,U117=$D$34,U117=$D$35,U117=$D$36,U117=$D$37,U117=$D$38,U117=$D$39,U117=$D$40,U117=$D$41,U117=$D$42,U117=$D$43,U117=$D$44,U117=$D$45,U117=$D$46,U117=$D$47,U117=$D$48,U117=$D$49,U117=$D$50,U117=$D$51),"F",IF(U116=1,"ALT",IF(OR(U117&lt;X137,U117&gt;X138),(HLOOKUP($I$7,$K$1:$Q$2,2,FALSE)),0)))))</f>
        <v>0</v>
      </c>
      <c r="V118" s="242">
        <f>IF(OR(V117&lt;$B$11,V117&gt;$B$13),0,IF(V117="",0,IF(OR(V117=$D$30,V117=$D$31,V117=$D$32,V117=$D$33,V117=$D$34,V117=$D$35,V117=$D$36,V117=$D$37,V117=$D$38,V117=$D$39,V117=$D$40,V117=$D$41,V117=$D$42,V117=$D$43,V117=$D$44,V117=$D$45,V117=$D$46,V117=$D$47,V117=$D$48,V117=$D$49,V117=$D$50,V117=$D$51),"F",IF(V116=1,"ALT",IF(OR(V117&lt;X137,V117&gt;X138),(HLOOKUP($I$7,$K$1:$Q$2,2,FALSE)),0)))))</f>
        <v>0</v>
      </c>
      <c r="W118" s="242">
        <f>IF(OR(W117&lt;$B$11,W117&gt;$B$13),0,IF(W117="",0,IF(OR(W117=$D$30,W117=$D$31,W117=$D$32,W117=$D$33,W117=$D$34,W117=$D$35,W117=$D$36,W117=$D$37,W117=$D$38,W117=$D$39,W117=$D$40,W117=$D$41,W117=$D$42,W117=$D$43,W117=$D$44,W117=$D$45,W117=$D$46,W117=$D$47,W117=$D$48,W117=$D$49,W117=$D$50,W117=$D$51),"F",IF(W116=1,"ALT",IF(OR(W117&lt;X137,W117&gt;X138),(HLOOKUP($I$7,$K$1:$Q$2,2,FALSE)),0)))))</f>
        <v>0</v>
      </c>
      <c r="X118" s="242">
        <f>IF(OR(X117&lt;$B$11,X117&gt;$B$13),0,IF(X117="",0,IF(OR(X117=$D$30,X117=$D$31,X117=$D$32,X117=$D$33,X117=$D$34,X117=$D$35,X117=$D$36,X117=$D$37,X117=$D$38,X117=$D$39,X117=$D$40,X117=$D$41,X117=$D$42,X117=$D$43,X117=$D$44,X117=$D$45,X117=$D$46,X117=$D$47,X117=$D$48,X117=$D$49,X117=$D$50,X117=$D$51),"F",IF(X116=1,"ALT",IF(OR(X117&lt;X137,X117&gt;X138),(HLOOKUP($I$7,$K$1:$Q$2,2,FALSE)),0)))))</f>
        <v>0</v>
      </c>
      <c r="Y118" s="242">
        <f>IF(OR(Y117&lt;$B$11,Y117&gt;$B$13),0,IF(Y117="",0,IF(OR(Y117=$D$30,Y117=$D$31,Y117=$D$32,Y117=$D$33,Y117=$D$34,Y117=$D$35,Y117=$D$36,Y117=$D$37,Y117=$D$38,Y117=$D$39,Y117=$D$40,Y117=$D$41,Y117=$D$42,Y117=$D$43,Y117=$D$44,Y117=$D$45,Y117=$D$46,Y117=$D$47,Y117=$D$48,Y117=$D$49,Y117=$D$50,Y117=$D$51),"F",IF(Y116=1,"ALT",IF(OR(Y117&lt;X137,Y117&gt;X138),(HLOOKUP($I$7,$K$1:$Q$2,2,FALSE)),0)))))</f>
        <v>0</v>
      </c>
      <c r="Z118" s="242"/>
      <c r="AA118" s="242"/>
      <c r="AB118" s="222">
        <f t="shared" ref="AB118" si="93">SUM(U118:AA118)</f>
        <v>0</v>
      </c>
      <c r="AC118" s="223" t="s">
        <v>261</v>
      </c>
      <c r="AE118" s="224">
        <f t="shared" ref="AE118" si="94">COUNTIF(AG118:AM118,"&gt;0")</f>
        <v>0</v>
      </c>
      <c r="AF118" s="221" t="s">
        <v>260</v>
      </c>
      <c r="AG118" s="242">
        <f>IF(OR(AG117&lt;$B$11,AG117&gt;$B$13),0,IF(AG117="",0,IF(OR(AG117=$D$30,AG117=$D$31,AG117=$D$32,AG117=$D$33,AG117=$D$34,AG117=$D$35,AG117=$D$36,AG117=$D$37,AG117=$D$38,AG117=$D$39,AG117=$D$40,AG117=$D$41,AG117=$D$42,AG117=$D$43,AG117=$D$44,AG117=$D$45,AG117=$D$46,AG117=$D$47,AG117=$D$48,AG117=$D$49,AG117=$D$50,AG117=$D$51),"F",IF(AG116=1,"ALT",IF(OR(AG117&lt;AJ137,AG117&gt;AJ138),(HLOOKUP($I$7,$K$1:$Q$2,2,FALSE)),0)))))</f>
        <v>0</v>
      </c>
      <c r="AH118" s="242">
        <f>IF(OR(AH117&lt;$B$11,AH117&gt;$B$13),0,IF(AH117="",0,IF(OR(AH117=$D$30,AH117=$D$31,AH117=$D$32,AH117=$D$33,AH117=$D$34,AH117=$D$35,AH117=$D$36,AH117=$D$37,AH117=$D$38,AH117=$D$39,AH117=$D$40,AH117=$D$41,AH117=$D$42,AH117=$D$43,AH117=$D$44,AH117=$D$45,AH117=$D$46,AH117=$D$47,AH117=$D$48,AH117=$D$49,AH117=$D$50,AH117=$D$51),"F",IF(AH116=1,"ALT",IF(OR(AH117&lt;AJ137,AH117&gt;AJ138),(HLOOKUP($I$7,$K$1:$Q$2,2,FALSE)),0)))))</f>
        <v>0</v>
      </c>
      <c r="AI118" s="242">
        <f>IF(OR(AI117&lt;$B$11,AI117&gt;$B$13),0,IF(AI117="",0,IF(OR(AI117=$D$30,AI117=$D$31,AI117=$D$32,AI117=$D$33,AI117=$D$34,AI117=$D$35,AI117=$D$36,AI117=$D$37,AI117=$D$38,AI117=$D$39,AI117=$D$40,AI117=$D$41,AI117=$D$42,AI117=$D$43,AI117=$D$44,AI117=$D$45,AI117=$D$46,AI117=$D$47,AI117=$D$48,AI117=$D$49,AI117=$D$50,AI117=$D$51),"F",IF(AI116=1,"ALT",IF(OR(AI117&lt;AJ137,AI117&gt;AJ138),(HLOOKUP($I$7,$K$1:$Q$2,2,FALSE)),0)))))</f>
        <v>0</v>
      </c>
      <c r="AJ118" s="242">
        <f>IF(OR(AJ117&lt;$B$11,AJ117&gt;$B$13),0,IF(AJ117="",0,IF(OR(AJ117=$D$30,AJ117=$D$31,AJ117=$D$32,AJ117=$D$33,AJ117=$D$34,AJ117=$D$35,AJ117=$D$36,AJ117=$D$37,AJ117=$D$38,AJ117=$D$39,AJ117=$D$40,AJ117=$D$41,AJ117=$D$42,AJ117=$D$43,AJ117=$D$44,AJ117=$D$45,AJ117=$D$46,AJ117=$D$47,AJ117=$D$48,AJ117=$D$49,AJ117=$D$50,AJ117=$D$51),"F",IF(AJ116=1,"ALT",IF(OR(AJ117&lt;AJ137,AJ117&gt;AJ138),(HLOOKUP($I$7,$K$1:$Q$2,2,FALSE)),0)))))</f>
        <v>0</v>
      </c>
      <c r="AK118" s="242">
        <f>IF(OR(AK117&lt;$B$11,AK117&gt;$B$13),0,IF(AK117="",0,IF(OR(AK117=$D$30,AK117=$D$31,AK117=$D$32,AK117=$D$33,AK117=$D$34,AK117=$D$35,AK117=$D$36,AK117=$D$37,AK117=$D$38,AK117=$D$39,AK117=$D$40,AK117=$D$41,AK117=$D$42,AK117=$D$43,AK117=$D$44,AK117=$D$45,AK117=$D$46,AK117=$D$47,AK117=$D$48,AK117=$D$49,AK117=$D$50,AK117=$D$51),"F",IF(AK116=1,"ALT",IF(OR(AK117&lt;AJ137,AK117&gt;AJ138),(HLOOKUP($I$7,$K$1:$Q$2,2,FALSE)),0)))))</f>
        <v>0</v>
      </c>
      <c r="AL118" s="242"/>
      <c r="AM118" s="242"/>
      <c r="AN118" s="222">
        <f t="shared" ref="AN118" si="95">SUM(AG118:AM118)</f>
        <v>0</v>
      </c>
      <c r="AO118" s="223" t="s">
        <v>261</v>
      </c>
    </row>
    <row r="119" spans="7:41" x14ac:dyDescent="0.2">
      <c r="G119" s="224"/>
      <c r="H119" s="221"/>
      <c r="I119" s="253" t="str">
        <f>IF(AND(I120&lt;=L134,I120&gt;=L133),1,"")</f>
        <v/>
      </c>
      <c r="J119" s="253" t="str">
        <f>IF(AND(J120&lt;=L134,J120&gt;=L133),1,"")</f>
        <v/>
      </c>
      <c r="K119" s="253" t="str">
        <f>IF(AND(K120&lt;=L134,K120&gt;=L133),1,"")</f>
        <v/>
      </c>
      <c r="L119" s="253" t="str">
        <f>IF(AND(L120&lt;=L134,L120&gt;=L133),1,"")</f>
        <v/>
      </c>
      <c r="M119" s="253" t="str">
        <f>IF(AND(M120&lt;=L134,M120&gt;=L133),1,"")</f>
        <v/>
      </c>
      <c r="N119" s="253"/>
      <c r="O119" s="253"/>
      <c r="P119" s="222"/>
      <c r="Q119" s="223"/>
      <c r="S119" s="224"/>
      <c r="T119" s="221"/>
      <c r="U119" s="253" t="str">
        <f>IF(AND(U120&lt;=X134,U120&gt;=X133),1,"")</f>
        <v/>
      </c>
      <c r="V119" s="253" t="str">
        <f>IF(AND(V120&lt;=X134,V120&gt;=X133),1,"")</f>
        <v/>
      </c>
      <c r="W119" s="253" t="str">
        <f>IF(AND(W120&lt;=X134,W120&gt;=X133),1,"")</f>
        <v/>
      </c>
      <c r="X119" s="253" t="str">
        <f>IF(AND(X120&lt;=X134,X120&gt;=X133),1,"")</f>
        <v/>
      </c>
      <c r="Y119" s="253" t="str">
        <f>IF(AND(Y120&lt;=X134,Y120&gt;=X133),1,"")</f>
        <v/>
      </c>
      <c r="Z119" s="253"/>
      <c r="AA119" s="253"/>
      <c r="AB119" s="222"/>
      <c r="AC119" s="223"/>
      <c r="AE119" s="224"/>
      <c r="AF119" s="221"/>
      <c r="AG119" s="253" t="str">
        <f>IF(AND(AG120&lt;=AJ134,AG120&gt;=AJ133),1,"")</f>
        <v/>
      </c>
      <c r="AH119" s="253" t="str">
        <f>IF(AND(AH120&lt;=AJ134,AH120&gt;=AJ133),1,"")</f>
        <v/>
      </c>
      <c r="AI119" s="253" t="str">
        <f>IF(AND(AI120&lt;=AJ134,AI120&gt;=AJ133),1,"")</f>
        <v/>
      </c>
      <c r="AJ119" s="253" t="str">
        <f>IF(AND(AJ120&lt;=AJ134,AJ120&gt;=AJ133),1,"")</f>
        <v/>
      </c>
      <c r="AK119" s="253" t="str">
        <f>IF(AND(AK120&lt;=AJ134,AK120&gt;=AJ133),1,"")</f>
        <v/>
      </c>
      <c r="AL119" s="253"/>
      <c r="AM119" s="253"/>
      <c r="AN119" s="222"/>
      <c r="AO119" s="223"/>
    </row>
    <row r="120" spans="7:41" x14ac:dyDescent="0.2">
      <c r="G120" s="224"/>
      <c r="H120" s="221"/>
      <c r="I120" s="240">
        <f>IF(MONTH(DATE(I107,MONTH(I108),22-MOD(6+WEEKDAY(I108)-1,7)))=MONTH(I108),DATE(I107,MONTH(I108),22-MOD(6+WEEKDAY(I108)-1,7)),"")</f>
        <v>42177</v>
      </c>
      <c r="J120" s="240">
        <f>IF(MONTH(DATE(I107,MONTH(I108),23-MOD(6+WEEKDAY(I108)-1,7)))=MONTH(I108),DATE(I107,MONTH(I108),23-MOD(6+WEEKDAY(I108)-1,7)),"")</f>
        <v>42178</v>
      </c>
      <c r="K120" s="240">
        <f>IF(MONTH(DATE(I107,MONTH(I108),24-MOD(6+WEEKDAY(I108)-1,7)))=MONTH(I108),DATE(I107,MONTH(I108),24-MOD(6+WEEKDAY(I108)-1,7)),"")</f>
        <v>42179</v>
      </c>
      <c r="L120" s="240">
        <f>IF(MONTH(DATE(I107,MONTH(I108),25-MOD(6+WEEKDAY(I108)-1,7)))=MONTH(I108),DATE(I107,MONTH(I108),25-MOD(6+WEEKDAY(I108)-1,7)),"")</f>
        <v>42180</v>
      </c>
      <c r="M120" s="240">
        <f>IF(MONTH(DATE(I107,MONTH(I108),26-MOD(6+WEEKDAY(I108)-1,7)))=MONTH(I108),DATE(I107,MONTH(I108),26-MOD(6+WEEKDAY(I108)-1,7)),"")</f>
        <v>42181</v>
      </c>
      <c r="N120" s="240">
        <f>IF(MONTH(DATE(I107,MONTH(I108),27-MOD(6+WEEKDAY(I108)-1,7)))=MONTH(I108),DATE(I107,MONTH(I108),27-MOD(6+WEEKDAY(I108)-1,7)),"")</f>
        <v>42182</v>
      </c>
      <c r="O120" s="240">
        <f>IF(MONTH(DATE(I107,MONTH(I108),28-MOD(6+WEEKDAY(I108)-1,7)))=MONTH(I108),DATE(I107,MONTH(I108),28-MOD(6+WEEKDAY(I108)-1,7)),"")</f>
        <v>42183</v>
      </c>
      <c r="P120" s="222"/>
      <c r="Q120" s="223"/>
      <c r="S120" s="224"/>
      <c r="T120" s="221"/>
      <c r="U120" s="240">
        <f>IF(MONTH(DATE(U107,MONTH(U108),22-MOD(6+WEEKDAY(U108)-1,7)))=MONTH(U108),DATE(U107,MONTH(U108),22-MOD(6+WEEKDAY(U108)-1,7)),"")</f>
        <v>42205</v>
      </c>
      <c r="V120" s="240">
        <f>IF(MONTH(DATE(U107,MONTH(U108),23-MOD(6+WEEKDAY(U108)-1,7)))=MONTH(U108),DATE(U107,MONTH(U108),23-MOD(6+WEEKDAY(U108)-1,7)),"")</f>
        <v>42206</v>
      </c>
      <c r="W120" s="240">
        <f>IF(MONTH(DATE(U107,MONTH(U108),24-MOD(6+WEEKDAY(U108)-1,7)))=MONTH(U108),DATE(U107,MONTH(U108),24-MOD(6+WEEKDAY(U108)-1,7)),"")</f>
        <v>42207</v>
      </c>
      <c r="X120" s="240">
        <f>IF(MONTH(DATE(U107,MONTH(U108),25-MOD(6+WEEKDAY(U108)-1,7)))=MONTH(U108),DATE(U107,MONTH(U108),25-MOD(6+WEEKDAY(U108)-1,7)),"")</f>
        <v>42208</v>
      </c>
      <c r="Y120" s="240">
        <f>IF(MONTH(DATE(U107,MONTH(U108),26-MOD(6+WEEKDAY(U108)-1,7)))=MONTH(U108),DATE(U107,MONTH(U108),26-MOD(6+WEEKDAY(U108)-1,7)),"")</f>
        <v>42209</v>
      </c>
      <c r="Z120" s="240">
        <f>IF(MONTH(DATE(U107,MONTH(U108),27-MOD(6+WEEKDAY(U108)-1,7)))=MONTH(U108),DATE(U107,MONTH(U108),27-MOD(6+WEEKDAY(U108)-1,7)),"")</f>
        <v>42210</v>
      </c>
      <c r="AA120" s="240">
        <f>IF(MONTH(DATE(U107,MONTH(U108),28-MOD(6+WEEKDAY(U108)-1,7)))=MONTH(U108),DATE(U107,MONTH(U108),28-MOD(6+WEEKDAY(U108)-1,7)),"")</f>
        <v>42211</v>
      </c>
      <c r="AB120" s="222"/>
      <c r="AC120" s="223"/>
      <c r="AE120" s="224"/>
      <c r="AF120" s="221"/>
      <c r="AG120" s="240">
        <f>IF(MONTH(DATE(AG107,MONTH(AG108),22-MOD(6+WEEKDAY(AG108)-1,7)))=MONTH(AG108),DATE(AG107,MONTH(AG108),22-MOD(6+WEEKDAY(AG108)-1,7)),"")</f>
        <v>42233</v>
      </c>
      <c r="AH120" s="240">
        <f>IF(MONTH(DATE(AG107,MONTH(AG108),23-MOD(6+WEEKDAY(AG108)-1,7)))=MONTH(AG108),DATE(AG107,MONTH(AG108),23-MOD(6+WEEKDAY(AG108)-1,7)),"")</f>
        <v>42234</v>
      </c>
      <c r="AI120" s="240">
        <f>IF(MONTH(DATE(AG107,MONTH(AG108),24-MOD(6+WEEKDAY(AG108)-1,7)))=MONTH(AG108),DATE(AG107,MONTH(AG108),24-MOD(6+WEEKDAY(AG108)-1,7)),"")</f>
        <v>42235</v>
      </c>
      <c r="AJ120" s="240">
        <f>IF(MONTH(DATE(AG107,MONTH(AG108),25-MOD(6+WEEKDAY(AG108)-1,7)))=MONTH(AG108),DATE(AG107,MONTH(AG108),25-MOD(6+WEEKDAY(AG108)-1,7)),"")</f>
        <v>42236</v>
      </c>
      <c r="AK120" s="240">
        <f>IF(MONTH(DATE(AG107,MONTH(AG108),26-MOD(6+WEEKDAY(AG108)-1,7)))=MONTH(AG108),DATE(AG107,MONTH(AG108),26-MOD(6+WEEKDAY(AG108)-1,7)),"")</f>
        <v>42237</v>
      </c>
      <c r="AL120" s="240">
        <f>IF(MONTH(DATE(AG107,MONTH(AG108),27-MOD(6+WEEKDAY(AG108)-1,7)))=MONTH(AG108),DATE(AG107,MONTH(AG108),27-MOD(6+WEEKDAY(AG108)-1,7)),"")</f>
        <v>42238</v>
      </c>
      <c r="AM120" s="240">
        <f>IF(MONTH(DATE(AG107,MONTH(AG108),28-MOD(6+WEEKDAY(AG108)-1,7)))=MONTH(AG108),DATE(AG107,MONTH(AG108),28-MOD(6+WEEKDAY(AG108)-1,7)),"")</f>
        <v>42239</v>
      </c>
      <c r="AN120" s="222"/>
      <c r="AO120" s="223"/>
    </row>
    <row r="121" spans="7:41" x14ac:dyDescent="0.2">
      <c r="G121" s="224">
        <f t="shared" ref="G121" si="96">COUNTIF(I121:O121,"&gt;0")</f>
        <v>5</v>
      </c>
      <c r="H121" s="221" t="s">
        <v>260</v>
      </c>
      <c r="I121" s="242">
        <f>IF(OR(I120&lt;$B$11,I120&gt;$B$13),0,IF(I120="",0,IF(OR(I120=$D$30,I120=$D$31,I120=$D$32,I120=$D$33,I120=$D$34,I120=$D$35,I120=$D$36,I120=$D$37,I120=$D$38,I120=$D$39,I120=$D$40,I120=$D$41,I120=$D$42,I120=$D$43,I120=$D$44,I120=$D$45,I120=$D$46,I120=$D$47,I120=$D$48,I120=$D$49,I120=$D$50,I120=$D$51),"F",IF(I119=1,"ALT",IF(OR(I120&lt;L137,I120&gt;L138),(HLOOKUP($I$7,$K$1:$Q$2,2,FALSE)),0)))))</f>
        <v>7</v>
      </c>
      <c r="J121" s="242">
        <f>IF(OR(J120&lt;$B$11,J120&gt;$B$13),0,IF(J120="",0,IF(OR(J120=$D$30,J120=$D$31,J120=$D$32,J120=$D$33,J120=$D$34,J120=$D$35,J120=$D$36,J120=$D$37,J120=$D$38,J120=$D$39,J120=$D$40,J120=$D$41,J120=$D$42,J120=$D$43,J120=$D$44,J120=$D$45,J120=$D$46,J120=$D$47,J120=$D$48,J120=$D$49,J120=$D$50,J120=$D$51),"F",IF(J119=1,"ALT",IF(OR(J120&lt;L137,J120&gt;L138),(HLOOKUP($I$7,$K$1:$Q$2,2,FALSE)),0)))))</f>
        <v>7</v>
      </c>
      <c r="K121" s="242">
        <f>IF(OR(K120&lt;$B$11,K120&gt;$B$13),0,IF(K120="",0,IF(OR(K120=$D$30,K120=$D$31,K120=$D$32,K120=$D$33,K120=$D$34,K120=$D$35,K120=$D$36,K120=$D$37,K120=$D$38,K120=$D$39,K120=$D$40,K120=$D$41,K120=$D$42,K120=$D$43,K120=$D$44,K120=$D$45,K120=$D$46,K120=$D$47,K120=$D$48,K120=$D$49,K120=$D$50,K120=$D$51),"F",IF(K119=1,"ALT",IF(OR(K120&lt;L137,K120&gt;L138),(HLOOKUP($I$7,$K$1:$Q$2,2,FALSE)),0)))))</f>
        <v>7</v>
      </c>
      <c r="L121" s="242">
        <f>IF(OR(L120&lt;$B$11,L120&gt;$B$13),0,IF(L120="",0,IF(OR(L120=$D$30,L120=$D$31,L120=$D$32,L120=$D$33,L120=$D$34,L120=$D$35,L120=$D$36,L120=$D$37,L120=$D$38,L120=$D$39,L120=$D$40,L120=$D$41,L120=$D$42,L120=$D$43,L120=$D$44,L120=$D$45,L120=$D$46,L120=$D$47,L120=$D$48,L120=$D$49,L120=$D$50,L120=$D$51),"F",IF(L119=1,"ALT",IF(OR(L120&lt;L137,L120&gt;L138),(HLOOKUP($I$7,$K$1:$Q$2,2,FALSE)),0)))))</f>
        <v>7</v>
      </c>
      <c r="M121" s="242">
        <f>IF(OR(M120&lt;$B$11,M120&gt;$B$13),0,IF(M120="",0,IF(OR(M120=$D$30,M120=$D$31,M120=$D$32,M120=$D$33,M120=$D$34,M120=$D$35,M120=$D$36,M120=$D$37,M120=$D$38,M120=$D$39,M120=$D$40,M120=$D$41,M120=$D$42,M120=$D$43,M120=$D$44,M120=$D$45,M120=$D$46,M120=$D$47,M120=$D$48,M120=$D$49,M120=$D$50,M120=$D$51),"F",IF(M119=1,"ALT",IF(OR(M120&lt;L137,M120&gt;L138),(HLOOKUP($I$7,$K$1:$Q$2,2,FALSE)),0)))))</f>
        <v>7</v>
      </c>
      <c r="N121" s="242"/>
      <c r="O121" s="242"/>
      <c r="P121" s="222">
        <f t="shared" ref="P121" si="97">SUM(I121:O121)</f>
        <v>35</v>
      </c>
      <c r="Q121" s="223" t="s">
        <v>261</v>
      </c>
      <c r="S121" s="224">
        <f t="shared" ref="S121" si="98">COUNTIF(U121:AA121,"&gt;0")</f>
        <v>0</v>
      </c>
      <c r="T121" s="221" t="s">
        <v>260</v>
      </c>
      <c r="U121" s="242">
        <f>IF(OR(U120&lt;$B$11,U120&gt;$B$13),0,IF(U120="",0,IF(OR(U120=$D$30,U120=$D$31,U120=$D$32,U120=$D$33,U120=$D$34,U120=$D$35,U120=$D$36,U120=$D$37,U120=$D$38,U120=$D$39,U120=$D$40,U120=$D$41,U120=$D$42,U120=$D$43,U120=$D$44,U120=$D$45,U120=$D$46,U120=$D$47,U120=$D$48,U120=$D$49,U120=$D$50,U120=$D$51),"F",IF(U119=1,"ALT",IF(OR(U120&lt;X137,U120&gt;X138),(HLOOKUP($I$7,$K$1:$Q$2,2,FALSE)),0)))))</f>
        <v>0</v>
      </c>
      <c r="V121" s="242">
        <f>IF(OR(V120&lt;$B$11,V120&gt;$B$13),0,IF(V120="",0,IF(OR(V120=$D$30,V120=$D$31,V120=$D$32,V120=$D$33,V120=$D$34,V120=$D$35,V120=$D$36,V120=$D$37,V120=$D$38,V120=$D$39,V120=$D$40,V120=$D$41,V120=$D$42,V120=$D$43,V120=$D$44,V120=$D$45,V120=$D$46,V120=$D$47,V120=$D$48,V120=$D$49,V120=$D$50,V120=$D$51),"F",IF(V119=1,"ALT",IF(OR(V120&lt;X137,V120&gt;X138),(HLOOKUP($I$7,$K$1:$Q$2,2,FALSE)),0)))))</f>
        <v>0</v>
      </c>
      <c r="W121" s="242">
        <f>IF(OR(W120&lt;$B$11,W120&gt;$B$13),0,IF(W120="",0,IF(OR(W120=$D$30,W120=$D$31,W120=$D$32,W120=$D$33,W120=$D$34,W120=$D$35,W120=$D$36,W120=$D$37,W120=$D$38,W120=$D$39,W120=$D$40,W120=$D$41,W120=$D$42,W120=$D$43,W120=$D$44,W120=$D$45,W120=$D$46,W120=$D$47,W120=$D$48,W120=$D$49,W120=$D$50,W120=$D$51),"F",IF(W119=1,"ALT",IF(OR(W120&lt;X137,W120&gt;X138),(HLOOKUP($I$7,$K$1:$Q$2,2,FALSE)),0)))))</f>
        <v>0</v>
      </c>
      <c r="X121" s="242">
        <f>IF(OR(X120&lt;$B$11,X120&gt;$B$13),0,IF(X120="",0,IF(OR(X120=$D$30,X120=$D$31,X120=$D$32,X120=$D$33,X120=$D$34,X120=$D$35,X120=$D$36,X120=$D$37,X120=$D$38,X120=$D$39,X120=$D$40,X120=$D$41,X120=$D$42,X120=$D$43,X120=$D$44,X120=$D$45,X120=$D$46,X120=$D$47,X120=$D$48,X120=$D$49,X120=$D$50,X120=$D$51),"F",IF(X119=1,"ALT",IF(OR(X120&lt;X137,X120&gt;X138),(HLOOKUP($I$7,$K$1:$Q$2,2,FALSE)),0)))))</f>
        <v>0</v>
      </c>
      <c r="Y121" s="242">
        <f>IF(OR(Y120&lt;$B$11,Y120&gt;$B$13),0,IF(Y120="",0,IF(OR(Y120=$D$30,Y120=$D$31,Y120=$D$32,Y120=$D$33,Y120=$D$34,Y120=$D$35,Y120=$D$36,Y120=$D$37,Y120=$D$38,Y120=$D$39,Y120=$D$40,Y120=$D$41,Y120=$D$42,Y120=$D$43,Y120=$D$44,Y120=$D$45,Y120=$D$46,Y120=$D$47,Y120=$D$48,Y120=$D$49,Y120=$D$50,Y120=$D$51),"F",IF(Y119=1,"ALT",IF(OR(Y120&lt;X137,Y120&gt;X138),(HLOOKUP($I$7,$K$1:$Q$2,2,FALSE)),0)))))</f>
        <v>0</v>
      </c>
      <c r="Z121" s="242"/>
      <c r="AA121" s="242"/>
      <c r="AB121" s="222">
        <f t="shared" ref="AB121" si="99">SUM(U121:AA121)</f>
        <v>0</v>
      </c>
      <c r="AC121" s="223" t="s">
        <v>261</v>
      </c>
      <c r="AE121" s="224">
        <f t="shared" ref="AE121" si="100">COUNTIF(AG121:AM121,"&gt;0")</f>
        <v>0</v>
      </c>
      <c r="AF121" s="221" t="s">
        <v>260</v>
      </c>
      <c r="AG121" s="242">
        <f>IF(OR(AG120&lt;$B$11,AG120&gt;$B$13),0,IF(AG120="",0,IF(OR(AG120=$D$30,AG120=$D$31,AG120=$D$32,AG120=$D$33,AG120=$D$34,AG120=$D$35,AG120=$D$36,AG120=$D$37,AG120=$D$38,AG120=$D$39,AG120=$D$40,AG120=$D$41,AG120=$D$42,AG120=$D$43,AG120=$D$44,AG120=$D$45,AG120=$D$46,AG120=$D$47,AG120=$D$48,AG120=$D$49,AG120=$D$50,AG120=$D$51),"F",IF(AG119=1,"ALT",IF(OR(AG120&lt;AJ137,AG120&gt;AJ138),(HLOOKUP($I$7,$K$1:$Q$2,2,FALSE)),0)))))</f>
        <v>0</v>
      </c>
      <c r="AH121" s="242">
        <f>IF(OR(AH120&lt;$B$11,AH120&gt;$B$13),0,IF(AH120="",0,IF(OR(AH120=$D$30,AH120=$D$31,AH120=$D$32,AH120=$D$33,AH120=$D$34,AH120=$D$35,AH120=$D$36,AH120=$D$37,AH120=$D$38,AH120=$D$39,AH120=$D$40,AH120=$D$41,AH120=$D$42,AH120=$D$43,AH120=$D$44,AH120=$D$45,AH120=$D$46,AH120=$D$47,AH120=$D$48,AH120=$D$49,AH120=$D$50,AH120=$D$51),"F",IF(AH119=1,"ALT",IF(OR(AH120&lt;AJ137,AH120&gt;AJ138),(HLOOKUP($I$7,$K$1:$Q$2,2,FALSE)),0)))))</f>
        <v>0</v>
      </c>
      <c r="AI121" s="242">
        <f>IF(OR(AI120&lt;$B$11,AI120&gt;$B$13),0,IF(AI120="",0,IF(OR(AI120=$D$30,AI120=$D$31,AI120=$D$32,AI120=$D$33,AI120=$D$34,AI120=$D$35,AI120=$D$36,AI120=$D$37,AI120=$D$38,AI120=$D$39,AI120=$D$40,AI120=$D$41,AI120=$D$42,AI120=$D$43,AI120=$D$44,AI120=$D$45,AI120=$D$46,AI120=$D$47,AI120=$D$48,AI120=$D$49,AI120=$D$50,AI120=$D$51),"F",IF(AI119=1,"ALT",IF(OR(AI120&lt;AJ137,AI120&gt;AJ138),(HLOOKUP($I$7,$K$1:$Q$2,2,FALSE)),0)))))</f>
        <v>0</v>
      </c>
      <c r="AJ121" s="242">
        <f>IF(OR(AJ120&lt;$B$11,AJ120&gt;$B$13),0,IF(AJ120="",0,IF(OR(AJ120=$D$30,AJ120=$D$31,AJ120=$D$32,AJ120=$D$33,AJ120=$D$34,AJ120=$D$35,AJ120=$D$36,AJ120=$D$37,AJ120=$D$38,AJ120=$D$39,AJ120=$D$40,AJ120=$D$41,AJ120=$D$42,AJ120=$D$43,AJ120=$D$44,AJ120=$D$45,AJ120=$D$46,AJ120=$D$47,AJ120=$D$48,AJ120=$D$49,AJ120=$D$50,AJ120=$D$51),"F",IF(AJ119=1,"ALT",IF(OR(AJ120&lt;AJ137,AJ120&gt;AJ138),(HLOOKUP($I$7,$K$1:$Q$2,2,FALSE)),0)))))</f>
        <v>0</v>
      </c>
      <c r="AK121" s="242">
        <f>IF(OR(AK120&lt;$B$11,AK120&gt;$B$13),0,IF(AK120="",0,IF(OR(AK120=$D$30,AK120=$D$31,AK120=$D$32,AK120=$D$33,AK120=$D$34,AK120=$D$35,AK120=$D$36,AK120=$D$37,AK120=$D$38,AK120=$D$39,AK120=$D$40,AK120=$D$41,AK120=$D$42,AK120=$D$43,AK120=$D$44,AK120=$D$45,AK120=$D$46,AK120=$D$47,AK120=$D$48,AK120=$D$49,AK120=$D$50,AK120=$D$51),"F",IF(AK119=1,"ALT",IF(OR(AK120&lt;AJ137,AK120&gt;AJ138),(HLOOKUP($I$7,$K$1:$Q$2,2,FALSE)),0)))))</f>
        <v>0</v>
      </c>
      <c r="AL121" s="242"/>
      <c r="AM121" s="242"/>
      <c r="AN121" s="222">
        <f t="shared" ref="AN121" si="101">SUM(AG121:AM121)</f>
        <v>0</v>
      </c>
      <c r="AO121" s="223" t="s">
        <v>261</v>
      </c>
    </row>
    <row r="122" spans="7:41" x14ac:dyDescent="0.2">
      <c r="G122" s="224"/>
      <c r="H122" s="221"/>
      <c r="I122" s="253" t="str">
        <f>IF(AND(I123&lt;=L134,I123&gt;=L133),1,"")</f>
        <v/>
      </c>
      <c r="J122" s="253" t="str">
        <f>IF(AND(J123&lt;=L134,J123&gt;=L133),1,"")</f>
        <v/>
      </c>
      <c r="K122" s="253">
        <f>IF(AND(K123&lt;=L134,K123&gt;=L133),1,"")</f>
        <v>1</v>
      </c>
      <c r="L122" s="253">
        <f>IF(AND(L123&lt;=L134,L123&gt;=L133),1,"")</f>
        <v>1</v>
      </c>
      <c r="M122" s="253">
        <f>IF(AND(M123&lt;=L134,M123&gt;=L133),1,"")</f>
        <v>1</v>
      </c>
      <c r="N122" s="253"/>
      <c r="O122" s="253"/>
      <c r="P122" s="222"/>
      <c r="Q122" s="223"/>
      <c r="S122" s="224"/>
      <c r="T122" s="221"/>
      <c r="U122" s="253" t="str">
        <f>IF(AND(U123&lt;=X134,U123&gt;=X133),1,"")</f>
        <v/>
      </c>
      <c r="V122" s="253" t="str">
        <f>IF(AND(V123&lt;=X134,V123&gt;=X133),1,"")</f>
        <v/>
      </c>
      <c r="W122" s="253" t="str">
        <f>IF(AND(W123&lt;=X134,W123&gt;=X133),1,"")</f>
        <v/>
      </c>
      <c r="X122" s="253" t="str">
        <f>IF(AND(X123&lt;=X134,X123&gt;=X133),1,"")</f>
        <v/>
      </c>
      <c r="Y122" s="253" t="str">
        <f>IF(AND(Y123&lt;=X134,Y123&gt;=X133),1,"")</f>
        <v/>
      </c>
      <c r="Z122" s="253"/>
      <c r="AA122" s="253"/>
      <c r="AB122" s="222"/>
      <c r="AC122" s="223"/>
      <c r="AE122" s="224"/>
      <c r="AF122" s="221"/>
      <c r="AG122" s="253" t="str">
        <f>IF(AND(AG123&lt;=AJ134,AG123&gt;=AJ133),1,"")</f>
        <v/>
      </c>
      <c r="AH122" s="253" t="str">
        <f>IF(AND(AH123&lt;=AJ134,AH123&gt;=AJ133),1,"")</f>
        <v/>
      </c>
      <c r="AI122" s="253" t="str">
        <f>IF(AND(AI123&lt;=AJ134,AI123&gt;=AJ133),1,"")</f>
        <v/>
      </c>
      <c r="AJ122" s="253" t="str">
        <f>IF(AND(AJ123&lt;=AJ134,AJ123&gt;=AJ133),1,"")</f>
        <v/>
      </c>
      <c r="AK122" s="253" t="str">
        <f>IF(AND(AK123&lt;=AJ134,AK123&gt;=AJ133),1,"")</f>
        <v/>
      </c>
      <c r="AL122" s="253"/>
      <c r="AM122" s="253"/>
      <c r="AN122" s="222"/>
      <c r="AO122" s="223"/>
    </row>
    <row r="123" spans="7:41" x14ac:dyDescent="0.2">
      <c r="G123" s="224"/>
      <c r="H123" s="221"/>
      <c r="I123" s="240">
        <f>IF(MONTH(DATE(I107,MONTH(I108),29-MOD(6+WEEKDAY(I108)-1,7)))=MONTH(I108),DATE(I107,MONTH(I108),29-MOD(6+WEEKDAY(I108)-1,7)),"")</f>
        <v>42184</v>
      </c>
      <c r="J123" s="240">
        <f>IF(MONTH(DATE(I107,MONTH(I108),30-MOD(6+WEEKDAY(I108)-1,7)))=MONTH(I108),DATE(I107,MONTH(I108),30-MOD(6+WEEKDAY(I108)-1,7)),"")</f>
        <v>42185</v>
      </c>
      <c r="K123" s="240" t="str">
        <f>IF(MONTH(DATE(I107,MONTH(I108),31-MOD(6+WEEKDAY(I108)-1,7)))=MONTH(I108),DATE(I107,MONTH(I108),31-MOD(6+WEEKDAY(I108)-1,7)),"")</f>
        <v/>
      </c>
      <c r="L123" s="240" t="str">
        <f>IF(MONTH(DATE(I107,MONTH(I108),32-MOD(6+WEEKDAY(I108)-1,7)))=MONTH(I108),DATE(I107,MONTH(I108),32-MOD(6+WEEKDAY(I108)-1,7)),"")</f>
        <v/>
      </c>
      <c r="M123" s="240" t="str">
        <f>IF(MONTH(DATE(I107,MONTH(I108),33-MOD(6+WEEKDAY(I108)-1,7)))=MONTH(I108),DATE(I107,MONTH(I108),33-MOD(6+WEEKDAY(I108)-1,7)),"")</f>
        <v/>
      </c>
      <c r="N123" s="240" t="str">
        <f>IF(MONTH(DATE(I107,MONTH(I108),34-MOD(6+WEEKDAY(I108)-1,7)))=MONTH(I108),DATE(I107,MONTH(I108),34-MOD(6+WEEKDAY(I108)-1,7)),"")</f>
        <v/>
      </c>
      <c r="O123" s="240" t="str">
        <f>IF(MONTH(DATE(I107,MONTH(I108),35-MOD(6+WEEKDAY(I108)-1,7)))=MONTH(I108),DATE(I107,MONTH(I108),35-MOD(6+WEEKDAY(I108)-1,7)),"")</f>
        <v/>
      </c>
      <c r="P123" s="222"/>
      <c r="Q123" s="223"/>
      <c r="S123" s="224"/>
      <c r="T123" s="221"/>
      <c r="U123" s="240">
        <f>IF(MONTH(DATE(U107,MONTH(U108),29-MOD(6+WEEKDAY(U108)-1,7)))=MONTH(U108),DATE(U107,MONTH(U108),29-MOD(6+WEEKDAY(U108)-1,7)),"")</f>
        <v>42212</v>
      </c>
      <c r="V123" s="240">
        <f>IF(MONTH(DATE(U107,MONTH(U108),30-MOD(6+WEEKDAY(U108)-1,7)))=MONTH(U108),DATE(U107,MONTH(U108),30-MOD(6+WEEKDAY(U108)-1,7)),"")</f>
        <v>42213</v>
      </c>
      <c r="W123" s="240">
        <f>IF(MONTH(DATE(U107,MONTH(U108),31-MOD(6+WEEKDAY(U108)-1,7)))=MONTH(U108),DATE(U107,MONTH(U108),31-MOD(6+WEEKDAY(U108)-1,7)),"")</f>
        <v>42214</v>
      </c>
      <c r="X123" s="240">
        <f>IF(MONTH(DATE(U107,MONTH(U108),32-MOD(6+WEEKDAY(U108)-1,7)))=MONTH(U108),DATE(U107,MONTH(U108),32-MOD(6+WEEKDAY(U108)-1,7)),"")</f>
        <v>42215</v>
      </c>
      <c r="Y123" s="240">
        <f>IF(MONTH(DATE(U107,MONTH(U108),33-MOD(6+WEEKDAY(U108)-1,7)))=MONTH(U108),DATE(U107,MONTH(U108),33-MOD(6+WEEKDAY(U108)-1,7)),"")</f>
        <v>42216</v>
      </c>
      <c r="Z123" s="240" t="str">
        <f>IF(MONTH(DATE(U107,MONTH(U108),34-MOD(6+WEEKDAY(U108)-1,7)))=MONTH(U108),DATE(U107,MONTH(U108),34-MOD(6+WEEKDAY(U108)-1,7)),"")</f>
        <v/>
      </c>
      <c r="AA123" s="240" t="str">
        <f>IF(MONTH(DATE(U107,MONTH(U108),35-MOD(6+WEEKDAY(U108)-1,7)))=MONTH(U108),DATE(U107,MONTH(U108),35-MOD(6+WEEKDAY(U108)-1,7)),"")</f>
        <v/>
      </c>
      <c r="AB123" s="222"/>
      <c r="AC123" s="223"/>
      <c r="AE123" s="224"/>
      <c r="AF123" s="221"/>
      <c r="AG123" s="240">
        <f>IF(MONTH(DATE(AG107,MONTH(AG108),29-MOD(6+WEEKDAY(AG108)-1,7)))=MONTH(AG108),DATE(AG107,MONTH(AG108),29-MOD(6+WEEKDAY(AG108)-1,7)),"")</f>
        <v>42240</v>
      </c>
      <c r="AH123" s="240">
        <f>IF(MONTH(DATE(AG107,MONTH(AG108),30-MOD(6+WEEKDAY(AG108)-1,7)))=MONTH(AG108),DATE(AG107,MONTH(AG108),30-MOD(6+WEEKDAY(AG108)-1,7)),"")</f>
        <v>42241</v>
      </c>
      <c r="AI123" s="240">
        <f>IF(MONTH(DATE(AG107,MONTH(AG108),31-MOD(6+WEEKDAY(AG108)-1,7)))=MONTH(AG108),DATE(AG107,MONTH(AG108),31-MOD(6+WEEKDAY(AG108)-1,7)),"")</f>
        <v>42242</v>
      </c>
      <c r="AJ123" s="240">
        <f>IF(MONTH(DATE(AG107,MONTH(AG108),32-MOD(6+WEEKDAY(AG108)-1,7)))=MONTH(AG108),DATE(AG107,MONTH(AG108),32-MOD(6+WEEKDAY(AG108)-1,7)),"")</f>
        <v>42243</v>
      </c>
      <c r="AK123" s="240">
        <f>IF(MONTH(DATE(AG107,MONTH(AG108),33-MOD(6+WEEKDAY(AG108)-1,7)))=MONTH(AG108),DATE(AG107,MONTH(AG108),33-MOD(6+WEEKDAY(AG108)-1,7)),"")</f>
        <v>42244</v>
      </c>
      <c r="AL123" s="240">
        <f>IF(MONTH(DATE(AG107,MONTH(AG108),34-MOD(6+WEEKDAY(AG108)-1,7)))=MONTH(AG108),DATE(AG107,MONTH(AG108),34-MOD(6+WEEKDAY(AG108)-1,7)),"")</f>
        <v>42245</v>
      </c>
      <c r="AM123" s="240">
        <f>IF(MONTH(DATE(AG107,MONTH(AG108),35-MOD(6+WEEKDAY(AG108)-1,7)))=MONTH(AG108),DATE(AG107,MONTH(AG108),35-MOD(6+WEEKDAY(AG108)-1,7)),"")</f>
        <v>42246</v>
      </c>
      <c r="AN123" s="222"/>
      <c r="AO123" s="223"/>
    </row>
    <row r="124" spans="7:41" x14ac:dyDescent="0.2">
      <c r="G124" s="224">
        <f t="shared" ref="G124" si="102">COUNTIF(I124:O124,"&gt;0")</f>
        <v>2</v>
      </c>
      <c r="H124" s="221" t="s">
        <v>260</v>
      </c>
      <c r="I124" s="242">
        <f>IF(OR(I123&lt;$B$11,I123&gt;$B$13),0,IF(I123="",0,IF(OR(I123=$D$30,I123=$D$31,I123=$D$32,I123=$D$33,I123=$D$34,I123=$D$35,I123=$D$36,I123=$D$37,I123=$D$38,I123=$D$39,I123=$D$40,I123=$D$41,I123=$D$42,I123=$D$43,I123=$D$44,I123=$D$45,I123=$D$46,I123=$D$47,I123=$D$48,I123=$D$49,I123=$D$50,I123=$D$51),"F",IF(I122=1,"ALT",IF(OR(I123&lt;L137,I123&gt;L138),(HLOOKUP($I$7,$K$1:$Q$2,2,FALSE)),0)))))</f>
        <v>7</v>
      </c>
      <c r="J124" s="242">
        <f>IF(OR(J123&lt;$B$11,J123&gt;$B$13),0,IF(J123="",0,IF(OR(J123=$D$30,J123=$D$31,J123=$D$32,J123=$D$33,J123=$D$34,J123=$D$35,J123=$D$36,J123=$D$37,J123=$D$38,J123=$D$39,J123=$D$40,J123=$D$41,J123=$D$42,J123=$D$43,J123=$D$44,J123=$D$45,J123=$D$46,J123=$D$47,J123=$D$48,J123=$D$49,J123=$D$50,J123=$D$51),"F",IF(J122=1,"ALT",IF(OR(J123&lt;L137,J123&gt;L138),(HLOOKUP($I$7,$K$1:$Q$2,2,FALSE)),0)))))</f>
        <v>7</v>
      </c>
      <c r="K124" s="242">
        <f>IF(OR(K123&lt;$B$11,K123&gt;$B$13),0,IF(K123="",0,IF(OR(K123=$D$30,K123=$D$31,K123=$D$32,K123=$D$33,K123=$D$34,K123=$D$35,K123=$D$36,K123=$D$37,K123=$D$38,K123=$D$39,K123=$D$40,K123=$D$41,K123=$D$42,K123=$D$43,K123=$D$44,K123=$D$45,K123=$D$46,K123=$D$47,K123=$D$48,K123=$D$49,K123=$D$50,K123=$D$51),"F",IF(K122=1,"ALT",IF(OR(K123&lt;L137,K123&gt;L138),(HLOOKUP($I$7,$K$1:$Q$2,2,FALSE)),0)))))</f>
        <v>0</v>
      </c>
      <c r="L124" s="242">
        <f>IF(OR(L123&lt;$B$11,L123&gt;$B$13),0,IF(L123="",0,IF(OR(L123=$D$30,L123=$D$31,L123=$D$32,L123=$D$33,L123=$D$34,L123=$D$35,L123=$D$36,L123=$D$37,L123=$D$38,L123=$D$39,L123=$D$40,L123=$D$41,L123=$D$42,L123=$D$43,L123=$D$44,L123=$D$45,L123=$D$46,L123=$D$47,L123=$D$48,L123=$D$49,L123=$D$50,L123=$D$51),"F",IF(L122=1,"ALT",IF(OR(L123&lt;L137,L123&gt;L138),(HLOOKUP($I$7,$K$1:$Q$2,2,FALSE)),0)))))</f>
        <v>0</v>
      </c>
      <c r="M124" s="242">
        <f>IF(OR(M123&lt;$B$11,M123&gt;$B$13),0,IF(M123="",0,IF(OR(M123=$D$30,M123=$D$31,M123=$D$32,M123=$D$33,M123=$D$34,M123=$D$35,M123=$D$36,M123=$D$37,M123=$D$38,M123=$D$39,M123=$D$40,M123=$D$41,M123=$D$42,M123=$D$43,M123=$D$44,M123=$D$45,M123=$D$46,M123=$D$47,M123=$D$48,M123=$D$49,M123=$D$50,M123=$D$51),"F",IF(M122=1,"ALT",IF(OR(M123&lt;L137,M123&gt;L138),(HLOOKUP($I$7,$K$1:$Q$2,2,FALSE)),0)))))</f>
        <v>0</v>
      </c>
      <c r="N124" s="242"/>
      <c r="O124" s="242"/>
      <c r="P124" s="222">
        <f t="shared" ref="P124" si="103">SUM(I124:O124)</f>
        <v>14</v>
      </c>
      <c r="Q124" s="223" t="s">
        <v>261</v>
      </c>
      <c r="S124" s="224">
        <f t="shared" ref="S124" si="104">COUNTIF(U124:AA124,"&gt;0")</f>
        <v>0</v>
      </c>
      <c r="T124" s="221" t="s">
        <v>260</v>
      </c>
      <c r="U124" s="242">
        <f>IF(OR(U123&lt;$B$11,U123&gt;$B$13),0,IF(U123="",0,IF(OR(U123=$D$30,U123=$D$31,U123=$D$32,U123=$D$33,U123=$D$34,U123=$D$35,U123=$D$36,U123=$D$37,U123=$D$38,U123=$D$39,U123=$D$40,U123=$D$41,U123=$D$42,U123=$D$43,U123=$D$44,U123=$D$45,U123=$D$46,U123=$D$47,U123=$D$48,U123=$D$49,U123=$D$50,U123=$D$51),"F",IF(U122=1,"ALT",IF(OR(U123&lt;X137,U123&gt;X138),(HLOOKUP($I$7,$K$1:$Q$2,2,FALSE)),0)))))</f>
        <v>0</v>
      </c>
      <c r="V124" s="242">
        <f>IF(OR(V123&lt;$B$11,V123&gt;$B$13),0,IF(V123="",0,IF(OR(V123=$D$30,V123=$D$31,V123=$D$32,V123=$D$33,V123=$D$34,V123=$D$35,V123=$D$36,V123=$D$37,V123=$D$38,V123=$D$39,V123=$D$40,V123=$D$41,V123=$D$42,V123=$D$43,V123=$D$44,V123=$D$45,V123=$D$46,V123=$D$47,V123=$D$48,V123=$D$49,V123=$D$50,V123=$D$51),"F",IF(V122=1,"ALT",IF(OR(V123&lt;X137,V123&gt;X138),(HLOOKUP($I$7,$K$1:$Q$2,2,FALSE)),0)))))</f>
        <v>0</v>
      </c>
      <c r="W124" s="242">
        <f>IF(OR(W123&lt;$B$11,W123&gt;$B$13),0,IF(W123="",0,IF(OR(W123=$D$30,W123=$D$31,W123=$D$32,W123=$D$33,W123=$D$34,W123=$D$35,W123=$D$36,W123=$D$37,W123=$D$38,W123=$D$39,W123=$D$40,W123=$D$41,W123=$D$42,W123=$D$43,W123=$D$44,W123=$D$45,W123=$D$46,W123=$D$47,W123=$D$48,W123=$D$49,W123=$D$50,W123=$D$51),"F",IF(W122=1,"ALT",IF(OR(W123&lt;X137,W123&gt;X138),(HLOOKUP($I$7,$K$1:$Q$2,2,FALSE)),0)))))</f>
        <v>0</v>
      </c>
      <c r="X124" s="242">
        <f>IF(OR(X123&lt;$B$11,X123&gt;$B$13),0,IF(X123="",0,IF(OR(X123=$D$30,X123=$D$31,X123=$D$32,X123=$D$33,X123=$D$34,X123=$D$35,X123=$D$36,X123=$D$37,X123=$D$38,X123=$D$39,X123=$D$40,X123=$D$41,X123=$D$42,X123=$D$43,X123=$D$44,X123=$D$45,X123=$D$46,X123=$D$47,X123=$D$48,X123=$D$49,X123=$D$50,X123=$D$51),"F",IF(X122=1,"ALT",IF(OR(X123&lt;X137,X123&gt;X138),(HLOOKUP($I$7,$K$1:$Q$2,2,FALSE)),0)))))</f>
        <v>0</v>
      </c>
      <c r="Y124" s="242">
        <f>IF(OR(Y123&lt;$B$11,Y123&gt;$B$13),0,IF(Y123="",0,IF(OR(Y123=$D$30,Y123=$D$31,Y123=$D$32,Y123=$D$33,Y123=$D$34,Y123=$D$35,Y123=$D$36,Y123=$D$37,Y123=$D$38,Y123=$D$39,Y123=$D$40,Y123=$D$41,Y123=$D$42,Y123=$D$43,Y123=$D$44,Y123=$D$45,Y123=$D$46,Y123=$D$47,Y123=$D$48,Y123=$D$49,Y123=$D$50,Y123=$D$51),"F",IF(Y122=1,"ALT",IF(OR(Y123&lt;X137,Y123&gt;X138),(HLOOKUP($I$7,$K$1:$Q$2,2,FALSE)),0)))))</f>
        <v>0</v>
      </c>
      <c r="Z124" s="242"/>
      <c r="AA124" s="242"/>
      <c r="AB124" s="222">
        <f t="shared" ref="AB124" si="105">SUM(U124:AA124)</f>
        <v>0</v>
      </c>
      <c r="AC124" s="223" t="s">
        <v>261</v>
      </c>
      <c r="AE124" s="224">
        <f t="shared" ref="AE124" si="106">COUNTIF(AG124:AM124,"&gt;0")</f>
        <v>0</v>
      </c>
      <c r="AF124" s="221" t="s">
        <v>260</v>
      </c>
      <c r="AG124" s="242">
        <f>IF(OR(AG123&lt;$B$11,AG123&gt;$B$13),0,IF(AG123="",0,IF(OR(AG123=$D$30,AG123=$D$31,AG123=$D$32,AG123=$D$33,AG123=$D$34,AG123=$D$35,AG123=$D$36,AG123=$D$37,AG123=$D$38,AG123=$D$39,AG123=$D$40,AG123=$D$41,AG123=$D$42,AG123=$D$43,AG123=$D$44,AG123=$D$45,AG123=$D$46,AG123=$D$47,AG123=$D$48,AG123=$D$49,AG123=$D$50,AG123=$D$51),"F",IF(AG122=1,"ALT",IF(OR(AG123&lt;AJ137,AG123&gt;AJ138),(HLOOKUP($I$7,$K$1:$Q$2,2,FALSE)),0)))))</f>
        <v>0</v>
      </c>
      <c r="AH124" s="242">
        <f>IF(OR(AH123&lt;$B$11,AH123&gt;$B$13),0,IF(AH123="",0,IF(OR(AH123=$D$30,AH123=$D$31,AH123=$D$32,AH123=$D$33,AH123=$D$34,AH123=$D$35,AH123=$D$36,AH123=$D$37,AH123=$D$38,AH123=$D$39,AH123=$D$40,AH123=$D$41,AH123=$D$42,AH123=$D$43,AH123=$D$44,AH123=$D$45,AH123=$D$46,AH123=$D$47,AH123=$D$48,AH123=$D$49,AH123=$D$50,AH123=$D$51),"F",IF(AH122=1,"ALT",IF(OR(AH123&lt;AJ137,AH123&gt;AJ138),(HLOOKUP($I$7,$K$1:$Q$2,2,FALSE)),0)))))</f>
        <v>0</v>
      </c>
      <c r="AI124" s="242">
        <f>IF(OR(AI123&lt;$B$11,AI123&gt;$B$13),0,IF(AI123="",0,IF(OR(AI123=$D$30,AI123=$D$31,AI123=$D$32,AI123=$D$33,AI123=$D$34,AI123=$D$35,AI123=$D$36,AI123=$D$37,AI123=$D$38,AI123=$D$39,AI123=$D$40,AI123=$D$41,AI123=$D$42,AI123=$D$43,AI123=$D$44,AI123=$D$45,AI123=$D$46,AI123=$D$47,AI123=$D$48,AI123=$D$49,AI123=$D$50,AI123=$D$51),"F",IF(AI122=1,"ALT",IF(OR(AI123&lt;AJ137,AI123&gt;AJ138),(HLOOKUP($I$7,$K$1:$Q$2,2,FALSE)),0)))))</f>
        <v>0</v>
      </c>
      <c r="AJ124" s="242">
        <f>IF(OR(AJ123&lt;$B$11,AJ123&gt;$B$13),0,IF(AJ123="",0,IF(OR(AJ123=$D$30,AJ123=$D$31,AJ123=$D$32,AJ123=$D$33,AJ123=$D$34,AJ123=$D$35,AJ123=$D$36,AJ123=$D$37,AJ123=$D$38,AJ123=$D$39,AJ123=$D$40,AJ123=$D$41,AJ123=$D$42,AJ123=$D$43,AJ123=$D$44,AJ123=$D$45,AJ123=$D$46,AJ123=$D$47,AJ123=$D$48,AJ123=$D$49,AJ123=$D$50,AJ123=$D$51),"F",IF(AJ122=1,"ALT",IF(OR(AJ123&lt;AJ137,AJ123&gt;AJ138),(HLOOKUP($I$7,$K$1:$Q$2,2,FALSE)),0)))))</f>
        <v>0</v>
      </c>
      <c r="AK124" s="242">
        <f>IF(OR(AK123&lt;$B$11,AK123&gt;$B$13),0,IF(AK123="",0,IF(OR(AK123=$D$30,AK123=$D$31,AK123=$D$32,AK123=$D$33,AK123=$D$34,AK123=$D$35,AK123=$D$36,AK123=$D$37,AK123=$D$38,AK123=$D$39,AK123=$D$40,AK123=$D$41,AK123=$D$42,AK123=$D$43,AK123=$D$44,AK123=$D$45,AK123=$D$46,AK123=$D$47,AK123=$D$48,AK123=$D$49,AK123=$D$50,AK123=$D$51),"F",IF(AK122=1,"ALT",IF(OR(AK123&lt;AJ137,AK123&gt;AJ138),(HLOOKUP($I$7,$K$1:$Q$2,2,FALSE)),0)))))</f>
        <v>0</v>
      </c>
      <c r="AL124" s="242"/>
      <c r="AM124" s="242"/>
      <c r="AN124" s="222">
        <f t="shared" ref="AN124" si="107">SUM(AG124:AM124)</f>
        <v>0</v>
      </c>
      <c r="AO124" s="223" t="s">
        <v>261</v>
      </c>
    </row>
    <row r="125" spans="7:41" x14ac:dyDescent="0.2">
      <c r="G125" s="224"/>
      <c r="H125" s="221"/>
      <c r="I125" s="253">
        <f>IF(AND(I126&lt;=L134,I126&gt;=L133),1,"")</f>
        <v>1</v>
      </c>
      <c r="J125" s="253">
        <f>IF(AND(J126&lt;=L134,J126&gt;=L133),1,"")</f>
        <v>1</v>
      </c>
      <c r="K125" s="253">
        <f>IF(AND(K126&lt;=L134,K126&gt;=L133),1,"")</f>
        <v>1</v>
      </c>
      <c r="L125" s="253">
        <f>IF(AND(L126&lt;=L134,L126&gt;=L133),1,"")</f>
        <v>1</v>
      </c>
      <c r="M125" s="253">
        <f>IF(AND(M126&lt;=L134,M126&gt;=L133),1,"")</f>
        <v>1</v>
      </c>
      <c r="N125" s="253"/>
      <c r="O125" s="253"/>
      <c r="P125" s="222"/>
      <c r="Q125" s="223"/>
      <c r="S125" s="224"/>
      <c r="T125" s="221"/>
      <c r="U125" s="253">
        <f>IF(AND(U126&lt;=X134,U126&gt;=X133),1,"")</f>
        <v>1</v>
      </c>
      <c r="V125" s="253">
        <f>IF(AND(V126&lt;=X134,V126&gt;=X133),1,"")</f>
        <v>1</v>
      </c>
      <c r="W125" s="253">
        <f>IF(AND(W126&lt;=X134,W126&gt;=X133),1,"")</f>
        <v>1</v>
      </c>
      <c r="X125" s="253">
        <f>IF(AND(X126&lt;=X134,X126&gt;=X133),1,"")</f>
        <v>1</v>
      </c>
      <c r="Y125" s="253">
        <f>IF(AND(Y126&lt;=X134,Y126&gt;=X133),1,"")</f>
        <v>1</v>
      </c>
      <c r="Z125" s="253"/>
      <c r="AA125" s="253"/>
      <c r="AB125" s="222"/>
      <c r="AC125" s="223"/>
      <c r="AE125" s="224"/>
      <c r="AF125" s="221"/>
      <c r="AG125" s="253" t="str">
        <f>IF(AND(AG126&lt;=AJ134,AG126&gt;=AJ133),1,"")</f>
        <v/>
      </c>
      <c r="AH125" s="253">
        <f>IF(AND(AH126&lt;=AJ134,AH126&gt;=AJ133),1,"")</f>
        <v>1</v>
      </c>
      <c r="AI125" s="253">
        <f>IF(AND(AI126&lt;=AJ134,AI126&gt;=AJ133),1,"")</f>
        <v>1</v>
      </c>
      <c r="AJ125" s="253">
        <f>IF(AND(AJ126&lt;=AJ134,AJ126&gt;=AJ133),1,"")</f>
        <v>1</v>
      </c>
      <c r="AK125" s="253">
        <f>IF(AND(AK126&lt;=AJ134,AK126&gt;=AJ133),1,"")</f>
        <v>1</v>
      </c>
      <c r="AL125" s="253"/>
      <c r="AM125" s="253"/>
      <c r="AN125" s="222"/>
      <c r="AO125" s="223"/>
    </row>
    <row r="126" spans="7:41" x14ac:dyDescent="0.2">
      <c r="G126" s="224"/>
      <c r="H126" s="221"/>
      <c r="I126" s="240" t="str">
        <f>IF(MONTH(DATE(I107,MONTH(I108),36-MOD(6+WEEKDAY(I108)-1,7)))=MONTH(I108),DATE(I107,MONTH(I108),36-MOD(6+WEEKDAY(I108)-1,7)),"")</f>
        <v/>
      </c>
      <c r="J126" s="240" t="str">
        <f>IF(MONTH(DATE(I107,MONTH(I108),37-MOD(6+WEEKDAY(I108)-1,7)))=MONTH(I108),DATE(I107,MONTH(I108),37-MOD(6+WEEKDAY(I108)-1,7)),"")</f>
        <v/>
      </c>
      <c r="K126" s="240" t="str">
        <f>IF(MONTH(DATE(I107,MONTH(I108),38-MOD(6+WEEKDAY(I108)-1,7)))=MONTH(I108),DATE(I107,MONTH(I108),38-MOD(6+WEEKDAY(I108)-1,7)),"")</f>
        <v/>
      </c>
      <c r="L126" s="240" t="str">
        <f>IF(MONTH(DATE(I107,MONTH(I108),39-MOD(6+WEEKDAY(I108)-1,7)))=MONTH(I108),DATE(I107,MONTH(I108),39-MOD(6+WEEKDAY(I108)-1,7)),"")</f>
        <v/>
      </c>
      <c r="M126" s="240" t="str">
        <f>IF(MONTH(DATE(I107,MONTH(I108),40-MOD(6+WEEKDAY(I108)-1,7)))=MONTH(I108),DATE(I107,MONTH(I108),40-MOD(6+WEEKDAY(I108)-1,7)),"")</f>
        <v/>
      </c>
      <c r="N126" s="240" t="str">
        <f>IF(MONTH(DATE(I107,MONTH(I108),41-MOD(6+WEEKDAY(I108)-1,7)))=MONTH(I108),DATE(I107,MONTH(I108),41-MOD(6+WEEKDAY(I108)-1,7)),"")</f>
        <v/>
      </c>
      <c r="O126" s="240" t="str">
        <f>IF(MONTH(DATE(I107,MONTH(I108),42-MOD(6+WEEKDAY(I108)-1,7)))=MONTH(I108),DATE(I107,MONTH(I108),42-MOD(6+WEEKDAY(I108)-1,7)),"")</f>
        <v/>
      </c>
      <c r="P126" s="222"/>
      <c r="Q126" s="223"/>
      <c r="S126" s="224"/>
      <c r="T126" s="221"/>
      <c r="U126" s="240" t="str">
        <f>IF(MONTH(DATE(U107,MONTH(U108),36-MOD(6+WEEKDAY(U108)-1,7)))=MONTH(U108),DATE(U107,MONTH(U108),36-MOD(6+WEEKDAY(U108)-1,7)),"")</f>
        <v/>
      </c>
      <c r="V126" s="240" t="str">
        <f>IF(MONTH(DATE(U107,MONTH(U108),37-MOD(6+WEEKDAY(U108)-1,7)))=MONTH(U108),DATE(U107,MONTH(U108),37-MOD(6+WEEKDAY(U108)-1,7)),"")</f>
        <v/>
      </c>
      <c r="W126" s="240" t="str">
        <f>IF(MONTH(DATE(U107,MONTH(U108),38-MOD(6+WEEKDAY(U108)-1,7)))=MONTH(U108),DATE(U107,MONTH(U108),38-MOD(6+WEEKDAY(U108)-1,7)),"")</f>
        <v/>
      </c>
      <c r="X126" s="240" t="str">
        <f>IF(MONTH(DATE(U107,MONTH(U108),39-MOD(6+WEEKDAY(U108)-1,7)))=MONTH(U108),DATE(U107,MONTH(U108),39-MOD(6+WEEKDAY(U108)-1,7)),"")</f>
        <v/>
      </c>
      <c r="Y126" s="240" t="str">
        <f>IF(MONTH(DATE(U107,MONTH(U108),40-MOD(6+WEEKDAY(U108)-1,7)))=MONTH(U108),DATE(U107,MONTH(U108),40-MOD(6+WEEKDAY(U108)-1,7)),"")</f>
        <v/>
      </c>
      <c r="Z126" s="240" t="str">
        <f>IF(MONTH(DATE(U107,MONTH(U108),41-MOD(6+WEEKDAY(U108)-1,7)))=MONTH(U108),DATE(U107,MONTH(U108),41-MOD(6+WEEKDAY(U108)-1,7)),"")</f>
        <v/>
      </c>
      <c r="AA126" s="240" t="str">
        <f>IF(MONTH(DATE(U107,MONTH(U108),42-MOD(6+WEEKDAY(U108)-1,7)))=MONTH(U108),DATE(U107,MONTH(U108),42-MOD(6+WEEKDAY(U108)-1,7)),"")</f>
        <v/>
      </c>
      <c r="AB126" s="222"/>
      <c r="AC126" s="223"/>
      <c r="AE126" s="224"/>
      <c r="AF126" s="221"/>
      <c r="AG126" s="240">
        <f>IF(MONTH(DATE(AG107,MONTH(AG108),36-MOD(6+WEEKDAY(AG108)-1,7)))=MONTH(AG108),DATE(AG107,MONTH(AG108),36-MOD(6+WEEKDAY(AG108)-1,7)),"")</f>
        <v>42247</v>
      </c>
      <c r="AH126" s="240" t="str">
        <f>IF(MONTH(DATE(AG107,MONTH(AG108),37-MOD(6+WEEKDAY(AG108)-1,7)))=MONTH(AG108),DATE(AG107,MONTH(AG108),37-MOD(6+WEEKDAY(AG108)-1,7)),"")</f>
        <v/>
      </c>
      <c r="AI126" s="240" t="str">
        <f>IF(MONTH(DATE(AG107,MONTH(AG108),38-MOD(6+WEEKDAY(AG108)-1,7)))=MONTH(AG108),DATE(AG107,MONTH(AG108),38-MOD(6+WEEKDAY(AG108)-1,7)),"")</f>
        <v/>
      </c>
      <c r="AJ126" s="240" t="str">
        <f>IF(MONTH(DATE(AG107,MONTH(AG108),39-MOD(6+WEEKDAY(AG108)-1,7)))=MONTH(AG108),DATE(AG107,MONTH(AG108),39-MOD(6+WEEKDAY(AG108)-1,7)),"")</f>
        <v/>
      </c>
      <c r="AK126" s="240" t="str">
        <f>IF(MONTH(DATE(AG107,MONTH(AG108),40-MOD(6+WEEKDAY(AG108)-1,7)))=MONTH(AG108),DATE(AG107,MONTH(AG108),40-MOD(6+WEEKDAY(AG108)-1,7)),"")</f>
        <v/>
      </c>
      <c r="AL126" s="240" t="str">
        <f>IF(MONTH(DATE(AG107,MONTH(AG108),41-MOD(6+WEEKDAY(AG108)-1,7)))=MONTH(AG108),DATE(AG107,MONTH(AG108),41-MOD(6+WEEKDAY(AG108)-1,7)),"")</f>
        <v/>
      </c>
      <c r="AM126" s="240" t="str">
        <f>IF(MONTH(DATE(AG107,MONTH(AG108),42-MOD(6+WEEKDAY(AG108)-1,7)))=MONTH(AG108),DATE(AG107,MONTH(AG108),42-MOD(6+WEEKDAY(AG108)-1,7)),"")</f>
        <v/>
      </c>
      <c r="AN126" s="222"/>
      <c r="AO126" s="223"/>
    </row>
    <row r="127" spans="7:41" x14ac:dyDescent="0.2">
      <c r="G127" s="224">
        <f t="shared" ref="G127" si="108">COUNTIF(I127:O127,"&gt;0")</f>
        <v>0</v>
      </c>
      <c r="H127" s="221" t="s">
        <v>260</v>
      </c>
      <c r="I127" s="242">
        <f>IF(OR(I126&lt;$B$11,I126&gt;$B$13),0,IF(I126="",0,IF(OR(I126=$D$30,I126=$D$31,I126=$D$32,I126=$D$33,I126=$D$34,I126=$D$35,I126=$D$36,I126=$D$37,I126=$D$38,I126=$D$39,I126=$D$40,I126=$D$41,I126=$D$42,I126=$D$43,I126=$D$44,I126=$D$45,I126=$D$46,I126=$D$47,I126=$D$48,I126=$D$49,I126=$D$50,I126=$D$51),"F",IF(I125=1,"ALT",IF(OR(I126&lt;L137,I126&gt;L138),(HLOOKUP($I$7,$K$1:$Q$2,2,FALSE)),0)))))</f>
        <v>0</v>
      </c>
      <c r="J127" s="242">
        <f>IF(OR(J126&lt;$B$11,J126&gt;$B$13),0,IF(J126="",0,IF(OR(J126=$D$30,J126=$D$31,J126=$D$32,J126=$D$33,J126=$D$34,J126=$D$35,J126=$D$36,J126=$D$37,J126=$D$38,J126=$D$39,J126=$D$40,J126=$D$41,J126=$D$42,J126=$D$43,J126=$D$44,J126=$D$45,J126=$D$46,J126=$D$47,J126=$D$48,J126=$D$49,J126=$D$50,J126=$D$51),"F",IF(J125=1,"ALT",IF(OR(J126&lt;L137,J126&gt;L138),(HLOOKUP($I$7,$K$1:$Q$2,2,FALSE)),0)))))</f>
        <v>0</v>
      </c>
      <c r="K127" s="242">
        <f>IF(OR(K126&lt;$B$11,K126&gt;$B$13),0,IF(K126="",0,IF(OR(K126=$D$30,K126=$D$31,K126=$D$32,K126=$D$33,K126=$D$34,K126=$D$35,K126=$D$36,K126=$D$37,K126=$D$38,K126=$D$39,K126=$D$40,K126=$D$41,K126=$D$42,K126=$D$43,K126=$D$44,K126=$D$45,K126=$D$46,K126=$D$47,K126=$D$48,K126=$D$49,K126=$D$50,K126=$D$51),"F",IF(K125=1,"ALT",IF(OR(K126&lt;L137,K126&gt;L138),(HLOOKUP($I$7,$K$1:$Q$2,2,FALSE)),0)))))</f>
        <v>0</v>
      </c>
      <c r="L127" s="242">
        <f>IF(OR(L126&lt;$B$11,L126&gt;$B$13),0,IF(L126="",0,IF(OR(L126=$D$30,L126=$D$31,L126=$D$32,L126=$D$33,L126=$D$34,L126=$D$35,L126=$D$36,L126=$D$37,L126=$D$38,L126=$D$39,L126=$D$40,L126=$D$41,L126=$D$42,L126=$D$43,L126=$D$44,L126=$D$45,L126=$D$46,L126=$D$47,L126=$D$48,L126=$D$49,L126=$D$50,L126=$D$51),"F",IF(L125=1,"ALT",IF(OR(L126&lt;L137,L126&gt;L138),(HLOOKUP($I$7,$K$1:$Q$2,2,FALSE)),0)))))</f>
        <v>0</v>
      </c>
      <c r="M127" s="242">
        <f>IF(OR(M126&lt;$B$11,M126&gt;$B$13),0,IF(M126="",0,IF(OR(M126=$D$30,M126=$D$31,M126=$D$32,M126=$D$33,M126=$D$34,M126=$D$35,M126=$D$36,M126=$D$37,M126=$D$38,M126=$D$39,M126=$D$40,M126=$D$41,M126=$D$42,M126=$D$43,M126=$D$44,M126=$D$45,M126=$D$46,M126=$D$47,M126=$D$48,M126=$D$49,M126=$D$50,M126=$D$51),"F",IF(M125=1,"ALT",IF(OR(M126&lt;L137,M126&gt;L138),(HLOOKUP($I$7,$K$1:$Q$2,2,FALSE)),0)))))</f>
        <v>0</v>
      </c>
      <c r="N127" s="242"/>
      <c r="O127" s="242"/>
      <c r="P127" s="222">
        <f t="shared" ref="P127" si="109">SUM(I127:O127)</f>
        <v>0</v>
      </c>
      <c r="Q127" s="223" t="s">
        <v>261</v>
      </c>
      <c r="S127" s="224">
        <f t="shared" ref="S127" si="110">COUNTIF(U127:AA127,"&gt;0")</f>
        <v>0</v>
      </c>
      <c r="T127" s="221" t="s">
        <v>260</v>
      </c>
      <c r="U127" s="242">
        <f>IF(OR(U126&lt;$B$11,U126&gt;$B$13),0,IF(U126="",0,IF(OR(U126=$D$30,U126=$D$31,U126=$D$32,U126=$D$33,U126=$D$34,U126=$D$35,U126=$D$36,U126=$D$37,U126=$D$38,U126=$D$39,U126=$D$40,U126=$D$41,U126=$D$42,U126=$D$43,U126=$D$44,U126=$D$45,U126=$D$46,U126=$D$47,U126=$D$48,U126=$D$49,U126=$D$50,U126=$D$51),"F",IF(U125=1,"ALT",IF(OR(U126&lt;X137,U126&gt;X138),(HLOOKUP($I$7,$K$1:$Q$2,2,FALSE)),0)))))</f>
        <v>0</v>
      </c>
      <c r="V127" s="242">
        <f>IF(OR(V126&lt;$B$11,V126&gt;$B$13),0,IF(V126="",0,IF(OR(V126=$D$30,V126=$D$31,V126=$D$32,V126=$D$33,V126=$D$34,V126=$D$35,V126=$D$36,V126=$D$37,V126=$D$38,V126=$D$39,V126=$D$40,V126=$D$41,V126=$D$42,V126=$D$43,V126=$D$44,V126=$D$45,V126=$D$46,V126=$D$47,V126=$D$48,V126=$D$49,V126=$D$50,V126=$D$51),"F",IF(V125=1,"ALT",IF(OR(V126&lt;X137,V126&gt;X138),(HLOOKUP($I$7,$K$1:$Q$2,2,FALSE)),0)))))</f>
        <v>0</v>
      </c>
      <c r="W127" s="242">
        <f>IF(OR(W126&lt;$B$11,W126&gt;$B$13),0,IF(W126="",0,IF(OR(W126=$D$30,W126=$D$31,W126=$D$32,W126=$D$33,W126=$D$34,W126=$D$35,W126=$D$36,W126=$D$37,W126=$D$38,W126=$D$39,W126=$D$40,W126=$D$41,W126=$D$42,W126=$D$43,W126=$D$44,W126=$D$45,W126=$D$46,W126=$D$47,W126=$D$48,W126=$D$49,W126=$D$50,W126=$D$51),"F",IF(W125=1,"ALT",IF(OR(W126&lt;X137,W126&gt;X138),(HLOOKUP($I$7,$K$1:$Q$2,2,FALSE)),0)))))</f>
        <v>0</v>
      </c>
      <c r="X127" s="242">
        <f>IF(OR(X126&lt;$B$11,X126&gt;$B$13),0,IF(X126="",0,IF(OR(X126=$D$30,X126=$D$31,X126=$D$32,X126=$D$33,X126=$D$34,X126=$D$35,X126=$D$36,X126=$D$37,X126=$D$38,X126=$D$39,X126=$D$40,X126=$D$41,X126=$D$42,X126=$D$43,X126=$D$44,X126=$D$45,X126=$D$46,X126=$D$47,X126=$D$48,X126=$D$49,X126=$D$50,X126=$D$51),"F",IF(X125=1,"ALT",IF(OR(X126&lt;X137,X126&gt;X138),(HLOOKUP($I$7,$K$1:$Q$2,2,FALSE)),0)))))</f>
        <v>0</v>
      </c>
      <c r="Y127" s="242">
        <f>IF(OR(Y126&lt;$B$11,Y126&gt;$B$13),0,IF(Y126="",0,IF(OR(Y126=$D$30,Y126=$D$31,Y126=$D$32,Y126=$D$33,Y126=$D$34,Y126=$D$35,Y126=$D$36,Y126=$D$37,Y126=$D$38,Y126=$D$39,Y126=$D$40,Y126=$D$41,Y126=$D$42,Y126=$D$43,Y126=$D$44,Y126=$D$45,Y126=$D$46,Y126=$D$47,Y126=$D$48,Y126=$D$49,Y126=$D$50,Y126=$D$51),"F",IF(Y125=1,"ALT",IF(OR(Y126&lt;X137,Y126&gt;X138),(HLOOKUP($I$7,$K$1:$Q$2,2,FALSE)),0)))))</f>
        <v>0</v>
      </c>
      <c r="Z127" s="242"/>
      <c r="AA127" s="242"/>
      <c r="AB127" s="222">
        <f t="shared" ref="AB127" si="111">SUM(U127:AA127)</f>
        <v>0</v>
      </c>
      <c r="AC127" s="223" t="s">
        <v>261</v>
      </c>
      <c r="AE127" s="224">
        <f t="shared" ref="AE127" si="112">COUNTIF(AG127:AM127,"&gt;0")</f>
        <v>0</v>
      </c>
      <c r="AF127" s="221" t="s">
        <v>260</v>
      </c>
      <c r="AG127" s="242">
        <f>IF(OR(AG126&lt;$B$11,AG126&gt;$B$13),0,IF(AG126="",0,IF(OR(AG126=$D$30,AG126=$D$31,AG126=$D$32,AG126=$D$33,AG126=$D$34,AG126=$D$35,AG126=$D$36,AG126=$D$37,AG126=$D$38,AG126=$D$39,AG126=$D$40,AG126=$D$41,AG126=$D$42,AG126=$D$43,AG126=$D$44,AG126=$D$45,AG126=$D$46,AG126=$D$47,AG126=$D$48,AG126=$D$49,AG126=$D$50,AG126=$D$51),"F",IF(AG125=1,"ALT",IF(OR(AG126&lt;AJ137,AG126&gt;AJ138),(HLOOKUP($I$7,$K$1:$Q$2,2,FALSE)),0)))))</f>
        <v>0</v>
      </c>
      <c r="AH127" s="242">
        <f>IF(OR(AH126&lt;$B$11,AH126&gt;$B$13),0,IF(AH126="",0,IF(OR(AH126=$D$30,AH126=$D$31,AH126=$D$32,AH126=$D$33,AH126=$D$34,AH126=$D$35,AH126=$D$36,AH126=$D$37,AH126=$D$38,AH126=$D$39,AH126=$D$40,AH126=$D$41,AH126=$D$42,AH126=$D$43,AH126=$D$44,AH126=$D$45,AH126=$D$46,AH126=$D$47,AH126=$D$48,AH126=$D$49,AH126=$D$50,AH126=$D$51),"F",IF(AH125=1,"ALT",IF(OR(AH126&lt;AJ137,AH126&gt;AJ138),(HLOOKUP($I$7,$K$1:$Q$2,2,FALSE)),0)))))</f>
        <v>0</v>
      </c>
      <c r="AI127" s="242">
        <f>IF(OR(AI126&lt;$B$11,AI126&gt;$B$13),0,IF(AI126="",0,IF(OR(AI126=$D$30,AI126=$D$31,AI126=$D$32,AI126=$D$33,AI126=$D$34,AI126=$D$35,AI126=$D$36,AI126=$D$37,AI126=$D$38,AI126=$D$39,AI126=$D$40,AI126=$D$41,AI126=$D$42,AI126=$D$43,AI126=$D$44,AI126=$D$45,AI126=$D$46,AI126=$D$47,AI126=$D$48,AI126=$D$49,AI126=$D$50,AI126=$D$51),"F",IF(AI125=1,"ALT",IF(OR(AI126&lt;AJ137,AI126&gt;AJ138),(HLOOKUP($I$7,$K$1:$Q$2,2,FALSE)),0)))))</f>
        <v>0</v>
      </c>
      <c r="AJ127" s="242">
        <f>IF(OR(AJ126&lt;$B$11,AJ126&gt;$B$13),0,IF(AJ126="",0,IF(OR(AJ126=$D$30,AJ126=$D$31,AJ126=$D$32,AJ126=$D$33,AJ126=$D$34,AJ126=$D$35,AJ126=$D$36,AJ126=$D$37,AJ126=$D$38,AJ126=$D$39,AJ126=$D$40,AJ126=$D$41,AJ126=$D$42,AJ126=$D$43,AJ126=$D$44,AJ126=$D$45,AJ126=$D$46,AJ126=$D$47,AJ126=$D$48,AJ126=$D$49,AJ126=$D$50,AJ126=$D$51),"F",IF(AJ125=1,"ALT",IF(OR(AJ126&lt;AJ137,AJ126&gt;AJ138),(HLOOKUP($I$7,$K$1:$Q$2,2,FALSE)),0)))))</f>
        <v>0</v>
      </c>
      <c r="AK127" s="242">
        <f>IF(OR(AK126&lt;$B$11,AK126&gt;$B$13),0,IF(AK126="",0,IF(OR(AK126=$D$30,AK126=$D$31,AK126=$D$32,AK126=$D$33,AK126=$D$34,AK126=$D$35,AK126=$D$36,AK126=$D$37,AK126=$D$38,AK126=$D$39,AK126=$D$40,AK126=$D$41,AK126=$D$42,AK126=$D$43,AK126=$D$44,AK126=$D$45,AK126=$D$46,AK126=$D$47,AK126=$D$48,AK126=$D$49,AK126=$D$50,AK126=$D$51),"F",IF(AK125=1,"ALT",IF(OR(AK126&lt;AJ137,AK126&gt;AJ138),(HLOOKUP($I$7,$K$1:$Q$2,2,FALSE)),0)))))</f>
        <v>0</v>
      </c>
      <c r="AL127" s="242"/>
      <c r="AM127" s="242"/>
      <c r="AN127" s="222">
        <f t="shared" ref="AN127" si="113">SUM(AG127:AM127)</f>
        <v>0</v>
      </c>
      <c r="AO127" s="223" t="s">
        <v>261</v>
      </c>
    </row>
    <row r="128" spans="7:41" x14ac:dyDescent="0.2">
      <c r="G128" s="224"/>
      <c r="H128" s="203"/>
      <c r="I128" s="211"/>
      <c r="J128" s="211"/>
      <c r="K128" s="211"/>
      <c r="L128" s="211"/>
      <c r="M128" s="211"/>
      <c r="N128" s="211"/>
      <c r="O128" s="211"/>
      <c r="P128" s="203"/>
      <c r="Q128" s="218"/>
      <c r="S128" s="224"/>
      <c r="T128" s="203"/>
      <c r="U128" s="211"/>
      <c r="V128" s="211"/>
      <c r="W128" s="211"/>
      <c r="X128" s="211"/>
      <c r="Y128" s="211"/>
      <c r="Z128" s="211"/>
      <c r="AA128" s="211"/>
      <c r="AB128" s="203"/>
      <c r="AC128" s="218"/>
      <c r="AE128" s="224"/>
      <c r="AF128" s="203"/>
      <c r="AG128" s="211"/>
      <c r="AH128" s="211"/>
      <c r="AI128" s="211"/>
      <c r="AJ128" s="211"/>
      <c r="AK128" s="211"/>
      <c r="AL128" s="211"/>
      <c r="AM128" s="211"/>
      <c r="AN128" s="203"/>
      <c r="AO128" s="218"/>
    </row>
    <row r="129" spans="7:41" x14ac:dyDescent="0.2">
      <c r="G129" s="224"/>
      <c r="H129" s="233" t="s">
        <v>266</v>
      </c>
      <c r="I129" s="227" t="s">
        <v>256</v>
      </c>
      <c r="J129" s="227"/>
      <c r="K129" s="227"/>
      <c r="L129" s="227"/>
      <c r="M129" s="227"/>
      <c r="N129" s="228">
        <f>SUM(G112:G127)</f>
        <v>22</v>
      </c>
      <c r="O129" s="229" t="s">
        <v>260</v>
      </c>
      <c r="P129" s="203"/>
      <c r="Q129" s="218"/>
      <c r="S129" s="224"/>
      <c r="T129" s="233" t="s">
        <v>266</v>
      </c>
      <c r="U129" s="227" t="s">
        <v>256</v>
      </c>
      <c r="V129" s="227"/>
      <c r="W129" s="227"/>
      <c r="X129" s="227"/>
      <c r="Y129" s="227"/>
      <c r="Z129" s="228">
        <f>SUM(S112:S127)</f>
        <v>0</v>
      </c>
      <c r="AA129" s="229" t="s">
        <v>260</v>
      </c>
      <c r="AB129" s="203"/>
      <c r="AC129" s="218"/>
      <c r="AE129" s="224"/>
      <c r="AF129" s="233" t="s">
        <v>266</v>
      </c>
      <c r="AG129" s="227" t="s">
        <v>256</v>
      </c>
      <c r="AH129" s="227"/>
      <c r="AI129" s="227"/>
      <c r="AJ129" s="227"/>
      <c r="AK129" s="227"/>
      <c r="AL129" s="228">
        <f>SUM(AE112:AE127)</f>
        <v>0</v>
      </c>
      <c r="AM129" s="229" t="s">
        <v>260</v>
      </c>
      <c r="AN129" s="203"/>
      <c r="AO129" s="218"/>
    </row>
    <row r="130" spans="7:41" x14ac:dyDescent="0.2">
      <c r="G130" s="224"/>
      <c r="H130" s="234" t="s">
        <v>266</v>
      </c>
      <c r="I130" s="230" t="s">
        <v>259</v>
      </c>
      <c r="J130" s="230"/>
      <c r="K130" s="230"/>
      <c r="L130" s="230"/>
      <c r="M130" s="230"/>
      <c r="N130" s="231">
        <f>SUM(P112:P127)</f>
        <v>154</v>
      </c>
      <c r="O130" s="232" t="s">
        <v>261</v>
      </c>
      <c r="P130" s="203"/>
      <c r="Q130" s="218"/>
      <c r="S130" s="224"/>
      <c r="T130" s="234" t="s">
        <v>266</v>
      </c>
      <c r="U130" s="230" t="s">
        <v>259</v>
      </c>
      <c r="V130" s="230"/>
      <c r="W130" s="230"/>
      <c r="X130" s="230"/>
      <c r="Y130" s="230"/>
      <c r="Z130" s="231">
        <f>SUM(AB112:AB127)</f>
        <v>0</v>
      </c>
      <c r="AA130" s="232" t="s">
        <v>261</v>
      </c>
      <c r="AB130" s="203"/>
      <c r="AC130" s="218"/>
      <c r="AE130" s="224"/>
      <c r="AF130" s="234" t="s">
        <v>266</v>
      </c>
      <c r="AG130" s="230" t="s">
        <v>259</v>
      </c>
      <c r="AH130" s="230"/>
      <c r="AI130" s="230"/>
      <c r="AJ130" s="230"/>
      <c r="AK130" s="230"/>
      <c r="AL130" s="231">
        <f>SUM(AN112:AN127)</f>
        <v>0</v>
      </c>
      <c r="AM130" s="232" t="s">
        <v>261</v>
      </c>
      <c r="AN130" s="203"/>
      <c r="AO130" s="218"/>
    </row>
    <row r="131" spans="7:41" x14ac:dyDescent="0.2">
      <c r="G131" s="224"/>
      <c r="H131" s="203"/>
      <c r="I131" s="203"/>
      <c r="J131" s="203"/>
      <c r="K131" s="203"/>
      <c r="L131" s="203"/>
      <c r="M131" s="203"/>
      <c r="N131" s="203"/>
      <c r="O131" s="203"/>
      <c r="P131" s="203"/>
      <c r="Q131" s="218"/>
      <c r="S131" s="224"/>
      <c r="T131" s="203"/>
      <c r="U131" s="203"/>
      <c r="V131" s="203"/>
      <c r="W131" s="203"/>
      <c r="X131" s="203"/>
      <c r="Y131" s="203"/>
      <c r="Z131" s="203"/>
      <c r="AA131" s="203"/>
      <c r="AB131" s="203"/>
      <c r="AC131" s="218"/>
      <c r="AE131" s="224"/>
      <c r="AF131" s="203"/>
      <c r="AG131" s="203"/>
      <c r="AH131" s="203"/>
      <c r="AI131" s="203"/>
      <c r="AJ131" s="203"/>
      <c r="AK131" s="203"/>
      <c r="AL131" s="203"/>
      <c r="AM131" s="203"/>
      <c r="AN131" s="203"/>
      <c r="AO131" s="218"/>
    </row>
    <row r="132" spans="7:41" x14ac:dyDescent="0.2">
      <c r="G132" s="224"/>
      <c r="H132" s="225" t="s">
        <v>262</v>
      </c>
      <c r="I132" s="226"/>
      <c r="J132" s="226"/>
      <c r="K132" s="226"/>
      <c r="L132" s="226"/>
      <c r="M132" s="226"/>
      <c r="N132" s="226"/>
      <c r="O132" s="226"/>
      <c r="P132" s="203"/>
      <c r="Q132" s="218"/>
      <c r="S132" s="224"/>
      <c r="T132" s="225" t="s">
        <v>262</v>
      </c>
      <c r="U132" s="226"/>
      <c r="V132" s="226"/>
      <c r="W132" s="226"/>
      <c r="X132" s="226"/>
      <c r="Y132" s="226"/>
      <c r="Z132" s="226"/>
      <c r="AA132" s="226"/>
      <c r="AB132" s="203"/>
      <c r="AC132" s="218"/>
      <c r="AE132" s="224"/>
      <c r="AF132" s="225" t="s">
        <v>262</v>
      </c>
      <c r="AG132" s="226"/>
      <c r="AH132" s="226"/>
      <c r="AI132" s="226"/>
      <c r="AJ132" s="226"/>
      <c r="AK132" s="226"/>
      <c r="AL132" s="226"/>
      <c r="AM132" s="226"/>
      <c r="AN132" s="203"/>
      <c r="AO132" s="218"/>
    </row>
    <row r="133" spans="7:41" x14ac:dyDescent="0.2">
      <c r="G133" s="224"/>
      <c r="H133" s="318" t="s">
        <v>263</v>
      </c>
      <c r="I133" s="319"/>
      <c r="J133" s="319"/>
      <c r="K133" s="319"/>
      <c r="L133" s="320"/>
      <c r="M133" s="320"/>
      <c r="N133" s="321"/>
      <c r="O133" s="226"/>
      <c r="P133" s="203"/>
      <c r="Q133" s="218"/>
      <c r="S133" s="224"/>
      <c r="T133" s="318" t="s">
        <v>263</v>
      </c>
      <c r="U133" s="319"/>
      <c r="V133" s="319"/>
      <c r="W133" s="319"/>
      <c r="X133" s="320"/>
      <c r="Y133" s="320"/>
      <c r="Z133" s="321"/>
      <c r="AA133" s="226"/>
      <c r="AB133" s="203"/>
      <c r="AC133" s="218"/>
      <c r="AE133" s="224"/>
      <c r="AF133" s="318" t="s">
        <v>263</v>
      </c>
      <c r="AG133" s="319"/>
      <c r="AH133" s="319"/>
      <c r="AI133" s="319"/>
      <c r="AJ133" s="320"/>
      <c r="AK133" s="320"/>
      <c r="AL133" s="321"/>
      <c r="AM133" s="226"/>
      <c r="AN133" s="203"/>
      <c r="AO133" s="218"/>
    </row>
    <row r="134" spans="7:41" x14ac:dyDescent="0.2">
      <c r="G134" s="224"/>
      <c r="H134" s="318" t="s">
        <v>264</v>
      </c>
      <c r="I134" s="319"/>
      <c r="J134" s="319"/>
      <c r="K134" s="319"/>
      <c r="L134" s="320"/>
      <c r="M134" s="320"/>
      <c r="N134" s="321"/>
      <c r="O134" s="226"/>
      <c r="P134" s="203"/>
      <c r="Q134" s="218"/>
      <c r="S134" s="224"/>
      <c r="T134" s="318" t="s">
        <v>264</v>
      </c>
      <c r="U134" s="319"/>
      <c r="V134" s="319"/>
      <c r="W134" s="319"/>
      <c r="X134" s="320"/>
      <c r="Y134" s="320"/>
      <c r="Z134" s="321"/>
      <c r="AA134" s="226"/>
      <c r="AB134" s="203"/>
      <c r="AC134" s="218"/>
      <c r="AE134" s="224"/>
      <c r="AF134" s="318" t="s">
        <v>264</v>
      </c>
      <c r="AG134" s="319"/>
      <c r="AH134" s="319"/>
      <c r="AI134" s="319"/>
      <c r="AJ134" s="320"/>
      <c r="AK134" s="320"/>
      <c r="AL134" s="321"/>
      <c r="AM134" s="226"/>
      <c r="AN134" s="203"/>
      <c r="AO134" s="218"/>
    </row>
    <row r="135" spans="7:41" x14ac:dyDescent="0.2">
      <c r="G135" s="224"/>
      <c r="H135" s="211"/>
      <c r="I135" s="211"/>
      <c r="J135" s="211"/>
      <c r="K135" s="211"/>
      <c r="L135" s="211"/>
      <c r="M135" s="211"/>
      <c r="N135" s="211"/>
      <c r="O135" s="211"/>
      <c r="P135" s="203"/>
      <c r="Q135" s="218"/>
      <c r="S135" s="224"/>
      <c r="T135" s="211"/>
      <c r="U135" s="211"/>
      <c r="V135" s="211"/>
      <c r="W135" s="211"/>
      <c r="X135" s="211"/>
      <c r="Y135" s="211"/>
      <c r="Z135" s="211"/>
      <c r="AA135" s="211"/>
      <c r="AB135" s="203"/>
      <c r="AC135" s="218"/>
      <c r="AE135" s="224"/>
      <c r="AF135" s="211"/>
      <c r="AG135" s="211"/>
      <c r="AH135" s="211"/>
      <c r="AI135" s="211"/>
      <c r="AJ135" s="211"/>
      <c r="AK135" s="211"/>
      <c r="AL135" s="211"/>
      <c r="AM135" s="211"/>
      <c r="AN135" s="203"/>
      <c r="AO135" s="218"/>
    </row>
    <row r="136" spans="7:41" x14ac:dyDescent="0.2">
      <c r="G136" s="224"/>
      <c r="H136" s="241" t="s">
        <v>265</v>
      </c>
      <c r="I136" s="211"/>
      <c r="J136" s="211"/>
      <c r="K136" s="211"/>
      <c r="L136" s="211"/>
      <c r="M136" s="211"/>
      <c r="N136" s="211"/>
      <c r="O136" s="211"/>
      <c r="P136" s="203"/>
      <c r="Q136" s="218"/>
      <c r="S136" s="224"/>
      <c r="T136" s="241" t="s">
        <v>265</v>
      </c>
      <c r="U136" s="211"/>
      <c r="V136" s="211"/>
      <c r="W136" s="211"/>
      <c r="X136" s="211"/>
      <c r="Y136" s="211"/>
      <c r="Z136" s="211"/>
      <c r="AA136" s="211"/>
      <c r="AB136" s="203"/>
      <c r="AC136" s="218"/>
      <c r="AE136" s="224"/>
      <c r="AF136" s="241" t="s">
        <v>265</v>
      </c>
      <c r="AG136" s="211"/>
      <c r="AH136" s="211"/>
      <c r="AI136" s="211"/>
      <c r="AJ136" s="211"/>
      <c r="AK136" s="211"/>
      <c r="AL136" s="211"/>
      <c r="AM136" s="211"/>
      <c r="AN136" s="203"/>
      <c r="AO136" s="218"/>
    </row>
    <row r="137" spans="7:41" x14ac:dyDescent="0.2">
      <c r="G137" s="224"/>
      <c r="H137" s="322" t="s">
        <v>263</v>
      </c>
      <c r="I137" s="323"/>
      <c r="J137" s="323"/>
      <c r="K137" s="324"/>
      <c r="L137" s="320"/>
      <c r="M137" s="320"/>
      <c r="N137" s="321"/>
      <c r="O137" s="211"/>
      <c r="P137" s="203"/>
      <c r="Q137" s="218"/>
      <c r="S137" s="224"/>
      <c r="T137" s="322" t="s">
        <v>263</v>
      </c>
      <c r="U137" s="323"/>
      <c r="V137" s="323"/>
      <c r="W137" s="324"/>
      <c r="X137" s="320"/>
      <c r="Y137" s="320"/>
      <c r="Z137" s="321"/>
      <c r="AA137" s="211"/>
      <c r="AB137" s="203"/>
      <c r="AC137" s="218"/>
      <c r="AE137" s="224"/>
      <c r="AF137" s="322" t="s">
        <v>263</v>
      </c>
      <c r="AG137" s="323"/>
      <c r="AH137" s="323"/>
      <c r="AI137" s="324"/>
      <c r="AJ137" s="320"/>
      <c r="AK137" s="320"/>
      <c r="AL137" s="321"/>
      <c r="AM137" s="211"/>
      <c r="AN137" s="203"/>
      <c r="AO137" s="218"/>
    </row>
    <row r="138" spans="7:41" x14ac:dyDescent="0.2">
      <c r="G138" s="224"/>
      <c r="H138" s="322" t="s">
        <v>264</v>
      </c>
      <c r="I138" s="323"/>
      <c r="J138" s="323"/>
      <c r="K138" s="324"/>
      <c r="L138" s="320"/>
      <c r="M138" s="320"/>
      <c r="N138" s="321"/>
      <c r="O138" s="211"/>
      <c r="P138" s="203"/>
      <c r="Q138" s="218"/>
      <c r="S138" s="224"/>
      <c r="T138" s="322" t="s">
        <v>264</v>
      </c>
      <c r="U138" s="323"/>
      <c r="V138" s="323"/>
      <c r="W138" s="324"/>
      <c r="X138" s="320"/>
      <c r="Y138" s="320"/>
      <c r="Z138" s="321"/>
      <c r="AA138" s="211"/>
      <c r="AB138" s="203"/>
      <c r="AC138" s="218"/>
      <c r="AE138" s="224"/>
      <c r="AF138" s="322" t="s">
        <v>264</v>
      </c>
      <c r="AG138" s="323"/>
      <c r="AH138" s="323"/>
      <c r="AI138" s="324"/>
      <c r="AJ138" s="320"/>
      <c r="AK138" s="320"/>
      <c r="AL138" s="321"/>
      <c r="AM138" s="211"/>
      <c r="AN138" s="203"/>
      <c r="AO138" s="218"/>
    </row>
    <row r="139" spans="7:41" ht="13.5" thickBot="1" x14ac:dyDescent="0.25">
      <c r="G139" s="239"/>
      <c r="H139" s="219"/>
      <c r="I139" s="219"/>
      <c r="J139" s="219"/>
      <c r="K139" s="219"/>
      <c r="L139" s="219"/>
      <c r="M139" s="219"/>
      <c r="N139" s="219"/>
      <c r="O139" s="219"/>
      <c r="P139" s="219"/>
      <c r="Q139" s="220"/>
      <c r="S139" s="239"/>
      <c r="T139" s="219"/>
      <c r="U139" s="219"/>
      <c r="V139" s="219"/>
      <c r="W139" s="219"/>
      <c r="X139" s="219"/>
      <c r="Y139" s="219"/>
      <c r="Z139" s="219"/>
      <c r="AA139" s="219"/>
      <c r="AB139" s="219"/>
      <c r="AC139" s="220"/>
      <c r="AE139" s="239"/>
      <c r="AF139" s="219"/>
      <c r="AG139" s="219"/>
      <c r="AH139" s="219"/>
      <c r="AI139" s="219"/>
      <c r="AJ139" s="219"/>
      <c r="AK139" s="219"/>
      <c r="AL139" s="219"/>
      <c r="AM139" s="219"/>
      <c r="AN139" s="219"/>
      <c r="AO139" s="220"/>
    </row>
    <row r="140" spans="7:41" x14ac:dyDescent="0.2">
      <c r="G140" s="221"/>
      <c r="H140" s="203"/>
      <c r="J140" s="203"/>
      <c r="K140" s="203"/>
      <c r="L140" s="203"/>
      <c r="M140" s="203"/>
      <c r="N140" s="332"/>
      <c r="O140" s="332"/>
      <c r="P140" s="203"/>
      <c r="Q140" s="203"/>
      <c r="S140" s="221"/>
      <c r="T140" s="203"/>
      <c r="V140" s="203"/>
      <c r="W140" s="203"/>
      <c r="X140" s="203"/>
      <c r="Y140" s="203"/>
      <c r="Z140" s="332"/>
      <c r="AA140" s="332"/>
      <c r="AB140" s="203"/>
      <c r="AC140" s="203"/>
      <c r="AE140" s="221"/>
      <c r="AF140" s="203"/>
      <c r="AH140" s="203"/>
      <c r="AI140" s="203"/>
      <c r="AJ140" s="203"/>
      <c r="AK140" s="203"/>
      <c r="AL140" s="332"/>
      <c r="AM140" s="332"/>
      <c r="AN140" s="203"/>
      <c r="AO140" s="203"/>
    </row>
  </sheetData>
  <mergeCells count="116">
    <mergeCell ref="A15:F15"/>
    <mergeCell ref="A17:C17"/>
    <mergeCell ref="B5:E5"/>
    <mergeCell ref="B7:E7"/>
    <mergeCell ref="D17:F17"/>
    <mergeCell ref="N140:O140"/>
    <mergeCell ref="Z140:AA140"/>
    <mergeCell ref="AL140:AM140"/>
    <mergeCell ref="AJ137:AL137"/>
    <mergeCell ref="H138:K138"/>
    <mergeCell ref="L138:N138"/>
    <mergeCell ref="T138:W138"/>
    <mergeCell ref="X138:Z138"/>
    <mergeCell ref="AF138:AI138"/>
    <mergeCell ref="AJ138:AL138"/>
    <mergeCell ref="H137:K137"/>
    <mergeCell ref="L137:N137"/>
    <mergeCell ref="T137:W137"/>
    <mergeCell ref="X137:Z137"/>
    <mergeCell ref="AF137:AI137"/>
    <mergeCell ref="AJ133:AL133"/>
    <mergeCell ref="H134:K134"/>
    <mergeCell ref="L134:N134"/>
    <mergeCell ref="T134:W134"/>
    <mergeCell ref="X134:Z134"/>
    <mergeCell ref="AF134:AI134"/>
    <mergeCell ref="AJ134:AL134"/>
    <mergeCell ref="H133:K133"/>
    <mergeCell ref="L133:N133"/>
    <mergeCell ref="T133:W133"/>
    <mergeCell ref="X133:Z133"/>
    <mergeCell ref="AF133:AI133"/>
    <mergeCell ref="AJ104:AL104"/>
    <mergeCell ref="I108:O108"/>
    <mergeCell ref="U108:AA108"/>
    <mergeCell ref="AG108:AM108"/>
    <mergeCell ref="H104:K104"/>
    <mergeCell ref="L104:N104"/>
    <mergeCell ref="T104:W104"/>
    <mergeCell ref="X104:Z104"/>
    <mergeCell ref="AF104:AI104"/>
    <mergeCell ref="AJ100:AL100"/>
    <mergeCell ref="H103:K103"/>
    <mergeCell ref="L103:N103"/>
    <mergeCell ref="T103:W103"/>
    <mergeCell ref="X103:Z103"/>
    <mergeCell ref="AF103:AI103"/>
    <mergeCell ref="AJ103:AL103"/>
    <mergeCell ref="H100:K100"/>
    <mergeCell ref="L100:N100"/>
    <mergeCell ref="T100:W100"/>
    <mergeCell ref="X100:Z100"/>
    <mergeCell ref="AF100:AI100"/>
    <mergeCell ref="I74:O74"/>
    <mergeCell ref="U74:AA74"/>
    <mergeCell ref="AG74:AM74"/>
    <mergeCell ref="H99:K99"/>
    <mergeCell ref="L99:N99"/>
    <mergeCell ref="T99:W99"/>
    <mergeCell ref="X99:Z99"/>
    <mergeCell ref="AF99:AI99"/>
    <mergeCell ref="AJ99:AL99"/>
    <mergeCell ref="AG40:AM40"/>
    <mergeCell ref="AF65:AI65"/>
    <mergeCell ref="AF69:AI69"/>
    <mergeCell ref="AJ69:AL69"/>
    <mergeCell ref="AF70:AI70"/>
    <mergeCell ref="AJ70:AL70"/>
    <mergeCell ref="AJ65:AL65"/>
    <mergeCell ref="AF66:AI66"/>
    <mergeCell ref="AJ66:AL66"/>
    <mergeCell ref="T69:W69"/>
    <mergeCell ref="X69:Z69"/>
    <mergeCell ref="T70:W70"/>
    <mergeCell ref="X70:Z70"/>
    <mergeCell ref="H70:K70"/>
    <mergeCell ref="H69:K69"/>
    <mergeCell ref="L69:N69"/>
    <mergeCell ref="L70:N70"/>
    <mergeCell ref="T35:W35"/>
    <mergeCell ref="X35:Z35"/>
    <mergeCell ref="T36:W36"/>
    <mergeCell ref="X36:Z36"/>
    <mergeCell ref="I40:O40"/>
    <mergeCell ref="H65:K65"/>
    <mergeCell ref="L65:N65"/>
    <mergeCell ref="H66:K66"/>
    <mergeCell ref="L66:N66"/>
    <mergeCell ref="U40:AA40"/>
    <mergeCell ref="T65:W65"/>
    <mergeCell ref="X65:Z65"/>
    <mergeCell ref="T66:W66"/>
    <mergeCell ref="X66:Z66"/>
    <mergeCell ref="AG6:AM6"/>
    <mergeCell ref="AF31:AI31"/>
    <mergeCell ref="AJ31:AL31"/>
    <mergeCell ref="AF32:AI32"/>
    <mergeCell ref="AJ32:AL32"/>
    <mergeCell ref="AF35:AI35"/>
    <mergeCell ref="AJ35:AL35"/>
    <mergeCell ref="AF36:AI36"/>
    <mergeCell ref="AJ36:AL36"/>
    <mergeCell ref="U6:AA6"/>
    <mergeCell ref="T31:W31"/>
    <mergeCell ref="X31:Z31"/>
    <mergeCell ref="T32:W32"/>
    <mergeCell ref="X32:Z32"/>
    <mergeCell ref="L35:N35"/>
    <mergeCell ref="L36:N36"/>
    <mergeCell ref="H35:K35"/>
    <mergeCell ref="H36:K36"/>
    <mergeCell ref="H31:K31"/>
    <mergeCell ref="H32:K32"/>
    <mergeCell ref="L31:N31"/>
    <mergeCell ref="L32:N32"/>
    <mergeCell ref="I6:O6"/>
  </mergeCells>
  <conditionalFormatting sqref="P10:P25 G10:G25 AB10:AB25 S10:S25 AN10:AN25 AE10:AE25">
    <cfRule type="cellIs" dxfId="2068" priority="7105" operator="equal">
      <formula>0</formula>
    </cfRule>
  </conditionalFormatting>
  <conditionalFormatting sqref="AP5:AP38 G5:Q37 S6:AC37 AE6:AO37">
    <cfRule type="containsText" dxfId="2067" priority="7102" operator="containsText" text="ALT">
      <formula>NOT(ISERROR(SEARCH("ALT",G5)))</formula>
    </cfRule>
  </conditionalFormatting>
  <conditionalFormatting sqref="S5:T5 V5:Z5 AB5:AC5">
    <cfRule type="containsText" dxfId="2066" priority="7098" operator="containsText" text="ALT">
      <formula>NOT(ISERROR(SEARCH("ALT",S5)))</formula>
    </cfRule>
  </conditionalFormatting>
  <conditionalFormatting sqref="AE5:AF5 AN5:AO5">
    <cfRule type="containsText" dxfId="2065" priority="7094" operator="containsText" text="ALT">
      <formula>NOT(ISERROR(SEARCH("ALT",AE5)))</formula>
    </cfRule>
  </conditionalFormatting>
  <conditionalFormatting sqref="U5">
    <cfRule type="containsText" dxfId="2064" priority="7093" operator="containsText" text="ALT">
      <formula>NOT(ISERROR(SEARCH("ALT",U5)))</formula>
    </cfRule>
  </conditionalFormatting>
  <conditionalFormatting sqref="AA5">
    <cfRule type="containsText" dxfId="2063" priority="7090" operator="containsText" text="ALT">
      <formula>NOT(ISERROR(SEARCH("ALT",AA5)))</formula>
    </cfRule>
  </conditionalFormatting>
  <conditionalFormatting sqref="G39:H39 P39:Q39">
    <cfRule type="containsText" dxfId="2062" priority="7081" operator="containsText" text="ALT">
      <formula>NOT(ISERROR(SEARCH("ALT",G39)))</formula>
    </cfRule>
  </conditionalFormatting>
  <conditionalFormatting sqref="S39:T39 AB39:AC39">
    <cfRule type="containsText" dxfId="2061" priority="7077" operator="containsText" text="ALT">
      <formula>NOT(ISERROR(SEARCH("ALT",S39)))</formula>
    </cfRule>
  </conditionalFormatting>
  <conditionalFormatting sqref="AE39:AF39 AN39:AO39">
    <cfRule type="containsText" dxfId="2060" priority="7069" operator="containsText" text="ALT">
      <formula>NOT(ISERROR(SEARCH("ALT",AE39)))</formula>
    </cfRule>
  </conditionalFormatting>
  <conditionalFormatting sqref="AH5:AL5">
    <cfRule type="containsText" dxfId="2059" priority="7065" operator="containsText" text="ALT">
      <formula>NOT(ISERROR(SEARCH("ALT",AH5)))</formula>
    </cfRule>
  </conditionalFormatting>
  <conditionalFormatting sqref="AG5">
    <cfRule type="containsText" dxfId="2058" priority="7064" operator="containsText" text="ALT">
      <formula>NOT(ISERROR(SEARCH("ALT",AG5)))</formula>
    </cfRule>
  </conditionalFormatting>
  <conditionalFormatting sqref="AM5">
    <cfRule type="containsText" dxfId="2057" priority="7063" operator="containsText" text="ALT">
      <formula>NOT(ISERROR(SEARCH("ALT",AM5)))</formula>
    </cfRule>
  </conditionalFormatting>
  <conditionalFormatting sqref="J39:N39">
    <cfRule type="containsText" dxfId="2056" priority="7062" operator="containsText" text="ALT">
      <formula>NOT(ISERROR(SEARCH("ALT",J39)))</formula>
    </cfRule>
  </conditionalFormatting>
  <conditionalFormatting sqref="I39">
    <cfRule type="containsText" dxfId="2055" priority="7061" operator="containsText" text="ALT">
      <formula>NOT(ISERROR(SEARCH("ALT",I39)))</formula>
    </cfRule>
  </conditionalFormatting>
  <conditionalFormatting sqref="O39">
    <cfRule type="containsText" dxfId="2054" priority="7060" operator="containsText" text="ALT">
      <formula>NOT(ISERROR(SEARCH("ALT",O39)))</formula>
    </cfRule>
  </conditionalFormatting>
  <conditionalFormatting sqref="V39:Z39">
    <cfRule type="containsText" dxfId="2053" priority="7059" operator="containsText" text="ALT">
      <formula>NOT(ISERROR(SEARCH("ALT",V39)))</formula>
    </cfRule>
  </conditionalFormatting>
  <conditionalFormatting sqref="U39">
    <cfRule type="containsText" dxfId="2052" priority="7058" operator="containsText" text="ALT">
      <formula>NOT(ISERROR(SEARCH("ALT",U39)))</formula>
    </cfRule>
  </conditionalFormatting>
  <conditionalFormatting sqref="AA39">
    <cfRule type="containsText" dxfId="2051" priority="7057" operator="containsText" text="ALT">
      <formula>NOT(ISERROR(SEARCH("ALT",AA39)))</formula>
    </cfRule>
  </conditionalFormatting>
  <conditionalFormatting sqref="AH39:AL39">
    <cfRule type="containsText" dxfId="2050" priority="7056" operator="containsText" text="ALT">
      <formula>NOT(ISERROR(SEARCH("ALT",AH39)))</formula>
    </cfRule>
  </conditionalFormatting>
  <conditionalFormatting sqref="AG39">
    <cfRule type="containsText" dxfId="2049" priority="7055" operator="containsText" text="ALT">
      <formula>NOT(ISERROR(SEARCH("ALT",AG39)))</formula>
    </cfRule>
  </conditionalFormatting>
  <conditionalFormatting sqref="AM39">
    <cfRule type="containsText" dxfId="2048" priority="7049" operator="containsText" text="ALT">
      <formula>NOT(ISERROR(SEARCH("ALT",AM39)))</formula>
    </cfRule>
  </conditionalFormatting>
  <conditionalFormatting sqref="I8:O8">
    <cfRule type="cellIs" dxfId="2047" priority="7048" operator="equal">
      <formula>1</formula>
    </cfRule>
  </conditionalFormatting>
  <conditionalFormatting sqref="I11:O11">
    <cfRule type="cellIs" dxfId="2046" priority="7047" operator="equal">
      <formula>1</formula>
    </cfRule>
  </conditionalFormatting>
  <conditionalFormatting sqref="I14:O14">
    <cfRule type="cellIs" dxfId="2045" priority="7046" operator="equal">
      <formula>1</formula>
    </cfRule>
  </conditionalFormatting>
  <conditionalFormatting sqref="I17:O17">
    <cfRule type="cellIs" dxfId="2044" priority="7045" operator="equal">
      <formula>1</formula>
    </cfRule>
  </conditionalFormatting>
  <conditionalFormatting sqref="I20:O20">
    <cfRule type="cellIs" dxfId="2043" priority="7044" operator="equal">
      <formula>1</formula>
    </cfRule>
  </conditionalFormatting>
  <conditionalFormatting sqref="I23:O23">
    <cfRule type="cellIs" dxfId="2042" priority="7043" operator="equal">
      <formula>1</formula>
    </cfRule>
  </conditionalFormatting>
  <conditionalFormatting sqref="I23:O23">
    <cfRule type="cellIs" dxfId="2041" priority="7042" operator="equal">
      <formula>1</formula>
    </cfRule>
  </conditionalFormatting>
  <conditionalFormatting sqref="I10:O10">
    <cfRule type="containsText" dxfId="2040" priority="6450" operator="containsText" text="F">
      <formula>NOT(ISERROR(SEARCH("F",I10)))</formula>
    </cfRule>
    <cfRule type="cellIs" dxfId="2039" priority="7041" operator="equal">
      <formula>0</formula>
    </cfRule>
  </conditionalFormatting>
  <conditionalFormatting sqref="I13:O13">
    <cfRule type="cellIs" dxfId="2038" priority="7040" operator="equal">
      <formula>0</formula>
    </cfRule>
  </conditionalFormatting>
  <conditionalFormatting sqref="I16:O16">
    <cfRule type="cellIs" dxfId="2037" priority="7039" operator="equal">
      <formula>0</formula>
    </cfRule>
  </conditionalFormatting>
  <conditionalFormatting sqref="I19:O19">
    <cfRule type="cellIs" dxfId="2036" priority="7038" operator="equal">
      <formula>0</formula>
    </cfRule>
  </conditionalFormatting>
  <conditionalFormatting sqref="I22:O22">
    <cfRule type="cellIs" dxfId="2035" priority="7037" operator="equal">
      <formula>0</formula>
    </cfRule>
  </conditionalFormatting>
  <conditionalFormatting sqref="I25:O25">
    <cfRule type="cellIs" dxfId="2034" priority="7036" operator="equal">
      <formula>0</formula>
    </cfRule>
  </conditionalFormatting>
  <conditionalFormatting sqref="I25:O25">
    <cfRule type="cellIs" dxfId="2033" priority="7035" operator="equal">
      <formula>0</formula>
    </cfRule>
  </conditionalFormatting>
  <conditionalFormatting sqref="U11:AA11">
    <cfRule type="cellIs" dxfId="2032" priority="4315" operator="equal">
      <formula>1</formula>
    </cfRule>
  </conditionalFormatting>
  <conditionalFormatting sqref="U14:AA14">
    <cfRule type="cellIs" dxfId="2031" priority="4314" operator="equal">
      <formula>1</formula>
    </cfRule>
  </conditionalFormatting>
  <conditionalFormatting sqref="U17:AA17">
    <cfRule type="cellIs" dxfId="2030" priority="4313" operator="equal">
      <formula>1</formula>
    </cfRule>
  </conditionalFormatting>
  <conditionalFormatting sqref="U20:AA20">
    <cfRule type="cellIs" dxfId="2029" priority="4312" operator="equal">
      <formula>1</formula>
    </cfRule>
  </conditionalFormatting>
  <conditionalFormatting sqref="U23:AA23">
    <cfRule type="cellIs" dxfId="2028" priority="4311" operator="equal">
      <formula>1</formula>
    </cfRule>
  </conditionalFormatting>
  <conditionalFormatting sqref="U23:AA23">
    <cfRule type="cellIs" dxfId="2027" priority="4310" operator="equal">
      <formula>1</formula>
    </cfRule>
  </conditionalFormatting>
  <conditionalFormatting sqref="I13:O13">
    <cfRule type="cellIs" dxfId="2026" priority="6944" operator="equal">
      <formula>0</formula>
    </cfRule>
  </conditionalFormatting>
  <conditionalFormatting sqref="I16:O16">
    <cfRule type="cellIs" dxfId="2025" priority="6943" operator="equal">
      <formula>0</formula>
    </cfRule>
  </conditionalFormatting>
  <conditionalFormatting sqref="I19:O19">
    <cfRule type="cellIs" dxfId="2024" priority="6942" operator="equal">
      <formula>0</formula>
    </cfRule>
  </conditionalFormatting>
  <conditionalFormatting sqref="I22:O22">
    <cfRule type="cellIs" dxfId="2023" priority="6941" operator="equal">
      <formula>0</formula>
    </cfRule>
  </conditionalFormatting>
  <conditionalFormatting sqref="I13:O13">
    <cfRule type="cellIs" dxfId="2022" priority="6940" operator="equal">
      <formula>0</formula>
    </cfRule>
  </conditionalFormatting>
  <conditionalFormatting sqref="I16:O16">
    <cfRule type="cellIs" dxfId="2021" priority="6939" operator="equal">
      <formula>0</formula>
    </cfRule>
  </conditionalFormatting>
  <conditionalFormatting sqref="I19:O19">
    <cfRule type="cellIs" dxfId="2020" priority="6938" operator="equal">
      <formula>0</formula>
    </cfRule>
  </conditionalFormatting>
  <conditionalFormatting sqref="I22:O22">
    <cfRule type="cellIs" dxfId="2019" priority="6937" operator="equal">
      <formula>0</formula>
    </cfRule>
  </conditionalFormatting>
  <conditionalFormatting sqref="I25:O25">
    <cfRule type="cellIs" dxfId="2018" priority="6936" operator="equal">
      <formula>0</formula>
    </cfRule>
  </conditionalFormatting>
  <conditionalFormatting sqref="I25:O25">
    <cfRule type="cellIs" dxfId="2017" priority="6935" operator="equal">
      <formula>0</formula>
    </cfRule>
  </conditionalFormatting>
  <conditionalFormatting sqref="U25:AA25">
    <cfRule type="cellIs" dxfId="2016" priority="4294" operator="equal">
      <formula>0</formula>
    </cfRule>
  </conditionalFormatting>
  <conditionalFormatting sqref="U16:AA16">
    <cfRule type="cellIs" dxfId="2015" priority="4291" operator="equal">
      <formula>0</formula>
    </cfRule>
  </conditionalFormatting>
  <conditionalFormatting sqref="U13:AA13">
    <cfRule type="cellIs" dxfId="2014" priority="4292" operator="equal">
      <formula>0</formula>
    </cfRule>
  </conditionalFormatting>
  <conditionalFormatting sqref="U19:AA19">
    <cfRule type="cellIs" dxfId="2013" priority="4290" operator="equal">
      <formula>0</formula>
    </cfRule>
  </conditionalFormatting>
  <conditionalFormatting sqref="U22:AA22">
    <cfRule type="cellIs" dxfId="2012" priority="4289" operator="equal">
      <formula>0</formula>
    </cfRule>
  </conditionalFormatting>
  <conditionalFormatting sqref="U25:AA25">
    <cfRule type="cellIs" dxfId="2011" priority="4288" operator="equal">
      <formula>0</formula>
    </cfRule>
  </conditionalFormatting>
  <conditionalFormatting sqref="U19:AA19">
    <cfRule type="cellIs" dxfId="2010" priority="4300" operator="equal">
      <formula>0</formula>
    </cfRule>
  </conditionalFormatting>
  <conditionalFormatting sqref="U16:AA16">
    <cfRule type="cellIs" dxfId="2009" priority="4301" operator="equal">
      <formula>0</formula>
    </cfRule>
  </conditionalFormatting>
  <conditionalFormatting sqref="U13:AA13">
    <cfRule type="cellIs" dxfId="2008" priority="4302" operator="equal">
      <formula>0</formula>
    </cfRule>
  </conditionalFormatting>
  <conditionalFormatting sqref="U22:AA22">
    <cfRule type="cellIs" dxfId="2007" priority="4299" operator="equal">
      <formula>0</formula>
    </cfRule>
  </conditionalFormatting>
  <conditionalFormatting sqref="U13:AA13">
    <cfRule type="cellIs" dxfId="2006" priority="4298" operator="equal">
      <formula>0</formula>
    </cfRule>
  </conditionalFormatting>
  <conditionalFormatting sqref="U22:AA22">
    <cfRule type="cellIs" dxfId="2005" priority="4295" operator="equal">
      <formula>0</formula>
    </cfRule>
  </conditionalFormatting>
  <conditionalFormatting sqref="U19:AA19">
    <cfRule type="cellIs" dxfId="2004" priority="4296" operator="equal">
      <formula>0</formula>
    </cfRule>
  </conditionalFormatting>
  <conditionalFormatting sqref="G73:H73 P73:Q73">
    <cfRule type="containsText" dxfId="2003" priority="6591" operator="containsText" text="ALT">
      <formula>NOT(ISERROR(SEARCH("ALT",G73)))</formula>
    </cfRule>
  </conditionalFormatting>
  <conditionalFormatting sqref="S73:T73 AB73:AC73">
    <cfRule type="containsText" dxfId="2002" priority="6590" operator="containsText" text="ALT">
      <formula>NOT(ISERROR(SEARCH("ALT",S73)))</formula>
    </cfRule>
  </conditionalFormatting>
  <conditionalFormatting sqref="AE73:AF73 AN73:AO73">
    <cfRule type="containsText" dxfId="2001" priority="6589" operator="containsText" text="ALT">
      <formula>NOT(ISERROR(SEARCH("ALT",AE73)))</formula>
    </cfRule>
  </conditionalFormatting>
  <conditionalFormatting sqref="J73:N73">
    <cfRule type="containsText" dxfId="2000" priority="6588" operator="containsText" text="ALT">
      <formula>NOT(ISERROR(SEARCH("ALT",J73)))</formula>
    </cfRule>
  </conditionalFormatting>
  <conditionalFormatting sqref="I73">
    <cfRule type="containsText" dxfId="1999" priority="6587" operator="containsText" text="ALT">
      <formula>NOT(ISERROR(SEARCH("ALT",I73)))</formula>
    </cfRule>
  </conditionalFormatting>
  <conditionalFormatting sqref="O73">
    <cfRule type="containsText" dxfId="1998" priority="6586" operator="containsText" text="ALT">
      <formula>NOT(ISERROR(SEARCH("ALT",O73)))</formula>
    </cfRule>
  </conditionalFormatting>
  <conditionalFormatting sqref="V73:Z73">
    <cfRule type="containsText" dxfId="1997" priority="6585" operator="containsText" text="ALT">
      <formula>NOT(ISERROR(SEARCH("ALT",V73)))</formula>
    </cfRule>
  </conditionalFormatting>
  <conditionalFormatting sqref="U73">
    <cfRule type="containsText" dxfId="1996" priority="6584" operator="containsText" text="ALT">
      <formula>NOT(ISERROR(SEARCH("ALT",U73)))</formula>
    </cfRule>
  </conditionalFormatting>
  <conditionalFormatting sqref="AA73">
    <cfRule type="containsText" dxfId="1995" priority="6583" operator="containsText" text="ALT">
      <formula>NOT(ISERROR(SEARCH("ALT",AA73)))</formula>
    </cfRule>
  </conditionalFormatting>
  <conditionalFormatting sqref="AH73:AL73">
    <cfRule type="containsText" dxfId="1994" priority="6582" operator="containsText" text="ALT">
      <formula>NOT(ISERROR(SEARCH("ALT",AH73)))</formula>
    </cfRule>
  </conditionalFormatting>
  <conditionalFormatting sqref="AG73">
    <cfRule type="containsText" dxfId="1993" priority="6581" operator="containsText" text="ALT">
      <formula>NOT(ISERROR(SEARCH("ALT",AG73)))</formula>
    </cfRule>
  </conditionalFormatting>
  <conditionalFormatting sqref="AM73">
    <cfRule type="containsText" dxfId="1992" priority="6580" operator="containsText" text="ALT">
      <formula>NOT(ISERROR(SEARCH("ALT",AM73)))</formula>
    </cfRule>
  </conditionalFormatting>
  <conditionalFormatting sqref="I13:O13">
    <cfRule type="cellIs" dxfId="1991" priority="6483" operator="equal">
      <formula>0</formula>
    </cfRule>
  </conditionalFormatting>
  <conditionalFormatting sqref="I16:O16">
    <cfRule type="cellIs" dxfId="1990" priority="6482" operator="equal">
      <formula>0</formula>
    </cfRule>
  </conditionalFormatting>
  <conditionalFormatting sqref="I19:O19">
    <cfRule type="cellIs" dxfId="1989" priority="6481" operator="equal">
      <formula>0</formula>
    </cfRule>
  </conditionalFormatting>
  <conditionalFormatting sqref="I22:O22">
    <cfRule type="cellIs" dxfId="1988" priority="6480" operator="equal">
      <formula>0</formula>
    </cfRule>
  </conditionalFormatting>
  <conditionalFormatting sqref="I25:O25">
    <cfRule type="cellIs" dxfId="1987" priority="6479" operator="equal">
      <formula>0</formula>
    </cfRule>
  </conditionalFormatting>
  <conditionalFormatting sqref="I13:O13">
    <cfRule type="containsText" dxfId="1986" priority="6448" operator="containsText" text="F">
      <formula>NOT(ISERROR(SEARCH("F",I13)))</formula>
    </cfRule>
    <cfRule type="cellIs" dxfId="1985" priority="6449" operator="equal">
      <formula>0</formula>
    </cfRule>
  </conditionalFormatting>
  <conditionalFormatting sqref="I16:O16">
    <cfRule type="containsText" dxfId="1984" priority="6446" operator="containsText" text="F">
      <formula>NOT(ISERROR(SEARCH("F",I16)))</formula>
    </cfRule>
    <cfRule type="cellIs" dxfId="1983" priority="6447" operator="equal">
      <formula>0</formula>
    </cfRule>
  </conditionalFormatting>
  <conditionalFormatting sqref="I19:O19">
    <cfRule type="containsText" dxfId="1982" priority="6444" operator="containsText" text="F">
      <formula>NOT(ISERROR(SEARCH("F",I19)))</formula>
    </cfRule>
    <cfRule type="cellIs" dxfId="1981" priority="6445" operator="equal">
      <formula>0</formula>
    </cfRule>
  </conditionalFormatting>
  <conditionalFormatting sqref="I22:O22">
    <cfRule type="containsText" dxfId="1980" priority="6442" operator="containsText" text="F">
      <formula>NOT(ISERROR(SEARCH("F",I22)))</formula>
    </cfRule>
    <cfRule type="cellIs" dxfId="1979" priority="6443" operator="equal">
      <formula>0</formula>
    </cfRule>
  </conditionalFormatting>
  <conditionalFormatting sqref="I25:O25">
    <cfRule type="containsText" dxfId="1978" priority="6440" operator="containsText" text="F">
      <formula>NOT(ISERROR(SEARCH("F",I25)))</formula>
    </cfRule>
    <cfRule type="cellIs" dxfId="1977" priority="6441" operator="equal">
      <formula>0</formula>
    </cfRule>
  </conditionalFormatting>
  <conditionalFormatting sqref="U25:AA25">
    <cfRule type="cellIs" dxfId="1976" priority="4293" operator="equal">
      <formula>0</formula>
    </cfRule>
  </conditionalFormatting>
  <conditionalFormatting sqref="U16:AA16">
    <cfRule type="cellIs" dxfId="1975" priority="4297" operator="equal">
      <formula>0</formula>
    </cfRule>
  </conditionalFormatting>
  <conditionalFormatting sqref="U25:AA25">
    <cfRule type="containsText" dxfId="1974" priority="4267" operator="containsText" text="F">
      <formula>NOT(ISERROR(SEARCH("F",U25)))</formula>
    </cfRule>
    <cfRule type="cellIs" dxfId="1973" priority="4268" operator="equal">
      <formula>0</formula>
    </cfRule>
  </conditionalFormatting>
  <conditionalFormatting sqref="U22:AA22">
    <cfRule type="containsText" dxfId="1972" priority="4269" operator="containsText" text="F">
      <formula>NOT(ISERROR(SEARCH("F",U22)))</formula>
    </cfRule>
    <cfRule type="cellIs" dxfId="1971" priority="4270" operator="equal">
      <formula>0</formula>
    </cfRule>
  </conditionalFormatting>
  <conditionalFormatting sqref="U25:AA25">
    <cfRule type="cellIs" dxfId="1970" priority="4303" operator="equal">
      <formula>0</formula>
    </cfRule>
  </conditionalFormatting>
  <conditionalFormatting sqref="U22:AA22">
    <cfRule type="cellIs" dxfId="1969" priority="4305" operator="equal">
      <formula>0</formula>
    </cfRule>
  </conditionalFormatting>
  <conditionalFormatting sqref="U16:AA16">
    <cfRule type="cellIs" dxfId="1968" priority="4307" operator="equal">
      <formula>0</formula>
    </cfRule>
  </conditionalFormatting>
  <conditionalFormatting sqref="U13:AA13">
    <cfRule type="cellIs" dxfId="1967" priority="4308" operator="equal">
      <formula>0</formula>
    </cfRule>
  </conditionalFormatting>
  <conditionalFormatting sqref="U22:AA22">
    <cfRule type="containsText" dxfId="1966" priority="4279" operator="containsText" text="F">
      <formula>NOT(ISERROR(SEARCH("F",U22)))</formula>
    </cfRule>
    <cfRule type="cellIs" dxfId="1965" priority="4280" operator="equal">
      <formula>0</formula>
    </cfRule>
  </conditionalFormatting>
  <conditionalFormatting sqref="U19:AA19">
    <cfRule type="containsText" dxfId="1964" priority="4281" operator="containsText" text="F">
      <formula>NOT(ISERROR(SEARCH("F",U19)))</formula>
    </cfRule>
    <cfRule type="cellIs" dxfId="1963" priority="4282" operator="equal">
      <formula>0</formula>
    </cfRule>
  </conditionalFormatting>
  <conditionalFormatting sqref="U19:AA19">
    <cfRule type="cellIs" dxfId="1962" priority="4306" operator="equal">
      <formula>0</formula>
    </cfRule>
  </conditionalFormatting>
  <conditionalFormatting sqref="U25:AA25">
    <cfRule type="cellIs" dxfId="1961" priority="4304" operator="equal">
      <formula>0</formula>
    </cfRule>
  </conditionalFormatting>
  <conditionalFormatting sqref="U16:AA16">
    <cfRule type="containsText" dxfId="1960" priority="4283" operator="containsText" text="F">
      <formula>NOT(ISERROR(SEARCH("F",U16)))</formula>
    </cfRule>
    <cfRule type="cellIs" dxfId="1959" priority="4284" operator="equal">
      <formula>0</formula>
    </cfRule>
  </conditionalFormatting>
  <conditionalFormatting sqref="U25:AA25">
    <cfRule type="containsText" dxfId="1958" priority="4277" operator="containsText" text="F">
      <formula>NOT(ISERROR(SEARCH("F",U25)))</formula>
    </cfRule>
    <cfRule type="cellIs" dxfId="1957" priority="4278" operator="equal">
      <formula>0</formula>
    </cfRule>
  </conditionalFormatting>
  <conditionalFormatting sqref="U13:AA13">
    <cfRule type="containsText" dxfId="1956" priority="4275" operator="containsText" text="F">
      <formula>NOT(ISERROR(SEARCH("F",U13)))</formula>
    </cfRule>
    <cfRule type="cellIs" dxfId="1955" priority="4276" operator="equal">
      <formula>0</formula>
    </cfRule>
  </conditionalFormatting>
  <conditionalFormatting sqref="I13:O13">
    <cfRule type="containsText" dxfId="1954" priority="6086" operator="containsText" text="F">
      <formula>NOT(ISERROR(SEARCH("F",I13)))</formula>
    </cfRule>
    <cfRule type="cellIs" dxfId="1953" priority="6087" operator="equal">
      <formula>0</formula>
    </cfRule>
  </conditionalFormatting>
  <conditionalFormatting sqref="I16:O16">
    <cfRule type="containsText" dxfId="1952" priority="6084" operator="containsText" text="F">
      <formula>NOT(ISERROR(SEARCH("F",I16)))</formula>
    </cfRule>
    <cfRule type="cellIs" dxfId="1951" priority="6085" operator="equal">
      <formula>0</formula>
    </cfRule>
  </conditionalFormatting>
  <conditionalFormatting sqref="I19:O19">
    <cfRule type="containsText" dxfId="1950" priority="6082" operator="containsText" text="F">
      <formula>NOT(ISERROR(SEARCH("F",I19)))</formula>
    </cfRule>
    <cfRule type="cellIs" dxfId="1949" priority="6083" operator="equal">
      <formula>0</formula>
    </cfRule>
  </conditionalFormatting>
  <conditionalFormatting sqref="I22:O22">
    <cfRule type="containsText" dxfId="1948" priority="6080" operator="containsText" text="F">
      <formula>NOT(ISERROR(SEARCH("F",I22)))</formula>
    </cfRule>
    <cfRule type="cellIs" dxfId="1947" priority="6081" operator="equal">
      <formula>0</formula>
    </cfRule>
  </conditionalFormatting>
  <conditionalFormatting sqref="I25:O25">
    <cfRule type="containsText" dxfId="1946" priority="6078" operator="containsText" text="F">
      <formula>NOT(ISERROR(SEARCH("F",I25)))</formula>
    </cfRule>
    <cfRule type="cellIs" dxfId="1945" priority="6079" operator="equal">
      <formula>0</formula>
    </cfRule>
  </conditionalFormatting>
  <conditionalFormatting sqref="U19:AA19">
    <cfRule type="containsText" dxfId="1944" priority="4271" operator="containsText" text="F">
      <formula>NOT(ISERROR(SEARCH("F",U19)))</formula>
    </cfRule>
    <cfRule type="cellIs" dxfId="1943" priority="4272" operator="equal">
      <formula>0</formula>
    </cfRule>
  </conditionalFormatting>
  <conditionalFormatting sqref="U13:AA13">
    <cfRule type="containsText" dxfId="1942" priority="4265" operator="containsText" text="F">
      <formula>NOT(ISERROR(SEARCH("F",U13)))</formula>
    </cfRule>
    <cfRule type="cellIs" dxfId="1941" priority="4266" operator="equal">
      <formula>0</formula>
    </cfRule>
  </conditionalFormatting>
  <conditionalFormatting sqref="U22:AA22">
    <cfRule type="containsText" dxfId="1940" priority="4259" operator="containsText" text="F">
      <formula>NOT(ISERROR(SEARCH("F",U22)))</formula>
    </cfRule>
    <cfRule type="cellIs" dxfId="1939" priority="4260" operator="equal">
      <formula>0</formula>
    </cfRule>
  </conditionalFormatting>
  <conditionalFormatting sqref="U16:AA16">
    <cfRule type="containsText" dxfId="1938" priority="4273" operator="containsText" text="F">
      <formula>NOT(ISERROR(SEARCH("F",U16)))</formula>
    </cfRule>
    <cfRule type="cellIs" dxfId="1937" priority="4274" operator="equal">
      <formula>0</formula>
    </cfRule>
  </conditionalFormatting>
  <conditionalFormatting sqref="U13:AA13">
    <cfRule type="containsText" dxfId="1936" priority="4285" operator="containsText" text="F">
      <formula>NOT(ISERROR(SEARCH("F",U13)))</formula>
    </cfRule>
    <cfRule type="cellIs" dxfId="1935" priority="4286" operator="equal">
      <formula>0</formula>
    </cfRule>
  </conditionalFormatting>
  <conditionalFormatting sqref="U16:AA16">
    <cfRule type="containsText" dxfId="1934" priority="4263" operator="containsText" text="F">
      <formula>NOT(ISERROR(SEARCH("F",U16)))</formula>
    </cfRule>
    <cfRule type="cellIs" dxfId="1933" priority="4264" operator="equal">
      <formula>0</formula>
    </cfRule>
  </conditionalFormatting>
  <conditionalFormatting sqref="U25:AA25">
    <cfRule type="containsText" dxfId="1932" priority="4257" operator="containsText" text="F">
      <formula>NOT(ISERROR(SEARCH("F",U25)))</formula>
    </cfRule>
    <cfRule type="cellIs" dxfId="1931" priority="4258" operator="equal">
      <formula>0</formula>
    </cfRule>
  </conditionalFormatting>
  <conditionalFormatting sqref="G107:H107 P107:Q107">
    <cfRule type="containsText" dxfId="1930" priority="5849" operator="containsText" text="ALT">
      <formula>NOT(ISERROR(SEARCH("ALT",G107)))</formula>
    </cfRule>
  </conditionalFormatting>
  <conditionalFormatting sqref="S107:T107 AB107:AC107">
    <cfRule type="containsText" dxfId="1929" priority="5848" operator="containsText" text="ALT">
      <formula>NOT(ISERROR(SEARCH("ALT",S107)))</formula>
    </cfRule>
  </conditionalFormatting>
  <conditionalFormatting sqref="AE107:AF107 AN107:AO107">
    <cfRule type="containsText" dxfId="1928" priority="5847" operator="containsText" text="ALT">
      <formula>NOT(ISERROR(SEARCH("ALT",AE107)))</formula>
    </cfRule>
  </conditionalFormatting>
  <conditionalFormatting sqref="J107:N107">
    <cfRule type="containsText" dxfId="1927" priority="5846" operator="containsText" text="ALT">
      <formula>NOT(ISERROR(SEARCH("ALT",J107)))</formula>
    </cfRule>
  </conditionalFormatting>
  <conditionalFormatting sqref="I107">
    <cfRule type="containsText" dxfId="1926" priority="5845" operator="containsText" text="ALT">
      <formula>NOT(ISERROR(SEARCH("ALT",I107)))</formula>
    </cfRule>
  </conditionalFormatting>
  <conditionalFormatting sqref="O107">
    <cfRule type="containsText" dxfId="1925" priority="5844" operator="containsText" text="ALT">
      <formula>NOT(ISERROR(SEARCH("ALT",O107)))</formula>
    </cfRule>
  </conditionalFormatting>
  <conditionalFormatting sqref="V107:Z107">
    <cfRule type="containsText" dxfId="1924" priority="5843" operator="containsText" text="ALT">
      <formula>NOT(ISERROR(SEARCH("ALT",V107)))</formula>
    </cfRule>
  </conditionalFormatting>
  <conditionalFormatting sqref="U107">
    <cfRule type="containsText" dxfId="1923" priority="5842" operator="containsText" text="ALT">
      <formula>NOT(ISERROR(SEARCH("ALT",U107)))</formula>
    </cfRule>
  </conditionalFormatting>
  <conditionalFormatting sqref="AA107">
    <cfRule type="containsText" dxfId="1922" priority="5841" operator="containsText" text="ALT">
      <formula>NOT(ISERROR(SEARCH("ALT",AA107)))</formula>
    </cfRule>
  </conditionalFormatting>
  <conditionalFormatting sqref="AH107:AL107">
    <cfRule type="containsText" dxfId="1921" priority="5840" operator="containsText" text="ALT">
      <formula>NOT(ISERROR(SEARCH("ALT",AH107)))</formula>
    </cfRule>
  </conditionalFormatting>
  <conditionalFormatting sqref="AG107">
    <cfRule type="containsText" dxfId="1920" priority="5839" operator="containsText" text="ALT">
      <formula>NOT(ISERROR(SEARCH("ALT",AG107)))</formula>
    </cfRule>
  </conditionalFormatting>
  <conditionalFormatting sqref="AM107">
    <cfRule type="containsText" dxfId="1919" priority="5838" operator="containsText" text="ALT">
      <formula>NOT(ISERROR(SEARCH("ALT",AM107)))</formula>
    </cfRule>
  </conditionalFormatting>
  <conditionalFormatting sqref="G140 Q140">
    <cfRule type="containsText" dxfId="1918" priority="5837" operator="containsText" text="ALT">
      <formula>NOT(ISERROR(SEARCH("ALT",G140)))</formula>
    </cfRule>
  </conditionalFormatting>
  <conditionalFormatting sqref="H140 P140 J140:M140">
    <cfRule type="containsText" dxfId="1917" priority="5836" operator="containsText" text="ALT">
      <formula>NOT(ISERROR(SEARCH("ALT",H140)))</formula>
    </cfRule>
  </conditionalFormatting>
  <conditionalFormatting sqref="S140 AC140">
    <cfRule type="containsText" dxfId="1916" priority="5835" operator="containsText" text="ALT">
      <formula>NOT(ISERROR(SEARCH("ALT",S140)))</formula>
    </cfRule>
  </conditionalFormatting>
  <conditionalFormatting sqref="T140 AB140 V140:Y140">
    <cfRule type="containsText" dxfId="1915" priority="5834" operator="containsText" text="ALT">
      <formula>NOT(ISERROR(SEARCH("ALT",T140)))</formula>
    </cfRule>
  </conditionalFormatting>
  <conditionalFormatting sqref="AE140 AO140">
    <cfRule type="containsText" dxfId="1914" priority="5833" operator="containsText" text="ALT">
      <formula>NOT(ISERROR(SEARCH("ALT",AE140)))</formula>
    </cfRule>
  </conditionalFormatting>
  <conditionalFormatting sqref="AF140 AN140 AH140:AK140">
    <cfRule type="containsText" dxfId="1913" priority="5832" operator="containsText" text="ALT">
      <formula>NOT(ISERROR(SEARCH("ALT",AF140)))</formula>
    </cfRule>
  </conditionalFormatting>
  <conditionalFormatting sqref="N140">
    <cfRule type="containsText" dxfId="1912" priority="5742" operator="containsText" text="ALT">
      <formula>NOT(ISERROR(SEARCH("ALT",N140)))</formula>
    </cfRule>
  </conditionalFormatting>
  <conditionalFormatting sqref="Z140">
    <cfRule type="containsText" dxfId="1911" priority="5740" operator="containsText" text="ALT">
      <formula>NOT(ISERROR(SEARCH("ALT",Z140)))</formula>
    </cfRule>
  </conditionalFormatting>
  <conditionalFormatting sqref="AL140">
    <cfRule type="containsText" dxfId="1910" priority="5739" operator="containsText" text="ALT">
      <formula>NOT(ISERROR(SEARCH("ALT",AL140)))</formula>
    </cfRule>
  </conditionalFormatting>
  <conditionalFormatting sqref="I13:O13">
    <cfRule type="containsText" dxfId="1909" priority="5737" operator="containsText" text="F">
      <formula>NOT(ISERROR(SEARCH("F",I13)))</formula>
    </cfRule>
    <cfRule type="cellIs" dxfId="1908" priority="5738" operator="equal">
      <formula>0</formula>
    </cfRule>
  </conditionalFormatting>
  <conditionalFormatting sqref="I16:O16">
    <cfRule type="containsText" dxfId="1907" priority="5735" operator="containsText" text="F">
      <formula>NOT(ISERROR(SEARCH("F",I16)))</formula>
    </cfRule>
    <cfRule type="cellIs" dxfId="1906" priority="5736" operator="equal">
      <formula>0</formula>
    </cfRule>
  </conditionalFormatting>
  <conditionalFormatting sqref="I19:O19">
    <cfRule type="containsText" dxfId="1905" priority="5733" operator="containsText" text="F">
      <formula>NOT(ISERROR(SEARCH("F",I19)))</formula>
    </cfRule>
    <cfRule type="cellIs" dxfId="1904" priority="5734" operator="equal">
      <formula>0</formula>
    </cfRule>
  </conditionalFormatting>
  <conditionalFormatting sqref="I22:O22">
    <cfRule type="containsText" dxfId="1903" priority="5731" operator="containsText" text="F">
      <formula>NOT(ISERROR(SEARCH("F",I22)))</formula>
    </cfRule>
    <cfRule type="cellIs" dxfId="1902" priority="5732" operator="equal">
      <formula>0</formula>
    </cfRule>
  </conditionalFormatting>
  <conditionalFormatting sqref="I25:O25">
    <cfRule type="containsText" dxfId="1901" priority="5729" operator="containsText" text="F">
      <formula>NOT(ISERROR(SEARCH("F",I25)))</formula>
    </cfRule>
    <cfRule type="cellIs" dxfId="1900" priority="5730" operator="equal">
      <formula>0</formula>
    </cfRule>
  </conditionalFormatting>
  <conditionalFormatting sqref="U8:AA8">
    <cfRule type="cellIs" dxfId="1899" priority="4316" operator="equal">
      <formula>1</formula>
    </cfRule>
  </conditionalFormatting>
  <conditionalFormatting sqref="U10:AA10">
    <cfRule type="containsText" dxfId="1898" priority="4287" operator="containsText" text="F">
      <formula>NOT(ISERROR(SEARCH("F",U10)))</formula>
    </cfRule>
    <cfRule type="cellIs" dxfId="1897" priority="4309" operator="equal">
      <formula>0</formula>
    </cfRule>
  </conditionalFormatting>
  <conditionalFormatting sqref="U19:AA19">
    <cfRule type="containsText" dxfId="1896" priority="4261" operator="containsText" text="F">
      <formula>NOT(ISERROR(SEARCH("F",U19)))</formula>
    </cfRule>
    <cfRule type="cellIs" dxfId="1895" priority="4262" operator="equal">
      <formula>0</formula>
    </cfRule>
  </conditionalFormatting>
  <conditionalFormatting sqref="I9:O9 I12:O12 I15:O15 I18:O18 I21:O21 I24:O24 U9:AA9 U12:AA12 U15:AA15 U18:AA18 U21:AA21 U24:AA24 AG9:AM9 AG12:AM12 AG15:AM15 AG18:AM18 AG21:AM21 AG24:AM24">
    <cfRule type="cellIs" dxfId="1894" priority="7106" operator="equal">
      <formula>$B$11</formula>
    </cfRule>
  </conditionalFormatting>
  <conditionalFormatting sqref="U9:AA9">
    <cfRule type="cellIs" dxfId="1893" priority="4320" operator="equal">
      <formula>$B$11</formula>
    </cfRule>
  </conditionalFormatting>
  <conditionalFormatting sqref="AG8:AM8">
    <cfRule type="cellIs" dxfId="1892" priority="4252" operator="equal">
      <formula>1</formula>
    </cfRule>
  </conditionalFormatting>
  <conditionalFormatting sqref="AG11:AM11">
    <cfRule type="cellIs" dxfId="1891" priority="4251" operator="equal">
      <formula>1</formula>
    </cfRule>
  </conditionalFormatting>
  <conditionalFormatting sqref="AG14:AM14">
    <cfRule type="cellIs" dxfId="1890" priority="4250" operator="equal">
      <formula>1</formula>
    </cfRule>
  </conditionalFormatting>
  <conditionalFormatting sqref="AG17:AM17">
    <cfRule type="cellIs" dxfId="1889" priority="4249" operator="equal">
      <formula>1</formula>
    </cfRule>
  </conditionalFormatting>
  <conditionalFormatting sqref="AG20:AM20">
    <cfRule type="cellIs" dxfId="1888" priority="4248" operator="equal">
      <formula>1</formula>
    </cfRule>
  </conditionalFormatting>
  <conditionalFormatting sqref="AG23:AM23">
    <cfRule type="cellIs" dxfId="1887" priority="4247" operator="equal">
      <formula>1</formula>
    </cfRule>
  </conditionalFormatting>
  <conditionalFormatting sqref="AG23:AM23">
    <cfRule type="cellIs" dxfId="1886" priority="4246" operator="equal">
      <formula>1</formula>
    </cfRule>
  </conditionalFormatting>
  <conditionalFormatting sqref="AG10:AM10">
    <cfRule type="containsText" dxfId="1885" priority="4223" operator="containsText" text="F">
      <formula>NOT(ISERROR(SEARCH("F",AG10)))</formula>
    </cfRule>
    <cfRule type="cellIs" dxfId="1884" priority="4245" operator="equal">
      <formula>0</formula>
    </cfRule>
  </conditionalFormatting>
  <conditionalFormatting sqref="AG13:AM13">
    <cfRule type="cellIs" dxfId="1883" priority="4244" operator="equal">
      <formula>0</formula>
    </cfRule>
  </conditionalFormatting>
  <conditionalFormatting sqref="AG16:AM16">
    <cfRule type="cellIs" dxfId="1882" priority="4243" operator="equal">
      <formula>0</formula>
    </cfRule>
  </conditionalFormatting>
  <conditionalFormatting sqref="AG19:AM19">
    <cfRule type="cellIs" dxfId="1881" priority="4242" operator="equal">
      <formula>0</formula>
    </cfRule>
  </conditionalFormatting>
  <conditionalFormatting sqref="AG22:AM22">
    <cfRule type="cellIs" dxfId="1880" priority="4241" operator="equal">
      <formula>0</formula>
    </cfRule>
  </conditionalFormatting>
  <conditionalFormatting sqref="AG25:AM25">
    <cfRule type="cellIs" dxfId="1879" priority="4240" operator="equal">
      <formula>0</formula>
    </cfRule>
  </conditionalFormatting>
  <conditionalFormatting sqref="AG25:AM25">
    <cfRule type="cellIs" dxfId="1878" priority="4239" operator="equal">
      <formula>0</formula>
    </cfRule>
  </conditionalFormatting>
  <conditionalFormatting sqref="AG13:AM13">
    <cfRule type="cellIs" dxfId="1877" priority="4238" operator="equal">
      <formula>0</formula>
    </cfRule>
  </conditionalFormatting>
  <conditionalFormatting sqref="AG16:AM16">
    <cfRule type="cellIs" dxfId="1876" priority="4237" operator="equal">
      <formula>0</formula>
    </cfRule>
  </conditionalFormatting>
  <conditionalFormatting sqref="AG19:AM19">
    <cfRule type="cellIs" dxfId="1875" priority="4236" operator="equal">
      <formula>0</formula>
    </cfRule>
  </conditionalFormatting>
  <conditionalFormatting sqref="AG22:AM22">
    <cfRule type="cellIs" dxfId="1874" priority="4235" operator="equal">
      <formula>0</formula>
    </cfRule>
  </conditionalFormatting>
  <conditionalFormatting sqref="AG13:AM13">
    <cfRule type="cellIs" dxfId="1873" priority="4234" operator="equal">
      <formula>0</formula>
    </cfRule>
  </conditionalFormatting>
  <conditionalFormatting sqref="AG16:AM16">
    <cfRule type="cellIs" dxfId="1872" priority="4233" operator="equal">
      <formula>0</formula>
    </cfRule>
  </conditionalFormatting>
  <conditionalFormatting sqref="AG19:AM19">
    <cfRule type="cellIs" dxfId="1871" priority="4232" operator="equal">
      <formula>0</formula>
    </cfRule>
  </conditionalFormatting>
  <conditionalFormatting sqref="AG22:AM22">
    <cfRule type="cellIs" dxfId="1870" priority="4231" operator="equal">
      <formula>0</formula>
    </cfRule>
  </conditionalFormatting>
  <conditionalFormatting sqref="AG25:AM25">
    <cfRule type="cellIs" dxfId="1869" priority="4230" operator="equal">
      <formula>0</formula>
    </cfRule>
  </conditionalFormatting>
  <conditionalFormatting sqref="AG25:AM25">
    <cfRule type="cellIs" dxfId="1868" priority="4229" operator="equal">
      <formula>0</formula>
    </cfRule>
  </conditionalFormatting>
  <conditionalFormatting sqref="AG13:AM13">
    <cfRule type="cellIs" dxfId="1867" priority="4228" operator="equal">
      <formula>0</formula>
    </cfRule>
  </conditionalFormatting>
  <conditionalFormatting sqref="AG16:AM16">
    <cfRule type="cellIs" dxfId="1866" priority="4227" operator="equal">
      <formula>0</formula>
    </cfRule>
  </conditionalFormatting>
  <conditionalFormatting sqref="AG19:AM19">
    <cfRule type="cellIs" dxfId="1865" priority="4226" operator="equal">
      <formula>0</formula>
    </cfRule>
  </conditionalFormatting>
  <conditionalFormatting sqref="AG22:AM22">
    <cfRule type="cellIs" dxfId="1864" priority="4225" operator="equal">
      <formula>0</formula>
    </cfRule>
  </conditionalFormatting>
  <conditionalFormatting sqref="AG25:AM25">
    <cfRule type="cellIs" dxfId="1863" priority="4224" operator="equal">
      <formula>0</formula>
    </cfRule>
  </conditionalFormatting>
  <conditionalFormatting sqref="AG13:AM13">
    <cfRule type="containsText" dxfId="1862" priority="4221" operator="containsText" text="F">
      <formula>NOT(ISERROR(SEARCH("F",AG13)))</formula>
    </cfRule>
    <cfRule type="cellIs" dxfId="1861" priority="4222" operator="equal">
      <formula>0</formula>
    </cfRule>
  </conditionalFormatting>
  <conditionalFormatting sqref="AG16:AM16">
    <cfRule type="containsText" dxfId="1860" priority="4219" operator="containsText" text="F">
      <formula>NOT(ISERROR(SEARCH("F",AG16)))</formula>
    </cfRule>
    <cfRule type="cellIs" dxfId="1859" priority="4220" operator="equal">
      <formula>0</formula>
    </cfRule>
  </conditionalFormatting>
  <conditionalFormatting sqref="AG19:AM19">
    <cfRule type="containsText" dxfId="1858" priority="4217" operator="containsText" text="F">
      <formula>NOT(ISERROR(SEARCH("F",AG19)))</formula>
    </cfRule>
    <cfRule type="cellIs" dxfId="1857" priority="4218" operator="equal">
      <formula>0</formula>
    </cfRule>
  </conditionalFormatting>
  <conditionalFormatting sqref="AG22:AM22">
    <cfRule type="containsText" dxfId="1856" priority="4215" operator="containsText" text="F">
      <formula>NOT(ISERROR(SEARCH("F",AG22)))</formula>
    </cfRule>
    <cfRule type="cellIs" dxfId="1855" priority="4216" operator="equal">
      <formula>0</formula>
    </cfRule>
  </conditionalFormatting>
  <conditionalFormatting sqref="AG25:AM25">
    <cfRule type="containsText" dxfId="1854" priority="4213" operator="containsText" text="F">
      <formula>NOT(ISERROR(SEARCH("F",AG25)))</formula>
    </cfRule>
    <cfRule type="cellIs" dxfId="1853" priority="4214" operator="equal">
      <formula>0</formula>
    </cfRule>
  </conditionalFormatting>
  <conditionalFormatting sqref="AG13:AM13">
    <cfRule type="containsText" dxfId="1852" priority="4211" operator="containsText" text="F">
      <formula>NOT(ISERROR(SEARCH("F",AG13)))</formula>
    </cfRule>
    <cfRule type="cellIs" dxfId="1851" priority="4212" operator="equal">
      <formula>0</formula>
    </cfRule>
  </conditionalFormatting>
  <conditionalFormatting sqref="AG16:AM16">
    <cfRule type="containsText" dxfId="1850" priority="4209" operator="containsText" text="F">
      <formula>NOT(ISERROR(SEARCH("F",AG16)))</formula>
    </cfRule>
    <cfRule type="cellIs" dxfId="1849" priority="4210" operator="equal">
      <formula>0</formula>
    </cfRule>
  </conditionalFormatting>
  <conditionalFormatting sqref="AG19:AM19">
    <cfRule type="containsText" dxfId="1848" priority="4207" operator="containsText" text="F">
      <formula>NOT(ISERROR(SEARCH("F",AG19)))</formula>
    </cfRule>
    <cfRule type="cellIs" dxfId="1847" priority="4208" operator="equal">
      <formula>0</formula>
    </cfRule>
  </conditionalFormatting>
  <conditionalFormatting sqref="AG22:AM22">
    <cfRule type="containsText" dxfId="1846" priority="4205" operator="containsText" text="F">
      <formula>NOT(ISERROR(SEARCH("F",AG22)))</formula>
    </cfRule>
    <cfRule type="cellIs" dxfId="1845" priority="4206" operator="equal">
      <formula>0</formula>
    </cfRule>
  </conditionalFormatting>
  <conditionalFormatting sqref="AG25:AM25">
    <cfRule type="containsText" dxfId="1844" priority="4203" operator="containsText" text="F">
      <formula>NOT(ISERROR(SEARCH("F",AG25)))</formula>
    </cfRule>
    <cfRule type="cellIs" dxfId="1843" priority="4204" operator="equal">
      <formula>0</formula>
    </cfRule>
  </conditionalFormatting>
  <conditionalFormatting sqref="AG13:AM13">
    <cfRule type="containsText" dxfId="1842" priority="4201" operator="containsText" text="F">
      <formula>NOT(ISERROR(SEARCH("F",AG13)))</formula>
    </cfRule>
    <cfRule type="cellIs" dxfId="1841" priority="4202" operator="equal">
      <formula>0</formula>
    </cfRule>
  </conditionalFormatting>
  <conditionalFormatting sqref="AG16:AM16">
    <cfRule type="containsText" dxfId="1840" priority="4199" operator="containsText" text="F">
      <formula>NOT(ISERROR(SEARCH("F",AG16)))</formula>
    </cfRule>
    <cfRule type="cellIs" dxfId="1839" priority="4200" operator="equal">
      <formula>0</formula>
    </cfRule>
  </conditionalFormatting>
  <conditionalFormatting sqref="AG19:AM19">
    <cfRule type="containsText" dxfId="1838" priority="4197" operator="containsText" text="F">
      <formula>NOT(ISERROR(SEARCH("F",AG19)))</formula>
    </cfRule>
    <cfRule type="cellIs" dxfId="1837" priority="4198" operator="equal">
      <formula>0</formula>
    </cfRule>
  </conditionalFormatting>
  <conditionalFormatting sqref="AG22:AM22">
    <cfRule type="containsText" dxfId="1836" priority="4195" operator="containsText" text="F">
      <formula>NOT(ISERROR(SEARCH("F",AG22)))</formula>
    </cfRule>
    <cfRule type="cellIs" dxfId="1835" priority="4196" operator="equal">
      <formula>0</formula>
    </cfRule>
  </conditionalFormatting>
  <conditionalFormatting sqref="AG25:AM25">
    <cfRule type="containsText" dxfId="1834" priority="4193" operator="containsText" text="F">
      <formula>NOT(ISERROR(SEARCH("F",AG25)))</formula>
    </cfRule>
    <cfRule type="cellIs" dxfId="1833" priority="4194" operator="equal">
      <formula>0</formula>
    </cfRule>
  </conditionalFormatting>
  <conditionalFormatting sqref="AG9:AM9">
    <cfRule type="cellIs" dxfId="1832" priority="4256" operator="equal">
      <formula>$B$11</formula>
    </cfRule>
  </conditionalFormatting>
  <conditionalFormatting sqref="I13:O13">
    <cfRule type="containsText" dxfId="1831" priority="3615" operator="containsText" text="F">
      <formula>NOT(ISERROR(SEARCH("F",I13)))</formula>
    </cfRule>
    <cfRule type="cellIs" dxfId="1830" priority="3616" operator="equal">
      <formula>0</formula>
    </cfRule>
  </conditionalFormatting>
  <conditionalFormatting sqref="I16:O16">
    <cfRule type="containsText" dxfId="1829" priority="3613" operator="containsText" text="F">
      <formula>NOT(ISERROR(SEARCH("F",I16)))</formula>
    </cfRule>
    <cfRule type="cellIs" dxfId="1828" priority="3614" operator="equal">
      <formula>0</formula>
    </cfRule>
  </conditionalFormatting>
  <conditionalFormatting sqref="I19:O19">
    <cfRule type="containsText" dxfId="1827" priority="3611" operator="containsText" text="F">
      <formula>NOT(ISERROR(SEARCH("F",I19)))</formula>
    </cfRule>
    <cfRule type="cellIs" dxfId="1826" priority="3612" operator="equal">
      <formula>0</formula>
    </cfRule>
  </conditionalFormatting>
  <conditionalFormatting sqref="I22:O22">
    <cfRule type="containsText" dxfId="1825" priority="3609" operator="containsText" text="F">
      <formula>NOT(ISERROR(SEARCH("F",I22)))</formula>
    </cfRule>
    <cfRule type="cellIs" dxfId="1824" priority="3610" operator="equal">
      <formula>0</formula>
    </cfRule>
  </conditionalFormatting>
  <conditionalFormatting sqref="I25:O25">
    <cfRule type="containsText" dxfId="1823" priority="3607" operator="containsText" text="F">
      <formula>NOT(ISERROR(SEARCH("F",I25)))</formula>
    </cfRule>
    <cfRule type="cellIs" dxfId="1822" priority="3608" operator="equal">
      <formula>0</formula>
    </cfRule>
  </conditionalFormatting>
  <conditionalFormatting sqref="U8:AA8">
    <cfRule type="cellIs" dxfId="1821" priority="3606" operator="equal">
      <formula>1</formula>
    </cfRule>
  </conditionalFormatting>
  <conditionalFormatting sqref="U11:AA11">
    <cfRule type="cellIs" dxfId="1820" priority="3605" operator="equal">
      <formula>1</formula>
    </cfRule>
  </conditionalFormatting>
  <conditionalFormatting sqref="U14:AA14">
    <cfRule type="cellIs" dxfId="1819" priority="3604" operator="equal">
      <formula>1</formula>
    </cfRule>
  </conditionalFormatting>
  <conditionalFormatting sqref="U17:AA17">
    <cfRule type="cellIs" dxfId="1818" priority="3603" operator="equal">
      <formula>1</formula>
    </cfRule>
  </conditionalFormatting>
  <conditionalFormatting sqref="U20:AA20">
    <cfRule type="cellIs" dxfId="1817" priority="3602" operator="equal">
      <formula>1</formula>
    </cfRule>
  </conditionalFormatting>
  <conditionalFormatting sqref="U23:AA23">
    <cfRule type="cellIs" dxfId="1816" priority="3601" operator="equal">
      <formula>1</formula>
    </cfRule>
  </conditionalFormatting>
  <conditionalFormatting sqref="U23:AA23">
    <cfRule type="cellIs" dxfId="1815" priority="3600" operator="equal">
      <formula>1</formula>
    </cfRule>
  </conditionalFormatting>
  <conditionalFormatting sqref="U10:AA10">
    <cfRule type="containsText" dxfId="1814" priority="3577" operator="containsText" text="F">
      <formula>NOT(ISERROR(SEARCH("F",U10)))</formula>
    </cfRule>
    <cfRule type="cellIs" dxfId="1813" priority="3599" operator="equal">
      <formula>0</formula>
    </cfRule>
  </conditionalFormatting>
  <conditionalFormatting sqref="U13:AA13">
    <cfRule type="cellIs" dxfId="1812" priority="3598" operator="equal">
      <formula>0</formula>
    </cfRule>
  </conditionalFormatting>
  <conditionalFormatting sqref="U16:AA16">
    <cfRule type="cellIs" dxfId="1811" priority="3597" operator="equal">
      <formula>0</formula>
    </cfRule>
  </conditionalFormatting>
  <conditionalFormatting sqref="U19:AA19">
    <cfRule type="cellIs" dxfId="1810" priority="3596" operator="equal">
      <formula>0</formula>
    </cfRule>
  </conditionalFormatting>
  <conditionalFormatting sqref="U22:AA22">
    <cfRule type="cellIs" dxfId="1809" priority="3595" operator="equal">
      <formula>0</formula>
    </cfRule>
  </conditionalFormatting>
  <conditionalFormatting sqref="U25:AA25">
    <cfRule type="cellIs" dxfId="1808" priority="3594" operator="equal">
      <formula>0</formula>
    </cfRule>
  </conditionalFormatting>
  <conditionalFormatting sqref="U25:AA25">
    <cfRule type="cellIs" dxfId="1807" priority="3593" operator="equal">
      <formula>0</formula>
    </cfRule>
  </conditionalFormatting>
  <conditionalFormatting sqref="U13:AA13">
    <cfRule type="cellIs" dxfId="1806" priority="3592" operator="equal">
      <formula>0</formula>
    </cfRule>
  </conditionalFormatting>
  <conditionalFormatting sqref="U16:AA16">
    <cfRule type="cellIs" dxfId="1805" priority="3591" operator="equal">
      <formula>0</formula>
    </cfRule>
  </conditionalFormatting>
  <conditionalFormatting sqref="U19:AA19">
    <cfRule type="cellIs" dxfId="1804" priority="3590" operator="equal">
      <formula>0</formula>
    </cfRule>
  </conditionalFormatting>
  <conditionalFormatting sqref="U22:AA22">
    <cfRule type="cellIs" dxfId="1803" priority="3589" operator="equal">
      <formula>0</formula>
    </cfRule>
  </conditionalFormatting>
  <conditionalFormatting sqref="U13:AA13">
    <cfRule type="cellIs" dxfId="1802" priority="3588" operator="equal">
      <formula>0</formula>
    </cfRule>
  </conditionalFormatting>
  <conditionalFormatting sqref="U16:AA16">
    <cfRule type="cellIs" dxfId="1801" priority="3587" operator="equal">
      <formula>0</formula>
    </cfRule>
  </conditionalFormatting>
  <conditionalFormatting sqref="U19:AA19">
    <cfRule type="cellIs" dxfId="1800" priority="3586" operator="equal">
      <formula>0</formula>
    </cfRule>
  </conditionalFormatting>
  <conditionalFormatting sqref="U22:AA22">
    <cfRule type="cellIs" dxfId="1799" priority="3585" operator="equal">
      <formula>0</formula>
    </cfRule>
  </conditionalFormatting>
  <conditionalFormatting sqref="U25:AA25">
    <cfRule type="cellIs" dxfId="1798" priority="3584" operator="equal">
      <formula>0</formula>
    </cfRule>
  </conditionalFormatting>
  <conditionalFormatting sqref="U25:AA25">
    <cfRule type="cellIs" dxfId="1797" priority="3583" operator="equal">
      <formula>0</formula>
    </cfRule>
  </conditionalFormatting>
  <conditionalFormatting sqref="U13:AA13">
    <cfRule type="cellIs" dxfId="1796" priority="3582" operator="equal">
      <formula>0</formula>
    </cfRule>
  </conditionalFormatting>
  <conditionalFormatting sqref="U16:AA16">
    <cfRule type="cellIs" dxfId="1795" priority="3581" operator="equal">
      <formula>0</formula>
    </cfRule>
  </conditionalFormatting>
  <conditionalFormatting sqref="U19:AA19">
    <cfRule type="cellIs" dxfId="1794" priority="3580" operator="equal">
      <formula>0</formula>
    </cfRule>
  </conditionalFormatting>
  <conditionalFormatting sqref="U22:AA22">
    <cfRule type="cellIs" dxfId="1793" priority="3579" operator="equal">
      <formula>0</formula>
    </cfRule>
  </conditionalFormatting>
  <conditionalFormatting sqref="U25:AA25">
    <cfRule type="cellIs" dxfId="1792" priority="3578" operator="equal">
      <formula>0</formula>
    </cfRule>
  </conditionalFormatting>
  <conditionalFormatting sqref="U13:AA13">
    <cfRule type="containsText" dxfId="1791" priority="3575" operator="containsText" text="F">
      <formula>NOT(ISERROR(SEARCH("F",U13)))</formula>
    </cfRule>
    <cfRule type="cellIs" dxfId="1790" priority="3576" operator="equal">
      <formula>0</formula>
    </cfRule>
  </conditionalFormatting>
  <conditionalFormatting sqref="U16:AA16">
    <cfRule type="containsText" dxfId="1789" priority="3573" operator="containsText" text="F">
      <formula>NOT(ISERROR(SEARCH("F",U16)))</formula>
    </cfRule>
    <cfRule type="cellIs" dxfId="1788" priority="3574" operator="equal">
      <formula>0</formula>
    </cfRule>
  </conditionalFormatting>
  <conditionalFormatting sqref="U19:AA19">
    <cfRule type="containsText" dxfId="1787" priority="3571" operator="containsText" text="F">
      <formula>NOT(ISERROR(SEARCH("F",U19)))</formula>
    </cfRule>
    <cfRule type="cellIs" dxfId="1786" priority="3572" operator="equal">
      <formula>0</formula>
    </cfRule>
  </conditionalFormatting>
  <conditionalFormatting sqref="U22:AA22">
    <cfRule type="containsText" dxfId="1785" priority="3569" operator="containsText" text="F">
      <formula>NOT(ISERROR(SEARCH("F",U22)))</formula>
    </cfRule>
    <cfRule type="cellIs" dxfId="1784" priority="3570" operator="equal">
      <formula>0</formula>
    </cfRule>
  </conditionalFormatting>
  <conditionalFormatting sqref="U25:AA25">
    <cfRule type="containsText" dxfId="1783" priority="3567" operator="containsText" text="F">
      <formula>NOT(ISERROR(SEARCH("F",U25)))</formula>
    </cfRule>
    <cfRule type="cellIs" dxfId="1782" priority="3568" operator="equal">
      <formula>0</formula>
    </cfRule>
  </conditionalFormatting>
  <conditionalFormatting sqref="U13:AA13">
    <cfRule type="containsText" dxfId="1781" priority="3565" operator="containsText" text="F">
      <formula>NOT(ISERROR(SEARCH("F",U13)))</formula>
    </cfRule>
    <cfRule type="cellIs" dxfId="1780" priority="3566" operator="equal">
      <formula>0</formula>
    </cfRule>
  </conditionalFormatting>
  <conditionalFormatting sqref="U16:AA16">
    <cfRule type="containsText" dxfId="1779" priority="3563" operator="containsText" text="F">
      <formula>NOT(ISERROR(SEARCH("F",U16)))</formula>
    </cfRule>
    <cfRule type="cellIs" dxfId="1778" priority="3564" operator="equal">
      <formula>0</formula>
    </cfRule>
  </conditionalFormatting>
  <conditionalFormatting sqref="U19:AA19">
    <cfRule type="containsText" dxfId="1777" priority="3561" operator="containsText" text="F">
      <formula>NOT(ISERROR(SEARCH("F",U19)))</formula>
    </cfRule>
    <cfRule type="cellIs" dxfId="1776" priority="3562" operator="equal">
      <formula>0</formula>
    </cfRule>
  </conditionalFormatting>
  <conditionalFormatting sqref="U22:AA22">
    <cfRule type="containsText" dxfId="1775" priority="3559" operator="containsText" text="F">
      <formula>NOT(ISERROR(SEARCH("F",U22)))</formula>
    </cfRule>
    <cfRule type="cellIs" dxfId="1774" priority="3560" operator="equal">
      <formula>0</formula>
    </cfRule>
  </conditionalFormatting>
  <conditionalFormatting sqref="U25:AA25">
    <cfRule type="containsText" dxfId="1773" priority="3557" operator="containsText" text="F">
      <formula>NOT(ISERROR(SEARCH("F",U25)))</formula>
    </cfRule>
    <cfRule type="cellIs" dxfId="1772" priority="3558" operator="equal">
      <formula>0</formula>
    </cfRule>
  </conditionalFormatting>
  <conditionalFormatting sqref="U13:AA13">
    <cfRule type="containsText" dxfId="1771" priority="3555" operator="containsText" text="F">
      <formula>NOT(ISERROR(SEARCH("F",U13)))</formula>
    </cfRule>
    <cfRule type="cellIs" dxfId="1770" priority="3556" operator="equal">
      <formula>0</formula>
    </cfRule>
  </conditionalFormatting>
  <conditionalFormatting sqref="U16:AA16">
    <cfRule type="containsText" dxfId="1769" priority="3553" operator="containsText" text="F">
      <formula>NOT(ISERROR(SEARCH("F",U16)))</formula>
    </cfRule>
    <cfRule type="cellIs" dxfId="1768" priority="3554" operator="equal">
      <formula>0</formula>
    </cfRule>
  </conditionalFormatting>
  <conditionalFormatting sqref="U19:AA19">
    <cfRule type="containsText" dxfId="1767" priority="3551" operator="containsText" text="F">
      <formula>NOT(ISERROR(SEARCH("F",U19)))</formula>
    </cfRule>
    <cfRule type="cellIs" dxfId="1766" priority="3552" operator="equal">
      <formula>0</formula>
    </cfRule>
  </conditionalFormatting>
  <conditionalFormatting sqref="U22:AA22">
    <cfRule type="containsText" dxfId="1765" priority="3549" operator="containsText" text="F">
      <formula>NOT(ISERROR(SEARCH("F",U22)))</formula>
    </cfRule>
    <cfRule type="cellIs" dxfId="1764" priority="3550" operator="equal">
      <formula>0</formula>
    </cfRule>
  </conditionalFormatting>
  <conditionalFormatting sqref="U25:AA25">
    <cfRule type="containsText" dxfId="1763" priority="3547" operator="containsText" text="F">
      <formula>NOT(ISERROR(SEARCH("F",U25)))</formula>
    </cfRule>
    <cfRule type="cellIs" dxfId="1762" priority="3548" operator="equal">
      <formula>0</formula>
    </cfRule>
  </conditionalFormatting>
  <conditionalFormatting sqref="U13:AA13">
    <cfRule type="containsText" dxfId="1761" priority="3545" operator="containsText" text="F">
      <formula>NOT(ISERROR(SEARCH("F",U13)))</formula>
    </cfRule>
    <cfRule type="cellIs" dxfId="1760" priority="3546" operator="equal">
      <formula>0</formula>
    </cfRule>
  </conditionalFormatting>
  <conditionalFormatting sqref="U16:AA16">
    <cfRule type="containsText" dxfId="1759" priority="3543" operator="containsText" text="F">
      <formula>NOT(ISERROR(SEARCH("F",U16)))</formula>
    </cfRule>
    <cfRule type="cellIs" dxfId="1758" priority="3544" operator="equal">
      <formula>0</formula>
    </cfRule>
  </conditionalFormatting>
  <conditionalFormatting sqref="U19:AA19">
    <cfRule type="containsText" dxfId="1757" priority="3541" operator="containsText" text="F">
      <formula>NOT(ISERROR(SEARCH("F",U19)))</formula>
    </cfRule>
    <cfRule type="cellIs" dxfId="1756" priority="3542" operator="equal">
      <formula>0</formula>
    </cfRule>
  </conditionalFormatting>
  <conditionalFormatting sqref="U22:AA22">
    <cfRule type="containsText" dxfId="1755" priority="3539" operator="containsText" text="F">
      <formula>NOT(ISERROR(SEARCH("F",U22)))</formula>
    </cfRule>
    <cfRule type="cellIs" dxfId="1754" priority="3540" operator="equal">
      <formula>0</formula>
    </cfRule>
  </conditionalFormatting>
  <conditionalFormatting sqref="U25:AA25">
    <cfRule type="containsText" dxfId="1753" priority="3537" operator="containsText" text="F">
      <formula>NOT(ISERROR(SEARCH("F",U25)))</formula>
    </cfRule>
    <cfRule type="cellIs" dxfId="1752" priority="3538" operator="equal">
      <formula>0</formula>
    </cfRule>
  </conditionalFormatting>
  <conditionalFormatting sqref="AG8:AM8">
    <cfRule type="cellIs" dxfId="1751" priority="3536" operator="equal">
      <formula>1</formula>
    </cfRule>
  </conditionalFormatting>
  <conditionalFormatting sqref="AG11:AM11">
    <cfRule type="cellIs" dxfId="1750" priority="3535" operator="equal">
      <formula>1</formula>
    </cfRule>
  </conditionalFormatting>
  <conditionalFormatting sqref="AG14:AM14">
    <cfRule type="cellIs" dxfId="1749" priority="3534" operator="equal">
      <formula>1</formula>
    </cfRule>
  </conditionalFormatting>
  <conditionalFormatting sqref="AG17:AM17">
    <cfRule type="cellIs" dxfId="1748" priority="3533" operator="equal">
      <formula>1</formula>
    </cfRule>
  </conditionalFormatting>
  <conditionalFormatting sqref="AG20:AM20">
    <cfRule type="cellIs" dxfId="1747" priority="3532" operator="equal">
      <formula>1</formula>
    </cfRule>
  </conditionalFormatting>
  <conditionalFormatting sqref="AG23:AM23">
    <cfRule type="cellIs" dxfId="1746" priority="3531" operator="equal">
      <formula>1</formula>
    </cfRule>
  </conditionalFormatting>
  <conditionalFormatting sqref="AG23:AM23">
    <cfRule type="cellIs" dxfId="1745" priority="3530" operator="equal">
      <formula>1</formula>
    </cfRule>
  </conditionalFormatting>
  <conditionalFormatting sqref="AG10:AM10">
    <cfRule type="containsText" dxfId="1744" priority="3507" operator="containsText" text="F">
      <formula>NOT(ISERROR(SEARCH("F",AG10)))</formula>
    </cfRule>
    <cfRule type="cellIs" dxfId="1743" priority="3529" operator="equal">
      <formula>0</formula>
    </cfRule>
  </conditionalFormatting>
  <conditionalFormatting sqref="AG13:AM13">
    <cfRule type="cellIs" dxfId="1742" priority="3528" operator="equal">
      <formula>0</formula>
    </cfRule>
  </conditionalFormatting>
  <conditionalFormatting sqref="AG16:AM16">
    <cfRule type="cellIs" dxfId="1741" priority="3527" operator="equal">
      <formula>0</formula>
    </cfRule>
  </conditionalFormatting>
  <conditionalFormatting sqref="AG19:AM19">
    <cfRule type="cellIs" dxfId="1740" priority="3526" operator="equal">
      <formula>0</formula>
    </cfRule>
  </conditionalFormatting>
  <conditionalFormatting sqref="AG22:AM22">
    <cfRule type="cellIs" dxfId="1739" priority="3525" operator="equal">
      <formula>0</formula>
    </cfRule>
  </conditionalFormatting>
  <conditionalFormatting sqref="AG25:AM25">
    <cfRule type="cellIs" dxfId="1738" priority="3524" operator="equal">
      <formula>0</formula>
    </cfRule>
  </conditionalFormatting>
  <conditionalFormatting sqref="AG25:AM25">
    <cfRule type="cellIs" dxfId="1737" priority="3523" operator="equal">
      <formula>0</formula>
    </cfRule>
  </conditionalFormatting>
  <conditionalFormatting sqref="AG13:AM13">
    <cfRule type="cellIs" dxfId="1736" priority="3522" operator="equal">
      <formula>0</formula>
    </cfRule>
  </conditionalFormatting>
  <conditionalFormatting sqref="AG16:AM16">
    <cfRule type="cellIs" dxfId="1735" priority="3521" operator="equal">
      <formula>0</formula>
    </cfRule>
  </conditionalFormatting>
  <conditionalFormatting sqref="AG19:AM19">
    <cfRule type="cellIs" dxfId="1734" priority="3520" operator="equal">
      <formula>0</formula>
    </cfRule>
  </conditionalFormatting>
  <conditionalFormatting sqref="AG22:AM22">
    <cfRule type="cellIs" dxfId="1733" priority="3519" operator="equal">
      <formula>0</formula>
    </cfRule>
  </conditionalFormatting>
  <conditionalFormatting sqref="AG13:AM13">
    <cfRule type="cellIs" dxfId="1732" priority="3518" operator="equal">
      <formula>0</formula>
    </cfRule>
  </conditionalFormatting>
  <conditionalFormatting sqref="AG16:AM16">
    <cfRule type="cellIs" dxfId="1731" priority="3517" operator="equal">
      <formula>0</formula>
    </cfRule>
  </conditionalFormatting>
  <conditionalFormatting sqref="AG19:AM19">
    <cfRule type="cellIs" dxfId="1730" priority="3516" operator="equal">
      <formula>0</formula>
    </cfRule>
  </conditionalFormatting>
  <conditionalFormatting sqref="AG22:AM22">
    <cfRule type="cellIs" dxfId="1729" priority="3515" operator="equal">
      <formula>0</formula>
    </cfRule>
  </conditionalFormatting>
  <conditionalFormatting sqref="AG25:AM25">
    <cfRule type="cellIs" dxfId="1728" priority="3514" operator="equal">
      <formula>0</formula>
    </cfRule>
  </conditionalFormatting>
  <conditionalFormatting sqref="AG25:AM25">
    <cfRule type="cellIs" dxfId="1727" priority="3513" operator="equal">
      <formula>0</formula>
    </cfRule>
  </conditionalFormatting>
  <conditionalFormatting sqref="AG13:AM13">
    <cfRule type="cellIs" dxfId="1726" priority="3512" operator="equal">
      <formula>0</formula>
    </cfRule>
  </conditionalFormatting>
  <conditionalFormatting sqref="AG16:AM16">
    <cfRule type="cellIs" dxfId="1725" priority="3511" operator="equal">
      <formula>0</formula>
    </cfRule>
  </conditionalFormatting>
  <conditionalFormatting sqref="AG19:AM19">
    <cfRule type="cellIs" dxfId="1724" priority="3510" operator="equal">
      <formula>0</formula>
    </cfRule>
  </conditionalFormatting>
  <conditionalFormatting sqref="AG22:AM22">
    <cfRule type="cellIs" dxfId="1723" priority="3509" operator="equal">
      <formula>0</formula>
    </cfRule>
  </conditionalFormatting>
  <conditionalFormatting sqref="AG25:AM25">
    <cfRule type="cellIs" dxfId="1722" priority="3508" operator="equal">
      <formula>0</formula>
    </cfRule>
  </conditionalFormatting>
  <conditionalFormatting sqref="AG13:AM13">
    <cfRule type="containsText" dxfId="1721" priority="3505" operator="containsText" text="F">
      <formula>NOT(ISERROR(SEARCH("F",AG13)))</formula>
    </cfRule>
    <cfRule type="cellIs" dxfId="1720" priority="3506" operator="equal">
      <formula>0</formula>
    </cfRule>
  </conditionalFormatting>
  <conditionalFormatting sqref="AG16:AM16">
    <cfRule type="containsText" dxfId="1719" priority="3503" operator="containsText" text="F">
      <formula>NOT(ISERROR(SEARCH("F",AG16)))</formula>
    </cfRule>
    <cfRule type="cellIs" dxfId="1718" priority="3504" operator="equal">
      <formula>0</formula>
    </cfRule>
  </conditionalFormatting>
  <conditionalFormatting sqref="AG19:AM19">
    <cfRule type="containsText" dxfId="1717" priority="3501" operator="containsText" text="F">
      <formula>NOT(ISERROR(SEARCH("F",AG19)))</formula>
    </cfRule>
    <cfRule type="cellIs" dxfId="1716" priority="3502" operator="equal">
      <formula>0</formula>
    </cfRule>
  </conditionalFormatting>
  <conditionalFormatting sqref="AG22:AM22">
    <cfRule type="containsText" dxfId="1715" priority="3499" operator="containsText" text="F">
      <formula>NOT(ISERROR(SEARCH("F",AG22)))</formula>
    </cfRule>
    <cfRule type="cellIs" dxfId="1714" priority="3500" operator="equal">
      <formula>0</formula>
    </cfRule>
  </conditionalFormatting>
  <conditionalFormatting sqref="AG25:AM25">
    <cfRule type="containsText" dxfId="1713" priority="3497" operator="containsText" text="F">
      <formula>NOT(ISERROR(SEARCH("F",AG25)))</formula>
    </cfRule>
    <cfRule type="cellIs" dxfId="1712" priority="3498" operator="equal">
      <formula>0</formula>
    </cfRule>
  </conditionalFormatting>
  <conditionalFormatting sqref="AG13:AM13">
    <cfRule type="containsText" dxfId="1711" priority="3495" operator="containsText" text="F">
      <formula>NOT(ISERROR(SEARCH("F",AG13)))</formula>
    </cfRule>
    <cfRule type="cellIs" dxfId="1710" priority="3496" operator="equal">
      <formula>0</formula>
    </cfRule>
  </conditionalFormatting>
  <conditionalFormatting sqref="AG16:AM16">
    <cfRule type="containsText" dxfId="1709" priority="3493" operator="containsText" text="F">
      <formula>NOT(ISERROR(SEARCH("F",AG16)))</formula>
    </cfRule>
    <cfRule type="cellIs" dxfId="1708" priority="3494" operator="equal">
      <formula>0</formula>
    </cfRule>
  </conditionalFormatting>
  <conditionalFormatting sqref="AG19:AM19">
    <cfRule type="containsText" dxfId="1707" priority="3491" operator="containsText" text="F">
      <formula>NOT(ISERROR(SEARCH("F",AG19)))</formula>
    </cfRule>
    <cfRule type="cellIs" dxfId="1706" priority="3492" operator="equal">
      <formula>0</formula>
    </cfRule>
  </conditionalFormatting>
  <conditionalFormatting sqref="AG22:AM22">
    <cfRule type="containsText" dxfId="1705" priority="3489" operator="containsText" text="F">
      <formula>NOT(ISERROR(SEARCH("F",AG22)))</formula>
    </cfRule>
    <cfRule type="cellIs" dxfId="1704" priority="3490" operator="equal">
      <formula>0</formula>
    </cfRule>
  </conditionalFormatting>
  <conditionalFormatting sqref="AG25:AM25">
    <cfRule type="containsText" dxfId="1703" priority="3487" operator="containsText" text="F">
      <formula>NOT(ISERROR(SEARCH("F",AG25)))</formula>
    </cfRule>
    <cfRule type="cellIs" dxfId="1702" priority="3488" operator="equal">
      <formula>0</formula>
    </cfRule>
  </conditionalFormatting>
  <conditionalFormatting sqref="AG13:AM13">
    <cfRule type="containsText" dxfId="1701" priority="3485" operator="containsText" text="F">
      <formula>NOT(ISERROR(SEARCH("F",AG13)))</formula>
    </cfRule>
    <cfRule type="cellIs" dxfId="1700" priority="3486" operator="equal">
      <formula>0</formula>
    </cfRule>
  </conditionalFormatting>
  <conditionalFormatting sqref="AG16:AM16">
    <cfRule type="containsText" dxfId="1699" priority="3483" operator="containsText" text="F">
      <formula>NOT(ISERROR(SEARCH("F",AG16)))</formula>
    </cfRule>
    <cfRule type="cellIs" dxfId="1698" priority="3484" operator="equal">
      <formula>0</formula>
    </cfRule>
  </conditionalFormatting>
  <conditionalFormatting sqref="AG19:AM19">
    <cfRule type="containsText" dxfId="1697" priority="3481" operator="containsText" text="F">
      <formula>NOT(ISERROR(SEARCH("F",AG19)))</formula>
    </cfRule>
    <cfRule type="cellIs" dxfId="1696" priority="3482" operator="equal">
      <formula>0</formula>
    </cfRule>
  </conditionalFormatting>
  <conditionalFormatting sqref="AG22:AM22">
    <cfRule type="containsText" dxfId="1695" priority="3479" operator="containsText" text="F">
      <formula>NOT(ISERROR(SEARCH("F",AG22)))</formula>
    </cfRule>
    <cfRule type="cellIs" dxfId="1694" priority="3480" operator="equal">
      <formula>0</formula>
    </cfRule>
  </conditionalFormatting>
  <conditionalFormatting sqref="AG25:AM25">
    <cfRule type="containsText" dxfId="1693" priority="3477" operator="containsText" text="F">
      <formula>NOT(ISERROR(SEARCH("F",AG25)))</formula>
    </cfRule>
    <cfRule type="cellIs" dxfId="1692" priority="3478" operator="equal">
      <formula>0</formula>
    </cfRule>
  </conditionalFormatting>
  <conditionalFormatting sqref="AG13:AM13">
    <cfRule type="containsText" dxfId="1691" priority="3475" operator="containsText" text="F">
      <formula>NOT(ISERROR(SEARCH("F",AG13)))</formula>
    </cfRule>
    <cfRule type="cellIs" dxfId="1690" priority="3476" operator="equal">
      <formula>0</formula>
    </cfRule>
  </conditionalFormatting>
  <conditionalFormatting sqref="AG16:AM16">
    <cfRule type="containsText" dxfId="1689" priority="3473" operator="containsText" text="F">
      <formula>NOT(ISERROR(SEARCH("F",AG16)))</formula>
    </cfRule>
    <cfRule type="cellIs" dxfId="1688" priority="3474" operator="equal">
      <formula>0</formula>
    </cfRule>
  </conditionalFormatting>
  <conditionalFormatting sqref="AG19:AM19">
    <cfRule type="containsText" dxfId="1687" priority="3471" operator="containsText" text="F">
      <formula>NOT(ISERROR(SEARCH("F",AG19)))</formula>
    </cfRule>
    <cfRule type="cellIs" dxfId="1686" priority="3472" operator="equal">
      <formula>0</formula>
    </cfRule>
  </conditionalFormatting>
  <conditionalFormatting sqref="AG22:AM22">
    <cfRule type="containsText" dxfId="1685" priority="3469" operator="containsText" text="F">
      <formula>NOT(ISERROR(SEARCH("F",AG22)))</formula>
    </cfRule>
    <cfRule type="cellIs" dxfId="1684" priority="3470" operator="equal">
      <formula>0</formula>
    </cfRule>
  </conditionalFormatting>
  <conditionalFormatting sqref="AG25:AM25">
    <cfRule type="containsText" dxfId="1683" priority="3467" operator="containsText" text="F">
      <formula>NOT(ISERROR(SEARCH("F",AG25)))</formula>
    </cfRule>
    <cfRule type="cellIs" dxfId="1682" priority="3468" operator="equal">
      <formula>0</formula>
    </cfRule>
  </conditionalFormatting>
  <conditionalFormatting sqref="U13:AA13">
    <cfRule type="containsText" dxfId="1681" priority="1114" operator="containsText" text="F">
      <formula>NOT(ISERROR(SEARCH("F",U13)))</formula>
    </cfRule>
    <cfRule type="cellIs" dxfId="1680" priority="1115" operator="equal">
      <formula>0</formula>
    </cfRule>
  </conditionalFormatting>
  <conditionalFormatting sqref="U16:AA16">
    <cfRule type="containsText" dxfId="1679" priority="1112" operator="containsText" text="F">
      <formula>NOT(ISERROR(SEARCH("F",U16)))</formula>
    </cfRule>
    <cfRule type="cellIs" dxfId="1678" priority="1113" operator="equal">
      <formula>0</formula>
    </cfRule>
  </conditionalFormatting>
  <conditionalFormatting sqref="U19:AA19">
    <cfRule type="containsText" dxfId="1677" priority="1110" operator="containsText" text="F">
      <formula>NOT(ISERROR(SEARCH("F",U19)))</formula>
    </cfRule>
    <cfRule type="cellIs" dxfId="1676" priority="1111" operator="equal">
      <formula>0</formula>
    </cfRule>
  </conditionalFormatting>
  <conditionalFormatting sqref="U22:AA22">
    <cfRule type="containsText" dxfId="1675" priority="1108" operator="containsText" text="F">
      <formula>NOT(ISERROR(SEARCH("F",U22)))</formula>
    </cfRule>
    <cfRule type="cellIs" dxfId="1674" priority="1109" operator="equal">
      <formula>0</formula>
    </cfRule>
  </conditionalFormatting>
  <conditionalFormatting sqref="U25:AA25">
    <cfRule type="containsText" dxfId="1673" priority="1106" operator="containsText" text="F">
      <formula>NOT(ISERROR(SEARCH("F",U25)))</formula>
    </cfRule>
    <cfRule type="cellIs" dxfId="1672" priority="1107" operator="equal">
      <formula>0</formula>
    </cfRule>
  </conditionalFormatting>
  <conditionalFormatting sqref="U13:AA13">
    <cfRule type="containsText" dxfId="1671" priority="1104" operator="containsText" text="F">
      <formula>NOT(ISERROR(SEARCH("F",U13)))</formula>
    </cfRule>
    <cfRule type="cellIs" dxfId="1670" priority="1105" operator="equal">
      <formula>0</formula>
    </cfRule>
  </conditionalFormatting>
  <conditionalFormatting sqref="U16:AA16">
    <cfRule type="containsText" dxfId="1669" priority="1102" operator="containsText" text="F">
      <formula>NOT(ISERROR(SEARCH("F",U16)))</formula>
    </cfRule>
    <cfRule type="cellIs" dxfId="1668" priority="1103" operator="equal">
      <formula>0</formula>
    </cfRule>
  </conditionalFormatting>
  <conditionalFormatting sqref="U19:AA19">
    <cfRule type="containsText" dxfId="1667" priority="1100" operator="containsText" text="F">
      <formula>NOT(ISERROR(SEARCH("F",U19)))</formula>
    </cfRule>
    <cfRule type="cellIs" dxfId="1666" priority="1101" operator="equal">
      <formula>0</formula>
    </cfRule>
  </conditionalFormatting>
  <conditionalFormatting sqref="U22:AA22">
    <cfRule type="containsText" dxfId="1665" priority="1098" operator="containsText" text="F">
      <formula>NOT(ISERROR(SEARCH("F",U22)))</formula>
    </cfRule>
    <cfRule type="cellIs" dxfId="1664" priority="1099" operator="equal">
      <formula>0</formula>
    </cfRule>
  </conditionalFormatting>
  <conditionalFormatting sqref="E19">
    <cfRule type="cellIs" dxfId="1663" priority="2809" operator="equal">
      <formula>$B$19</formula>
    </cfRule>
  </conditionalFormatting>
  <conditionalFormatting sqref="E21">
    <cfRule type="cellIs" dxfId="1662" priority="2808" operator="equal">
      <formula>$B$21</formula>
    </cfRule>
  </conditionalFormatting>
  <conditionalFormatting sqref="E23">
    <cfRule type="cellIs" dxfId="1661" priority="2807" operator="equal">
      <formula>$B$23</formula>
    </cfRule>
  </conditionalFormatting>
  <conditionalFormatting sqref="AG124:AM124">
    <cfRule type="containsText" dxfId="1660" priority="19" operator="containsText" text="F">
      <formula>NOT(ISERROR(SEARCH("F",AG124)))</formula>
    </cfRule>
    <cfRule type="cellIs" dxfId="1659" priority="20" operator="equal">
      <formula>0</formula>
    </cfRule>
  </conditionalFormatting>
  <conditionalFormatting sqref="AG127:AM127">
    <cfRule type="containsText" dxfId="1658" priority="17" operator="containsText" text="F">
      <formula>NOT(ISERROR(SEARCH("F",AG127)))</formula>
    </cfRule>
    <cfRule type="cellIs" dxfId="1657" priority="18" operator="equal">
      <formula>0</formula>
    </cfRule>
  </conditionalFormatting>
  <conditionalFormatting sqref="AG118:AM118">
    <cfRule type="containsText" dxfId="1656" priority="7" operator="containsText" text="F">
      <formula>NOT(ISERROR(SEARCH("F",AG118)))</formula>
    </cfRule>
    <cfRule type="cellIs" dxfId="1655" priority="8" operator="equal">
      <formula>0</formula>
    </cfRule>
  </conditionalFormatting>
  <conditionalFormatting sqref="AG121:AM121">
    <cfRule type="containsText" dxfId="1654" priority="5" operator="containsText" text="F">
      <formula>NOT(ISERROR(SEARCH("F",AG121)))</formula>
    </cfRule>
    <cfRule type="cellIs" dxfId="1653" priority="6" operator="equal">
      <formula>0</formula>
    </cfRule>
  </conditionalFormatting>
  <conditionalFormatting sqref="AG124:AM124">
    <cfRule type="containsText" dxfId="1652" priority="3" operator="containsText" text="F">
      <formula>NOT(ISERROR(SEARCH("F",AG124)))</formula>
    </cfRule>
    <cfRule type="cellIs" dxfId="1651" priority="4" operator="equal">
      <formula>0</formula>
    </cfRule>
  </conditionalFormatting>
  <conditionalFormatting sqref="AG127:AM127">
    <cfRule type="containsText" dxfId="1650" priority="1" operator="containsText" text="F">
      <formula>NOT(ISERROR(SEARCH("F",AG127)))</formula>
    </cfRule>
    <cfRule type="cellIs" dxfId="1649" priority="2" operator="equal">
      <formula>0</formula>
    </cfRule>
  </conditionalFormatting>
  <conditionalFormatting sqref="AG115:AM115">
    <cfRule type="cellIs" dxfId="1648" priority="62" operator="equal">
      <formula>0</formula>
    </cfRule>
  </conditionalFormatting>
  <conditionalFormatting sqref="AG118:AM118">
    <cfRule type="cellIs" dxfId="1647" priority="61" operator="equal">
      <formula>0</formula>
    </cfRule>
  </conditionalFormatting>
  <conditionalFormatting sqref="AG121:AM121">
    <cfRule type="cellIs" dxfId="1646" priority="60" operator="equal">
      <formula>0</formula>
    </cfRule>
  </conditionalFormatting>
  <conditionalFormatting sqref="AG124:AM124">
    <cfRule type="cellIs" dxfId="1645" priority="59" operator="equal">
      <formula>0</formula>
    </cfRule>
  </conditionalFormatting>
  <conditionalFormatting sqref="AG127:AM127">
    <cfRule type="cellIs" dxfId="1644" priority="58" operator="equal">
      <formula>0</formula>
    </cfRule>
  </conditionalFormatting>
  <conditionalFormatting sqref="AG124:AM124">
    <cfRule type="containsText" dxfId="1643" priority="39" operator="containsText" text="F">
      <formula>NOT(ISERROR(SEARCH("F",AG124)))</formula>
    </cfRule>
    <cfRule type="cellIs" dxfId="1642" priority="40" operator="equal">
      <formula>0</formula>
    </cfRule>
  </conditionalFormatting>
  <conditionalFormatting sqref="AG127:AM127">
    <cfRule type="containsText" dxfId="1641" priority="37" operator="containsText" text="F">
      <formula>NOT(ISERROR(SEARCH("F",AG127)))</formula>
    </cfRule>
    <cfRule type="cellIs" dxfId="1640" priority="38" operator="equal">
      <formula>0</formula>
    </cfRule>
  </conditionalFormatting>
  <conditionalFormatting sqref="AG115:AM115">
    <cfRule type="containsText" dxfId="1639" priority="35" operator="containsText" text="F">
      <formula>NOT(ISERROR(SEARCH("F",AG115)))</formula>
    </cfRule>
    <cfRule type="cellIs" dxfId="1638" priority="36" operator="equal">
      <formula>0</formula>
    </cfRule>
  </conditionalFormatting>
  <conditionalFormatting sqref="AG118:AM118">
    <cfRule type="containsText" dxfId="1637" priority="33" operator="containsText" text="F">
      <formula>NOT(ISERROR(SEARCH("F",AG118)))</formula>
    </cfRule>
    <cfRule type="cellIs" dxfId="1636" priority="34" operator="equal">
      <formula>0</formula>
    </cfRule>
  </conditionalFormatting>
  <conditionalFormatting sqref="AG121:AM121">
    <cfRule type="containsText" dxfId="1635" priority="31" operator="containsText" text="F">
      <formula>NOT(ISERROR(SEARCH("F",AG121)))</formula>
    </cfRule>
    <cfRule type="cellIs" dxfId="1634" priority="32" operator="equal">
      <formula>0</formula>
    </cfRule>
  </conditionalFormatting>
  <conditionalFormatting sqref="AG124:AM124">
    <cfRule type="containsText" dxfId="1633" priority="29" operator="containsText" text="F">
      <formula>NOT(ISERROR(SEARCH("F",AG124)))</formula>
    </cfRule>
    <cfRule type="cellIs" dxfId="1632" priority="30" operator="equal">
      <formula>0</formula>
    </cfRule>
  </conditionalFormatting>
  <conditionalFormatting sqref="AG127:AM127">
    <cfRule type="containsText" dxfId="1631" priority="27" operator="containsText" text="F">
      <formula>NOT(ISERROR(SEARCH("F",AG127)))</formula>
    </cfRule>
    <cfRule type="cellIs" dxfId="1630" priority="28" operator="equal">
      <formula>0</formula>
    </cfRule>
  </conditionalFormatting>
  <conditionalFormatting sqref="AG115:AM115">
    <cfRule type="containsText" dxfId="1629" priority="25" operator="containsText" text="F">
      <formula>NOT(ISERROR(SEARCH("F",AG115)))</formula>
    </cfRule>
    <cfRule type="cellIs" dxfId="1628" priority="26" operator="equal">
      <formula>0</formula>
    </cfRule>
  </conditionalFormatting>
  <conditionalFormatting sqref="AG118:AM118">
    <cfRule type="containsText" dxfId="1627" priority="23" operator="containsText" text="F">
      <formula>NOT(ISERROR(SEARCH("F",AG118)))</formula>
    </cfRule>
    <cfRule type="cellIs" dxfId="1626" priority="24" operator="equal">
      <formula>0</formula>
    </cfRule>
  </conditionalFormatting>
  <conditionalFormatting sqref="AG121:AM121">
    <cfRule type="containsText" dxfId="1625" priority="21" operator="containsText" text="F">
      <formula>NOT(ISERROR(SEARCH("F",AG121)))</formula>
    </cfRule>
    <cfRule type="cellIs" dxfId="1624" priority="22" operator="equal">
      <formula>0</formula>
    </cfRule>
  </conditionalFormatting>
  <conditionalFormatting sqref="AG115:AM115">
    <cfRule type="containsText" dxfId="1623" priority="9" operator="containsText" text="F">
      <formula>NOT(ISERROR(SEARCH("F",AG115)))</formula>
    </cfRule>
    <cfRule type="cellIs" dxfId="1622" priority="10" operator="equal">
      <formula>0</formula>
    </cfRule>
  </conditionalFormatting>
  <conditionalFormatting sqref="AG16:AM16">
    <cfRule type="containsText" dxfId="1621" priority="824" operator="containsText" text="F">
      <formula>NOT(ISERROR(SEARCH("F",AG16)))</formula>
    </cfRule>
    <cfRule type="cellIs" dxfId="1620" priority="825" operator="equal">
      <formula>0</formula>
    </cfRule>
  </conditionalFormatting>
  <conditionalFormatting sqref="AG19:AM19">
    <cfRule type="containsText" dxfId="1619" priority="822" operator="containsText" text="F">
      <formula>NOT(ISERROR(SEARCH("F",AG19)))</formula>
    </cfRule>
    <cfRule type="cellIs" dxfId="1618" priority="823" operator="equal">
      <formula>0</formula>
    </cfRule>
  </conditionalFormatting>
  <conditionalFormatting sqref="AG22:AM22">
    <cfRule type="containsText" dxfId="1617" priority="820" operator="containsText" text="F">
      <formula>NOT(ISERROR(SEARCH("F",AG22)))</formula>
    </cfRule>
    <cfRule type="cellIs" dxfId="1616" priority="821" operator="equal">
      <formula>0</formula>
    </cfRule>
  </conditionalFormatting>
  <conditionalFormatting sqref="AG25:AM25">
    <cfRule type="containsText" dxfId="1615" priority="818" operator="containsText" text="F">
      <formula>NOT(ISERROR(SEARCH("F",AG25)))</formula>
    </cfRule>
    <cfRule type="cellIs" dxfId="1614" priority="819" operator="equal">
      <formula>0</formula>
    </cfRule>
  </conditionalFormatting>
  <conditionalFormatting sqref="AG13:AM13">
    <cfRule type="containsText" dxfId="1613" priority="810" operator="containsText" text="F">
      <formula>NOT(ISERROR(SEARCH("F",AG13)))</formula>
    </cfRule>
    <cfRule type="cellIs" dxfId="1612" priority="811" operator="equal">
      <formula>0</formula>
    </cfRule>
  </conditionalFormatting>
  <conditionalFormatting sqref="AG16:AM16">
    <cfRule type="containsText" dxfId="1611" priority="808" operator="containsText" text="F">
      <formula>NOT(ISERROR(SEARCH("F",AG16)))</formula>
    </cfRule>
    <cfRule type="cellIs" dxfId="1610" priority="809" operator="equal">
      <formula>0</formula>
    </cfRule>
  </conditionalFormatting>
  <conditionalFormatting sqref="AG19:AM19">
    <cfRule type="containsText" dxfId="1609" priority="806" operator="containsText" text="F">
      <formula>NOT(ISERROR(SEARCH("F",AG19)))</formula>
    </cfRule>
    <cfRule type="cellIs" dxfId="1608" priority="807" operator="equal">
      <formula>0</formula>
    </cfRule>
  </conditionalFormatting>
  <conditionalFormatting sqref="AG22:AM22">
    <cfRule type="containsText" dxfId="1607" priority="804" operator="containsText" text="F">
      <formula>NOT(ISERROR(SEARCH("F",AG22)))</formula>
    </cfRule>
    <cfRule type="cellIs" dxfId="1606" priority="805" operator="equal">
      <formula>0</formula>
    </cfRule>
  </conditionalFormatting>
  <conditionalFormatting sqref="AG25:AM25">
    <cfRule type="containsText" dxfId="1605" priority="802" operator="containsText" text="F">
      <formula>NOT(ISERROR(SEARCH("F",AG25)))</formula>
    </cfRule>
    <cfRule type="cellIs" dxfId="1604" priority="803" operator="equal">
      <formula>0</formula>
    </cfRule>
  </conditionalFormatting>
  <conditionalFormatting sqref="I11:O11">
    <cfRule type="cellIs" dxfId="1603" priority="2636" operator="equal">
      <formula>1</formula>
    </cfRule>
  </conditionalFormatting>
  <conditionalFormatting sqref="I14:O14">
    <cfRule type="cellIs" dxfId="1602" priority="2635" operator="equal">
      <formula>1</formula>
    </cfRule>
  </conditionalFormatting>
  <conditionalFormatting sqref="I17:O17">
    <cfRule type="cellIs" dxfId="1601" priority="2634" operator="equal">
      <formula>1</formula>
    </cfRule>
  </conditionalFormatting>
  <conditionalFormatting sqref="I20:O20">
    <cfRule type="cellIs" dxfId="1600" priority="2633" operator="equal">
      <formula>1</formula>
    </cfRule>
  </conditionalFormatting>
  <conditionalFormatting sqref="I23:O23">
    <cfRule type="cellIs" dxfId="1599" priority="2632" operator="equal">
      <formula>1</formula>
    </cfRule>
  </conditionalFormatting>
  <conditionalFormatting sqref="I23:O23">
    <cfRule type="cellIs" dxfId="1598" priority="2631" operator="equal">
      <formula>1</formula>
    </cfRule>
  </conditionalFormatting>
  <conditionalFormatting sqref="U8:AA8">
    <cfRule type="cellIs" dxfId="1597" priority="2630" operator="equal">
      <formula>1</formula>
    </cfRule>
  </conditionalFormatting>
  <conditionalFormatting sqref="U11:AA11">
    <cfRule type="cellIs" dxfId="1596" priority="2629" operator="equal">
      <formula>1</formula>
    </cfRule>
  </conditionalFormatting>
  <conditionalFormatting sqref="U14:AA14">
    <cfRule type="cellIs" dxfId="1595" priority="2628" operator="equal">
      <formula>1</formula>
    </cfRule>
  </conditionalFormatting>
  <conditionalFormatting sqref="U17:AA17">
    <cfRule type="cellIs" dxfId="1594" priority="2627" operator="equal">
      <formula>1</formula>
    </cfRule>
  </conditionalFormatting>
  <conditionalFormatting sqref="U20:AA20">
    <cfRule type="cellIs" dxfId="1593" priority="2626" operator="equal">
      <formula>1</formula>
    </cfRule>
  </conditionalFormatting>
  <conditionalFormatting sqref="U23:AA23">
    <cfRule type="cellIs" dxfId="1592" priority="2625" operator="equal">
      <formula>1</formula>
    </cfRule>
  </conditionalFormatting>
  <conditionalFormatting sqref="U23:AA23">
    <cfRule type="cellIs" dxfId="1591" priority="2624" operator="equal">
      <formula>1</formula>
    </cfRule>
  </conditionalFormatting>
  <conditionalFormatting sqref="U10:AA10">
    <cfRule type="containsText" dxfId="1590" priority="2601" operator="containsText" text="F">
      <formula>NOT(ISERROR(SEARCH("F",U10)))</formula>
    </cfRule>
    <cfRule type="cellIs" dxfId="1589" priority="2623" operator="equal">
      <formula>0</formula>
    </cfRule>
  </conditionalFormatting>
  <conditionalFormatting sqref="U13:AA13">
    <cfRule type="cellIs" dxfId="1588" priority="2622" operator="equal">
      <formula>0</formula>
    </cfRule>
  </conditionalFormatting>
  <conditionalFormatting sqref="U16:AA16">
    <cfRule type="cellIs" dxfId="1587" priority="2621" operator="equal">
      <formula>0</formula>
    </cfRule>
  </conditionalFormatting>
  <conditionalFormatting sqref="U19:AA19">
    <cfRule type="cellIs" dxfId="1586" priority="2620" operator="equal">
      <formula>0</formula>
    </cfRule>
  </conditionalFormatting>
  <conditionalFormatting sqref="U22:AA22">
    <cfRule type="cellIs" dxfId="1585" priority="2619" operator="equal">
      <formula>0</formula>
    </cfRule>
  </conditionalFormatting>
  <conditionalFormatting sqref="U25:AA25">
    <cfRule type="cellIs" dxfId="1584" priority="2618" operator="equal">
      <formula>0</formula>
    </cfRule>
  </conditionalFormatting>
  <conditionalFormatting sqref="U25:AA25">
    <cfRule type="cellIs" dxfId="1583" priority="2617" operator="equal">
      <formula>0</formula>
    </cfRule>
  </conditionalFormatting>
  <conditionalFormatting sqref="U13:AA13">
    <cfRule type="cellIs" dxfId="1582" priority="2616" operator="equal">
      <formula>0</formula>
    </cfRule>
  </conditionalFormatting>
  <conditionalFormatting sqref="U16:AA16">
    <cfRule type="cellIs" dxfId="1581" priority="2615" operator="equal">
      <formula>0</formula>
    </cfRule>
  </conditionalFormatting>
  <conditionalFormatting sqref="U19:AA19">
    <cfRule type="cellIs" dxfId="1580" priority="2614" operator="equal">
      <formula>0</formula>
    </cfRule>
  </conditionalFormatting>
  <conditionalFormatting sqref="U22:AA22">
    <cfRule type="cellIs" dxfId="1579" priority="2613" operator="equal">
      <formula>0</formula>
    </cfRule>
  </conditionalFormatting>
  <conditionalFormatting sqref="U13:AA13">
    <cfRule type="cellIs" dxfId="1578" priority="2612" operator="equal">
      <formula>0</formula>
    </cfRule>
  </conditionalFormatting>
  <conditionalFormatting sqref="U16:AA16">
    <cfRule type="cellIs" dxfId="1577" priority="2611" operator="equal">
      <formula>0</formula>
    </cfRule>
  </conditionalFormatting>
  <conditionalFormatting sqref="U19:AA19">
    <cfRule type="cellIs" dxfId="1576" priority="2610" operator="equal">
      <formula>0</formula>
    </cfRule>
  </conditionalFormatting>
  <conditionalFormatting sqref="U22:AA22">
    <cfRule type="cellIs" dxfId="1575" priority="2609" operator="equal">
      <formula>0</formula>
    </cfRule>
  </conditionalFormatting>
  <conditionalFormatting sqref="U25:AA25">
    <cfRule type="cellIs" dxfId="1574" priority="2608" operator="equal">
      <formula>0</formula>
    </cfRule>
  </conditionalFormatting>
  <conditionalFormatting sqref="U25:AA25">
    <cfRule type="cellIs" dxfId="1573" priority="2607" operator="equal">
      <formula>0</formula>
    </cfRule>
  </conditionalFormatting>
  <conditionalFormatting sqref="U13:AA13">
    <cfRule type="cellIs" dxfId="1572" priority="2606" operator="equal">
      <formula>0</formula>
    </cfRule>
  </conditionalFormatting>
  <conditionalFormatting sqref="U16:AA16">
    <cfRule type="cellIs" dxfId="1571" priority="2605" operator="equal">
      <formula>0</formula>
    </cfRule>
  </conditionalFormatting>
  <conditionalFormatting sqref="U19:AA19">
    <cfRule type="cellIs" dxfId="1570" priority="2604" operator="equal">
      <formula>0</formula>
    </cfRule>
  </conditionalFormatting>
  <conditionalFormatting sqref="U22:AA22">
    <cfRule type="cellIs" dxfId="1569" priority="2603" operator="equal">
      <formula>0</formula>
    </cfRule>
  </conditionalFormatting>
  <conditionalFormatting sqref="U25:AA25">
    <cfRule type="cellIs" dxfId="1568" priority="2602" operator="equal">
      <formula>0</formula>
    </cfRule>
  </conditionalFormatting>
  <conditionalFormatting sqref="U13:AA13">
    <cfRule type="containsText" dxfId="1567" priority="2599" operator="containsText" text="F">
      <formula>NOT(ISERROR(SEARCH("F",U13)))</formula>
    </cfRule>
    <cfRule type="cellIs" dxfId="1566" priority="2600" operator="equal">
      <formula>0</formula>
    </cfRule>
  </conditionalFormatting>
  <conditionalFormatting sqref="U16:AA16">
    <cfRule type="containsText" dxfId="1565" priority="2597" operator="containsText" text="F">
      <formula>NOT(ISERROR(SEARCH("F",U16)))</formula>
    </cfRule>
    <cfRule type="cellIs" dxfId="1564" priority="2598" operator="equal">
      <formula>0</formula>
    </cfRule>
  </conditionalFormatting>
  <conditionalFormatting sqref="U19:AA19">
    <cfRule type="containsText" dxfId="1563" priority="2595" operator="containsText" text="F">
      <formula>NOT(ISERROR(SEARCH("F",U19)))</formula>
    </cfRule>
    <cfRule type="cellIs" dxfId="1562" priority="2596" operator="equal">
      <formula>0</formula>
    </cfRule>
  </conditionalFormatting>
  <conditionalFormatting sqref="U22:AA22">
    <cfRule type="containsText" dxfId="1561" priority="2593" operator="containsText" text="F">
      <formula>NOT(ISERROR(SEARCH("F",U22)))</formula>
    </cfRule>
    <cfRule type="cellIs" dxfId="1560" priority="2594" operator="equal">
      <formula>0</formula>
    </cfRule>
  </conditionalFormatting>
  <conditionalFormatting sqref="U25:AA25">
    <cfRule type="containsText" dxfId="1559" priority="2591" operator="containsText" text="F">
      <formula>NOT(ISERROR(SEARCH("F",U25)))</formula>
    </cfRule>
    <cfRule type="cellIs" dxfId="1558" priority="2592" operator="equal">
      <formula>0</formula>
    </cfRule>
  </conditionalFormatting>
  <conditionalFormatting sqref="U13:AA13">
    <cfRule type="containsText" dxfId="1557" priority="2589" operator="containsText" text="F">
      <formula>NOT(ISERROR(SEARCH("F",U13)))</formula>
    </cfRule>
    <cfRule type="cellIs" dxfId="1556" priority="2590" operator="equal">
      <formula>0</formula>
    </cfRule>
  </conditionalFormatting>
  <conditionalFormatting sqref="U16:AA16">
    <cfRule type="containsText" dxfId="1555" priority="2587" operator="containsText" text="F">
      <formula>NOT(ISERROR(SEARCH("F",U16)))</formula>
    </cfRule>
    <cfRule type="cellIs" dxfId="1554" priority="2588" operator="equal">
      <formula>0</formula>
    </cfRule>
  </conditionalFormatting>
  <conditionalFormatting sqref="U19:AA19">
    <cfRule type="containsText" dxfId="1553" priority="2585" operator="containsText" text="F">
      <formula>NOT(ISERROR(SEARCH("F",U19)))</formula>
    </cfRule>
    <cfRule type="cellIs" dxfId="1552" priority="2586" operator="equal">
      <formula>0</formula>
    </cfRule>
  </conditionalFormatting>
  <conditionalFormatting sqref="U22:AA22">
    <cfRule type="containsText" dxfId="1551" priority="2583" operator="containsText" text="F">
      <formula>NOT(ISERROR(SEARCH("F",U22)))</formula>
    </cfRule>
    <cfRule type="cellIs" dxfId="1550" priority="2584" operator="equal">
      <formula>0</formula>
    </cfRule>
  </conditionalFormatting>
  <conditionalFormatting sqref="U25:AA25">
    <cfRule type="containsText" dxfId="1549" priority="2581" operator="containsText" text="F">
      <formula>NOT(ISERROR(SEARCH("F",U25)))</formula>
    </cfRule>
    <cfRule type="cellIs" dxfId="1548" priority="2582" operator="equal">
      <formula>0</formula>
    </cfRule>
  </conditionalFormatting>
  <conditionalFormatting sqref="U13:AA13">
    <cfRule type="containsText" dxfId="1547" priority="2579" operator="containsText" text="F">
      <formula>NOT(ISERROR(SEARCH("F",U13)))</formula>
    </cfRule>
    <cfRule type="cellIs" dxfId="1546" priority="2580" operator="equal">
      <formula>0</formula>
    </cfRule>
  </conditionalFormatting>
  <conditionalFormatting sqref="U16:AA16">
    <cfRule type="containsText" dxfId="1545" priority="2577" operator="containsText" text="F">
      <formula>NOT(ISERROR(SEARCH("F",U16)))</formula>
    </cfRule>
    <cfRule type="cellIs" dxfId="1544" priority="2578" operator="equal">
      <formula>0</formula>
    </cfRule>
  </conditionalFormatting>
  <conditionalFormatting sqref="U19:AA19">
    <cfRule type="containsText" dxfId="1543" priority="2575" operator="containsText" text="F">
      <formula>NOT(ISERROR(SEARCH("F",U19)))</formula>
    </cfRule>
    <cfRule type="cellIs" dxfId="1542" priority="2576" operator="equal">
      <formula>0</formula>
    </cfRule>
  </conditionalFormatting>
  <conditionalFormatting sqref="U22:AA22">
    <cfRule type="containsText" dxfId="1541" priority="2573" operator="containsText" text="F">
      <formula>NOT(ISERROR(SEARCH("F",U22)))</formula>
    </cfRule>
    <cfRule type="cellIs" dxfId="1540" priority="2574" operator="equal">
      <formula>0</formula>
    </cfRule>
  </conditionalFormatting>
  <conditionalFormatting sqref="U25:AA25">
    <cfRule type="containsText" dxfId="1539" priority="2571" operator="containsText" text="F">
      <formula>NOT(ISERROR(SEARCH("F",U25)))</formula>
    </cfRule>
    <cfRule type="cellIs" dxfId="1538" priority="2572" operator="equal">
      <formula>0</formula>
    </cfRule>
  </conditionalFormatting>
  <conditionalFormatting sqref="U13:AA13">
    <cfRule type="containsText" dxfId="1537" priority="2569" operator="containsText" text="F">
      <formula>NOT(ISERROR(SEARCH("F",U13)))</formula>
    </cfRule>
    <cfRule type="cellIs" dxfId="1536" priority="2570" operator="equal">
      <formula>0</formula>
    </cfRule>
  </conditionalFormatting>
  <conditionalFormatting sqref="U16:AA16">
    <cfRule type="containsText" dxfId="1535" priority="2567" operator="containsText" text="F">
      <formula>NOT(ISERROR(SEARCH("F",U16)))</formula>
    </cfRule>
    <cfRule type="cellIs" dxfId="1534" priority="2568" operator="equal">
      <formula>0</formula>
    </cfRule>
  </conditionalFormatting>
  <conditionalFormatting sqref="U19:AA19">
    <cfRule type="containsText" dxfId="1533" priority="2565" operator="containsText" text="F">
      <formula>NOT(ISERROR(SEARCH("F",U19)))</formula>
    </cfRule>
    <cfRule type="cellIs" dxfId="1532" priority="2566" operator="equal">
      <formula>0</formula>
    </cfRule>
  </conditionalFormatting>
  <conditionalFormatting sqref="U22:AA22">
    <cfRule type="containsText" dxfId="1531" priority="2563" operator="containsText" text="F">
      <formula>NOT(ISERROR(SEARCH("F",U22)))</formula>
    </cfRule>
    <cfRule type="cellIs" dxfId="1530" priority="2564" operator="equal">
      <formula>0</formula>
    </cfRule>
  </conditionalFormatting>
  <conditionalFormatting sqref="U25:AA25">
    <cfRule type="containsText" dxfId="1529" priority="2561" operator="containsText" text="F">
      <formula>NOT(ISERROR(SEARCH("F",U25)))</formula>
    </cfRule>
    <cfRule type="cellIs" dxfId="1528" priority="2562" operator="equal">
      <formula>0</formula>
    </cfRule>
  </conditionalFormatting>
  <conditionalFormatting sqref="U11:AA11">
    <cfRule type="cellIs" dxfId="1527" priority="2560" operator="equal">
      <formula>1</formula>
    </cfRule>
  </conditionalFormatting>
  <conditionalFormatting sqref="U14:AA14">
    <cfRule type="cellIs" dxfId="1526" priority="2559" operator="equal">
      <formula>1</formula>
    </cfRule>
  </conditionalFormatting>
  <conditionalFormatting sqref="U17:AA17">
    <cfRule type="cellIs" dxfId="1525" priority="2558" operator="equal">
      <formula>1</formula>
    </cfRule>
  </conditionalFormatting>
  <conditionalFormatting sqref="U20:AA20">
    <cfRule type="cellIs" dxfId="1524" priority="2557" operator="equal">
      <formula>1</formula>
    </cfRule>
  </conditionalFormatting>
  <conditionalFormatting sqref="U23:AA23">
    <cfRule type="cellIs" dxfId="1523" priority="2556" operator="equal">
      <formula>1</formula>
    </cfRule>
  </conditionalFormatting>
  <conditionalFormatting sqref="U23:AA23">
    <cfRule type="cellIs" dxfId="1522" priority="2555" operator="equal">
      <formula>1</formula>
    </cfRule>
  </conditionalFormatting>
  <conditionalFormatting sqref="U8:AA8">
    <cfRule type="cellIs" dxfId="1521" priority="2554" operator="equal">
      <formula>1</formula>
    </cfRule>
  </conditionalFormatting>
  <conditionalFormatting sqref="U11:AA11">
    <cfRule type="cellIs" dxfId="1520" priority="2553" operator="equal">
      <formula>1</formula>
    </cfRule>
  </conditionalFormatting>
  <conditionalFormatting sqref="U14:AA14">
    <cfRule type="cellIs" dxfId="1519" priority="2552" operator="equal">
      <formula>1</formula>
    </cfRule>
  </conditionalFormatting>
  <conditionalFormatting sqref="U17:AA17">
    <cfRule type="cellIs" dxfId="1518" priority="2551" operator="equal">
      <formula>1</formula>
    </cfRule>
  </conditionalFormatting>
  <conditionalFormatting sqref="U20:AA20">
    <cfRule type="cellIs" dxfId="1517" priority="2550" operator="equal">
      <formula>1</formula>
    </cfRule>
  </conditionalFormatting>
  <conditionalFormatting sqref="U23:AA23">
    <cfRule type="cellIs" dxfId="1516" priority="2549" operator="equal">
      <formula>1</formula>
    </cfRule>
  </conditionalFormatting>
  <conditionalFormatting sqref="U23:AA23">
    <cfRule type="cellIs" dxfId="1515" priority="2548" operator="equal">
      <formula>1</formula>
    </cfRule>
  </conditionalFormatting>
  <conditionalFormatting sqref="U10:AA10">
    <cfRule type="containsText" dxfId="1514" priority="2525" operator="containsText" text="F">
      <formula>NOT(ISERROR(SEARCH("F",U10)))</formula>
    </cfRule>
    <cfRule type="cellIs" dxfId="1513" priority="2547" operator="equal">
      <formula>0</formula>
    </cfRule>
  </conditionalFormatting>
  <conditionalFormatting sqref="U13:AA13">
    <cfRule type="cellIs" dxfId="1512" priority="2546" operator="equal">
      <formula>0</formula>
    </cfRule>
  </conditionalFormatting>
  <conditionalFormatting sqref="U16:AA16">
    <cfRule type="cellIs" dxfId="1511" priority="2545" operator="equal">
      <formula>0</formula>
    </cfRule>
  </conditionalFormatting>
  <conditionalFormatting sqref="U19:AA19">
    <cfRule type="cellIs" dxfId="1510" priority="2544" operator="equal">
      <formula>0</formula>
    </cfRule>
  </conditionalFormatting>
  <conditionalFormatting sqref="U22:AA22">
    <cfRule type="cellIs" dxfId="1509" priority="2543" operator="equal">
      <formula>0</formula>
    </cfRule>
  </conditionalFormatting>
  <conditionalFormatting sqref="U25:AA25">
    <cfRule type="cellIs" dxfId="1508" priority="2542" operator="equal">
      <formula>0</formula>
    </cfRule>
  </conditionalFormatting>
  <conditionalFormatting sqref="U25:AA25">
    <cfRule type="cellIs" dxfId="1507" priority="2541" operator="equal">
      <formula>0</formula>
    </cfRule>
  </conditionalFormatting>
  <conditionalFormatting sqref="U13:AA13">
    <cfRule type="cellIs" dxfId="1506" priority="2540" operator="equal">
      <formula>0</formula>
    </cfRule>
  </conditionalFormatting>
  <conditionalFormatting sqref="U16:AA16">
    <cfRule type="cellIs" dxfId="1505" priority="2539" operator="equal">
      <formula>0</formula>
    </cfRule>
  </conditionalFormatting>
  <conditionalFormatting sqref="U19:AA19">
    <cfRule type="cellIs" dxfId="1504" priority="2538" operator="equal">
      <formula>0</formula>
    </cfRule>
  </conditionalFormatting>
  <conditionalFormatting sqref="U22:AA22">
    <cfRule type="cellIs" dxfId="1503" priority="2537" operator="equal">
      <formula>0</formula>
    </cfRule>
  </conditionalFormatting>
  <conditionalFormatting sqref="U13:AA13">
    <cfRule type="cellIs" dxfId="1502" priority="2536" operator="equal">
      <formula>0</formula>
    </cfRule>
  </conditionalFormatting>
  <conditionalFormatting sqref="U16:AA16">
    <cfRule type="cellIs" dxfId="1501" priority="2535" operator="equal">
      <formula>0</formula>
    </cfRule>
  </conditionalFormatting>
  <conditionalFormatting sqref="U19:AA19">
    <cfRule type="cellIs" dxfId="1500" priority="2534" operator="equal">
      <formula>0</formula>
    </cfRule>
  </conditionalFormatting>
  <conditionalFormatting sqref="U22:AA22">
    <cfRule type="cellIs" dxfId="1499" priority="2533" operator="equal">
      <formula>0</formula>
    </cfRule>
  </conditionalFormatting>
  <conditionalFormatting sqref="U25:AA25">
    <cfRule type="cellIs" dxfId="1498" priority="2532" operator="equal">
      <formula>0</formula>
    </cfRule>
  </conditionalFormatting>
  <conditionalFormatting sqref="U25:AA25">
    <cfRule type="cellIs" dxfId="1497" priority="2531" operator="equal">
      <formula>0</formula>
    </cfRule>
  </conditionalFormatting>
  <conditionalFormatting sqref="U13:AA13">
    <cfRule type="cellIs" dxfId="1496" priority="2530" operator="equal">
      <formula>0</formula>
    </cfRule>
  </conditionalFormatting>
  <conditionalFormatting sqref="U16:AA16">
    <cfRule type="cellIs" dxfId="1495" priority="2529" operator="equal">
      <formula>0</formula>
    </cfRule>
  </conditionalFormatting>
  <conditionalFormatting sqref="U19:AA19">
    <cfRule type="cellIs" dxfId="1494" priority="2528" operator="equal">
      <formula>0</formula>
    </cfRule>
  </conditionalFormatting>
  <conditionalFormatting sqref="U22:AA22">
    <cfRule type="cellIs" dxfId="1493" priority="2527" operator="equal">
      <formula>0</formula>
    </cfRule>
  </conditionalFormatting>
  <conditionalFormatting sqref="U25:AA25">
    <cfRule type="cellIs" dxfId="1492" priority="2526" operator="equal">
      <formula>0</formula>
    </cfRule>
  </conditionalFormatting>
  <conditionalFormatting sqref="U13:AA13">
    <cfRule type="containsText" dxfId="1491" priority="2523" operator="containsText" text="F">
      <formula>NOT(ISERROR(SEARCH("F",U13)))</formula>
    </cfRule>
    <cfRule type="cellIs" dxfId="1490" priority="2524" operator="equal">
      <formula>0</formula>
    </cfRule>
  </conditionalFormatting>
  <conditionalFormatting sqref="U16:AA16">
    <cfRule type="containsText" dxfId="1489" priority="2521" operator="containsText" text="F">
      <formula>NOT(ISERROR(SEARCH("F",U16)))</formula>
    </cfRule>
    <cfRule type="cellIs" dxfId="1488" priority="2522" operator="equal">
      <formula>0</formula>
    </cfRule>
  </conditionalFormatting>
  <conditionalFormatting sqref="U19:AA19">
    <cfRule type="containsText" dxfId="1487" priority="2519" operator="containsText" text="F">
      <formula>NOT(ISERROR(SEARCH("F",U19)))</formula>
    </cfRule>
    <cfRule type="cellIs" dxfId="1486" priority="2520" operator="equal">
      <formula>0</formula>
    </cfRule>
  </conditionalFormatting>
  <conditionalFormatting sqref="U22:AA22">
    <cfRule type="containsText" dxfId="1485" priority="2517" operator="containsText" text="F">
      <formula>NOT(ISERROR(SEARCH("F",U22)))</formula>
    </cfRule>
    <cfRule type="cellIs" dxfId="1484" priority="2518" operator="equal">
      <formula>0</formula>
    </cfRule>
  </conditionalFormatting>
  <conditionalFormatting sqref="U25:AA25">
    <cfRule type="containsText" dxfId="1483" priority="2515" operator="containsText" text="F">
      <formula>NOT(ISERROR(SEARCH("F",U25)))</formula>
    </cfRule>
    <cfRule type="cellIs" dxfId="1482" priority="2516" operator="equal">
      <formula>0</formula>
    </cfRule>
  </conditionalFormatting>
  <conditionalFormatting sqref="U13:AA13">
    <cfRule type="containsText" dxfId="1481" priority="2513" operator="containsText" text="F">
      <formula>NOT(ISERROR(SEARCH("F",U13)))</formula>
    </cfRule>
    <cfRule type="cellIs" dxfId="1480" priority="2514" operator="equal">
      <formula>0</formula>
    </cfRule>
  </conditionalFormatting>
  <conditionalFormatting sqref="U16:AA16">
    <cfRule type="containsText" dxfId="1479" priority="2511" operator="containsText" text="F">
      <formula>NOT(ISERROR(SEARCH("F",U16)))</formula>
    </cfRule>
    <cfRule type="cellIs" dxfId="1478" priority="2512" operator="equal">
      <formula>0</formula>
    </cfRule>
  </conditionalFormatting>
  <conditionalFormatting sqref="U19:AA19">
    <cfRule type="containsText" dxfId="1477" priority="2509" operator="containsText" text="F">
      <formula>NOT(ISERROR(SEARCH("F",U19)))</formula>
    </cfRule>
    <cfRule type="cellIs" dxfId="1476" priority="2510" operator="equal">
      <formula>0</formula>
    </cfRule>
  </conditionalFormatting>
  <conditionalFormatting sqref="U22:AA22">
    <cfRule type="containsText" dxfId="1475" priority="2507" operator="containsText" text="F">
      <formula>NOT(ISERROR(SEARCH("F",U22)))</formula>
    </cfRule>
    <cfRule type="cellIs" dxfId="1474" priority="2508" operator="equal">
      <formula>0</formula>
    </cfRule>
  </conditionalFormatting>
  <conditionalFormatting sqref="U25:AA25">
    <cfRule type="containsText" dxfId="1473" priority="2505" operator="containsText" text="F">
      <formula>NOT(ISERROR(SEARCH("F",U25)))</formula>
    </cfRule>
    <cfRule type="cellIs" dxfId="1472" priority="2506" operator="equal">
      <formula>0</formula>
    </cfRule>
  </conditionalFormatting>
  <conditionalFormatting sqref="U13:AA13">
    <cfRule type="containsText" dxfId="1471" priority="2503" operator="containsText" text="F">
      <formula>NOT(ISERROR(SEARCH("F",U13)))</formula>
    </cfRule>
    <cfRule type="cellIs" dxfId="1470" priority="2504" operator="equal">
      <formula>0</formula>
    </cfRule>
  </conditionalFormatting>
  <conditionalFormatting sqref="U16:AA16">
    <cfRule type="containsText" dxfId="1469" priority="2501" operator="containsText" text="F">
      <formula>NOT(ISERROR(SEARCH("F",U16)))</formula>
    </cfRule>
    <cfRule type="cellIs" dxfId="1468" priority="2502" operator="equal">
      <formula>0</formula>
    </cfRule>
  </conditionalFormatting>
  <conditionalFormatting sqref="U19:AA19">
    <cfRule type="containsText" dxfId="1467" priority="2499" operator="containsText" text="F">
      <formula>NOT(ISERROR(SEARCH("F",U19)))</formula>
    </cfRule>
    <cfRule type="cellIs" dxfId="1466" priority="2500" operator="equal">
      <formula>0</formula>
    </cfRule>
  </conditionalFormatting>
  <conditionalFormatting sqref="U22:AA22">
    <cfRule type="containsText" dxfId="1465" priority="2497" operator="containsText" text="F">
      <formula>NOT(ISERROR(SEARCH("F",U22)))</formula>
    </cfRule>
    <cfRule type="cellIs" dxfId="1464" priority="2498" operator="equal">
      <formula>0</formula>
    </cfRule>
  </conditionalFormatting>
  <conditionalFormatting sqref="U25:AA25">
    <cfRule type="containsText" dxfId="1463" priority="2495" operator="containsText" text="F">
      <formula>NOT(ISERROR(SEARCH("F",U25)))</formula>
    </cfRule>
    <cfRule type="cellIs" dxfId="1462" priority="2496" operator="equal">
      <formula>0</formula>
    </cfRule>
  </conditionalFormatting>
  <conditionalFormatting sqref="U13:AA13">
    <cfRule type="containsText" dxfId="1461" priority="2493" operator="containsText" text="F">
      <formula>NOT(ISERROR(SEARCH("F",U13)))</formula>
    </cfRule>
    <cfRule type="cellIs" dxfId="1460" priority="2494" operator="equal">
      <formula>0</formula>
    </cfRule>
  </conditionalFormatting>
  <conditionalFormatting sqref="U16:AA16">
    <cfRule type="containsText" dxfId="1459" priority="2491" operator="containsText" text="F">
      <formula>NOT(ISERROR(SEARCH("F",U16)))</formula>
    </cfRule>
    <cfRule type="cellIs" dxfId="1458" priority="2492" operator="equal">
      <formula>0</formula>
    </cfRule>
  </conditionalFormatting>
  <conditionalFormatting sqref="U19:AA19">
    <cfRule type="containsText" dxfId="1457" priority="2489" operator="containsText" text="F">
      <formula>NOT(ISERROR(SEARCH("F",U19)))</formula>
    </cfRule>
    <cfRule type="cellIs" dxfId="1456" priority="2490" operator="equal">
      <formula>0</formula>
    </cfRule>
  </conditionalFormatting>
  <conditionalFormatting sqref="U22:AA22">
    <cfRule type="containsText" dxfId="1455" priority="2487" operator="containsText" text="F">
      <formula>NOT(ISERROR(SEARCH("F",U22)))</formula>
    </cfRule>
    <cfRule type="cellIs" dxfId="1454" priority="2488" operator="equal">
      <formula>0</formula>
    </cfRule>
  </conditionalFormatting>
  <conditionalFormatting sqref="U25:AA25">
    <cfRule type="containsText" dxfId="1453" priority="2485" operator="containsText" text="F">
      <formula>NOT(ISERROR(SEARCH("F",U25)))</formula>
    </cfRule>
    <cfRule type="cellIs" dxfId="1452" priority="2486" operator="equal">
      <formula>0</formula>
    </cfRule>
  </conditionalFormatting>
  <conditionalFormatting sqref="U11:AA11">
    <cfRule type="cellIs" dxfId="1451" priority="2484" operator="equal">
      <formula>1</formula>
    </cfRule>
  </conditionalFormatting>
  <conditionalFormatting sqref="U14:AA14">
    <cfRule type="cellIs" dxfId="1450" priority="2483" operator="equal">
      <formula>1</formula>
    </cfRule>
  </conditionalFormatting>
  <conditionalFormatting sqref="U17:AA17">
    <cfRule type="cellIs" dxfId="1449" priority="2482" operator="equal">
      <formula>1</formula>
    </cfRule>
  </conditionalFormatting>
  <conditionalFormatting sqref="U20:AA20">
    <cfRule type="cellIs" dxfId="1448" priority="2481" operator="equal">
      <formula>1</formula>
    </cfRule>
  </conditionalFormatting>
  <conditionalFormatting sqref="U23:AA23">
    <cfRule type="cellIs" dxfId="1447" priority="2480" operator="equal">
      <formula>1</formula>
    </cfRule>
  </conditionalFormatting>
  <conditionalFormatting sqref="U23:AA23">
    <cfRule type="cellIs" dxfId="1446" priority="2479" operator="equal">
      <formula>1</formula>
    </cfRule>
  </conditionalFormatting>
  <conditionalFormatting sqref="I13:O13">
    <cfRule type="containsText" dxfId="1445" priority="2477" operator="containsText" text="F">
      <formula>NOT(ISERROR(SEARCH("F",I13)))</formula>
    </cfRule>
    <cfRule type="cellIs" dxfId="1444" priority="2478" operator="equal">
      <formula>0</formula>
    </cfRule>
  </conditionalFormatting>
  <conditionalFormatting sqref="I16:O16">
    <cfRule type="containsText" dxfId="1443" priority="2475" operator="containsText" text="F">
      <formula>NOT(ISERROR(SEARCH("F",I16)))</formula>
    </cfRule>
    <cfRule type="cellIs" dxfId="1442" priority="2476" operator="equal">
      <formula>0</formula>
    </cfRule>
  </conditionalFormatting>
  <conditionalFormatting sqref="I19:O19">
    <cfRule type="containsText" dxfId="1441" priority="2473" operator="containsText" text="F">
      <formula>NOT(ISERROR(SEARCH("F",I19)))</formula>
    </cfRule>
    <cfRule type="cellIs" dxfId="1440" priority="2474" operator="equal">
      <formula>0</formula>
    </cfRule>
  </conditionalFormatting>
  <conditionalFormatting sqref="I22:O22">
    <cfRule type="containsText" dxfId="1439" priority="2471" operator="containsText" text="F">
      <formula>NOT(ISERROR(SEARCH("F",I22)))</formula>
    </cfRule>
    <cfRule type="cellIs" dxfId="1438" priority="2472" operator="equal">
      <formula>0</formula>
    </cfRule>
  </conditionalFormatting>
  <conditionalFormatting sqref="I25:O25">
    <cfRule type="containsText" dxfId="1437" priority="2469" operator="containsText" text="F">
      <formula>NOT(ISERROR(SEARCH("F",I25)))</formula>
    </cfRule>
    <cfRule type="cellIs" dxfId="1436" priority="2470" operator="equal">
      <formula>0</formula>
    </cfRule>
  </conditionalFormatting>
  <conditionalFormatting sqref="U8:AA8">
    <cfRule type="cellIs" dxfId="1435" priority="2468" operator="equal">
      <formula>1</formula>
    </cfRule>
  </conditionalFormatting>
  <conditionalFormatting sqref="U11:AA11">
    <cfRule type="cellIs" dxfId="1434" priority="2467" operator="equal">
      <formula>1</formula>
    </cfRule>
  </conditionalFormatting>
  <conditionalFormatting sqref="U14:AA14">
    <cfRule type="cellIs" dxfId="1433" priority="2466" operator="equal">
      <formula>1</formula>
    </cfRule>
  </conditionalFormatting>
  <conditionalFormatting sqref="U17:AA17">
    <cfRule type="cellIs" dxfId="1432" priority="2465" operator="equal">
      <formula>1</formula>
    </cfRule>
  </conditionalFormatting>
  <conditionalFormatting sqref="U20:AA20">
    <cfRule type="cellIs" dxfId="1431" priority="2464" operator="equal">
      <formula>1</formula>
    </cfRule>
  </conditionalFormatting>
  <conditionalFormatting sqref="U23:AA23">
    <cfRule type="cellIs" dxfId="1430" priority="2463" operator="equal">
      <formula>1</formula>
    </cfRule>
  </conditionalFormatting>
  <conditionalFormatting sqref="U23:AA23">
    <cfRule type="cellIs" dxfId="1429" priority="2462" operator="equal">
      <formula>1</formula>
    </cfRule>
  </conditionalFormatting>
  <conditionalFormatting sqref="U10:AA10">
    <cfRule type="containsText" dxfId="1428" priority="2439" operator="containsText" text="F">
      <formula>NOT(ISERROR(SEARCH("F",U10)))</formula>
    </cfRule>
    <cfRule type="cellIs" dxfId="1427" priority="2461" operator="equal">
      <formula>0</formula>
    </cfRule>
  </conditionalFormatting>
  <conditionalFormatting sqref="U13:AA13">
    <cfRule type="cellIs" dxfId="1426" priority="2460" operator="equal">
      <formula>0</formula>
    </cfRule>
  </conditionalFormatting>
  <conditionalFormatting sqref="U16:AA16">
    <cfRule type="cellIs" dxfId="1425" priority="2459" operator="equal">
      <formula>0</formula>
    </cfRule>
  </conditionalFormatting>
  <conditionalFormatting sqref="U19:AA19">
    <cfRule type="cellIs" dxfId="1424" priority="2458" operator="equal">
      <formula>0</formula>
    </cfRule>
  </conditionalFormatting>
  <conditionalFormatting sqref="U22:AA22">
    <cfRule type="cellIs" dxfId="1423" priority="2457" operator="equal">
      <formula>0</formula>
    </cfRule>
  </conditionalFormatting>
  <conditionalFormatting sqref="U25:AA25">
    <cfRule type="cellIs" dxfId="1422" priority="2456" operator="equal">
      <formula>0</formula>
    </cfRule>
  </conditionalFormatting>
  <conditionalFormatting sqref="U25:AA25">
    <cfRule type="cellIs" dxfId="1421" priority="2455" operator="equal">
      <formula>0</formula>
    </cfRule>
  </conditionalFormatting>
  <conditionalFormatting sqref="U13:AA13">
    <cfRule type="cellIs" dxfId="1420" priority="2454" operator="equal">
      <formula>0</formula>
    </cfRule>
  </conditionalFormatting>
  <conditionalFormatting sqref="U16:AA16">
    <cfRule type="cellIs" dxfId="1419" priority="2453" operator="equal">
      <formula>0</formula>
    </cfRule>
  </conditionalFormatting>
  <conditionalFormatting sqref="U19:AA19">
    <cfRule type="cellIs" dxfId="1418" priority="2452" operator="equal">
      <formula>0</formula>
    </cfRule>
  </conditionalFormatting>
  <conditionalFormatting sqref="U22:AA22">
    <cfRule type="cellIs" dxfId="1417" priority="2451" operator="equal">
      <formula>0</formula>
    </cfRule>
  </conditionalFormatting>
  <conditionalFormatting sqref="U13:AA13">
    <cfRule type="cellIs" dxfId="1416" priority="2450" operator="equal">
      <formula>0</formula>
    </cfRule>
  </conditionalFormatting>
  <conditionalFormatting sqref="U16:AA16">
    <cfRule type="cellIs" dxfId="1415" priority="2449" operator="equal">
      <formula>0</formula>
    </cfRule>
  </conditionalFormatting>
  <conditionalFormatting sqref="U19:AA19">
    <cfRule type="cellIs" dxfId="1414" priority="2448" operator="equal">
      <formula>0</formula>
    </cfRule>
  </conditionalFormatting>
  <conditionalFormatting sqref="U22:AA22">
    <cfRule type="cellIs" dxfId="1413" priority="2447" operator="equal">
      <formula>0</formula>
    </cfRule>
  </conditionalFormatting>
  <conditionalFormatting sqref="U25:AA25">
    <cfRule type="cellIs" dxfId="1412" priority="2446" operator="equal">
      <formula>0</formula>
    </cfRule>
  </conditionalFormatting>
  <conditionalFormatting sqref="U25:AA25">
    <cfRule type="cellIs" dxfId="1411" priority="2445" operator="equal">
      <formula>0</formula>
    </cfRule>
  </conditionalFormatting>
  <conditionalFormatting sqref="U13:AA13">
    <cfRule type="cellIs" dxfId="1410" priority="2444" operator="equal">
      <formula>0</formula>
    </cfRule>
  </conditionalFormatting>
  <conditionalFormatting sqref="U16:AA16">
    <cfRule type="cellIs" dxfId="1409" priority="2443" operator="equal">
      <formula>0</formula>
    </cfRule>
  </conditionalFormatting>
  <conditionalFormatting sqref="U19:AA19">
    <cfRule type="cellIs" dxfId="1408" priority="2442" operator="equal">
      <formula>0</formula>
    </cfRule>
  </conditionalFormatting>
  <conditionalFormatting sqref="U22:AA22">
    <cfRule type="cellIs" dxfId="1407" priority="2441" operator="equal">
      <formula>0</formula>
    </cfRule>
  </conditionalFormatting>
  <conditionalFormatting sqref="U25:AA25">
    <cfRule type="cellIs" dxfId="1406" priority="2440" operator="equal">
      <formula>0</formula>
    </cfRule>
  </conditionalFormatting>
  <conditionalFormatting sqref="U13:AA13">
    <cfRule type="containsText" dxfId="1405" priority="2437" operator="containsText" text="F">
      <formula>NOT(ISERROR(SEARCH("F",U13)))</formula>
    </cfRule>
    <cfRule type="cellIs" dxfId="1404" priority="2438" operator="equal">
      <formula>0</formula>
    </cfRule>
  </conditionalFormatting>
  <conditionalFormatting sqref="U16:AA16">
    <cfRule type="containsText" dxfId="1403" priority="2435" operator="containsText" text="F">
      <formula>NOT(ISERROR(SEARCH("F",U16)))</formula>
    </cfRule>
    <cfRule type="cellIs" dxfId="1402" priority="2436" operator="equal">
      <formula>0</formula>
    </cfRule>
  </conditionalFormatting>
  <conditionalFormatting sqref="U19:AA19">
    <cfRule type="containsText" dxfId="1401" priority="2433" operator="containsText" text="F">
      <formula>NOT(ISERROR(SEARCH("F",U19)))</formula>
    </cfRule>
    <cfRule type="cellIs" dxfId="1400" priority="2434" operator="equal">
      <formula>0</formula>
    </cfRule>
  </conditionalFormatting>
  <conditionalFormatting sqref="U22:AA22">
    <cfRule type="containsText" dxfId="1399" priority="2431" operator="containsText" text="F">
      <formula>NOT(ISERROR(SEARCH("F",U22)))</formula>
    </cfRule>
    <cfRule type="cellIs" dxfId="1398" priority="2432" operator="equal">
      <formula>0</formula>
    </cfRule>
  </conditionalFormatting>
  <conditionalFormatting sqref="U25:AA25">
    <cfRule type="containsText" dxfId="1397" priority="2429" operator="containsText" text="F">
      <formula>NOT(ISERROR(SEARCH("F",U25)))</formula>
    </cfRule>
    <cfRule type="cellIs" dxfId="1396" priority="2430" operator="equal">
      <formula>0</formula>
    </cfRule>
  </conditionalFormatting>
  <conditionalFormatting sqref="U13:AA13">
    <cfRule type="containsText" dxfId="1395" priority="2427" operator="containsText" text="F">
      <formula>NOT(ISERROR(SEARCH("F",U13)))</formula>
    </cfRule>
    <cfRule type="cellIs" dxfId="1394" priority="2428" operator="equal">
      <formula>0</formula>
    </cfRule>
  </conditionalFormatting>
  <conditionalFormatting sqref="U16:AA16">
    <cfRule type="containsText" dxfId="1393" priority="2425" operator="containsText" text="F">
      <formula>NOT(ISERROR(SEARCH("F",U16)))</formula>
    </cfRule>
    <cfRule type="cellIs" dxfId="1392" priority="2426" operator="equal">
      <formula>0</formula>
    </cfRule>
  </conditionalFormatting>
  <conditionalFormatting sqref="U19:AA19">
    <cfRule type="containsText" dxfId="1391" priority="2423" operator="containsText" text="F">
      <formula>NOT(ISERROR(SEARCH("F",U19)))</formula>
    </cfRule>
    <cfRule type="cellIs" dxfId="1390" priority="2424" operator="equal">
      <formula>0</formula>
    </cfRule>
  </conditionalFormatting>
  <conditionalFormatting sqref="U22:AA22">
    <cfRule type="containsText" dxfId="1389" priority="2421" operator="containsText" text="F">
      <formula>NOT(ISERROR(SEARCH("F",U22)))</formula>
    </cfRule>
    <cfRule type="cellIs" dxfId="1388" priority="2422" operator="equal">
      <formula>0</formula>
    </cfRule>
  </conditionalFormatting>
  <conditionalFormatting sqref="U25:AA25">
    <cfRule type="containsText" dxfId="1387" priority="2419" operator="containsText" text="F">
      <formula>NOT(ISERROR(SEARCH("F",U25)))</formula>
    </cfRule>
    <cfRule type="cellIs" dxfId="1386" priority="2420" operator="equal">
      <formula>0</formula>
    </cfRule>
  </conditionalFormatting>
  <conditionalFormatting sqref="U13:AA13">
    <cfRule type="containsText" dxfId="1385" priority="2417" operator="containsText" text="F">
      <formula>NOT(ISERROR(SEARCH("F",U13)))</formula>
    </cfRule>
    <cfRule type="cellIs" dxfId="1384" priority="2418" operator="equal">
      <formula>0</formula>
    </cfRule>
  </conditionalFormatting>
  <conditionalFormatting sqref="U16:AA16">
    <cfRule type="containsText" dxfId="1383" priority="2415" operator="containsText" text="F">
      <formula>NOT(ISERROR(SEARCH("F",U16)))</formula>
    </cfRule>
    <cfRule type="cellIs" dxfId="1382" priority="2416" operator="equal">
      <formula>0</formula>
    </cfRule>
  </conditionalFormatting>
  <conditionalFormatting sqref="U19:AA19">
    <cfRule type="containsText" dxfId="1381" priority="2413" operator="containsText" text="F">
      <formula>NOT(ISERROR(SEARCH("F",U19)))</formula>
    </cfRule>
    <cfRule type="cellIs" dxfId="1380" priority="2414" operator="equal">
      <formula>0</formula>
    </cfRule>
  </conditionalFormatting>
  <conditionalFormatting sqref="U22:AA22">
    <cfRule type="containsText" dxfId="1379" priority="2411" operator="containsText" text="F">
      <formula>NOT(ISERROR(SEARCH("F",U22)))</formula>
    </cfRule>
    <cfRule type="cellIs" dxfId="1378" priority="2412" operator="equal">
      <formula>0</formula>
    </cfRule>
  </conditionalFormatting>
  <conditionalFormatting sqref="U25:AA25">
    <cfRule type="containsText" dxfId="1377" priority="2409" operator="containsText" text="F">
      <formula>NOT(ISERROR(SEARCH("F",U25)))</formula>
    </cfRule>
    <cfRule type="cellIs" dxfId="1376" priority="2410" operator="equal">
      <formula>0</formula>
    </cfRule>
  </conditionalFormatting>
  <conditionalFormatting sqref="U13:AA13">
    <cfRule type="containsText" dxfId="1375" priority="2407" operator="containsText" text="F">
      <formula>NOT(ISERROR(SEARCH("F",U13)))</formula>
    </cfRule>
    <cfRule type="cellIs" dxfId="1374" priority="2408" operator="equal">
      <formula>0</formula>
    </cfRule>
  </conditionalFormatting>
  <conditionalFormatting sqref="U16:AA16">
    <cfRule type="containsText" dxfId="1373" priority="2405" operator="containsText" text="F">
      <formula>NOT(ISERROR(SEARCH("F",U16)))</formula>
    </cfRule>
    <cfRule type="cellIs" dxfId="1372" priority="2406" operator="equal">
      <formula>0</formula>
    </cfRule>
  </conditionalFormatting>
  <conditionalFormatting sqref="U19:AA19">
    <cfRule type="containsText" dxfId="1371" priority="2403" operator="containsText" text="F">
      <formula>NOT(ISERROR(SEARCH("F",U19)))</formula>
    </cfRule>
    <cfRule type="cellIs" dxfId="1370" priority="2404" operator="equal">
      <formula>0</formula>
    </cfRule>
  </conditionalFormatting>
  <conditionalFormatting sqref="U22:AA22">
    <cfRule type="containsText" dxfId="1369" priority="2401" operator="containsText" text="F">
      <formula>NOT(ISERROR(SEARCH("F",U22)))</formula>
    </cfRule>
    <cfRule type="cellIs" dxfId="1368" priority="2402" operator="equal">
      <formula>0</formula>
    </cfRule>
  </conditionalFormatting>
  <conditionalFormatting sqref="U25:AA25">
    <cfRule type="containsText" dxfId="1367" priority="2399" operator="containsText" text="F">
      <formula>NOT(ISERROR(SEARCH("F",U25)))</formula>
    </cfRule>
    <cfRule type="cellIs" dxfId="1366" priority="2400" operator="equal">
      <formula>0</formula>
    </cfRule>
  </conditionalFormatting>
  <conditionalFormatting sqref="U11:AA11">
    <cfRule type="cellIs" dxfId="1365" priority="2398" operator="equal">
      <formula>1</formula>
    </cfRule>
  </conditionalFormatting>
  <conditionalFormatting sqref="U14:AA14">
    <cfRule type="cellIs" dxfId="1364" priority="2397" operator="equal">
      <formula>1</formula>
    </cfRule>
  </conditionalFormatting>
  <conditionalFormatting sqref="U17:AA17">
    <cfRule type="cellIs" dxfId="1363" priority="2396" operator="equal">
      <formula>1</formula>
    </cfRule>
  </conditionalFormatting>
  <conditionalFormatting sqref="U20:AA20">
    <cfRule type="cellIs" dxfId="1362" priority="2395" operator="equal">
      <formula>1</formula>
    </cfRule>
  </conditionalFormatting>
  <conditionalFormatting sqref="U23:AA23">
    <cfRule type="cellIs" dxfId="1361" priority="2394" operator="equal">
      <formula>1</formula>
    </cfRule>
  </conditionalFormatting>
  <conditionalFormatting sqref="U23:AA23">
    <cfRule type="cellIs" dxfId="1360" priority="2393" operator="equal">
      <formula>1</formula>
    </cfRule>
  </conditionalFormatting>
  <conditionalFormatting sqref="U13:AA13">
    <cfRule type="containsText" dxfId="1359" priority="2391" operator="containsText" text="F">
      <formula>NOT(ISERROR(SEARCH("F",U13)))</formula>
    </cfRule>
    <cfRule type="cellIs" dxfId="1358" priority="2392" operator="equal">
      <formula>0</formula>
    </cfRule>
  </conditionalFormatting>
  <conditionalFormatting sqref="U16:AA16">
    <cfRule type="containsText" dxfId="1357" priority="2389" operator="containsText" text="F">
      <formula>NOT(ISERROR(SEARCH("F",U16)))</formula>
    </cfRule>
    <cfRule type="cellIs" dxfId="1356" priority="2390" operator="equal">
      <formula>0</formula>
    </cfRule>
  </conditionalFormatting>
  <conditionalFormatting sqref="U19:AA19">
    <cfRule type="containsText" dxfId="1355" priority="2387" operator="containsText" text="F">
      <formula>NOT(ISERROR(SEARCH("F",U19)))</formula>
    </cfRule>
    <cfRule type="cellIs" dxfId="1354" priority="2388" operator="equal">
      <formula>0</formula>
    </cfRule>
  </conditionalFormatting>
  <conditionalFormatting sqref="U22:AA22">
    <cfRule type="containsText" dxfId="1353" priority="2385" operator="containsText" text="F">
      <formula>NOT(ISERROR(SEARCH("F",U22)))</formula>
    </cfRule>
    <cfRule type="cellIs" dxfId="1352" priority="2386" operator="equal">
      <formula>0</formula>
    </cfRule>
  </conditionalFormatting>
  <conditionalFormatting sqref="U25:AA25">
    <cfRule type="containsText" dxfId="1351" priority="2383" operator="containsText" text="F">
      <formula>NOT(ISERROR(SEARCH("F",U25)))</formula>
    </cfRule>
    <cfRule type="cellIs" dxfId="1350" priority="2384" operator="equal">
      <formula>0</formula>
    </cfRule>
  </conditionalFormatting>
  <conditionalFormatting sqref="AG8:AM8">
    <cfRule type="cellIs" dxfId="1349" priority="2382" operator="equal">
      <formula>1</formula>
    </cfRule>
  </conditionalFormatting>
  <conditionalFormatting sqref="AG11:AM11">
    <cfRule type="cellIs" dxfId="1348" priority="2381" operator="equal">
      <formula>1</formula>
    </cfRule>
  </conditionalFormatting>
  <conditionalFormatting sqref="AG14:AM14">
    <cfRule type="cellIs" dxfId="1347" priority="2380" operator="equal">
      <formula>1</formula>
    </cfRule>
  </conditionalFormatting>
  <conditionalFormatting sqref="AG17:AM17">
    <cfRule type="cellIs" dxfId="1346" priority="2379" operator="equal">
      <formula>1</formula>
    </cfRule>
  </conditionalFormatting>
  <conditionalFormatting sqref="AG20:AM20">
    <cfRule type="cellIs" dxfId="1345" priority="2378" operator="equal">
      <formula>1</formula>
    </cfRule>
  </conditionalFormatting>
  <conditionalFormatting sqref="AG23:AM23">
    <cfRule type="cellIs" dxfId="1344" priority="2377" operator="equal">
      <formula>1</formula>
    </cfRule>
  </conditionalFormatting>
  <conditionalFormatting sqref="AG23:AM23">
    <cfRule type="cellIs" dxfId="1343" priority="2376" operator="equal">
      <formula>1</formula>
    </cfRule>
  </conditionalFormatting>
  <conditionalFormatting sqref="AG10:AM10">
    <cfRule type="containsText" dxfId="1342" priority="2353" operator="containsText" text="F">
      <formula>NOT(ISERROR(SEARCH("F",AG10)))</formula>
    </cfRule>
    <cfRule type="cellIs" dxfId="1341" priority="2375" operator="equal">
      <formula>0</formula>
    </cfRule>
  </conditionalFormatting>
  <conditionalFormatting sqref="AG13:AM13">
    <cfRule type="cellIs" dxfId="1340" priority="2374" operator="equal">
      <formula>0</formula>
    </cfRule>
  </conditionalFormatting>
  <conditionalFormatting sqref="AG16:AM16">
    <cfRule type="cellIs" dxfId="1339" priority="2373" operator="equal">
      <formula>0</formula>
    </cfRule>
  </conditionalFormatting>
  <conditionalFormatting sqref="AG19:AM19">
    <cfRule type="cellIs" dxfId="1338" priority="2372" operator="equal">
      <formula>0</formula>
    </cfRule>
  </conditionalFormatting>
  <conditionalFormatting sqref="AG22:AM22">
    <cfRule type="cellIs" dxfId="1337" priority="2371" operator="equal">
      <formula>0</formula>
    </cfRule>
  </conditionalFormatting>
  <conditionalFormatting sqref="AG25:AM25">
    <cfRule type="cellIs" dxfId="1336" priority="2370" operator="equal">
      <formula>0</formula>
    </cfRule>
  </conditionalFormatting>
  <conditionalFormatting sqref="AG25:AM25">
    <cfRule type="cellIs" dxfId="1335" priority="2369" operator="equal">
      <formula>0</formula>
    </cfRule>
  </conditionalFormatting>
  <conditionalFormatting sqref="AG13:AM13">
    <cfRule type="cellIs" dxfId="1334" priority="2368" operator="equal">
      <formula>0</formula>
    </cfRule>
  </conditionalFormatting>
  <conditionalFormatting sqref="AG16:AM16">
    <cfRule type="cellIs" dxfId="1333" priority="2367" operator="equal">
      <formula>0</formula>
    </cfRule>
  </conditionalFormatting>
  <conditionalFormatting sqref="AG19:AM19">
    <cfRule type="cellIs" dxfId="1332" priority="2366" operator="equal">
      <formula>0</formula>
    </cfRule>
  </conditionalFormatting>
  <conditionalFormatting sqref="AG22:AM22">
    <cfRule type="cellIs" dxfId="1331" priority="2365" operator="equal">
      <formula>0</formula>
    </cfRule>
  </conditionalFormatting>
  <conditionalFormatting sqref="AG13:AM13">
    <cfRule type="cellIs" dxfId="1330" priority="2364" operator="equal">
      <formula>0</formula>
    </cfRule>
  </conditionalFormatting>
  <conditionalFormatting sqref="AG16:AM16">
    <cfRule type="cellIs" dxfId="1329" priority="2363" operator="equal">
      <formula>0</formula>
    </cfRule>
  </conditionalFormatting>
  <conditionalFormatting sqref="AG19:AM19">
    <cfRule type="cellIs" dxfId="1328" priority="2362" operator="equal">
      <formula>0</formula>
    </cfRule>
  </conditionalFormatting>
  <conditionalFormatting sqref="AG22:AM22">
    <cfRule type="cellIs" dxfId="1327" priority="2361" operator="equal">
      <formula>0</formula>
    </cfRule>
  </conditionalFormatting>
  <conditionalFormatting sqref="AG25:AM25">
    <cfRule type="cellIs" dxfId="1326" priority="2360" operator="equal">
      <formula>0</formula>
    </cfRule>
  </conditionalFormatting>
  <conditionalFormatting sqref="AG25:AM25">
    <cfRule type="cellIs" dxfId="1325" priority="2359" operator="equal">
      <formula>0</formula>
    </cfRule>
  </conditionalFormatting>
  <conditionalFormatting sqref="AG13:AM13">
    <cfRule type="cellIs" dxfId="1324" priority="2358" operator="equal">
      <formula>0</formula>
    </cfRule>
  </conditionalFormatting>
  <conditionalFormatting sqref="AG16:AM16">
    <cfRule type="cellIs" dxfId="1323" priority="2357" operator="equal">
      <formula>0</formula>
    </cfRule>
  </conditionalFormatting>
  <conditionalFormatting sqref="AG19:AM19">
    <cfRule type="cellIs" dxfId="1322" priority="2356" operator="equal">
      <formula>0</formula>
    </cfRule>
  </conditionalFormatting>
  <conditionalFormatting sqref="AG22:AM22">
    <cfRule type="cellIs" dxfId="1321" priority="2355" operator="equal">
      <formula>0</formula>
    </cfRule>
  </conditionalFormatting>
  <conditionalFormatting sqref="AG25:AM25">
    <cfRule type="cellIs" dxfId="1320" priority="2354" operator="equal">
      <formula>0</formula>
    </cfRule>
  </conditionalFormatting>
  <conditionalFormatting sqref="AG13:AM13">
    <cfRule type="containsText" dxfId="1319" priority="2351" operator="containsText" text="F">
      <formula>NOT(ISERROR(SEARCH("F",AG13)))</formula>
    </cfRule>
    <cfRule type="cellIs" dxfId="1318" priority="2352" operator="equal">
      <formula>0</formula>
    </cfRule>
  </conditionalFormatting>
  <conditionalFormatting sqref="AG16:AM16">
    <cfRule type="containsText" dxfId="1317" priority="2349" operator="containsText" text="F">
      <formula>NOT(ISERROR(SEARCH("F",AG16)))</formula>
    </cfRule>
    <cfRule type="cellIs" dxfId="1316" priority="2350" operator="equal">
      <formula>0</formula>
    </cfRule>
  </conditionalFormatting>
  <conditionalFormatting sqref="AG19:AM19">
    <cfRule type="containsText" dxfId="1315" priority="2347" operator="containsText" text="F">
      <formula>NOT(ISERROR(SEARCH("F",AG19)))</formula>
    </cfRule>
    <cfRule type="cellIs" dxfId="1314" priority="2348" operator="equal">
      <formula>0</formula>
    </cfRule>
  </conditionalFormatting>
  <conditionalFormatting sqref="AG22:AM22">
    <cfRule type="containsText" dxfId="1313" priority="2345" operator="containsText" text="F">
      <formula>NOT(ISERROR(SEARCH("F",AG22)))</formula>
    </cfRule>
    <cfRule type="cellIs" dxfId="1312" priority="2346" operator="equal">
      <formula>0</formula>
    </cfRule>
  </conditionalFormatting>
  <conditionalFormatting sqref="AG25:AM25">
    <cfRule type="containsText" dxfId="1311" priority="2343" operator="containsText" text="F">
      <formula>NOT(ISERROR(SEARCH("F",AG25)))</formula>
    </cfRule>
    <cfRule type="cellIs" dxfId="1310" priority="2344" operator="equal">
      <formula>0</formula>
    </cfRule>
  </conditionalFormatting>
  <conditionalFormatting sqref="AG13:AM13">
    <cfRule type="containsText" dxfId="1309" priority="2341" operator="containsText" text="F">
      <formula>NOT(ISERROR(SEARCH("F",AG13)))</formula>
    </cfRule>
    <cfRule type="cellIs" dxfId="1308" priority="2342" operator="equal">
      <formula>0</formula>
    </cfRule>
  </conditionalFormatting>
  <conditionalFormatting sqref="AG16:AM16">
    <cfRule type="containsText" dxfId="1307" priority="2339" operator="containsText" text="F">
      <formula>NOT(ISERROR(SEARCH("F",AG16)))</formula>
    </cfRule>
    <cfRule type="cellIs" dxfId="1306" priority="2340" operator="equal">
      <formula>0</formula>
    </cfRule>
  </conditionalFormatting>
  <conditionalFormatting sqref="AG19:AM19">
    <cfRule type="containsText" dxfId="1305" priority="2337" operator="containsText" text="F">
      <formula>NOT(ISERROR(SEARCH("F",AG19)))</formula>
    </cfRule>
    <cfRule type="cellIs" dxfId="1304" priority="2338" operator="equal">
      <formula>0</formula>
    </cfRule>
  </conditionalFormatting>
  <conditionalFormatting sqref="AG22:AM22">
    <cfRule type="containsText" dxfId="1303" priority="2335" operator="containsText" text="F">
      <formula>NOT(ISERROR(SEARCH("F",AG22)))</formula>
    </cfRule>
    <cfRule type="cellIs" dxfId="1302" priority="2336" operator="equal">
      <formula>0</formula>
    </cfRule>
  </conditionalFormatting>
  <conditionalFormatting sqref="AG25:AM25">
    <cfRule type="containsText" dxfId="1301" priority="2333" operator="containsText" text="F">
      <formula>NOT(ISERROR(SEARCH("F",AG25)))</formula>
    </cfRule>
    <cfRule type="cellIs" dxfId="1300" priority="2334" operator="equal">
      <formula>0</formula>
    </cfRule>
  </conditionalFormatting>
  <conditionalFormatting sqref="AG13:AM13">
    <cfRule type="containsText" dxfId="1299" priority="2331" operator="containsText" text="F">
      <formula>NOT(ISERROR(SEARCH("F",AG13)))</formula>
    </cfRule>
    <cfRule type="cellIs" dxfId="1298" priority="2332" operator="equal">
      <formula>0</formula>
    </cfRule>
  </conditionalFormatting>
  <conditionalFormatting sqref="AG16:AM16">
    <cfRule type="containsText" dxfId="1297" priority="2329" operator="containsText" text="F">
      <formula>NOT(ISERROR(SEARCH("F",AG16)))</formula>
    </cfRule>
    <cfRule type="cellIs" dxfId="1296" priority="2330" operator="equal">
      <formula>0</formula>
    </cfRule>
  </conditionalFormatting>
  <conditionalFormatting sqref="AG19:AM19">
    <cfRule type="containsText" dxfId="1295" priority="2327" operator="containsText" text="F">
      <formula>NOT(ISERROR(SEARCH("F",AG19)))</formula>
    </cfRule>
    <cfRule type="cellIs" dxfId="1294" priority="2328" operator="equal">
      <formula>0</formula>
    </cfRule>
  </conditionalFormatting>
  <conditionalFormatting sqref="AG22:AM22">
    <cfRule type="containsText" dxfId="1293" priority="2325" operator="containsText" text="F">
      <formula>NOT(ISERROR(SEARCH("F",AG22)))</formula>
    </cfRule>
    <cfRule type="cellIs" dxfId="1292" priority="2326" operator="equal">
      <formula>0</formula>
    </cfRule>
  </conditionalFormatting>
  <conditionalFormatting sqref="AG25:AM25">
    <cfRule type="containsText" dxfId="1291" priority="2323" operator="containsText" text="F">
      <formula>NOT(ISERROR(SEARCH("F",AG25)))</formula>
    </cfRule>
    <cfRule type="cellIs" dxfId="1290" priority="2324" operator="equal">
      <formula>0</formula>
    </cfRule>
  </conditionalFormatting>
  <conditionalFormatting sqref="AG13:AM13">
    <cfRule type="containsText" dxfId="1289" priority="2321" operator="containsText" text="F">
      <formula>NOT(ISERROR(SEARCH("F",AG13)))</formula>
    </cfRule>
    <cfRule type="cellIs" dxfId="1288" priority="2322" operator="equal">
      <formula>0</formula>
    </cfRule>
  </conditionalFormatting>
  <conditionalFormatting sqref="AG16:AM16">
    <cfRule type="containsText" dxfId="1287" priority="2319" operator="containsText" text="F">
      <formula>NOT(ISERROR(SEARCH("F",AG16)))</formula>
    </cfRule>
    <cfRule type="cellIs" dxfId="1286" priority="2320" operator="equal">
      <formula>0</formula>
    </cfRule>
  </conditionalFormatting>
  <conditionalFormatting sqref="AG19:AM19">
    <cfRule type="containsText" dxfId="1285" priority="2317" operator="containsText" text="F">
      <formula>NOT(ISERROR(SEARCH("F",AG19)))</formula>
    </cfRule>
    <cfRule type="cellIs" dxfId="1284" priority="2318" operator="equal">
      <formula>0</formula>
    </cfRule>
  </conditionalFormatting>
  <conditionalFormatting sqref="AG22:AM22">
    <cfRule type="containsText" dxfId="1283" priority="2315" operator="containsText" text="F">
      <formula>NOT(ISERROR(SEARCH("F",AG22)))</formula>
    </cfRule>
    <cfRule type="cellIs" dxfId="1282" priority="2316" operator="equal">
      <formula>0</formula>
    </cfRule>
  </conditionalFormatting>
  <conditionalFormatting sqref="AG25:AM25">
    <cfRule type="containsText" dxfId="1281" priority="2313" operator="containsText" text="F">
      <formula>NOT(ISERROR(SEARCH("F",AG25)))</formula>
    </cfRule>
    <cfRule type="cellIs" dxfId="1280" priority="2314" operator="equal">
      <formula>0</formula>
    </cfRule>
  </conditionalFormatting>
  <conditionalFormatting sqref="AG11:AM11">
    <cfRule type="cellIs" dxfId="1279" priority="2312" operator="equal">
      <formula>1</formula>
    </cfRule>
  </conditionalFormatting>
  <conditionalFormatting sqref="AG14:AM14">
    <cfRule type="cellIs" dxfId="1278" priority="2311" operator="equal">
      <formula>1</formula>
    </cfRule>
  </conditionalFormatting>
  <conditionalFormatting sqref="AG17:AM17">
    <cfRule type="cellIs" dxfId="1277" priority="2310" operator="equal">
      <formula>1</formula>
    </cfRule>
  </conditionalFormatting>
  <conditionalFormatting sqref="AG20:AM20">
    <cfRule type="cellIs" dxfId="1276" priority="2309" operator="equal">
      <formula>1</formula>
    </cfRule>
  </conditionalFormatting>
  <conditionalFormatting sqref="AG23:AM23">
    <cfRule type="cellIs" dxfId="1275" priority="2308" operator="equal">
      <formula>1</formula>
    </cfRule>
  </conditionalFormatting>
  <conditionalFormatting sqref="AG23:AM23">
    <cfRule type="cellIs" dxfId="1274" priority="2307" operator="equal">
      <formula>1</formula>
    </cfRule>
  </conditionalFormatting>
  <conditionalFormatting sqref="AG13:AM13">
    <cfRule type="containsText" dxfId="1273" priority="2305" operator="containsText" text="F">
      <formula>NOT(ISERROR(SEARCH("F",AG13)))</formula>
    </cfRule>
    <cfRule type="cellIs" dxfId="1272" priority="2306" operator="equal">
      <formula>0</formula>
    </cfRule>
  </conditionalFormatting>
  <conditionalFormatting sqref="AG16:AM16">
    <cfRule type="containsText" dxfId="1271" priority="2303" operator="containsText" text="F">
      <formula>NOT(ISERROR(SEARCH("F",AG16)))</formula>
    </cfRule>
    <cfRule type="cellIs" dxfId="1270" priority="2304" operator="equal">
      <formula>0</formula>
    </cfRule>
  </conditionalFormatting>
  <conditionalFormatting sqref="AG19:AM19">
    <cfRule type="containsText" dxfId="1269" priority="2301" operator="containsText" text="F">
      <formula>NOT(ISERROR(SEARCH("F",AG19)))</formula>
    </cfRule>
    <cfRule type="cellIs" dxfId="1268" priority="2302" operator="equal">
      <formula>0</formula>
    </cfRule>
  </conditionalFormatting>
  <conditionalFormatting sqref="AG22:AM22">
    <cfRule type="containsText" dxfId="1267" priority="2299" operator="containsText" text="F">
      <formula>NOT(ISERROR(SEARCH("F",AG22)))</formula>
    </cfRule>
    <cfRule type="cellIs" dxfId="1266" priority="2300" operator="equal">
      <formula>0</formula>
    </cfRule>
  </conditionalFormatting>
  <conditionalFormatting sqref="AG25:AM25">
    <cfRule type="containsText" dxfId="1265" priority="2297" operator="containsText" text="F">
      <formula>NOT(ISERROR(SEARCH("F",AG25)))</formula>
    </cfRule>
    <cfRule type="cellIs" dxfId="1264" priority="2298" operator="equal">
      <formula>0</formula>
    </cfRule>
  </conditionalFormatting>
  <conditionalFormatting sqref="G63:Q71">
    <cfRule type="containsText" dxfId="1263" priority="2294" operator="containsText" text="ALT">
      <formula>NOT(ISERROR(SEARCH("ALT",G63)))</formula>
    </cfRule>
  </conditionalFormatting>
  <conditionalFormatting sqref="U17:AA17">
    <cfRule type="cellIs" dxfId="1262" priority="970" operator="equal">
      <formula>1</formula>
    </cfRule>
  </conditionalFormatting>
  <conditionalFormatting sqref="U20:AA20">
    <cfRule type="cellIs" dxfId="1261" priority="969" operator="equal">
      <formula>1</formula>
    </cfRule>
  </conditionalFormatting>
  <conditionalFormatting sqref="U23:AA23">
    <cfRule type="cellIs" dxfId="1260" priority="968" operator="equal">
      <formula>1</formula>
    </cfRule>
  </conditionalFormatting>
  <conditionalFormatting sqref="U23:AA23">
    <cfRule type="cellIs" dxfId="1259" priority="967" operator="equal">
      <formula>1</formula>
    </cfRule>
  </conditionalFormatting>
  <conditionalFormatting sqref="U22:AA22">
    <cfRule type="cellIs" dxfId="1258" priority="962" operator="equal">
      <formula>0</formula>
    </cfRule>
  </conditionalFormatting>
  <conditionalFormatting sqref="U25:AA25">
    <cfRule type="cellIs" dxfId="1257" priority="961" operator="equal">
      <formula>0</formula>
    </cfRule>
  </conditionalFormatting>
  <conditionalFormatting sqref="U25:AA25">
    <cfRule type="cellIs" dxfId="1256" priority="960" operator="equal">
      <formula>0</formula>
    </cfRule>
  </conditionalFormatting>
  <conditionalFormatting sqref="U13:AA13">
    <cfRule type="cellIs" dxfId="1255" priority="959" operator="equal">
      <formula>0</formula>
    </cfRule>
  </conditionalFormatting>
  <conditionalFormatting sqref="U16:AA16">
    <cfRule type="cellIs" dxfId="1254" priority="958" operator="equal">
      <formula>0</formula>
    </cfRule>
  </conditionalFormatting>
  <conditionalFormatting sqref="U19:AA19">
    <cfRule type="cellIs" dxfId="1253" priority="957" operator="equal">
      <formula>0</formula>
    </cfRule>
  </conditionalFormatting>
  <conditionalFormatting sqref="U22:AA22">
    <cfRule type="cellIs" dxfId="1252" priority="956" operator="equal">
      <formula>0</formula>
    </cfRule>
  </conditionalFormatting>
  <conditionalFormatting sqref="U13:AA13">
    <cfRule type="cellIs" dxfId="1251" priority="955" operator="equal">
      <formula>0</formula>
    </cfRule>
  </conditionalFormatting>
  <conditionalFormatting sqref="U16:AA16">
    <cfRule type="cellIs" dxfId="1250" priority="954" operator="equal">
      <formula>0</formula>
    </cfRule>
  </conditionalFormatting>
  <conditionalFormatting sqref="U19:AA19">
    <cfRule type="cellIs" dxfId="1249" priority="953" operator="equal">
      <formula>0</formula>
    </cfRule>
  </conditionalFormatting>
  <conditionalFormatting sqref="U22:AA22">
    <cfRule type="cellIs" dxfId="1248" priority="952" operator="equal">
      <formula>0</formula>
    </cfRule>
  </conditionalFormatting>
  <conditionalFormatting sqref="U25:AA25">
    <cfRule type="cellIs" dxfId="1247" priority="951" operator="equal">
      <formula>0</formula>
    </cfRule>
  </conditionalFormatting>
  <conditionalFormatting sqref="U25:AA25">
    <cfRule type="cellIs" dxfId="1246" priority="950" operator="equal">
      <formula>0</formula>
    </cfRule>
  </conditionalFormatting>
  <conditionalFormatting sqref="U13:AA13">
    <cfRule type="cellIs" dxfId="1245" priority="949" operator="equal">
      <formula>0</formula>
    </cfRule>
  </conditionalFormatting>
  <conditionalFormatting sqref="U16:AA16">
    <cfRule type="cellIs" dxfId="1244" priority="948" operator="equal">
      <formula>0</formula>
    </cfRule>
  </conditionalFormatting>
  <conditionalFormatting sqref="U19:AA19">
    <cfRule type="cellIs" dxfId="1243" priority="947" operator="equal">
      <formula>0</formula>
    </cfRule>
  </conditionalFormatting>
  <conditionalFormatting sqref="U22:AA22">
    <cfRule type="cellIs" dxfId="1242" priority="946" operator="equal">
      <formula>0</formula>
    </cfRule>
  </conditionalFormatting>
  <conditionalFormatting sqref="U25:AA25">
    <cfRule type="cellIs" dxfId="1241" priority="945" operator="equal">
      <formula>0</formula>
    </cfRule>
  </conditionalFormatting>
  <conditionalFormatting sqref="U20:AA20">
    <cfRule type="cellIs" dxfId="1240" priority="900" operator="equal">
      <formula>1</formula>
    </cfRule>
  </conditionalFormatting>
  <conditionalFormatting sqref="U23:AA23">
    <cfRule type="cellIs" dxfId="1239" priority="899" operator="equal">
      <formula>1</formula>
    </cfRule>
  </conditionalFormatting>
  <conditionalFormatting sqref="U23:AA23">
    <cfRule type="cellIs" dxfId="1238" priority="898" operator="equal">
      <formula>1</formula>
    </cfRule>
  </conditionalFormatting>
  <conditionalFormatting sqref="S63:AC71">
    <cfRule type="containsText" dxfId="1237" priority="2205" operator="containsText" text="ALT">
      <formula>NOT(ISERROR(SEARCH("ALT",S63)))</formula>
    </cfRule>
  </conditionalFormatting>
  <conditionalFormatting sqref="AE63:AO71">
    <cfRule type="containsText" dxfId="1236" priority="2116" operator="containsText" text="ALT">
      <formula>NOT(ISERROR(SEARCH("ALT",AE63)))</formula>
    </cfRule>
  </conditionalFormatting>
  <conditionalFormatting sqref="U17:AA17">
    <cfRule type="cellIs" dxfId="1235" priority="1492" operator="equal">
      <formula>1</formula>
    </cfRule>
  </conditionalFormatting>
  <conditionalFormatting sqref="U20:AA20">
    <cfRule type="cellIs" dxfId="1234" priority="1491" operator="equal">
      <formula>1</formula>
    </cfRule>
  </conditionalFormatting>
  <conditionalFormatting sqref="U23:AA23">
    <cfRule type="cellIs" dxfId="1233" priority="1490" operator="equal">
      <formula>1</formula>
    </cfRule>
  </conditionalFormatting>
  <conditionalFormatting sqref="U23:AA23">
    <cfRule type="cellIs" dxfId="1232" priority="1489" operator="equal">
      <formula>1</formula>
    </cfRule>
  </conditionalFormatting>
  <conditionalFormatting sqref="U22:AA22">
    <cfRule type="cellIs" dxfId="1231" priority="1484" operator="equal">
      <formula>0</formula>
    </cfRule>
  </conditionalFormatting>
  <conditionalFormatting sqref="U25:AA25">
    <cfRule type="cellIs" dxfId="1230" priority="1483" operator="equal">
      <formula>0</formula>
    </cfRule>
  </conditionalFormatting>
  <conditionalFormatting sqref="U25:AA25">
    <cfRule type="cellIs" dxfId="1229" priority="1482" operator="equal">
      <formula>0</formula>
    </cfRule>
  </conditionalFormatting>
  <conditionalFormatting sqref="U13:AA13">
    <cfRule type="cellIs" dxfId="1228" priority="1481" operator="equal">
      <formula>0</formula>
    </cfRule>
  </conditionalFormatting>
  <conditionalFormatting sqref="U16:AA16">
    <cfRule type="cellIs" dxfId="1227" priority="1480" operator="equal">
      <formula>0</formula>
    </cfRule>
  </conditionalFormatting>
  <conditionalFormatting sqref="U19:AA19">
    <cfRule type="cellIs" dxfId="1226" priority="1479" operator="equal">
      <formula>0</formula>
    </cfRule>
  </conditionalFormatting>
  <conditionalFormatting sqref="U22:AA22">
    <cfRule type="cellIs" dxfId="1225" priority="1478" operator="equal">
      <formula>0</formula>
    </cfRule>
  </conditionalFormatting>
  <conditionalFormatting sqref="U13:AA13">
    <cfRule type="cellIs" dxfId="1224" priority="1477" operator="equal">
      <formula>0</formula>
    </cfRule>
  </conditionalFormatting>
  <conditionalFormatting sqref="U16:AA16">
    <cfRule type="cellIs" dxfId="1223" priority="1476" operator="equal">
      <formula>0</formula>
    </cfRule>
  </conditionalFormatting>
  <conditionalFormatting sqref="U19:AA19">
    <cfRule type="cellIs" dxfId="1222" priority="1475" operator="equal">
      <formula>0</formula>
    </cfRule>
  </conditionalFormatting>
  <conditionalFormatting sqref="U22:AA22">
    <cfRule type="cellIs" dxfId="1221" priority="1474" operator="equal">
      <formula>0</formula>
    </cfRule>
  </conditionalFormatting>
  <conditionalFormatting sqref="U25:AA25">
    <cfRule type="cellIs" dxfId="1220" priority="1473" operator="equal">
      <formula>0</formula>
    </cfRule>
  </conditionalFormatting>
  <conditionalFormatting sqref="U25:AA25">
    <cfRule type="cellIs" dxfId="1219" priority="1472" operator="equal">
      <formula>0</formula>
    </cfRule>
  </conditionalFormatting>
  <conditionalFormatting sqref="U13:AA13">
    <cfRule type="cellIs" dxfId="1218" priority="1471" operator="equal">
      <formula>0</formula>
    </cfRule>
  </conditionalFormatting>
  <conditionalFormatting sqref="U16:AA16">
    <cfRule type="cellIs" dxfId="1217" priority="1470" operator="equal">
      <formula>0</formula>
    </cfRule>
  </conditionalFormatting>
  <conditionalFormatting sqref="U19:AA19">
    <cfRule type="cellIs" dxfId="1216" priority="1469" operator="equal">
      <formula>0</formula>
    </cfRule>
  </conditionalFormatting>
  <conditionalFormatting sqref="U22:AA22">
    <cfRule type="cellIs" dxfId="1215" priority="1468" operator="equal">
      <formula>0</formula>
    </cfRule>
  </conditionalFormatting>
  <conditionalFormatting sqref="U25:AA25">
    <cfRule type="cellIs" dxfId="1214" priority="1467" operator="equal">
      <formula>0</formula>
    </cfRule>
  </conditionalFormatting>
  <conditionalFormatting sqref="U20:AA20">
    <cfRule type="cellIs" dxfId="1213" priority="1422" operator="equal">
      <formula>1</formula>
    </cfRule>
  </conditionalFormatting>
  <conditionalFormatting sqref="U23:AA23">
    <cfRule type="cellIs" dxfId="1212" priority="1421" operator="equal">
      <formula>1</formula>
    </cfRule>
  </conditionalFormatting>
  <conditionalFormatting sqref="U23:AA23">
    <cfRule type="cellIs" dxfId="1211" priority="1420" operator="equal">
      <formula>1</formula>
    </cfRule>
  </conditionalFormatting>
  <conditionalFormatting sqref="G97:Q105">
    <cfRule type="containsText" dxfId="1210" priority="2027" operator="containsText" text="ALT">
      <formula>NOT(ISERROR(SEARCH("ALT",G97)))</formula>
    </cfRule>
  </conditionalFormatting>
  <conditionalFormatting sqref="S97:AC105">
    <cfRule type="containsText" dxfId="1209" priority="1938" operator="containsText" text="ALT">
      <formula>NOT(ISERROR(SEARCH("ALT",S97)))</formula>
    </cfRule>
  </conditionalFormatting>
  <conditionalFormatting sqref="AE97:AO105">
    <cfRule type="containsText" dxfId="1208" priority="1849" operator="containsText" text="ALT">
      <formula>NOT(ISERROR(SEARCH("ALT",AE97)))</formula>
    </cfRule>
  </conditionalFormatting>
  <conditionalFormatting sqref="G131:Q139">
    <cfRule type="containsText" dxfId="1207" priority="1760" operator="containsText" text="ALT">
      <formula>NOT(ISERROR(SEARCH("ALT",G131)))</formula>
    </cfRule>
  </conditionalFormatting>
  <conditionalFormatting sqref="S131:AC139">
    <cfRule type="containsText" dxfId="1206" priority="1671" operator="containsText" text="ALT">
      <formula>NOT(ISERROR(SEARCH("ALT",S131)))</formula>
    </cfRule>
  </conditionalFormatting>
  <conditionalFormatting sqref="AE131:AO139">
    <cfRule type="containsText" dxfId="1205" priority="1582" operator="containsText" text="ALT">
      <formula>NOT(ISERROR(SEARCH("ALT",AE131)))</formula>
    </cfRule>
  </conditionalFormatting>
  <conditionalFormatting sqref="U8:AA8">
    <cfRule type="cellIs" dxfId="1204" priority="1495" operator="equal">
      <formula>1</formula>
    </cfRule>
  </conditionalFormatting>
  <conditionalFormatting sqref="U11:AA11">
    <cfRule type="cellIs" dxfId="1203" priority="1494" operator="equal">
      <formula>1</formula>
    </cfRule>
  </conditionalFormatting>
  <conditionalFormatting sqref="U14:AA14">
    <cfRule type="cellIs" dxfId="1202" priority="1493" operator="equal">
      <formula>1</formula>
    </cfRule>
  </conditionalFormatting>
  <conditionalFormatting sqref="U10:AA10">
    <cfRule type="containsText" dxfId="1201" priority="1466" operator="containsText" text="F">
      <formula>NOT(ISERROR(SEARCH("F",U10)))</formula>
    </cfRule>
    <cfRule type="cellIs" dxfId="1200" priority="1488" operator="equal">
      <formula>0</formula>
    </cfRule>
  </conditionalFormatting>
  <conditionalFormatting sqref="U13:AA13">
    <cfRule type="cellIs" dxfId="1199" priority="1487" operator="equal">
      <formula>0</formula>
    </cfRule>
  </conditionalFormatting>
  <conditionalFormatting sqref="U16:AA16">
    <cfRule type="cellIs" dxfId="1198" priority="1486" operator="equal">
      <formula>0</formula>
    </cfRule>
  </conditionalFormatting>
  <conditionalFormatting sqref="U19:AA19">
    <cfRule type="cellIs" dxfId="1197" priority="1485" operator="equal">
      <formula>0</formula>
    </cfRule>
  </conditionalFormatting>
  <conditionalFormatting sqref="U13:AA13">
    <cfRule type="containsText" dxfId="1196" priority="1464" operator="containsText" text="F">
      <formula>NOT(ISERROR(SEARCH("F",U13)))</formula>
    </cfRule>
    <cfRule type="cellIs" dxfId="1195" priority="1465" operator="equal">
      <formula>0</formula>
    </cfRule>
  </conditionalFormatting>
  <conditionalFormatting sqref="U16:AA16">
    <cfRule type="containsText" dxfId="1194" priority="1462" operator="containsText" text="F">
      <formula>NOT(ISERROR(SEARCH("F",U16)))</formula>
    </cfRule>
    <cfRule type="cellIs" dxfId="1193" priority="1463" operator="equal">
      <formula>0</formula>
    </cfRule>
  </conditionalFormatting>
  <conditionalFormatting sqref="U19:AA19">
    <cfRule type="containsText" dxfId="1192" priority="1460" operator="containsText" text="F">
      <formula>NOT(ISERROR(SEARCH("F",U19)))</formula>
    </cfRule>
    <cfRule type="cellIs" dxfId="1191" priority="1461" operator="equal">
      <formula>0</formula>
    </cfRule>
  </conditionalFormatting>
  <conditionalFormatting sqref="U22:AA22">
    <cfRule type="containsText" dxfId="1190" priority="1458" operator="containsText" text="F">
      <formula>NOT(ISERROR(SEARCH("F",U22)))</formula>
    </cfRule>
    <cfRule type="cellIs" dxfId="1189" priority="1459" operator="equal">
      <formula>0</formula>
    </cfRule>
  </conditionalFormatting>
  <conditionalFormatting sqref="U25:AA25">
    <cfRule type="containsText" dxfId="1188" priority="1456" operator="containsText" text="F">
      <formula>NOT(ISERROR(SEARCH("F",U25)))</formula>
    </cfRule>
    <cfRule type="cellIs" dxfId="1187" priority="1457" operator="equal">
      <formula>0</formula>
    </cfRule>
  </conditionalFormatting>
  <conditionalFormatting sqref="U13:AA13">
    <cfRule type="containsText" dxfId="1186" priority="1454" operator="containsText" text="F">
      <formula>NOT(ISERROR(SEARCH("F",U13)))</formula>
    </cfRule>
    <cfRule type="cellIs" dxfId="1185" priority="1455" operator="equal">
      <formula>0</formula>
    </cfRule>
  </conditionalFormatting>
  <conditionalFormatting sqref="U16:AA16">
    <cfRule type="containsText" dxfId="1184" priority="1452" operator="containsText" text="F">
      <formula>NOT(ISERROR(SEARCH("F",U16)))</formula>
    </cfRule>
    <cfRule type="cellIs" dxfId="1183" priority="1453" operator="equal">
      <formula>0</formula>
    </cfRule>
  </conditionalFormatting>
  <conditionalFormatting sqref="U19:AA19">
    <cfRule type="containsText" dxfId="1182" priority="1450" operator="containsText" text="F">
      <formula>NOT(ISERROR(SEARCH("F",U19)))</formula>
    </cfRule>
    <cfRule type="cellIs" dxfId="1181" priority="1451" operator="equal">
      <formula>0</formula>
    </cfRule>
  </conditionalFormatting>
  <conditionalFormatting sqref="U22:AA22">
    <cfRule type="containsText" dxfId="1180" priority="1448" operator="containsText" text="F">
      <formula>NOT(ISERROR(SEARCH("F",U22)))</formula>
    </cfRule>
    <cfRule type="cellIs" dxfId="1179" priority="1449" operator="equal">
      <formula>0</formula>
    </cfRule>
  </conditionalFormatting>
  <conditionalFormatting sqref="U25:AA25">
    <cfRule type="containsText" dxfId="1178" priority="1446" operator="containsText" text="F">
      <formula>NOT(ISERROR(SEARCH("F",U25)))</formula>
    </cfRule>
    <cfRule type="cellIs" dxfId="1177" priority="1447" operator="equal">
      <formula>0</formula>
    </cfRule>
  </conditionalFormatting>
  <conditionalFormatting sqref="U13:AA13">
    <cfRule type="containsText" dxfId="1176" priority="1444" operator="containsText" text="F">
      <formula>NOT(ISERROR(SEARCH("F",U13)))</formula>
    </cfRule>
    <cfRule type="cellIs" dxfId="1175" priority="1445" operator="equal">
      <formula>0</formula>
    </cfRule>
  </conditionalFormatting>
  <conditionalFormatting sqref="U16:AA16">
    <cfRule type="containsText" dxfId="1174" priority="1442" operator="containsText" text="F">
      <formula>NOT(ISERROR(SEARCH("F",U16)))</formula>
    </cfRule>
    <cfRule type="cellIs" dxfId="1173" priority="1443" operator="equal">
      <formula>0</formula>
    </cfRule>
  </conditionalFormatting>
  <conditionalFormatting sqref="U19:AA19">
    <cfRule type="containsText" dxfId="1172" priority="1440" operator="containsText" text="F">
      <formula>NOT(ISERROR(SEARCH("F",U19)))</formula>
    </cfRule>
    <cfRule type="cellIs" dxfId="1171" priority="1441" operator="equal">
      <formula>0</formula>
    </cfRule>
  </conditionalFormatting>
  <conditionalFormatting sqref="U22:AA22">
    <cfRule type="containsText" dxfId="1170" priority="1438" operator="containsText" text="F">
      <formula>NOT(ISERROR(SEARCH("F",U22)))</formula>
    </cfRule>
    <cfRule type="cellIs" dxfId="1169" priority="1439" operator="equal">
      <formula>0</formula>
    </cfRule>
  </conditionalFormatting>
  <conditionalFormatting sqref="U25:AA25">
    <cfRule type="containsText" dxfId="1168" priority="1436" operator="containsText" text="F">
      <formula>NOT(ISERROR(SEARCH("F",U25)))</formula>
    </cfRule>
    <cfRule type="cellIs" dxfId="1167" priority="1437" operator="equal">
      <formula>0</formula>
    </cfRule>
  </conditionalFormatting>
  <conditionalFormatting sqref="U13:AA13">
    <cfRule type="containsText" dxfId="1166" priority="1434" operator="containsText" text="F">
      <formula>NOT(ISERROR(SEARCH("F",U13)))</formula>
    </cfRule>
    <cfRule type="cellIs" dxfId="1165" priority="1435" operator="equal">
      <formula>0</formula>
    </cfRule>
  </conditionalFormatting>
  <conditionalFormatting sqref="U16:AA16">
    <cfRule type="containsText" dxfId="1164" priority="1432" operator="containsText" text="F">
      <formula>NOT(ISERROR(SEARCH("F",U16)))</formula>
    </cfRule>
    <cfRule type="cellIs" dxfId="1163" priority="1433" operator="equal">
      <formula>0</formula>
    </cfRule>
  </conditionalFormatting>
  <conditionalFormatting sqref="U19:AA19">
    <cfRule type="containsText" dxfId="1162" priority="1430" operator="containsText" text="F">
      <formula>NOT(ISERROR(SEARCH("F",U19)))</formula>
    </cfRule>
    <cfRule type="cellIs" dxfId="1161" priority="1431" operator="equal">
      <formula>0</formula>
    </cfRule>
  </conditionalFormatting>
  <conditionalFormatting sqref="U22:AA22">
    <cfRule type="containsText" dxfId="1160" priority="1428" operator="containsText" text="F">
      <formula>NOT(ISERROR(SEARCH("F",U22)))</formula>
    </cfRule>
    <cfRule type="cellIs" dxfId="1159" priority="1429" operator="equal">
      <formula>0</formula>
    </cfRule>
  </conditionalFormatting>
  <conditionalFormatting sqref="U25:AA25">
    <cfRule type="containsText" dxfId="1158" priority="1426" operator="containsText" text="F">
      <formula>NOT(ISERROR(SEARCH("F",U25)))</formula>
    </cfRule>
    <cfRule type="cellIs" dxfId="1157" priority="1427" operator="equal">
      <formula>0</formula>
    </cfRule>
  </conditionalFormatting>
  <conditionalFormatting sqref="U11:AA11">
    <cfRule type="cellIs" dxfId="1156" priority="1425" operator="equal">
      <formula>1</formula>
    </cfRule>
  </conditionalFormatting>
  <conditionalFormatting sqref="U14:AA14">
    <cfRule type="cellIs" dxfId="1155" priority="1424" operator="equal">
      <formula>1</formula>
    </cfRule>
  </conditionalFormatting>
  <conditionalFormatting sqref="U17:AA17">
    <cfRule type="cellIs" dxfId="1154" priority="1423" operator="equal">
      <formula>1</formula>
    </cfRule>
  </conditionalFormatting>
  <conditionalFormatting sqref="U13:AA13">
    <cfRule type="containsText" dxfId="1153" priority="1418" operator="containsText" text="F">
      <formula>NOT(ISERROR(SEARCH("F",U13)))</formula>
    </cfRule>
    <cfRule type="cellIs" dxfId="1152" priority="1419" operator="equal">
      <formula>0</formula>
    </cfRule>
  </conditionalFormatting>
  <conditionalFormatting sqref="U16:AA16">
    <cfRule type="containsText" dxfId="1151" priority="1416" operator="containsText" text="F">
      <formula>NOT(ISERROR(SEARCH("F",U16)))</formula>
    </cfRule>
    <cfRule type="cellIs" dxfId="1150" priority="1417" operator="equal">
      <formula>0</formula>
    </cfRule>
  </conditionalFormatting>
  <conditionalFormatting sqref="U19:AA19">
    <cfRule type="containsText" dxfId="1149" priority="1414" operator="containsText" text="F">
      <formula>NOT(ISERROR(SEARCH("F",U19)))</formula>
    </cfRule>
    <cfRule type="cellIs" dxfId="1148" priority="1415" operator="equal">
      <formula>0</formula>
    </cfRule>
  </conditionalFormatting>
  <conditionalFormatting sqref="U22:AA22">
    <cfRule type="containsText" dxfId="1147" priority="1412" operator="containsText" text="F">
      <formula>NOT(ISERROR(SEARCH("F",U22)))</formula>
    </cfRule>
    <cfRule type="cellIs" dxfId="1146" priority="1413" operator="equal">
      <formula>0</formula>
    </cfRule>
  </conditionalFormatting>
  <conditionalFormatting sqref="U25:AA25">
    <cfRule type="containsText" dxfId="1145" priority="1410" operator="containsText" text="F">
      <formula>NOT(ISERROR(SEARCH("F",U25)))</formula>
    </cfRule>
    <cfRule type="cellIs" dxfId="1144" priority="1411" operator="equal">
      <formula>0</formula>
    </cfRule>
  </conditionalFormatting>
  <conditionalFormatting sqref="AG8:AM8">
    <cfRule type="cellIs" dxfId="1143" priority="1409" operator="equal">
      <formula>1</formula>
    </cfRule>
  </conditionalFormatting>
  <conditionalFormatting sqref="AG11:AM11">
    <cfRule type="cellIs" dxfId="1142" priority="1408" operator="equal">
      <formula>1</formula>
    </cfRule>
  </conditionalFormatting>
  <conditionalFormatting sqref="AG14:AM14">
    <cfRule type="cellIs" dxfId="1141" priority="1407" operator="equal">
      <formula>1</formula>
    </cfRule>
  </conditionalFormatting>
  <conditionalFormatting sqref="AG17:AM17">
    <cfRule type="cellIs" dxfId="1140" priority="1406" operator="equal">
      <formula>1</formula>
    </cfRule>
  </conditionalFormatting>
  <conditionalFormatting sqref="AG20:AM20">
    <cfRule type="cellIs" dxfId="1139" priority="1405" operator="equal">
      <formula>1</formula>
    </cfRule>
  </conditionalFormatting>
  <conditionalFormatting sqref="AG23:AM23">
    <cfRule type="cellIs" dxfId="1138" priority="1404" operator="equal">
      <formula>1</formula>
    </cfRule>
  </conditionalFormatting>
  <conditionalFormatting sqref="AG23:AM23">
    <cfRule type="cellIs" dxfId="1137" priority="1403" operator="equal">
      <formula>1</formula>
    </cfRule>
  </conditionalFormatting>
  <conditionalFormatting sqref="AG10:AM10">
    <cfRule type="containsText" dxfId="1136" priority="1380" operator="containsText" text="F">
      <formula>NOT(ISERROR(SEARCH("F",AG10)))</formula>
    </cfRule>
    <cfRule type="cellIs" dxfId="1135" priority="1402" operator="equal">
      <formula>0</formula>
    </cfRule>
  </conditionalFormatting>
  <conditionalFormatting sqref="AG13:AM13">
    <cfRule type="cellIs" dxfId="1134" priority="1401" operator="equal">
      <formula>0</formula>
    </cfRule>
  </conditionalFormatting>
  <conditionalFormatting sqref="AG16:AM16">
    <cfRule type="cellIs" dxfId="1133" priority="1400" operator="equal">
      <formula>0</formula>
    </cfRule>
  </conditionalFormatting>
  <conditionalFormatting sqref="AG19:AM19">
    <cfRule type="cellIs" dxfId="1132" priority="1399" operator="equal">
      <formula>0</formula>
    </cfRule>
  </conditionalFormatting>
  <conditionalFormatting sqref="AG22:AM22">
    <cfRule type="cellIs" dxfId="1131" priority="1398" operator="equal">
      <formula>0</formula>
    </cfRule>
  </conditionalFormatting>
  <conditionalFormatting sqref="AG25:AM25">
    <cfRule type="cellIs" dxfId="1130" priority="1397" operator="equal">
      <formula>0</formula>
    </cfRule>
  </conditionalFormatting>
  <conditionalFormatting sqref="AG25:AM25">
    <cfRule type="cellIs" dxfId="1129" priority="1396" operator="equal">
      <formula>0</formula>
    </cfRule>
  </conditionalFormatting>
  <conditionalFormatting sqref="AG13:AM13">
    <cfRule type="cellIs" dxfId="1128" priority="1395" operator="equal">
      <formula>0</formula>
    </cfRule>
  </conditionalFormatting>
  <conditionalFormatting sqref="AG16:AM16">
    <cfRule type="cellIs" dxfId="1127" priority="1394" operator="equal">
      <formula>0</formula>
    </cfRule>
  </conditionalFormatting>
  <conditionalFormatting sqref="AG19:AM19">
    <cfRule type="cellIs" dxfId="1126" priority="1393" operator="equal">
      <formula>0</formula>
    </cfRule>
  </conditionalFormatting>
  <conditionalFormatting sqref="AG22:AM22">
    <cfRule type="cellIs" dxfId="1125" priority="1392" operator="equal">
      <formula>0</formula>
    </cfRule>
  </conditionalFormatting>
  <conditionalFormatting sqref="AG13:AM13">
    <cfRule type="cellIs" dxfId="1124" priority="1391" operator="equal">
      <formula>0</formula>
    </cfRule>
  </conditionalFormatting>
  <conditionalFormatting sqref="AG16:AM16">
    <cfRule type="cellIs" dxfId="1123" priority="1390" operator="equal">
      <formula>0</formula>
    </cfRule>
  </conditionalFormatting>
  <conditionalFormatting sqref="AG19:AM19">
    <cfRule type="cellIs" dxfId="1122" priority="1389" operator="equal">
      <formula>0</formula>
    </cfRule>
  </conditionalFormatting>
  <conditionalFormatting sqref="AG22:AM22">
    <cfRule type="cellIs" dxfId="1121" priority="1388" operator="equal">
      <formula>0</formula>
    </cfRule>
  </conditionalFormatting>
  <conditionalFormatting sqref="AG25:AM25">
    <cfRule type="cellIs" dxfId="1120" priority="1387" operator="equal">
      <formula>0</formula>
    </cfRule>
  </conditionalFormatting>
  <conditionalFormatting sqref="AG25:AM25">
    <cfRule type="cellIs" dxfId="1119" priority="1386" operator="equal">
      <formula>0</formula>
    </cfRule>
  </conditionalFormatting>
  <conditionalFormatting sqref="AG13:AM13">
    <cfRule type="cellIs" dxfId="1118" priority="1385" operator="equal">
      <formula>0</formula>
    </cfRule>
  </conditionalFormatting>
  <conditionalFormatting sqref="AG16:AM16">
    <cfRule type="cellIs" dxfId="1117" priority="1384" operator="equal">
      <formula>0</formula>
    </cfRule>
  </conditionalFormatting>
  <conditionalFormatting sqref="AG19:AM19">
    <cfRule type="cellIs" dxfId="1116" priority="1383" operator="equal">
      <formula>0</formula>
    </cfRule>
  </conditionalFormatting>
  <conditionalFormatting sqref="AG22:AM22">
    <cfRule type="cellIs" dxfId="1115" priority="1382" operator="equal">
      <formula>0</formula>
    </cfRule>
  </conditionalFormatting>
  <conditionalFormatting sqref="AG25:AM25">
    <cfRule type="cellIs" dxfId="1114" priority="1381" operator="equal">
      <formula>0</formula>
    </cfRule>
  </conditionalFormatting>
  <conditionalFormatting sqref="AG13:AM13">
    <cfRule type="containsText" dxfId="1113" priority="1378" operator="containsText" text="F">
      <formula>NOT(ISERROR(SEARCH("F",AG13)))</formula>
    </cfRule>
    <cfRule type="cellIs" dxfId="1112" priority="1379" operator="equal">
      <formula>0</formula>
    </cfRule>
  </conditionalFormatting>
  <conditionalFormatting sqref="AG16:AM16">
    <cfRule type="containsText" dxfId="1111" priority="1376" operator="containsText" text="F">
      <formula>NOT(ISERROR(SEARCH("F",AG16)))</formula>
    </cfRule>
    <cfRule type="cellIs" dxfId="1110" priority="1377" operator="equal">
      <formula>0</formula>
    </cfRule>
  </conditionalFormatting>
  <conditionalFormatting sqref="AG19:AM19">
    <cfRule type="containsText" dxfId="1109" priority="1374" operator="containsText" text="F">
      <formula>NOT(ISERROR(SEARCH("F",AG19)))</formula>
    </cfRule>
    <cfRule type="cellIs" dxfId="1108" priority="1375" operator="equal">
      <formula>0</formula>
    </cfRule>
  </conditionalFormatting>
  <conditionalFormatting sqref="AG22:AM22">
    <cfRule type="containsText" dxfId="1107" priority="1372" operator="containsText" text="F">
      <formula>NOT(ISERROR(SEARCH("F",AG22)))</formula>
    </cfRule>
    <cfRule type="cellIs" dxfId="1106" priority="1373" operator="equal">
      <formula>0</formula>
    </cfRule>
  </conditionalFormatting>
  <conditionalFormatting sqref="AG25:AM25">
    <cfRule type="containsText" dxfId="1105" priority="1370" operator="containsText" text="F">
      <formula>NOT(ISERROR(SEARCH("F",AG25)))</formula>
    </cfRule>
    <cfRule type="cellIs" dxfId="1104" priority="1371" operator="equal">
      <formula>0</formula>
    </cfRule>
  </conditionalFormatting>
  <conditionalFormatting sqref="AG13:AM13">
    <cfRule type="containsText" dxfId="1103" priority="1368" operator="containsText" text="F">
      <formula>NOT(ISERROR(SEARCH("F",AG13)))</formula>
    </cfRule>
    <cfRule type="cellIs" dxfId="1102" priority="1369" operator="equal">
      <formula>0</formula>
    </cfRule>
  </conditionalFormatting>
  <conditionalFormatting sqref="AG16:AM16">
    <cfRule type="containsText" dxfId="1101" priority="1366" operator="containsText" text="F">
      <formula>NOT(ISERROR(SEARCH("F",AG16)))</formula>
    </cfRule>
    <cfRule type="cellIs" dxfId="1100" priority="1367" operator="equal">
      <formula>0</formula>
    </cfRule>
  </conditionalFormatting>
  <conditionalFormatting sqref="AG19:AM19">
    <cfRule type="containsText" dxfId="1099" priority="1364" operator="containsText" text="F">
      <formula>NOT(ISERROR(SEARCH("F",AG19)))</formula>
    </cfRule>
    <cfRule type="cellIs" dxfId="1098" priority="1365" operator="equal">
      <formula>0</formula>
    </cfRule>
  </conditionalFormatting>
  <conditionalFormatting sqref="AG22:AM22">
    <cfRule type="containsText" dxfId="1097" priority="1362" operator="containsText" text="F">
      <formula>NOT(ISERROR(SEARCH("F",AG22)))</formula>
    </cfRule>
    <cfRule type="cellIs" dxfId="1096" priority="1363" operator="equal">
      <formula>0</formula>
    </cfRule>
  </conditionalFormatting>
  <conditionalFormatting sqref="AG25:AM25">
    <cfRule type="containsText" dxfId="1095" priority="1360" operator="containsText" text="F">
      <formula>NOT(ISERROR(SEARCH("F",AG25)))</formula>
    </cfRule>
    <cfRule type="cellIs" dxfId="1094" priority="1361" operator="equal">
      <formula>0</formula>
    </cfRule>
  </conditionalFormatting>
  <conditionalFormatting sqref="AG13:AM13">
    <cfRule type="containsText" dxfId="1093" priority="1358" operator="containsText" text="F">
      <formula>NOT(ISERROR(SEARCH("F",AG13)))</formula>
    </cfRule>
    <cfRule type="cellIs" dxfId="1092" priority="1359" operator="equal">
      <formula>0</formula>
    </cfRule>
  </conditionalFormatting>
  <conditionalFormatting sqref="AG16:AM16">
    <cfRule type="containsText" dxfId="1091" priority="1356" operator="containsText" text="F">
      <formula>NOT(ISERROR(SEARCH("F",AG16)))</formula>
    </cfRule>
    <cfRule type="cellIs" dxfId="1090" priority="1357" operator="equal">
      <formula>0</formula>
    </cfRule>
  </conditionalFormatting>
  <conditionalFormatting sqref="AG19:AM19">
    <cfRule type="containsText" dxfId="1089" priority="1354" operator="containsText" text="F">
      <formula>NOT(ISERROR(SEARCH("F",AG19)))</formula>
    </cfRule>
    <cfRule type="cellIs" dxfId="1088" priority="1355" operator="equal">
      <formula>0</formula>
    </cfRule>
  </conditionalFormatting>
  <conditionalFormatting sqref="AG22:AM22">
    <cfRule type="containsText" dxfId="1087" priority="1352" operator="containsText" text="F">
      <formula>NOT(ISERROR(SEARCH("F",AG22)))</formula>
    </cfRule>
    <cfRule type="cellIs" dxfId="1086" priority="1353" operator="equal">
      <formula>0</formula>
    </cfRule>
  </conditionalFormatting>
  <conditionalFormatting sqref="AG25:AM25">
    <cfRule type="containsText" dxfId="1085" priority="1350" operator="containsText" text="F">
      <formula>NOT(ISERROR(SEARCH("F",AG25)))</formula>
    </cfRule>
    <cfRule type="cellIs" dxfId="1084" priority="1351" operator="equal">
      <formula>0</formula>
    </cfRule>
  </conditionalFormatting>
  <conditionalFormatting sqref="AG13:AM13">
    <cfRule type="containsText" dxfId="1083" priority="1348" operator="containsText" text="F">
      <formula>NOT(ISERROR(SEARCH("F",AG13)))</formula>
    </cfRule>
    <cfRule type="cellIs" dxfId="1082" priority="1349" operator="equal">
      <formula>0</formula>
    </cfRule>
  </conditionalFormatting>
  <conditionalFormatting sqref="AG16:AM16">
    <cfRule type="containsText" dxfId="1081" priority="1346" operator="containsText" text="F">
      <formula>NOT(ISERROR(SEARCH("F",AG16)))</formula>
    </cfRule>
    <cfRule type="cellIs" dxfId="1080" priority="1347" operator="equal">
      <formula>0</formula>
    </cfRule>
  </conditionalFormatting>
  <conditionalFormatting sqref="AG19:AM19">
    <cfRule type="containsText" dxfId="1079" priority="1344" operator="containsText" text="F">
      <formula>NOT(ISERROR(SEARCH("F",AG19)))</formula>
    </cfRule>
    <cfRule type="cellIs" dxfId="1078" priority="1345" operator="equal">
      <formula>0</formula>
    </cfRule>
  </conditionalFormatting>
  <conditionalFormatting sqref="AG22:AM22">
    <cfRule type="containsText" dxfId="1077" priority="1342" operator="containsText" text="F">
      <formula>NOT(ISERROR(SEARCH("F",AG22)))</formula>
    </cfRule>
    <cfRule type="cellIs" dxfId="1076" priority="1343" operator="equal">
      <formula>0</formula>
    </cfRule>
  </conditionalFormatting>
  <conditionalFormatting sqref="AG25:AM25">
    <cfRule type="containsText" dxfId="1075" priority="1340" operator="containsText" text="F">
      <formula>NOT(ISERROR(SEARCH("F",AG25)))</formula>
    </cfRule>
    <cfRule type="cellIs" dxfId="1074" priority="1341" operator="equal">
      <formula>0</formula>
    </cfRule>
  </conditionalFormatting>
  <conditionalFormatting sqref="AG11:AM11">
    <cfRule type="cellIs" dxfId="1073" priority="1339" operator="equal">
      <formula>1</formula>
    </cfRule>
  </conditionalFormatting>
  <conditionalFormatting sqref="AG14:AM14">
    <cfRule type="cellIs" dxfId="1072" priority="1338" operator="equal">
      <formula>1</formula>
    </cfRule>
  </conditionalFormatting>
  <conditionalFormatting sqref="AG17:AM17">
    <cfRule type="cellIs" dxfId="1071" priority="1337" operator="equal">
      <formula>1</formula>
    </cfRule>
  </conditionalFormatting>
  <conditionalFormatting sqref="AG20:AM20">
    <cfRule type="cellIs" dxfId="1070" priority="1336" operator="equal">
      <formula>1</formula>
    </cfRule>
  </conditionalFormatting>
  <conditionalFormatting sqref="AG23:AM23">
    <cfRule type="cellIs" dxfId="1069" priority="1335" operator="equal">
      <formula>1</formula>
    </cfRule>
  </conditionalFormatting>
  <conditionalFormatting sqref="AG23:AM23">
    <cfRule type="cellIs" dxfId="1068" priority="1334" operator="equal">
      <formula>1</formula>
    </cfRule>
  </conditionalFormatting>
  <conditionalFormatting sqref="AG13:AM13">
    <cfRule type="containsText" dxfId="1067" priority="1332" operator="containsText" text="F">
      <formula>NOT(ISERROR(SEARCH("F",AG13)))</formula>
    </cfRule>
    <cfRule type="cellIs" dxfId="1066" priority="1333" operator="equal">
      <formula>0</formula>
    </cfRule>
  </conditionalFormatting>
  <conditionalFormatting sqref="AG16:AM16">
    <cfRule type="containsText" dxfId="1065" priority="1330" operator="containsText" text="F">
      <formula>NOT(ISERROR(SEARCH("F",AG16)))</formula>
    </cfRule>
    <cfRule type="cellIs" dxfId="1064" priority="1331" operator="equal">
      <formula>0</formula>
    </cfRule>
  </conditionalFormatting>
  <conditionalFormatting sqref="AG19:AM19">
    <cfRule type="containsText" dxfId="1063" priority="1328" operator="containsText" text="F">
      <formula>NOT(ISERROR(SEARCH("F",AG19)))</formula>
    </cfRule>
    <cfRule type="cellIs" dxfId="1062" priority="1329" operator="equal">
      <formula>0</formula>
    </cfRule>
  </conditionalFormatting>
  <conditionalFormatting sqref="AG22:AM22">
    <cfRule type="containsText" dxfId="1061" priority="1326" operator="containsText" text="F">
      <formula>NOT(ISERROR(SEARCH("F",AG22)))</formula>
    </cfRule>
    <cfRule type="cellIs" dxfId="1060" priority="1327" operator="equal">
      <formula>0</formula>
    </cfRule>
  </conditionalFormatting>
  <conditionalFormatting sqref="AG25:AM25">
    <cfRule type="containsText" dxfId="1059" priority="1324" operator="containsText" text="F">
      <formula>NOT(ISERROR(SEARCH("F",AG25)))</formula>
    </cfRule>
    <cfRule type="cellIs" dxfId="1058" priority="1325" operator="equal">
      <formula>0</formula>
    </cfRule>
  </conditionalFormatting>
  <conditionalFormatting sqref="I87:O87">
    <cfRule type="cellIs" dxfId="1057" priority="511" operator="equal">
      <formula>0</formula>
    </cfRule>
  </conditionalFormatting>
  <conditionalFormatting sqref="I90:O90">
    <cfRule type="cellIs" dxfId="1056" priority="510" operator="equal">
      <formula>0</formula>
    </cfRule>
  </conditionalFormatting>
  <conditionalFormatting sqref="I93:O93">
    <cfRule type="cellIs" dxfId="1055" priority="509" operator="equal">
      <formula>0</formula>
    </cfRule>
  </conditionalFormatting>
  <conditionalFormatting sqref="I93:O93">
    <cfRule type="cellIs" dxfId="1054" priority="508" operator="equal">
      <formula>0</formula>
    </cfRule>
  </conditionalFormatting>
  <conditionalFormatting sqref="I81:O81">
    <cfRule type="cellIs" dxfId="1053" priority="507" operator="equal">
      <formula>0</formula>
    </cfRule>
  </conditionalFormatting>
  <conditionalFormatting sqref="I84:O84">
    <cfRule type="cellIs" dxfId="1052" priority="506" operator="equal">
      <formula>0</formula>
    </cfRule>
  </conditionalFormatting>
  <conditionalFormatting sqref="I87:O87">
    <cfRule type="cellIs" dxfId="1051" priority="505" operator="equal">
      <formula>0</formula>
    </cfRule>
  </conditionalFormatting>
  <conditionalFormatting sqref="I90:O90">
    <cfRule type="cellIs" dxfId="1050" priority="504" operator="equal">
      <formula>0</formula>
    </cfRule>
  </conditionalFormatting>
  <conditionalFormatting sqref="I93:O93">
    <cfRule type="cellIs" dxfId="1049" priority="503" operator="equal">
      <formula>0</formula>
    </cfRule>
  </conditionalFormatting>
  <conditionalFormatting sqref="I84:O84">
    <cfRule type="containsText" dxfId="1048" priority="488" operator="containsText" text="F">
      <formula>NOT(ISERROR(SEARCH("F",I84)))</formula>
    </cfRule>
    <cfRule type="cellIs" dxfId="1047" priority="489" operator="equal">
      <formula>0</formula>
    </cfRule>
  </conditionalFormatting>
  <conditionalFormatting sqref="I87:O87">
    <cfRule type="containsText" dxfId="1046" priority="486" operator="containsText" text="F">
      <formula>NOT(ISERROR(SEARCH("F",I87)))</formula>
    </cfRule>
    <cfRule type="cellIs" dxfId="1045" priority="487" operator="equal">
      <formula>0</formula>
    </cfRule>
  </conditionalFormatting>
  <conditionalFormatting sqref="I90:O90">
    <cfRule type="containsText" dxfId="1044" priority="484" operator="containsText" text="F">
      <formula>NOT(ISERROR(SEARCH("F",I90)))</formula>
    </cfRule>
    <cfRule type="cellIs" dxfId="1043" priority="485" operator="equal">
      <formula>0</formula>
    </cfRule>
  </conditionalFormatting>
  <conditionalFormatting sqref="I93:O93">
    <cfRule type="containsText" dxfId="1042" priority="482" operator="containsText" text="F">
      <formula>NOT(ISERROR(SEARCH("F",I93)))</formula>
    </cfRule>
    <cfRule type="cellIs" dxfId="1041" priority="483" operator="equal">
      <formula>0</formula>
    </cfRule>
  </conditionalFormatting>
  <conditionalFormatting sqref="I81:O81">
    <cfRule type="containsText" dxfId="1040" priority="480" operator="containsText" text="F">
      <formula>NOT(ISERROR(SEARCH("F",I81)))</formula>
    </cfRule>
    <cfRule type="cellIs" dxfId="1039" priority="481" operator="equal">
      <formula>0</formula>
    </cfRule>
  </conditionalFormatting>
  <conditionalFormatting sqref="I84:O84">
    <cfRule type="containsText" dxfId="1038" priority="478" operator="containsText" text="F">
      <formula>NOT(ISERROR(SEARCH("F",I84)))</formula>
    </cfRule>
    <cfRule type="cellIs" dxfId="1037" priority="479" operator="equal">
      <formula>0</formula>
    </cfRule>
  </conditionalFormatting>
  <conditionalFormatting sqref="I87:O87">
    <cfRule type="containsText" dxfId="1036" priority="476" operator="containsText" text="F">
      <formula>NOT(ISERROR(SEARCH("F",I87)))</formula>
    </cfRule>
    <cfRule type="cellIs" dxfId="1035" priority="477" operator="equal">
      <formula>0</formula>
    </cfRule>
  </conditionalFormatting>
  <conditionalFormatting sqref="I90:O90">
    <cfRule type="containsText" dxfId="1034" priority="474" operator="containsText" text="F">
      <formula>NOT(ISERROR(SEARCH("F",I90)))</formula>
    </cfRule>
    <cfRule type="cellIs" dxfId="1033" priority="475" operator="equal">
      <formula>0</formula>
    </cfRule>
  </conditionalFormatting>
  <conditionalFormatting sqref="I93:O93">
    <cfRule type="containsText" dxfId="1032" priority="472" operator="containsText" text="F">
      <formula>NOT(ISERROR(SEARCH("F",I93)))</formula>
    </cfRule>
    <cfRule type="cellIs" dxfId="1031" priority="473" operator="equal">
      <formula>0</formula>
    </cfRule>
  </conditionalFormatting>
  <conditionalFormatting sqref="I81:O81">
    <cfRule type="containsText" dxfId="1030" priority="470" operator="containsText" text="F">
      <formula>NOT(ISERROR(SEARCH("F",I81)))</formula>
    </cfRule>
    <cfRule type="cellIs" dxfId="1029" priority="471" operator="equal">
      <formula>0</formula>
    </cfRule>
  </conditionalFormatting>
  <conditionalFormatting sqref="I84:O84">
    <cfRule type="containsText" dxfId="1028" priority="468" operator="containsText" text="F">
      <formula>NOT(ISERROR(SEARCH("F",I84)))</formula>
    </cfRule>
    <cfRule type="cellIs" dxfId="1027" priority="469" operator="equal">
      <formula>0</formula>
    </cfRule>
  </conditionalFormatting>
  <conditionalFormatting sqref="I87:O87">
    <cfRule type="containsText" dxfId="1026" priority="466" operator="containsText" text="F">
      <formula>NOT(ISERROR(SEARCH("F",I87)))</formula>
    </cfRule>
    <cfRule type="cellIs" dxfId="1025" priority="467" operator="equal">
      <formula>0</formula>
    </cfRule>
  </conditionalFormatting>
  <conditionalFormatting sqref="I90:O90">
    <cfRule type="containsText" dxfId="1024" priority="464" operator="containsText" text="F">
      <formula>NOT(ISERROR(SEARCH("F",I90)))</formula>
    </cfRule>
    <cfRule type="cellIs" dxfId="1023" priority="465" operator="equal">
      <formula>0</formula>
    </cfRule>
  </conditionalFormatting>
  <conditionalFormatting sqref="I93:O93">
    <cfRule type="containsText" dxfId="1022" priority="462" operator="containsText" text="F">
      <formula>NOT(ISERROR(SEARCH("F",I93)))</formula>
    </cfRule>
    <cfRule type="cellIs" dxfId="1021" priority="463" operator="equal">
      <formula>0</formula>
    </cfRule>
  </conditionalFormatting>
  <conditionalFormatting sqref="I81:O81">
    <cfRule type="containsText" dxfId="1020" priority="454" operator="containsText" text="F">
      <formula>NOT(ISERROR(SEARCH("F",I81)))</formula>
    </cfRule>
    <cfRule type="cellIs" dxfId="1019" priority="455" operator="equal">
      <formula>0</formula>
    </cfRule>
  </conditionalFormatting>
  <conditionalFormatting sqref="I84:O84">
    <cfRule type="containsText" dxfId="1018" priority="452" operator="containsText" text="F">
      <formula>NOT(ISERROR(SEARCH("F",I84)))</formula>
    </cfRule>
    <cfRule type="cellIs" dxfId="1017" priority="453" operator="equal">
      <formula>0</formula>
    </cfRule>
  </conditionalFormatting>
  <conditionalFormatting sqref="I87:O87">
    <cfRule type="containsText" dxfId="1016" priority="450" operator="containsText" text="F">
      <formula>NOT(ISERROR(SEARCH("F",I87)))</formula>
    </cfRule>
    <cfRule type="cellIs" dxfId="1015" priority="451" operator="equal">
      <formula>0</formula>
    </cfRule>
  </conditionalFormatting>
  <conditionalFormatting sqref="U8:AA8">
    <cfRule type="cellIs" dxfId="1014" priority="1145" operator="equal">
      <formula>1</formula>
    </cfRule>
  </conditionalFormatting>
  <conditionalFormatting sqref="U11:AA11">
    <cfRule type="cellIs" dxfId="1013" priority="1144" operator="equal">
      <formula>1</formula>
    </cfRule>
  </conditionalFormatting>
  <conditionalFormatting sqref="U14:AA14">
    <cfRule type="cellIs" dxfId="1012" priority="1143" operator="equal">
      <formula>1</formula>
    </cfRule>
  </conditionalFormatting>
  <conditionalFormatting sqref="U17:AA17">
    <cfRule type="cellIs" dxfId="1011" priority="1142" operator="equal">
      <formula>1</formula>
    </cfRule>
  </conditionalFormatting>
  <conditionalFormatting sqref="U20:AA20">
    <cfRule type="cellIs" dxfId="1010" priority="1141" operator="equal">
      <formula>1</formula>
    </cfRule>
  </conditionalFormatting>
  <conditionalFormatting sqref="U23:AA23">
    <cfRule type="cellIs" dxfId="1009" priority="1140" operator="equal">
      <formula>1</formula>
    </cfRule>
  </conditionalFormatting>
  <conditionalFormatting sqref="U23:AA23">
    <cfRule type="cellIs" dxfId="1008" priority="1139" operator="equal">
      <formula>1</formula>
    </cfRule>
  </conditionalFormatting>
  <conditionalFormatting sqref="U10:AA10">
    <cfRule type="containsText" dxfId="1007" priority="1116" operator="containsText" text="F">
      <formula>NOT(ISERROR(SEARCH("F",U10)))</formula>
    </cfRule>
    <cfRule type="cellIs" dxfId="1006" priority="1138" operator="equal">
      <formula>0</formula>
    </cfRule>
  </conditionalFormatting>
  <conditionalFormatting sqref="U13:AA13">
    <cfRule type="cellIs" dxfId="1005" priority="1137" operator="equal">
      <formula>0</formula>
    </cfRule>
  </conditionalFormatting>
  <conditionalFormatting sqref="U16:AA16">
    <cfRule type="cellIs" dxfId="1004" priority="1136" operator="equal">
      <formula>0</formula>
    </cfRule>
  </conditionalFormatting>
  <conditionalFormatting sqref="U19:AA19">
    <cfRule type="cellIs" dxfId="1003" priority="1135" operator="equal">
      <formula>0</formula>
    </cfRule>
  </conditionalFormatting>
  <conditionalFormatting sqref="U22:AA22">
    <cfRule type="cellIs" dxfId="1002" priority="1134" operator="equal">
      <formula>0</formula>
    </cfRule>
  </conditionalFormatting>
  <conditionalFormatting sqref="U25:AA25">
    <cfRule type="cellIs" dxfId="1001" priority="1133" operator="equal">
      <formula>0</formula>
    </cfRule>
  </conditionalFormatting>
  <conditionalFormatting sqref="U25:AA25">
    <cfRule type="cellIs" dxfId="1000" priority="1132" operator="equal">
      <formula>0</formula>
    </cfRule>
  </conditionalFormatting>
  <conditionalFormatting sqref="U13:AA13">
    <cfRule type="cellIs" dxfId="999" priority="1131" operator="equal">
      <formula>0</formula>
    </cfRule>
  </conditionalFormatting>
  <conditionalFormatting sqref="U16:AA16">
    <cfRule type="cellIs" dxfId="998" priority="1130" operator="equal">
      <formula>0</formula>
    </cfRule>
  </conditionalFormatting>
  <conditionalFormatting sqref="U19:AA19">
    <cfRule type="cellIs" dxfId="997" priority="1129" operator="equal">
      <formula>0</formula>
    </cfRule>
  </conditionalFormatting>
  <conditionalFormatting sqref="U22:AA22">
    <cfRule type="cellIs" dxfId="996" priority="1128" operator="equal">
      <formula>0</formula>
    </cfRule>
  </conditionalFormatting>
  <conditionalFormatting sqref="U13:AA13">
    <cfRule type="cellIs" dxfId="995" priority="1127" operator="equal">
      <formula>0</formula>
    </cfRule>
  </conditionalFormatting>
  <conditionalFormatting sqref="U16:AA16">
    <cfRule type="cellIs" dxfId="994" priority="1126" operator="equal">
      <formula>0</formula>
    </cfRule>
  </conditionalFormatting>
  <conditionalFormatting sqref="U19:AA19">
    <cfRule type="cellIs" dxfId="993" priority="1125" operator="equal">
      <formula>0</formula>
    </cfRule>
  </conditionalFormatting>
  <conditionalFormatting sqref="U22:AA22">
    <cfRule type="cellIs" dxfId="992" priority="1124" operator="equal">
      <formula>0</formula>
    </cfRule>
  </conditionalFormatting>
  <conditionalFormatting sqref="U25:AA25">
    <cfRule type="cellIs" dxfId="991" priority="1123" operator="equal">
      <formula>0</formula>
    </cfRule>
  </conditionalFormatting>
  <conditionalFormatting sqref="U25:AA25">
    <cfRule type="cellIs" dxfId="990" priority="1122" operator="equal">
      <formula>0</formula>
    </cfRule>
  </conditionalFormatting>
  <conditionalFormatting sqref="U13:AA13">
    <cfRule type="cellIs" dxfId="989" priority="1121" operator="equal">
      <formula>0</formula>
    </cfRule>
  </conditionalFormatting>
  <conditionalFormatting sqref="U16:AA16">
    <cfRule type="cellIs" dxfId="988" priority="1120" operator="equal">
      <formula>0</formula>
    </cfRule>
  </conditionalFormatting>
  <conditionalFormatting sqref="U19:AA19">
    <cfRule type="cellIs" dxfId="987" priority="1119" operator="equal">
      <formula>0</formula>
    </cfRule>
  </conditionalFormatting>
  <conditionalFormatting sqref="U22:AA22">
    <cfRule type="cellIs" dxfId="986" priority="1118" operator="equal">
      <formula>0</formula>
    </cfRule>
  </conditionalFormatting>
  <conditionalFormatting sqref="U25:AA25">
    <cfRule type="cellIs" dxfId="985" priority="1117" operator="equal">
      <formula>0</formula>
    </cfRule>
  </conditionalFormatting>
  <conditionalFormatting sqref="U25:AA25">
    <cfRule type="containsText" dxfId="984" priority="1096" operator="containsText" text="F">
      <formula>NOT(ISERROR(SEARCH("F",U25)))</formula>
    </cfRule>
    <cfRule type="cellIs" dxfId="983" priority="1097" operator="equal">
      <formula>0</formula>
    </cfRule>
  </conditionalFormatting>
  <conditionalFormatting sqref="U13:AA13">
    <cfRule type="containsText" dxfId="982" priority="1094" operator="containsText" text="F">
      <formula>NOT(ISERROR(SEARCH("F",U13)))</formula>
    </cfRule>
    <cfRule type="cellIs" dxfId="981" priority="1095" operator="equal">
      <formula>0</formula>
    </cfRule>
  </conditionalFormatting>
  <conditionalFormatting sqref="U16:AA16">
    <cfRule type="containsText" dxfId="980" priority="1092" operator="containsText" text="F">
      <formula>NOT(ISERROR(SEARCH("F",U16)))</formula>
    </cfRule>
    <cfRule type="cellIs" dxfId="979" priority="1093" operator="equal">
      <formula>0</formula>
    </cfRule>
  </conditionalFormatting>
  <conditionalFormatting sqref="U19:AA19">
    <cfRule type="containsText" dxfId="978" priority="1090" operator="containsText" text="F">
      <formula>NOT(ISERROR(SEARCH("F",U19)))</formula>
    </cfRule>
    <cfRule type="cellIs" dxfId="977" priority="1091" operator="equal">
      <formula>0</formula>
    </cfRule>
  </conditionalFormatting>
  <conditionalFormatting sqref="U22:AA22">
    <cfRule type="containsText" dxfId="976" priority="1088" operator="containsText" text="F">
      <formula>NOT(ISERROR(SEARCH("F",U22)))</formula>
    </cfRule>
    <cfRule type="cellIs" dxfId="975" priority="1089" operator="equal">
      <formula>0</formula>
    </cfRule>
  </conditionalFormatting>
  <conditionalFormatting sqref="U25:AA25">
    <cfRule type="containsText" dxfId="974" priority="1086" operator="containsText" text="F">
      <formula>NOT(ISERROR(SEARCH("F",U25)))</formula>
    </cfRule>
    <cfRule type="cellIs" dxfId="973" priority="1087" operator="equal">
      <formula>0</formula>
    </cfRule>
  </conditionalFormatting>
  <conditionalFormatting sqref="U13:AA13">
    <cfRule type="containsText" dxfId="972" priority="1084" operator="containsText" text="F">
      <formula>NOT(ISERROR(SEARCH("F",U13)))</formula>
    </cfRule>
    <cfRule type="cellIs" dxfId="971" priority="1085" operator="equal">
      <formula>0</formula>
    </cfRule>
  </conditionalFormatting>
  <conditionalFormatting sqref="U16:AA16">
    <cfRule type="containsText" dxfId="970" priority="1082" operator="containsText" text="F">
      <formula>NOT(ISERROR(SEARCH("F",U16)))</formula>
    </cfRule>
    <cfRule type="cellIs" dxfId="969" priority="1083" operator="equal">
      <formula>0</formula>
    </cfRule>
  </conditionalFormatting>
  <conditionalFormatting sqref="U19:AA19">
    <cfRule type="containsText" dxfId="968" priority="1080" operator="containsText" text="F">
      <formula>NOT(ISERROR(SEARCH("F",U19)))</formula>
    </cfRule>
    <cfRule type="cellIs" dxfId="967" priority="1081" operator="equal">
      <formula>0</formula>
    </cfRule>
  </conditionalFormatting>
  <conditionalFormatting sqref="U22:AA22">
    <cfRule type="containsText" dxfId="966" priority="1078" operator="containsText" text="F">
      <formula>NOT(ISERROR(SEARCH("F",U22)))</formula>
    </cfRule>
    <cfRule type="cellIs" dxfId="965" priority="1079" operator="equal">
      <formula>0</formula>
    </cfRule>
  </conditionalFormatting>
  <conditionalFormatting sqref="U25:AA25">
    <cfRule type="containsText" dxfId="964" priority="1076" operator="containsText" text="F">
      <formula>NOT(ISERROR(SEARCH("F",U25)))</formula>
    </cfRule>
    <cfRule type="cellIs" dxfId="963" priority="1077" operator="equal">
      <formula>0</formula>
    </cfRule>
  </conditionalFormatting>
  <conditionalFormatting sqref="U11:AA11">
    <cfRule type="cellIs" dxfId="962" priority="1075" operator="equal">
      <formula>1</formula>
    </cfRule>
  </conditionalFormatting>
  <conditionalFormatting sqref="U14:AA14">
    <cfRule type="cellIs" dxfId="961" priority="1074" operator="equal">
      <formula>1</formula>
    </cfRule>
  </conditionalFormatting>
  <conditionalFormatting sqref="U17:AA17">
    <cfRule type="cellIs" dxfId="960" priority="1073" operator="equal">
      <formula>1</formula>
    </cfRule>
  </conditionalFormatting>
  <conditionalFormatting sqref="U20:AA20">
    <cfRule type="cellIs" dxfId="959" priority="1072" operator="equal">
      <formula>1</formula>
    </cfRule>
  </conditionalFormatting>
  <conditionalFormatting sqref="U23:AA23">
    <cfRule type="cellIs" dxfId="958" priority="1071" operator="equal">
      <formula>1</formula>
    </cfRule>
  </conditionalFormatting>
  <conditionalFormatting sqref="U23:AA23">
    <cfRule type="cellIs" dxfId="957" priority="1070" operator="equal">
      <formula>1</formula>
    </cfRule>
  </conditionalFormatting>
  <conditionalFormatting sqref="U13:AA13">
    <cfRule type="containsText" dxfId="956" priority="1068" operator="containsText" text="F">
      <formula>NOT(ISERROR(SEARCH("F",U13)))</formula>
    </cfRule>
    <cfRule type="cellIs" dxfId="955" priority="1069" operator="equal">
      <formula>0</formula>
    </cfRule>
  </conditionalFormatting>
  <conditionalFormatting sqref="U16:AA16">
    <cfRule type="containsText" dxfId="954" priority="1066" operator="containsText" text="F">
      <formula>NOT(ISERROR(SEARCH("F",U16)))</formula>
    </cfRule>
    <cfRule type="cellIs" dxfId="953" priority="1067" operator="equal">
      <formula>0</formula>
    </cfRule>
  </conditionalFormatting>
  <conditionalFormatting sqref="U19:AA19">
    <cfRule type="containsText" dxfId="952" priority="1064" operator="containsText" text="F">
      <formula>NOT(ISERROR(SEARCH("F",U19)))</formula>
    </cfRule>
    <cfRule type="cellIs" dxfId="951" priority="1065" operator="equal">
      <formula>0</formula>
    </cfRule>
  </conditionalFormatting>
  <conditionalFormatting sqref="U22:AA22">
    <cfRule type="containsText" dxfId="950" priority="1062" operator="containsText" text="F">
      <formula>NOT(ISERROR(SEARCH("F",U22)))</formula>
    </cfRule>
    <cfRule type="cellIs" dxfId="949" priority="1063" operator="equal">
      <formula>0</formula>
    </cfRule>
  </conditionalFormatting>
  <conditionalFormatting sqref="U25:AA25">
    <cfRule type="containsText" dxfId="948" priority="1060" operator="containsText" text="F">
      <formula>NOT(ISERROR(SEARCH("F",U25)))</formula>
    </cfRule>
    <cfRule type="cellIs" dxfId="947" priority="1061" operator="equal">
      <formula>0</formula>
    </cfRule>
  </conditionalFormatting>
  <conditionalFormatting sqref="AG8:AM8">
    <cfRule type="cellIs" dxfId="946" priority="1059" operator="equal">
      <formula>1</formula>
    </cfRule>
  </conditionalFormatting>
  <conditionalFormatting sqref="AG11:AM11">
    <cfRule type="cellIs" dxfId="945" priority="1058" operator="equal">
      <formula>1</formula>
    </cfRule>
  </conditionalFormatting>
  <conditionalFormatting sqref="AG14:AM14">
    <cfRule type="cellIs" dxfId="944" priority="1057" operator="equal">
      <formula>1</formula>
    </cfRule>
  </conditionalFormatting>
  <conditionalFormatting sqref="AG17:AM17">
    <cfRule type="cellIs" dxfId="943" priority="1056" operator="equal">
      <formula>1</formula>
    </cfRule>
  </conditionalFormatting>
  <conditionalFormatting sqref="AG20:AM20">
    <cfRule type="cellIs" dxfId="942" priority="1055" operator="equal">
      <formula>1</formula>
    </cfRule>
  </conditionalFormatting>
  <conditionalFormatting sqref="AG23:AM23">
    <cfRule type="cellIs" dxfId="941" priority="1054" operator="equal">
      <formula>1</formula>
    </cfRule>
  </conditionalFormatting>
  <conditionalFormatting sqref="AG23:AM23">
    <cfRule type="cellIs" dxfId="940" priority="1053" operator="equal">
      <formula>1</formula>
    </cfRule>
  </conditionalFormatting>
  <conditionalFormatting sqref="AG10:AM10">
    <cfRule type="containsText" dxfId="939" priority="1030" operator="containsText" text="F">
      <formula>NOT(ISERROR(SEARCH("F",AG10)))</formula>
    </cfRule>
    <cfRule type="cellIs" dxfId="938" priority="1052" operator="equal">
      <formula>0</formula>
    </cfRule>
  </conditionalFormatting>
  <conditionalFormatting sqref="AG13:AM13">
    <cfRule type="cellIs" dxfId="937" priority="1051" operator="equal">
      <formula>0</formula>
    </cfRule>
  </conditionalFormatting>
  <conditionalFormatting sqref="AG16:AM16">
    <cfRule type="cellIs" dxfId="936" priority="1050" operator="equal">
      <formula>0</formula>
    </cfRule>
  </conditionalFormatting>
  <conditionalFormatting sqref="AG19:AM19">
    <cfRule type="cellIs" dxfId="935" priority="1049" operator="equal">
      <formula>0</formula>
    </cfRule>
  </conditionalFormatting>
  <conditionalFormatting sqref="AG22:AM22">
    <cfRule type="cellIs" dxfId="934" priority="1048" operator="equal">
      <formula>0</formula>
    </cfRule>
  </conditionalFormatting>
  <conditionalFormatting sqref="AG25:AM25">
    <cfRule type="cellIs" dxfId="933" priority="1047" operator="equal">
      <formula>0</formula>
    </cfRule>
  </conditionalFormatting>
  <conditionalFormatting sqref="AG25:AM25">
    <cfRule type="cellIs" dxfId="932" priority="1046" operator="equal">
      <formula>0</formula>
    </cfRule>
  </conditionalFormatting>
  <conditionalFormatting sqref="AG13:AM13">
    <cfRule type="cellIs" dxfId="931" priority="1045" operator="equal">
      <formula>0</formula>
    </cfRule>
  </conditionalFormatting>
  <conditionalFormatting sqref="AG16:AM16">
    <cfRule type="cellIs" dxfId="930" priority="1044" operator="equal">
      <formula>0</formula>
    </cfRule>
  </conditionalFormatting>
  <conditionalFormatting sqref="AG19:AM19">
    <cfRule type="cellIs" dxfId="929" priority="1043" operator="equal">
      <formula>0</formula>
    </cfRule>
  </conditionalFormatting>
  <conditionalFormatting sqref="AG22:AM22">
    <cfRule type="cellIs" dxfId="928" priority="1042" operator="equal">
      <formula>0</formula>
    </cfRule>
  </conditionalFormatting>
  <conditionalFormatting sqref="AG13:AM13">
    <cfRule type="cellIs" dxfId="927" priority="1041" operator="equal">
      <formula>0</formula>
    </cfRule>
  </conditionalFormatting>
  <conditionalFormatting sqref="AG16:AM16">
    <cfRule type="cellIs" dxfId="926" priority="1040" operator="equal">
      <formula>0</formula>
    </cfRule>
  </conditionalFormatting>
  <conditionalFormatting sqref="AG19:AM19">
    <cfRule type="cellIs" dxfId="925" priority="1039" operator="equal">
      <formula>0</formula>
    </cfRule>
  </conditionalFormatting>
  <conditionalFormatting sqref="AG22:AM22">
    <cfRule type="cellIs" dxfId="924" priority="1038" operator="equal">
      <formula>0</formula>
    </cfRule>
  </conditionalFormatting>
  <conditionalFormatting sqref="AG25:AM25">
    <cfRule type="cellIs" dxfId="923" priority="1037" operator="equal">
      <formula>0</formula>
    </cfRule>
  </conditionalFormatting>
  <conditionalFormatting sqref="AG25:AM25">
    <cfRule type="cellIs" dxfId="922" priority="1036" operator="equal">
      <formula>0</formula>
    </cfRule>
  </conditionalFormatting>
  <conditionalFormatting sqref="AG13:AM13">
    <cfRule type="cellIs" dxfId="921" priority="1035" operator="equal">
      <formula>0</formula>
    </cfRule>
  </conditionalFormatting>
  <conditionalFormatting sqref="AG16:AM16">
    <cfRule type="cellIs" dxfId="920" priority="1034" operator="equal">
      <formula>0</formula>
    </cfRule>
  </conditionalFormatting>
  <conditionalFormatting sqref="AG19:AM19">
    <cfRule type="cellIs" dxfId="919" priority="1033" operator="equal">
      <formula>0</formula>
    </cfRule>
  </conditionalFormatting>
  <conditionalFormatting sqref="AG22:AM22">
    <cfRule type="cellIs" dxfId="918" priority="1032" operator="equal">
      <formula>0</formula>
    </cfRule>
  </conditionalFormatting>
  <conditionalFormatting sqref="AG25:AM25">
    <cfRule type="cellIs" dxfId="917" priority="1031" operator="equal">
      <formula>0</formula>
    </cfRule>
  </conditionalFormatting>
  <conditionalFormatting sqref="AG13:AM13">
    <cfRule type="containsText" dxfId="916" priority="1028" operator="containsText" text="F">
      <formula>NOT(ISERROR(SEARCH("F",AG13)))</formula>
    </cfRule>
    <cfRule type="cellIs" dxfId="915" priority="1029" operator="equal">
      <formula>0</formula>
    </cfRule>
  </conditionalFormatting>
  <conditionalFormatting sqref="AG16:AM16">
    <cfRule type="containsText" dxfId="914" priority="1026" operator="containsText" text="F">
      <formula>NOT(ISERROR(SEARCH("F",AG16)))</formula>
    </cfRule>
    <cfRule type="cellIs" dxfId="913" priority="1027" operator="equal">
      <formula>0</formula>
    </cfRule>
  </conditionalFormatting>
  <conditionalFormatting sqref="AG19:AM19">
    <cfRule type="containsText" dxfId="912" priority="1024" operator="containsText" text="F">
      <formula>NOT(ISERROR(SEARCH("F",AG19)))</formula>
    </cfRule>
    <cfRule type="cellIs" dxfId="911" priority="1025" operator="equal">
      <formula>0</formula>
    </cfRule>
  </conditionalFormatting>
  <conditionalFormatting sqref="AG22:AM22">
    <cfRule type="containsText" dxfId="910" priority="1022" operator="containsText" text="F">
      <formula>NOT(ISERROR(SEARCH("F",AG22)))</formula>
    </cfRule>
    <cfRule type="cellIs" dxfId="909" priority="1023" operator="equal">
      <formula>0</formula>
    </cfRule>
  </conditionalFormatting>
  <conditionalFormatting sqref="AG25:AM25">
    <cfRule type="containsText" dxfId="908" priority="1020" operator="containsText" text="F">
      <formula>NOT(ISERROR(SEARCH("F",AG25)))</formula>
    </cfRule>
    <cfRule type="cellIs" dxfId="907" priority="1021" operator="equal">
      <formula>0</formula>
    </cfRule>
  </conditionalFormatting>
  <conditionalFormatting sqref="AG13:AM13">
    <cfRule type="containsText" dxfId="906" priority="1018" operator="containsText" text="F">
      <formula>NOT(ISERROR(SEARCH("F",AG13)))</formula>
    </cfRule>
    <cfRule type="cellIs" dxfId="905" priority="1019" operator="equal">
      <formula>0</formula>
    </cfRule>
  </conditionalFormatting>
  <conditionalFormatting sqref="AG16:AM16">
    <cfRule type="containsText" dxfId="904" priority="1016" operator="containsText" text="F">
      <formula>NOT(ISERROR(SEARCH("F",AG16)))</formula>
    </cfRule>
    <cfRule type="cellIs" dxfId="903" priority="1017" operator="equal">
      <formula>0</formula>
    </cfRule>
  </conditionalFormatting>
  <conditionalFormatting sqref="AG19:AM19">
    <cfRule type="containsText" dxfId="902" priority="1014" operator="containsText" text="F">
      <formula>NOT(ISERROR(SEARCH("F",AG19)))</formula>
    </cfRule>
    <cfRule type="cellIs" dxfId="901" priority="1015" operator="equal">
      <formula>0</formula>
    </cfRule>
  </conditionalFormatting>
  <conditionalFormatting sqref="AG22:AM22">
    <cfRule type="containsText" dxfId="900" priority="1012" operator="containsText" text="F">
      <formula>NOT(ISERROR(SEARCH("F",AG22)))</formula>
    </cfRule>
    <cfRule type="cellIs" dxfId="899" priority="1013" operator="equal">
      <formula>0</formula>
    </cfRule>
  </conditionalFormatting>
  <conditionalFormatting sqref="AG25:AM25">
    <cfRule type="containsText" dxfId="898" priority="1010" operator="containsText" text="F">
      <formula>NOT(ISERROR(SEARCH("F",AG25)))</formula>
    </cfRule>
    <cfRule type="cellIs" dxfId="897" priority="1011" operator="equal">
      <formula>0</formula>
    </cfRule>
  </conditionalFormatting>
  <conditionalFormatting sqref="AG13:AM13">
    <cfRule type="containsText" dxfId="896" priority="1008" operator="containsText" text="F">
      <formula>NOT(ISERROR(SEARCH("F",AG13)))</formula>
    </cfRule>
    <cfRule type="cellIs" dxfId="895" priority="1009" operator="equal">
      <formula>0</formula>
    </cfRule>
  </conditionalFormatting>
  <conditionalFormatting sqref="AG16:AM16">
    <cfRule type="containsText" dxfId="894" priority="1006" operator="containsText" text="F">
      <formula>NOT(ISERROR(SEARCH("F",AG16)))</formula>
    </cfRule>
    <cfRule type="cellIs" dxfId="893" priority="1007" operator="equal">
      <formula>0</formula>
    </cfRule>
  </conditionalFormatting>
  <conditionalFormatting sqref="AG19:AM19">
    <cfRule type="containsText" dxfId="892" priority="1004" operator="containsText" text="F">
      <formula>NOT(ISERROR(SEARCH("F",AG19)))</formula>
    </cfRule>
    <cfRule type="cellIs" dxfId="891" priority="1005" operator="equal">
      <formula>0</formula>
    </cfRule>
  </conditionalFormatting>
  <conditionalFormatting sqref="AG22:AM22">
    <cfRule type="containsText" dxfId="890" priority="1002" operator="containsText" text="F">
      <formula>NOT(ISERROR(SEARCH("F",AG22)))</formula>
    </cfRule>
    <cfRule type="cellIs" dxfId="889" priority="1003" operator="equal">
      <formula>0</formula>
    </cfRule>
  </conditionalFormatting>
  <conditionalFormatting sqref="AG25:AM25">
    <cfRule type="containsText" dxfId="888" priority="1000" operator="containsText" text="F">
      <formula>NOT(ISERROR(SEARCH("F",AG25)))</formula>
    </cfRule>
    <cfRule type="cellIs" dxfId="887" priority="1001" operator="equal">
      <formula>0</formula>
    </cfRule>
  </conditionalFormatting>
  <conditionalFormatting sqref="AG13:AM13">
    <cfRule type="containsText" dxfId="886" priority="998" operator="containsText" text="F">
      <formula>NOT(ISERROR(SEARCH("F",AG13)))</formula>
    </cfRule>
    <cfRule type="cellIs" dxfId="885" priority="999" operator="equal">
      <formula>0</formula>
    </cfRule>
  </conditionalFormatting>
  <conditionalFormatting sqref="AG16:AM16">
    <cfRule type="containsText" dxfId="884" priority="996" operator="containsText" text="F">
      <formula>NOT(ISERROR(SEARCH("F",AG16)))</formula>
    </cfRule>
    <cfRule type="cellIs" dxfId="883" priority="997" operator="equal">
      <formula>0</formula>
    </cfRule>
  </conditionalFormatting>
  <conditionalFormatting sqref="AG19:AM19">
    <cfRule type="containsText" dxfId="882" priority="994" operator="containsText" text="F">
      <formula>NOT(ISERROR(SEARCH("F",AG19)))</formula>
    </cfRule>
    <cfRule type="cellIs" dxfId="881" priority="995" operator="equal">
      <formula>0</formula>
    </cfRule>
  </conditionalFormatting>
  <conditionalFormatting sqref="AG22:AM22">
    <cfRule type="containsText" dxfId="880" priority="992" operator="containsText" text="F">
      <formula>NOT(ISERROR(SEARCH("F",AG22)))</formula>
    </cfRule>
    <cfRule type="cellIs" dxfId="879" priority="993" operator="equal">
      <formula>0</formula>
    </cfRule>
  </conditionalFormatting>
  <conditionalFormatting sqref="AG25:AM25">
    <cfRule type="containsText" dxfId="878" priority="990" operator="containsText" text="F">
      <formula>NOT(ISERROR(SEARCH("F",AG25)))</formula>
    </cfRule>
    <cfRule type="cellIs" dxfId="877" priority="991" operator="equal">
      <formula>0</formula>
    </cfRule>
  </conditionalFormatting>
  <conditionalFormatting sqref="AG11:AM11">
    <cfRule type="cellIs" dxfId="876" priority="989" operator="equal">
      <formula>1</formula>
    </cfRule>
  </conditionalFormatting>
  <conditionalFormatting sqref="AG14:AM14">
    <cfRule type="cellIs" dxfId="875" priority="988" operator="equal">
      <formula>1</formula>
    </cfRule>
  </conditionalFormatting>
  <conditionalFormatting sqref="AG17:AM17">
    <cfRule type="cellIs" dxfId="874" priority="987" operator="equal">
      <formula>1</formula>
    </cfRule>
  </conditionalFormatting>
  <conditionalFormatting sqref="AG20:AM20">
    <cfRule type="cellIs" dxfId="873" priority="986" operator="equal">
      <formula>1</formula>
    </cfRule>
  </conditionalFormatting>
  <conditionalFormatting sqref="AG23:AM23">
    <cfRule type="cellIs" dxfId="872" priority="985" operator="equal">
      <formula>1</formula>
    </cfRule>
  </conditionalFormatting>
  <conditionalFormatting sqref="AG23:AM23">
    <cfRule type="cellIs" dxfId="871" priority="984" operator="equal">
      <formula>1</formula>
    </cfRule>
  </conditionalFormatting>
  <conditionalFormatting sqref="AG13:AM13">
    <cfRule type="containsText" dxfId="870" priority="982" operator="containsText" text="F">
      <formula>NOT(ISERROR(SEARCH("F",AG13)))</formula>
    </cfRule>
    <cfRule type="cellIs" dxfId="869" priority="983" operator="equal">
      <formula>0</formula>
    </cfRule>
  </conditionalFormatting>
  <conditionalFormatting sqref="AG16:AM16">
    <cfRule type="containsText" dxfId="868" priority="980" operator="containsText" text="F">
      <formula>NOT(ISERROR(SEARCH("F",AG16)))</formula>
    </cfRule>
    <cfRule type="cellIs" dxfId="867" priority="981" operator="equal">
      <formula>0</formula>
    </cfRule>
  </conditionalFormatting>
  <conditionalFormatting sqref="AG19:AM19">
    <cfRule type="containsText" dxfId="866" priority="978" operator="containsText" text="F">
      <formula>NOT(ISERROR(SEARCH("F",AG19)))</formula>
    </cfRule>
    <cfRule type="cellIs" dxfId="865" priority="979" operator="equal">
      <formula>0</formula>
    </cfRule>
  </conditionalFormatting>
  <conditionalFormatting sqref="AG22:AM22">
    <cfRule type="containsText" dxfId="864" priority="976" operator="containsText" text="F">
      <formula>NOT(ISERROR(SEARCH("F",AG22)))</formula>
    </cfRule>
    <cfRule type="cellIs" dxfId="863" priority="977" operator="equal">
      <formula>0</formula>
    </cfRule>
  </conditionalFormatting>
  <conditionalFormatting sqref="AG25:AM25">
    <cfRule type="containsText" dxfId="862" priority="974" operator="containsText" text="F">
      <formula>NOT(ISERROR(SEARCH("F",AG25)))</formula>
    </cfRule>
    <cfRule type="cellIs" dxfId="861" priority="975" operator="equal">
      <formula>0</formula>
    </cfRule>
  </conditionalFormatting>
  <conditionalFormatting sqref="U8:AA8">
    <cfRule type="cellIs" dxfId="860" priority="973" operator="equal">
      <formula>1</formula>
    </cfRule>
  </conditionalFormatting>
  <conditionalFormatting sqref="U11:AA11">
    <cfRule type="cellIs" dxfId="859" priority="972" operator="equal">
      <formula>1</formula>
    </cfRule>
  </conditionalFormatting>
  <conditionalFormatting sqref="U14:AA14">
    <cfRule type="cellIs" dxfId="858" priority="971" operator="equal">
      <formula>1</formula>
    </cfRule>
  </conditionalFormatting>
  <conditionalFormatting sqref="U10:AA10">
    <cfRule type="containsText" dxfId="857" priority="944" operator="containsText" text="F">
      <formula>NOT(ISERROR(SEARCH("F",U10)))</formula>
    </cfRule>
    <cfRule type="cellIs" dxfId="856" priority="966" operator="equal">
      <formula>0</formula>
    </cfRule>
  </conditionalFormatting>
  <conditionalFormatting sqref="U13:AA13">
    <cfRule type="cellIs" dxfId="855" priority="965" operator="equal">
      <formula>0</formula>
    </cfRule>
  </conditionalFormatting>
  <conditionalFormatting sqref="U16:AA16">
    <cfRule type="cellIs" dxfId="854" priority="964" operator="equal">
      <formula>0</formula>
    </cfRule>
  </conditionalFormatting>
  <conditionalFormatting sqref="U19:AA19">
    <cfRule type="cellIs" dxfId="853" priority="963" operator="equal">
      <formula>0</formula>
    </cfRule>
  </conditionalFormatting>
  <conditionalFormatting sqref="U13:AA13">
    <cfRule type="containsText" dxfId="852" priority="942" operator="containsText" text="F">
      <formula>NOT(ISERROR(SEARCH("F",U13)))</formula>
    </cfRule>
    <cfRule type="cellIs" dxfId="851" priority="943" operator="equal">
      <formula>0</formula>
    </cfRule>
  </conditionalFormatting>
  <conditionalFormatting sqref="U16:AA16">
    <cfRule type="containsText" dxfId="850" priority="940" operator="containsText" text="F">
      <formula>NOT(ISERROR(SEARCH("F",U16)))</formula>
    </cfRule>
    <cfRule type="cellIs" dxfId="849" priority="941" operator="equal">
      <formula>0</formula>
    </cfRule>
  </conditionalFormatting>
  <conditionalFormatting sqref="U19:AA19">
    <cfRule type="containsText" dxfId="848" priority="938" operator="containsText" text="F">
      <formula>NOT(ISERROR(SEARCH("F",U19)))</formula>
    </cfRule>
    <cfRule type="cellIs" dxfId="847" priority="939" operator="equal">
      <formula>0</formula>
    </cfRule>
  </conditionalFormatting>
  <conditionalFormatting sqref="U22:AA22">
    <cfRule type="containsText" dxfId="846" priority="936" operator="containsText" text="F">
      <formula>NOT(ISERROR(SEARCH("F",U22)))</formula>
    </cfRule>
    <cfRule type="cellIs" dxfId="845" priority="937" operator="equal">
      <formula>0</formula>
    </cfRule>
  </conditionalFormatting>
  <conditionalFormatting sqref="U25:AA25">
    <cfRule type="containsText" dxfId="844" priority="934" operator="containsText" text="F">
      <formula>NOT(ISERROR(SEARCH("F",U25)))</formula>
    </cfRule>
    <cfRule type="cellIs" dxfId="843" priority="935" operator="equal">
      <formula>0</formula>
    </cfRule>
  </conditionalFormatting>
  <conditionalFormatting sqref="U13:AA13">
    <cfRule type="containsText" dxfId="842" priority="932" operator="containsText" text="F">
      <formula>NOT(ISERROR(SEARCH("F",U13)))</formula>
    </cfRule>
    <cfRule type="cellIs" dxfId="841" priority="933" operator="equal">
      <formula>0</formula>
    </cfRule>
  </conditionalFormatting>
  <conditionalFormatting sqref="U16:AA16">
    <cfRule type="containsText" dxfId="840" priority="930" operator="containsText" text="F">
      <formula>NOT(ISERROR(SEARCH("F",U16)))</formula>
    </cfRule>
    <cfRule type="cellIs" dxfId="839" priority="931" operator="equal">
      <formula>0</formula>
    </cfRule>
  </conditionalFormatting>
  <conditionalFormatting sqref="U19:AA19">
    <cfRule type="containsText" dxfId="838" priority="928" operator="containsText" text="F">
      <formula>NOT(ISERROR(SEARCH("F",U19)))</formula>
    </cfRule>
    <cfRule type="cellIs" dxfId="837" priority="929" operator="equal">
      <formula>0</formula>
    </cfRule>
  </conditionalFormatting>
  <conditionalFormatting sqref="U22:AA22">
    <cfRule type="containsText" dxfId="836" priority="926" operator="containsText" text="F">
      <formula>NOT(ISERROR(SEARCH("F",U22)))</formula>
    </cfRule>
    <cfRule type="cellIs" dxfId="835" priority="927" operator="equal">
      <formula>0</formula>
    </cfRule>
  </conditionalFormatting>
  <conditionalFormatting sqref="U25:AA25">
    <cfRule type="containsText" dxfId="834" priority="924" operator="containsText" text="F">
      <formula>NOT(ISERROR(SEARCH("F",U25)))</formula>
    </cfRule>
    <cfRule type="cellIs" dxfId="833" priority="925" operator="equal">
      <formula>0</formula>
    </cfRule>
  </conditionalFormatting>
  <conditionalFormatting sqref="U13:AA13">
    <cfRule type="containsText" dxfId="832" priority="922" operator="containsText" text="F">
      <formula>NOT(ISERROR(SEARCH("F",U13)))</formula>
    </cfRule>
    <cfRule type="cellIs" dxfId="831" priority="923" operator="equal">
      <formula>0</formula>
    </cfRule>
  </conditionalFormatting>
  <conditionalFormatting sqref="U16:AA16">
    <cfRule type="containsText" dxfId="830" priority="920" operator="containsText" text="F">
      <formula>NOT(ISERROR(SEARCH("F",U16)))</formula>
    </cfRule>
    <cfRule type="cellIs" dxfId="829" priority="921" operator="equal">
      <formula>0</formula>
    </cfRule>
  </conditionalFormatting>
  <conditionalFormatting sqref="U19:AA19">
    <cfRule type="containsText" dxfId="828" priority="918" operator="containsText" text="F">
      <formula>NOT(ISERROR(SEARCH("F",U19)))</formula>
    </cfRule>
    <cfRule type="cellIs" dxfId="827" priority="919" operator="equal">
      <formula>0</formula>
    </cfRule>
  </conditionalFormatting>
  <conditionalFormatting sqref="U22:AA22">
    <cfRule type="containsText" dxfId="826" priority="916" operator="containsText" text="F">
      <formula>NOT(ISERROR(SEARCH("F",U22)))</formula>
    </cfRule>
    <cfRule type="cellIs" dxfId="825" priority="917" operator="equal">
      <formula>0</formula>
    </cfRule>
  </conditionalFormatting>
  <conditionalFormatting sqref="U25:AA25">
    <cfRule type="containsText" dxfId="824" priority="914" operator="containsText" text="F">
      <formula>NOT(ISERROR(SEARCH("F",U25)))</formula>
    </cfRule>
    <cfRule type="cellIs" dxfId="823" priority="915" operator="equal">
      <formula>0</formula>
    </cfRule>
  </conditionalFormatting>
  <conditionalFormatting sqref="U13:AA13">
    <cfRule type="containsText" dxfId="822" priority="912" operator="containsText" text="F">
      <formula>NOT(ISERROR(SEARCH("F",U13)))</formula>
    </cfRule>
    <cfRule type="cellIs" dxfId="821" priority="913" operator="equal">
      <formula>0</formula>
    </cfRule>
  </conditionalFormatting>
  <conditionalFormatting sqref="U16:AA16">
    <cfRule type="containsText" dxfId="820" priority="910" operator="containsText" text="F">
      <formula>NOT(ISERROR(SEARCH("F",U16)))</formula>
    </cfRule>
    <cfRule type="cellIs" dxfId="819" priority="911" operator="equal">
      <formula>0</formula>
    </cfRule>
  </conditionalFormatting>
  <conditionalFormatting sqref="U19:AA19">
    <cfRule type="containsText" dxfId="818" priority="908" operator="containsText" text="F">
      <formula>NOT(ISERROR(SEARCH("F",U19)))</formula>
    </cfRule>
    <cfRule type="cellIs" dxfId="817" priority="909" operator="equal">
      <formula>0</formula>
    </cfRule>
  </conditionalFormatting>
  <conditionalFormatting sqref="U22:AA22">
    <cfRule type="containsText" dxfId="816" priority="906" operator="containsText" text="F">
      <formula>NOT(ISERROR(SEARCH("F",U22)))</formula>
    </cfRule>
    <cfRule type="cellIs" dxfId="815" priority="907" operator="equal">
      <formula>0</formula>
    </cfRule>
  </conditionalFormatting>
  <conditionalFormatting sqref="U25:AA25">
    <cfRule type="containsText" dxfId="814" priority="904" operator="containsText" text="F">
      <formula>NOT(ISERROR(SEARCH("F",U25)))</formula>
    </cfRule>
    <cfRule type="cellIs" dxfId="813" priority="905" operator="equal">
      <formula>0</formula>
    </cfRule>
  </conditionalFormatting>
  <conditionalFormatting sqref="U11:AA11">
    <cfRule type="cellIs" dxfId="812" priority="903" operator="equal">
      <formula>1</formula>
    </cfRule>
  </conditionalFormatting>
  <conditionalFormatting sqref="U14:AA14">
    <cfRule type="cellIs" dxfId="811" priority="902" operator="equal">
      <formula>1</formula>
    </cfRule>
  </conditionalFormatting>
  <conditionalFormatting sqref="U17:AA17">
    <cfRule type="cellIs" dxfId="810" priority="901" operator="equal">
      <formula>1</formula>
    </cfRule>
  </conditionalFormatting>
  <conditionalFormatting sqref="U13:AA13">
    <cfRule type="containsText" dxfId="809" priority="896" operator="containsText" text="F">
      <formula>NOT(ISERROR(SEARCH("F",U13)))</formula>
    </cfRule>
    <cfRule type="cellIs" dxfId="808" priority="897" operator="equal">
      <formula>0</formula>
    </cfRule>
  </conditionalFormatting>
  <conditionalFormatting sqref="U16:AA16">
    <cfRule type="containsText" dxfId="807" priority="894" operator="containsText" text="F">
      <formula>NOT(ISERROR(SEARCH("F",U16)))</formula>
    </cfRule>
    <cfRule type="cellIs" dxfId="806" priority="895" operator="equal">
      <formula>0</formula>
    </cfRule>
  </conditionalFormatting>
  <conditionalFormatting sqref="U19:AA19">
    <cfRule type="containsText" dxfId="805" priority="892" operator="containsText" text="F">
      <formula>NOT(ISERROR(SEARCH("F",U19)))</formula>
    </cfRule>
    <cfRule type="cellIs" dxfId="804" priority="893" operator="equal">
      <formula>0</formula>
    </cfRule>
  </conditionalFormatting>
  <conditionalFormatting sqref="U22:AA22">
    <cfRule type="containsText" dxfId="803" priority="890" operator="containsText" text="F">
      <formula>NOT(ISERROR(SEARCH("F",U22)))</formula>
    </cfRule>
    <cfRule type="cellIs" dxfId="802" priority="891" operator="equal">
      <formula>0</formula>
    </cfRule>
  </conditionalFormatting>
  <conditionalFormatting sqref="U25:AA25">
    <cfRule type="containsText" dxfId="801" priority="888" operator="containsText" text="F">
      <formula>NOT(ISERROR(SEARCH("F",U25)))</formula>
    </cfRule>
    <cfRule type="cellIs" dxfId="800" priority="889" operator="equal">
      <formula>0</formula>
    </cfRule>
  </conditionalFormatting>
  <conditionalFormatting sqref="AG8:AM8">
    <cfRule type="cellIs" dxfId="799" priority="887" operator="equal">
      <formula>1</formula>
    </cfRule>
  </conditionalFormatting>
  <conditionalFormatting sqref="AG11:AM11">
    <cfRule type="cellIs" dxfId="798" priority="886" operator="equal">
      <formula>1</formula>
    </cfRule>
  </conditionalFormatting>
  <conditionalFormatting sqref="AG14:AM14">
    <cfRule type="cellIs" dxfId="797" priority="885" operator="equal">
      <formula>1</formula>
    </cfRule>
  </conditionalFormatting>
  <conditionalFormatting sqref="AG17:AM17">
    <cfRule type="cellIs" dxfId="796" priority="884" operator="equal">
      <formula>1</formula>
    </cfRule>
  </conditionalFormatting>
  <conditionalFormatting sqref="AG20:AM20">
    <cfRule type="cellIs" dxfId="795" priority="883" operator="equal">
      <formula>1</formula>
    </cfRule>
  </conditionalFormatting>
  <conditionalFormatting sqref="AG23:AM23">
    <cfRule type="cellIs" dxfId="794" priority="882" operator="equal">
      <formula>1</formula>
    </cfRule>
  </conditionalFormatting>
  <conditionalFormatting sqref="AG23:AM23">
    <cfRule type="cellIs" dxfId="793" priority="881" operator="equal">
      <formula>1</formula>
    </cfRule>
  </conditionalFormatting>
  <conditionalFormatting sqref="AG10:AM10">
    <cfRule type="containsText" dxfId="792" priority="858" operator="containsText" text="F">
      <formula>NOT(ISERROR(SEARCH("F",AG10)))</formula>
    </cfRule>
    <cfRule type="cellIs" dxfId="791" priority="880" operator="equal">
      <formula>0</formula>
    </cfRule>
  </conditionalFormatting>
  <conditionalFormatting sqref="AG13:AM13">
    <cfRule type="cellIs" dxfId="790" priority="879" operator="equal">
      <formula>0</formula>
    </cfRule>
  </conditionalFormatting>
  <conditionalFormatting sqref="AG16:AM16">
    <cfRule type="cellIs" dxfId="789" priority="878" operator="equal">
      <formula>0</formula>
    </cfRule>
  </conditionalFormatting>
  <conditionalFormatting sqref="AG19:AM19">
    <cfRule type="cellIs" dxfId="788" priority="877" operator="equal">
      <formula>0</formula>
    </cfRule>
  </conditionalFormatting>
  <conditionalFormatting sqref="AG22:AM22">
    <cfRule type="cellIs" dxfId="787" priority="876" operator="equal">
      <formula>0</formula>
    </cfRule>
  </conditionalFormatting>
  <conditionalFormatting sqref="AG25:AM25">
    <cfRule type="cellIs" dxfId="786" priority="875" operator="equal">
      <formula>0</formula>
    </cfRule>
  </conditionalFormatting>
  <conditionalFormatting sqref="AG25:AM25">
    <cfRule type="cellIs" dxfId="785" priority="874" operator="equal">
      <formula>0</formula>
    </cfRule>
  </conditionalFormatting>
  <conditionalFormatting sqref="AG13:AM13">
    <cfRule type="cellIs" dxfId="784" priority="873" operator="equal">
      <formula>0</formula>
    </cfRule>
  </conditionalFormatting>
  <conditionalFormatting sqref="AG16:AM16">
    <cfRule type="cellIs" dxfId="783" priority="872" operator="equal">
      <formula>0</formula>
    </cfRule>
  </conditionalFormatting>
  <conditionalFormatting sqref="AG19:AM19">
    <cfRule type="cellIs" dxfId="782" priority="871" operator="equal">
      <formula>0</formula>
    </cfRule>
  </conditionalFormatting>
  <conditionalFormatting sqref="AG22:AM22">
    <cfRule type="cellIs" dxfId="781" priority="870" operator="equal">
      <formula>0</formula>
    </cfRule>
  </conditionalFormatting>
  <conditionalFormatting sqref="AG13:AM13">
    <cfRule type="cellIs" dxfId="780" priority="869" operator="equal">
      <formula>0</formula>
    </cfRule>
  </conditionalFormatting>
  <conditionalFormatting sqref="AG16:AM16">
    <cfRule type="cellIs" dxfId="779" priority="868" operator="equal">
      <formula>0</formula>
    </cfRule>
  </conditionalFormatting>
  <conditionalFormatting sqref="AG19:AM19">
    <cfRule type="cellIs" dxfId="778" priority="867" operator="equal">
      <formula>0</formula>
    </cfRule>
  </conditionalFormatting>
  <conditionalFormatting sqref="AG22:AM22">
    <cfRule type="cellIs" dxfId="777" priority="866" operator="equal">
      <formula>0</formula>
    </cfRule>
  </conditionalFormatting>
  <conditionalFormatting sqref="AG25:AM25">
    <cfRule type="cellIs" dxfId="776" priority="865" operator="equal">
      <formula>0</formula>
    </cfRule>
  </conditionalFormatting>
  <conditionalFormatting sqref="AG25:AM25">
    <cfRule type="cellIs" dxfId="775" priority="864" operator="equal">
      <formula>0</formula>
    </cfRule>
  </conditionalFormatting>
  <conditionalFormatting sqref="AG13:AM13">
    <cfRule type="cellIs" dxfId="774" priority="863" operator="equal">
      <formula>0</formula>
    </cfRule>
  </conditionalFormatting>
  <conditionalFormatting sqref="AG16:AM16">
    <cfRule type="cellIs" dxfId="773" priority="862" operator="equal">
      <formula>0</formula>
    </cfRule>
  </conditionalFormatting>
  <conditionalFormatting sqref="AG19:AM19">
    <cfRule type="cellIs" dxfId="772" priority="861" operator="equal">
      <formula>0</formula>
    </cfRule>
  </conditionalFormatting>
  <conditionalFormatting sqref="AG22:AM22">
    <cfRule type="cellIs" dxfId="771" priority="860" operator="equal">
      <formula>0</formula>
    </cfRule>
  </conditionalFormatting>
  <conditionalFormatting sqref="AG25:AM25">
    <cfRule type="cellIs" dxfId="770" priority="859" operator="equal">
      <formula>0</formula>
    </cfRule>
  </conditionalFormatting>
  <conditionalFormatting sqref="AG13:AM13">
    <cfRule type="containsText" dxfId="769" priority="856" operator="containsText" text="F">
      <formula>NOT(ISERROR(SEARCH("F",AG13)))</formula>
    </cfRule>
    <cfRule type="cellIs" dxfId="768" priority="857" operator="equal">
      <formula>0</formula>
    </cfRule>
  </conditionalFormatting>
  <conditionalFormatting sqref="AG16:AM16">
    <cfRule type="containsText" dxfId="767" priority="854" operator="containsText" text="F">
      <formula>NOT(ISERROR(SEARCH("F",AG16)))</formula>
    </cfRule>
    <cfRule type="cellIs" dxfId="766" priority="855" operator="equal">
      <formula>0</formula>
    </cfRule>
  </conditionalFormatting>
  <conditionalFormatting sqref="AG19:AM19">
    <cfRule type="containsText" dxfId="765" priority="852" operator="containsText" text="F">
      <formula>NOT(ISERROR(SEARCH("F",AG19)))</formula>
    </cfRule>
    <cfRule type="cellIs" dxfId="764" priority="853" operator="equal">
      <formula>0</formula>
    </cfRule>
  </conditionalFormatting>
  <conditionalFormatting sqref="AG22:AM22">
    <cfRule type="containsText" dxfId="763" priority="850" operator="containsText" text="F">
      <formula>NOT(ISERROR(SEARCH("F",AG22)))</formula>
    </cfRule>
    <cfRule type="cellIs" dxfId="762" priority="851" operator="equal">
      <formula>0</formula>
    </cfRule>
  </conditionalFormatting>
  <conditionalFormatting sqref="AG25:AM25">
    <cfRule type="containsText" dxfId="761" priority="848" operator="containsText" text="F">
      <formula>NOT(ISERROR(SEARCH("F",AG25)))</formula>
    </cfRule>
    <cfRule type="cellIs" dxfId="760" priority="849" operator="equal">
      <formula>0</formula>
    </cfRule>
  </conditionalFormatting>
  <conditionalFormatting sqref="AG13:AM13">
    <cfRule type="containsText" dxfId="759" priority="846" operator="containsText" text="F">
      <formula>NOT(ISERROR(SEARCH("F",AG13)))</formula>
    </cfRule>
    <cfRule type="cellIs" dxfId="758" priority="847" operator="equal">
      <formula>0</formula>
    </cfRule>
  </conditionalFormatting>
  <conditionalFormatting sqref="AG16:AM16">
    <cfRule type="containsText" dxfId="757" priority="844" operator="containsText" text="F">
      <formula>NOT(ISERROR(SEARCH("F",AG16)))</formula>
    </cfRule>
    <cfRule type="cellIs" dxfId="756" priority="845" operator="equal">
      <formula>0</formula>
    </cfRule>
  </conditionalFormatting>
  <conditionalFormatting sqref="AG19:AM19">
    <cfRule type="containsText" dxfId="755" priority="842" operator="containsText" text="F">
      <formula>NOT(ISERROR(SEARCH("F",AG19)))</formula>
    </cfRule>
    <cfRule type="cellIs" dxfId="754" priority="843" operator="equal">
      <formula>0</formula>
    </cfRule>
  </conditionalFormatting>
  <conditionalFormatting sqref="AG22:AM22">
    <cfRule type="containsText" dxfId="753" priority="840" operator="containsText" text="F">
      <formula>NOT(ISERROR(SEARCH("F",AG22)))</formula>
    </cfRule>
    <cfRule type="cellIs" dxfId="752" priority="841" operator="equal">
      <formula>0</formula>
    </cfRule>
  </conditionalFormatting>
  <conditionalFormatting sqref="AG25:AM25">
    <cfRule type="containsText" dxfId="751" priority="838" operator="containsText" text="F">
      <formula>NOT(ISERROR(SEARCH("F",AG25)))</formula>
    </cfRule>
    <cfRule type="cellIs" dxfId="750" priority="839" operator="equal">
      <formula>0</formula>
    </cfRule>
  </conditionalFormatting>
  <conditionalFormatting sqref="AG13:AM13">
    <cfRule type="containsText" dxfId="749" priority="836" operator="containsText" text="F">
      <formula>NOT(ISERROR(SEARCH("F",AG13)))</formula>
    </cfRule>
    <cfRule type="cellIs" dxfId="748" priority="837" operator="equal">
      <formula>0</formula>
    </cfRule>
  </conditionalFormatting>
  <conditionalFormatting sqref="AG16:AM16">
    <cfRule type="containsText" dxfId="747" priority="834" operator="containsText" text="F">
      <formula>NOT(ISERROR(SEARCH("F",AG16)))</formula>
    </cfRule>
    <cfRule type="cellIs" dxfId="746" priority="835" operator="equal">
      <formula>0</formula>
    </cfRule>
  </conditionalFormatting>
  <conditionalFormatting sqref="AG19:AM19">
    <cfRule type="containsText" dxfId="745" priority="832" operator="containsText" text="F">
      <formula>NOT(ISERROR(SEARCH("F",AG19)))</formula>
    </cfRule>
    <cfRule type="cellIs" dxfId="744" priority="833" operator="equal">
      <formula>0</formula>
    </cfRule>
  </conditionalFormatting>
  <conditionalFormatting sqref="AG22:AM22">
    <cfRule type="containsText" dxfId="743" priority="830" operator="containsText" text="F">
      <formula>NOT(ISERROR(SEARCH("F",AG22)))</formula>
    </cfRule>
    <cfRule type="cellIs" dxfId="742" priority="831" operator="equal">
      <formula>0</formula>
    </cfRule>
  </conditionalFormatting>
  <conditionalFormatting sqref="AG25:AM25">
    <cfRule type="containsText" dxfId="741" priority="828" operator="containsText" text="F">
      <formula>NOT(ISERROR(SEARCH("F",AG25)))</formula>
    </cfRule>
    <cfRule type="cellIs" dxfId="740" priority="829" operator="equal">
      <formula>0</formula>
    </cfRule>
  </conditionalFormatting>
  <conditionalFormatting sqref="AG13:AM13">
    <cfRule type="containsText" dxfId="739" priority="826" operator="containsText" text="F">
      <formula>NOT(ISERROR(SEARCH("F",AG13)))</formula>
    </cfRule>
    <cfRule type="cellIs" dxfId="738" priority="827" operator="equal">
      <formula>0</formula>
    </cfRule>
  </conditionalFormatting>
  <conditionalFormatting sqref="AG11:AM11">
    <cfRule type="cellIs" dxfId="737" priority="817" operator="equal">
      <formula>1</formula>
    </cfRule>
  </conditionalFormatting>
  <conditionalFormatting sqref="AG14:AM14">
    <cfRule type="cellIs" dxfId="736" priority="816" operator="equal">
      <formula>1</formula>
    </cfRule>
  </conditionalFormatting>
  <conditionalFormatting sqref="AG17:AM17">
    <cfRule type="cellIs" dxfId="735" priority="815" operator="equal">
      <formula>1</formula>
    </cfRule>
  </conditionalFormatting>
  <conditionalFormatting sqref="AG20:AM20">
    <cfRule type="cellIs" dxfId="734" priority="814" operator="equal">
      <formula>1</formula>
    </cfRule>
  </conditionalFormatting>
  <conditionalFormatting sqref="AG23:AM23">
    <cfRule type="cellIs" dxfId="733" priority="813" operator="equal">
      <formula>1</formula>
    </cfRule>
  </conditionalFormatting>
  <conditionalFormatting sqref="AG23:AM23">
    <cfRule type="cellIs" dxfId="732" priority="812" operator="equal">
      <formula>1</formula>
    </cfRule>
  </conditionalFormatting>
  <conditionalFormatting sqref="P44:P59 G44:G59">
    <cfRule type="cellIs" dxfId="731" priority="800" operator="equal">
      <formula>0</formula>
    </cfRule>
  </conditionalFormatting>
  <conditionalFormatting sqref="G40:Q62">
    <cfRule type="containsText" dxfId="730" priority="799" operator="containsText" text="ALT">
      <formula>NOT(ISERROR(SEARCH("ALT",G40)))</formula>
    </cfRule>
  </conditionalFormatting>
  <conditionalFormatting sqref="I42:O42">
    <cfRule type="cellIs" dxfId="729" priority="798" operator="equal">
      <formula>1</formula>
    </cfRule>
  </conditionalFormatting>
  <conditionalFormatting sqref="I45:O45">
    <cfRule type="cellIs" dxfId="728" priority="797" operator="equal">
      <formula>1</formula>
    </cfRule>
  </conditionalFormatting>
  <conditionalFormatting sqref="I48:O48">
    <cfRule type="cellIs" dxfId="727" priority="796" operator="equal">
      <formula>1</formula>
    </cfRule>
  </conditionalFormatting>
  <conditionalFormatting sqref="I51:O51">
    <cfRule type="cellIs" dxfId="726" priority="795" operator="equal">
      <formula>1</formula>
    </cfRule>
  </conditionalFormatting>
  <conditionalFormatting sqref="I54:O54">
    <cfRule type="cellIs" dxfId="725" priority="794" operator="equal">
      <formula>1</formula>
    </cfRule>
  </conditionalFormatting>
  <conditionalFormatting sqref="I57:O57">
    <cfRule type="cellIs" dxfId="724" priority="793" operator="equal">
      <formula>1</formula>
    </cfRule>
  </conditionalFormatting>
  <conditionalFormatting sqref="I57:O57">
    <cfRule type="cellIs" dxfId="723" priority="792" operator="equal">
      <formula>1</formula>
    </cfRule>
  </conditionalFormatting>
  <conditionalFormatting sqref="I44:O44">
    <cfRule type="containsText" dxfId="722" priority="769" operator="containsText" text="F">
      <formula>NOT(ISERROR(SEARCH("F",I44)))</formula>
    </cfRule>
    <cfRule type="cellIs" dxfId="721" priority="791" operator="equal">
      <formula>0</formula>
    </cfRule>
  </conditionalFormatting>
  <conditionalFormatting sqref="I47:O47">
    <cfRule type="cellIs" dxfId="720" priority="790" operator="equal">
      <formula>0</formula>
    </cfRule>
  </conditionalFormatting>
  <conditionalFormatting sqref="I50:O50">
    <cfRule type="cellIs" dxfId="719" priority="789" operator="equal">
      <formula>0</formula>
    </cfRule>
  </conditionalFormatting>
  <conditionalFormatting sqref="I53:O53">
    <cfRule type="cellIs" dxfId="718" priority="788" operator="equal">
      <formula>0</formula>
    </cfRule>
  </conditionalFormatting>
  <conditionalFormatting sqref="I56:O56">
    <cfRule type="cellIs" dxfId="717" priority="787" operator="equal">
      <formula>0</formula>
    </cfRule>
  </conditionalFormatting>
  <conditionalFormatting sqref="I59:O59">
    <cfRule type="cellIs" dxfId="716" priority="786" operator="equal">
      <formula>0</formula>
    </cfRule>
  </conditionalFormatting>
  <conditionalFormatting sqref="I59:O59">
    <cfRule type="cellIs" dxfId="715" priority="785" operator="equal">
      <formula>0</formula>
    </cfRule>
  </conditionalFormatting>
  <conditionalFormatting sqref="I47:O47">
    <cfRule type="cellIs" dxfId="714" priority="784" operator="equal">
      <formula>0</formula>
    </cfRule>
  </conditionalFormatting>
  <conditionalFormatting sqref="I50:O50">
    <cfRule type="cellIs" dxfId="713" priority="783" operator="equal">
      <formula>0</formula>
    </cfRule>
  </conditionalFormatting>
  <conditionalFormatting sqref="I53:O53">
    <cfRule type="cellIs" dxfId="712" priority="782" operator="equal">
      <formula>0</formula>
    </cfRule>
  </conditionalFormatting>
  <conditionalFormatting sqref="I56:O56">
    <cfRule type="cellIs" dxfId="711" priority="781" operator="equal">
      <formula>0</formula>
    </cfRule>
  </conditionalFormatting>
  <conditionalFormatting sqref="I47:O47">
    <cfRule type="cellIs" dxfId="710" priority="780" operator="equal">
      <formula>0</formula>
    </cfRule>
  </conditionalFormatting>
  <conditionalFormatting sqref="I50:O50">
    <cfRule type="cellIs" dxfId="709" priority="779" operator="equal">
      <formula>0</formula>
    </cfRule>
  </conditionalFormatting>
  <conditionalFormatting sqref="I53:O53">
    <cfRule type="cellIs" dxfId="708" priority="778" operator="equal">
      <formula>0</formula>
    </cfRule>
  </conditionalFormatting>
  <conditionalFormatting sqref="I56:O56">
    <cfRule type="cellIs" dxfId="707" priority="777" operator="equal">
      <formula>0</formula>
    </cfRule>
  </conditionalFormatting>
  <conditionalFormatting sqref="I59:O59">
    <cfRule type="cellIs" dxfId="706" priority="776" operator="equal">
      <formula>0</formula>
    </cfRule>
  </conditionalFormatting>
  <conditionalFormatting sqref="I59:O59">
    <cfRule type="cellIs" dxfId="705" priority="775" operator="equal">
      <formula>0</formula>
    </cfRule>
  </conditionalFormatting>
  <conditionalFormatting sqref="I47:O47">
    <cfRule type="cellIs" dxfId="704" priority="774" operator="equal">
      <formula>0</formula>
    </cfRule>
  </conditionalFormatting>
  <conditionalFormatting sqref="I50:O50">
    <cfRule type="cellIs" dxfId="703" priority="773" operator="equal">
      <formula>0</formula>
    </cfRule>
  </conditionalFormatting>
  <conditionalFormatting sqref="I53:O53">
    <cfRule type="cellIs" dxfId="702" priority="772" operator="equal">
      <formula>0</formula>
    </cfRule>
  </conditionalFormatting>
  <conditionalFormatting sqref="I56:O56">
    <cfRule type="cellIs" dxfId="701" priority="771" operator="equal">
      <formula>0</formula>
    </cfRule>
  </conditionalFormatting>
  <conditionalFormatting sqref="I59:O59">
    <cfRule type="cellIs" dxfId="700" priority="770" operator="equal">
      <formula>0</formula>
    </cfRule>
  </conditionalFormatting>
  <conditionalFormatting sqref="I47:O47">
    <cfRule type="containsText" dxfId="699" priority="767" operator="containsText" text="F">
      <formula>NOT(ISERROR(SEARCH("F",I47)))</formula>
    </cfRule>
    <cfRule type="cellIs" dxfId="698" priority="768" operator="equal">
      <formula>0</formula>
    </cfRule>
  </conditionalFormatting>
  <conditionalFormatting sqref="I50:O50">
    <cfRule type="containsText" dxfId="697" priority="765" operator="containsText" text="F">
      <formula>NOT(ISERROR(SEARCH("F",I50)))</formula>
    </cfRule>
    <cfRule type="cellIs" dxfId="696" priority="766" operator="equal">
      <formula>0</formula>
    </cfRule>
  </conditionalFormatting>
  <conditionalFormatting sqref="I53:O53">
    <cfRule type="containsText" dxfId="695" priority="763" operator="containsText" text="F">
      <formula>NOT(ISERROR(SEARCH("F",I53)))</formula>
    </cfRule>
    <cfRule type="cellIs" dxfId="694" priority="764" operator="equal">
      <formula>0</formula>
    </cfRule>
  </conditionalFormatting>
  <conditionalFormatting sqref="I56:O56">
    <cfRule type="containsText" dxfId="693" priority="761" operator="containsText" text="F">
      <formula>NOT(ISERROR(SEARCH("F",I56)))</formula>
    </cfRule>
    <cfRule type="cellIs" dxfId="692" priority="762" operator="equal">
      <formula>0</formula>
    </cfRule>
  </conditionalFormatting>
  <conditionalFormatting sqref="I59:O59">
    <cfRule type="containsText" dxfId="691" priority="759" operator="containsText" text="F">
      <formula>NOT(ISERROR(SEARCH("F",I59)))</formula>
    </cfRule>
    <cfRule type="cellIs" dxfId="690" priority="760" operator="equal">
      <formula>0</formula>
    </cfRule>
  </conditionalFormatting>
  <conditionalFormatting sqref="I47:O47">
    <cfRule type="containsText" dxfId="689" priority="757" operator="containsText" text="F">
      <formula>NOT(ISERROR(SEARCH("F",I47)))</formula>
    </cfRule>
    <cfRule type="cellIs" dxfId="688" priority="758" operator="equal">
      <formula>0</formula>
    </cfRule>
  </conditionalFormatting>
  <conditionalFormatting sqref="I50:O50">
    <cfRule type="containsText" dxfId="687" priority="755" operator="containsText" text="F">
      <formula>NOT(ISERROR(SEARCH("F",I50)))</formula>
    </cfRule>
    <cfRule type="cellIs" dxfId="686" priority="756" operator="equal">
      <formula>0</formula>
    </cfRule>
  </conditionalFormatting>
  <conditionalFormatting sqref="I53:O53">
    <cfRule type="containsText" dxfId="685" priority="753" operator="containsText" text="F">
      <formula>NOT(ISERROR(SEARCH("F",I53)))</formula>
    </cfRule>
    <cfRule type="cellIs" dxfId="684" priority="754" operator="equal">
      <formula>0</formula>
    </cfRule>
  </conditionalFormatting>
  <conditionalFormatting sqref="I56:O56">
    <cfRule type="containsText" dxfId="683" priority="751" operator="containsText" text="F">
      <formula>NOT(ISERROR(SEARCH("F",I56)))</formula>
    </cfRule>
    <cfRule type="cellIs" dxfId="682" priority="752" operator="equal">
      <formula>0</formula>
    </cfRule>
  </conditionalFormatting>
  <conditionalFormatting sqref="I59:O59">
    <cfRule type="containsText" dxfId="681" priority="749" operator="containsText" text="F">
      <formula>NOT(ISERROR(SEARCH("F",I59)))</formula>
    </cfRule>
    <cfRule type="cellIs" dxfId="680" priority="750" operator="equal">
      <formula>0</formula>
    </cfRule>
  </conditionalFormatting>
  <conditionalFormatting sqref="I47:O47">
    <cfRule type="containsText" dxfId="679" priority="747" operator="containsText" text="F">
      <formula>NOT(ISERROR(SEARCH("F",I47)))</formula>
    </cfRule>
    <cfRule type="cellIs" dxfId="678" priority="748" operator="equal">
      <formula>0</formula>
    </cfRule>
  </conditionalFormatting>
  <conditionalFormatting sqref="I50:O50">
    <cfRule type="containsText" dxfId="677" priority="745" operator="containsText" text="F">
      <formula>NOT(ISERROR(SEARCH("F",I50)))</formula>
    </cfRule>
    <cfRule type="cellIs" dxfId="676" priority="746" operator="equal">
      <formula>0</formula>
    </cfRule>
  </conditionalFormatting>
  <conditionalFormatting sqref="I53:O53">
    <cfRule type="containsText" dxfId="675" priority="743" operator="containsText" text="F">
      <formula>NOT(ISERROR(SEARCH("F",I53)))</formula>
    </cfRule>
    <cfRule type="cellIs" dxfId="674" priority="744" operator="equal">
      <formula>0</formula>
    </cfRule>
  </conditionalFormatting>
  <conditionalFormatting sqref="I56:O56">
    <cfRule type="containsText" dxfId="673" priority="741" operator="containsText" text="F">
      <formula>NOT(ISERROR(SEARCH("F",I56)))</formula>
    </cfRule>
    <cfRule type="cellIs" dxfId="672" priority="742" operator="equal">
      <formula>0</formula>
    </cfRule>
  </conditionalFormatting>
  <conditionalFormatting sqref="I59:O59">
    <cfRule type="containsText" dxfId="671" priority="739" operator="containsText" text="F">
      <formula>NOT(ISERROR(SEARCH("F",I59)))</formula>
    </cfRule>
    <cfRule type="cellIs" dxfId="670" priority="740" operator="equal">
      <formula>0</formula>
    </cfRule>
  </conditionalFormatting>
  <conditionalFormatting sqref="I43:O43 I46:O46 I49:O49 I52:O52 I55:O55 I58:O58">
    <cfRule type="cellIs" dxfId="669" priority="801" operator="equal">
      <formula>$B$11</formula>
    </cfRule>
  </conditionalFormatting>
  <conditionalFormatting sqref="I47:O47">
    <cfRule type="containsText" dxfId="668" priority="737" operator="containsText" text="F">
      <formula>NOT(ISERROR(SEARCH("F",I47)))</formula>
    </cfRule>
    <cfRule type="cellIs" dxfId="667" priority="738" operator="equal">
      <formula>0</formula>
    </cfRule>
  </conditionalFormatting>
  <conditionalFormatting sqref="I50:O50">
    <cfRule type="containsText" dxfId="666" priority="735" operator="containsText" text="F">
      <formula>NOT(ISERROR(SEARCH("F",I50)))</formula>
    </cfRule>
    <cfRule type="cellIs" dxfId="665" priority="736" operator="equal">
      <formula>0</formula>
    </cfRule>
  </conditionalFormatting>
  <conditionalFormatting sqref="I53:O53">
    <cfRule type="containsText" dxfId="664" priority="733" operator="containsText" text="F">
      <formula>NOT(ISERROR(SEARCH("F",I53)))</formula>
    </cfRule>
    <cfRule type="cellIs" dxfId="663" priority="734" operator="equal">
      <formula>0</formula>
    </cfRule>
  </conditionalFormatting>
  <conditionalFormatting sqref="I56:O56">
    <cfRule type="containsText" dxfId="662" priority="731" operator="containsText" text="F">
      <formula>NOT(ISERROR(SEARCH("F",I56)))</formula>
    </cfRule>
    <cfRule type="cellIs" dxfId="661" priority="732" operator="equal">
      <formula>0</formula>
    </cfRule>
  </conditionalFormatting>
  <conditionalFormatting sqref="I59:O59">
    <cfRule type="containsText" dxfId="660" priority="729" operator="containsText" text="F">
      <formula>NOT(ISERROR(SEARCH("F",I59)))</formula>
    </cfRule>
    <cfRule type="cellIs" dxfId="659" priority="730" operator="equal">
      <formula>0</formula>
    </cfRule>
  </conditionalFormatting>
  <conditionalFormatting sqref="I45:O45">
    <cfRule type="cellIs" dxfId="658" priority="728" operator="equal">
      <formula>1</formula>
    </cfRule>
  </conditionalFormatting>
  <conditionalFormatting sqref="I48:O48">
    <cfRule type="cellIs" dxfId="657" priority="727" operator="equal">
      <formula>1</formula>
    </cfRule>
  </conditionalFormatting>
  <conditionalFormatting sqref="I51:O51">
    <cfRule type="cellIs" dxfId="656" priority="726" operator="equal">
      <formula>1</formula>
    </cfRule>
  </conditionalFormatting>
  <conditionalFormatting sqref="I54:O54">
    <cfRule type="cellIs" dxfId="655" priority="725" operator="equal">
      <formula>1</formula>
    </cfRule>
  </conditionalFormatting>
  <conditionalFormatting sqref="I57:O57">
    <cfRule type="cellIs" dxfId="654" priority="724" operator="equal">
      <formula>1</formula>
    </cfRule>
  </conditionalFormatting>
  <conditionalFormatting sqref="I57:O57">
    <cfRule type="cellIs" dxfId="653" priority="723" operator="equal">
      <formula>1</formula>
    </cfRule>
  </conditionalFormatting>
  <conditionalFormatting sqref="I47:O47">
    <cfRule type="containsText" dxfId="652" priority="721" operator="containsText" text="F">
      <formula>NOT(ISERROR(SEARCH("F",I47)))</formula>
    </cfRule>
    <cfRule type="cellIs" dxfId="651" priority="722" operator="equal">
      <formula>0</formula>
    </cfRule>
  </conditionalFormatting>
  <conditionalFormatting sqref="I50:O50">
    <cfRule type="containsText" dxfId="650" priority="719" operator="containsText" text="F">
      <formula>NOT(ISERROR(SEARCH("F",I50)))</formula>
    </cfRule>
    <cfRule type="cellIs" dxfId="649" priority="720" operator="equal">
      <formula>0</formula>
    </cfRule>
  </conditionalFormatting>
  <conditionalFormatting sqref="I53:O53">
    <cfRule type="containsText" dxfId="648" priority="717" operator="containsText" text="F">
      <formula>NOT(ISERROR(SEARCH("F",I53)))</formula>
    </cfRule>
    <cfRule type="cellIs" dxfId="647" priority="718" operator="equal">
      <formula>0</formula>
    </cfRule>
  </conditionalFormatting>
  <conditionalFormatting sqref="I56:O56">
    <cfRule type="containsText" dxfId="646" priority="715" operator="containsText" text="F">
      <formula>NOT(ISERROR(SEARCH("F",I56)))</formula>
    </cfRule>
    <cfRule type="cellIs" dxfId="645" priority="716" operator="equal">
      <formula>0</formula>
    </cfRule>
  </conditionalFormatting>
  <conditionalFormatting sqref="I59:O59">
    <cfRule type="containsText" dxfId="644" priority="713" operator="containsText" text="F">
      <formula>NOT(ISERROR(SEARCH("F",I59)))</formula>
    </cfRule>
    <cfRule type="cellIs" dxfId="643" priority="714" operator="equal">
      <formula>0</formula>
    </cfRule>
  </conditionalFormatting>
  <conditionalFormatting sqref="AB44:AB59 S44:S59">
    <cfRule type="cellIs" dxfId="642" priority="711" operator="equal">
      <formula>0</formula>
    </cfRule>
  </conditionalFormatting>
  <conditionalFormatting sqref="S40:AC62">
    <cfRule type="containsText" dxfId="641" priority="710" operator="containsText" text="ALT">
      <formula>NOT(ISERROR(SEARCH("ALT",S40)))</formula>
    </cfRule>
  </conditionalFormatting>
  <conditionalFormatting sqref="U42:AA42">
    <cfRule type="cellIs" dxfId="640" priority="709" operator="equal">
      <formula>1</formula>
    </cfRule>
  </conditionalFormatting>
  <conditionalFormatting sqref="U45:AA45">
    <cfRule type="cellIs" dxfId="639" priority="708" operator="equal">
      <formula>1</formula>
    </cfRule>
  </conditionalFormatting>
  <conditionalFormatting sqref="U48:AA48">
    <cfRule type="cellIs" dxfId="638" priority="707" operator="equal">
      <formula>1</formula>
    </cfRule>
  </conditionalFormatting>
  <conditionalFormatting sqref="U51:AA51">
    <cfRule type="cellIs" dxfId="637" priority="706" operator="equal">
      <formula>1</formula>
    </cfRule>
  </conditionalFormatting>
  <conditionalFormatting sqref="U54:AA54">
    <cfRule type="cellIs" dxfId="636" priority="705" operator="equal">
      <formula>1</formula>
    </cfRule>
  </conditionalFormatting>
  <conditionalFormatting sqref="U57:AA57">
    <cfRule type="cellIs" dxfId="635" priority="704" operator="equal">
      <formula>1</formula>
    </cfRule>
  </conditionalFormatting>
  <conditionalFormatting sqref="U57:AA57">
    <cfRule type="cellIs" dxfId="634" priority="703" operator="equal">
      <formula>1</formula>
    </cfRule>
  </conditionalFormatting>
  <conditionalFormatting sqref="U44:AA44">
    <cfRule type="containsText" dxfId="633" priority="680" operator="containsText" text="F">
      <formula>NOT(ISERROR(SEARCH("F",U44)))</formula>
    </cfRule>
    <cfRule type="cellIs" dxfId="632" priority="702" operator="equal">
      <formula>0</formula>
    </cfRule>
  </conditionalFormatting>
  <conditionalFormatting sqref="U47:AA47">
    <cfRule type="cellIs" dxfId="631" priority="701" operator="equal">
      <formula>0</formula>
    </cfRule>
  </conditionalFormatting>
  <conditionalFormatting sqref="U50:AA50">
    <cfRule type="cellIs" dxfId="630" priority="700" operator="equal">
      <formula>0</formula>
    </cfRule>
  </conditionalFormatting>
  <conditionalFormatting sqref="U53:AA53">
    <cfRule type="cellIs" dxfId="629" priority="699" operator="equal">
      <formula>0</formula>
    </cfRule>
  </conditionalFormatting>
  <conditionalFormatting sqref="U56:AA56">
    <cfRule type="cellIs" dxfId="628" priority="698" operator="equal">
      <formula>0</formula>
    </cfRule>
  </conditionalFormatting>
  <conditionalFormatting sqref="U59:AA59">
    <cfRule type="cellIs" dxfId="627" priority="697" operator="equal">
      <formula>0</formula>
    </cfRule>
  </conditionalFormatting>
  <conditionalFormatting sqref="U59:AA59">
    <cfRule type="cellIs" dxfId="626" priority="696" operator="equal">
      <formula>0</formula>
    </cfRule>
  </conditionalFormatting>
  <conditionalFormatting sqref="U47:AA47">
    <cfRule type="cellIs" dxfId="625" priority="695" operator="equal">
      <formula>0</formula>
    </cfRule>
  </conditionalFormatting>
  <conditionalFormatting sqref="U50:AA50">
    <cfRule type="cellIs" dxfId="624" priority="694" operator="equal">
      <formula>0</formula>
    </cfRule>
  </conditionalFormatting>
  <conditionalFormatting sqref="U53:AA53">
    <cfRule type="cellIs" dxfId="623" priority="693" operator="equal">
      <formula>0</formula>
    </cfRule>
  </conditionalFormatting>
  <conditionalFormatting sqref="U56:AA56">
    <cfRule type="cellIs" dxfId="622" priority="692" operator="equal">
      <formula>0</formula>
    </cfRule>
  </conditionalFormatting>
  <conditionalFormatting sqref="U47:AA47">
    <cfRule type="cellIs" dxfId="621" priority="691" operator="equal">
      <formula>0</formula>
    </cfRule>
  </conditionalFormatting>
  <conditionalFormatting sqref="U50:AA50">
    <cfRule type="cellIs" dxfId="620" priority="690" operator="equal">
      <formula>0</formula>
    </cfRule>
  </conditionalFormatting>
  <conditionalFormatting sqref="U53:AA53">
    <cfRule type="cellIs" dxfId="619" priority="689" operator="equal">
      <formula>0</formula>
    </cfRule>
  </conditionalFormatting>
  <conditionalFormatting sqref="U56:AA56">
    <cfRule type="cellIs" dxfId="618" priority="688" operator="equal">
      <formula>0</formula>
    </cfRule>
  </conditionalFormatting>
  <conditionalFormatting sqref="U59:AA59">
    <cfRule type="cellIs" dxfId="617" priority="687" operator="equal">
      <formula>0</formula>
    </cfRule>
  </conditionalFormatting>
  <conditionalFormatting sqref="U59:AA59">
    <cfRule type="cellIs" dxfId="616" priority="686" operator="equal">
      <formula>0</formula>
    </cfRule>
  </conditionalFormatting>
  <conditionalFormatting sqref="U47:AA47">
    <cfRule type="cellIs" dxfId="615" priority="685" operator="equal">
      <formula>0</formula>
    </cfRule>
  </conditionalFormatting>
  <conditionalFormatting sqref="U50:AA50">
    <cfRule type="cellIs" dxfId="614" priority="684" operator="equal">
      <formula>0</formula>
    </cfRule>
  </conditionalFormatting>
  <conditionalFormatting sqref="U53:AA53">
    <cfRule type="cellIs" dxfId="613" priority="683" operator="equal">
      <formula>0</formula>
    </cfRule>
  </conditionalFormatting>
  <conditionalFormatting sqref="U56:AA56">
    <cfRule type="cellIs" dxfId="612" priority="682" operator="equal">
      <formula>0</formula>
    </cfRule>
  </conditionalFormatting>
  <conditionalFormatting sqref="U59:AA59">
    <cfRule type="cellIs" dxfId="611" priority="681" operator="equal">
      <formula>0</formula>
    </cfRule>
  </conditionalFormatting>
  <conditionalFormatting sqref="U47:AA47">
    <cfRule type="containsText" dxfId="610" priority="678" operator="containsText" text="F">
      <formula>NOT(ISERROR(SEARCH("F",U47)))</formula>
    </cfRule>
    <cfRule type="cellIs" dxfId="609" priority="679" operator="equal">
      <formula>0</formula>
    </cfRule>
  </conditionalFormatting>
  <conditionalFormatting sqref="U50:AA50">
    <cfRule type="containsText" dxfId="608" priority="676" operator="containsText" text="F">
      <formula>NOT(ISERROR(SEARCH("F",U50)))</formula>
    </cfRule>
    <cfRule type="cellIs" dxfId="607" priority="677" operator="equal">
      <formula>0</formula>
    </cfRule>
  </conditionalFormatting>
  <conditionalFormatting sqref="U53:AA53">
    <cfRule type="containsText" dxfId="606" priority="674" operator="containsText" text="F">
      <formula>NOT(ISERROR(SEARCH("F",U53)))</formula>
    </cfRule>
    <cfRule type="cellIs" dxfId="605" priority="675" operator="equal">
      <formula>0</formula>
    </cfRule>
  </conditionalFormatting>
  <conditionalFormatting sqref="U56:AA56">
    <cfRule type="containsText" dxfId="604" priority="672" operator="containsText" text="F">
      <formula>NOT(ISERROR(SEARCH("F",U56)))</formula>
    </cfRule>
    <cfRule type="cellIs" dxfId="603" priority="673" operator="equal">
      <formula>0</formula>
    </cfRule>
  </conditionalFormatting>
  <conditionalFormatting sqref="U59:AA59">
    <cfRule type="containsText" dxfId="602" priority="670" operator="containsText" text="F">
      <formula>NOT(ISERROR(SEARCH("F",U59)))</formula>
    </cfRule>
    <cfRule type="cellIs" dxfId="601" priority="671" operator="equal">
      <formula>0</formula>
    </cfRule>
  </conditionalFormatting>
  <conditionalFormatting sqref="U47:AA47">
    <cfRule type="containsText" dxfId="600" priority="668" operator="containsText" text="F">
      <formula>NOT(ISERROR(SEARCH("F",U47)))</formula>
    </cfRule>
    <cfRule type="cellIs" dxfId="599" priority="669" operator="equal">
      <formula>0</formula>
    </cfRule>
  </conditionalFormatting>
  <conditionalFormatting sqref="U50:AA50">
    <cfRule type="containsText" dxfId="598" priority="666" operator="containsText" text="F">
      <formula>NOT(ISERROR(SEARCH("F",U50)))</formula>
    </cfRule>
    <cfRule type="cellIs" dxfId="597" priority="667" operator="equal">
      <formula>0</formula>
    </cfRule>
  </conditionalFormatting>
  <conditionalFormatting sqref="U53:AA53">
    <cfRule type="containsText" dxfId="596" priority="664" operator="containsText" text="F">
      <formula>NOT(ISERROR(SEARCH("F",U53)))</formula>
    </cfRule>
    <cfRule type="cellIs" dxfId="595" priority="665" operator="equal">
      <formula>0</formula>
    </cfRule>
  </conditionalFormatting>
  <conditionalFormatting sqref="U56:AA56">
    <cfRule type="containsText" dxfId="594" priority="662" operator="containsText" text="F">
      <formula>NOT(ISERROR(SEARCH("F",U56)))</formula>
    </cfRule>
    <cfRule type="cellIs" dxfId="593" priority="663" operator="equal">
      <formula>0</formula>
    </cfRule>
  </conditionalFormatting>
  <conditionalFormatting sqref="U59:AA59">
    <cfRule type="containsText" dxfId="592" priority="660" operator="containsText" text="F">
      <formula>NOT(ISERROR(SEARCH("F",U59)))</formula>
    </cfRule>
    <cfRule type="cellIs" dxfId="591" priority="661" operator="equal">
      <formula>0</formula>
    </cfRule>
  </conditionalFormatting>
  <conditionalFormatting sqref="U47:AA47">
    <cfRule type="containsText" dxfId="590" priority="658" operator="containsText" text="F">
      <formula>NOT(ISERROR(SEARCH("F",U47)))</formula>
    </cfRule>
    <cfRule type="cellIs" dxfId="589" priority="659" operator="equal">
      <formula>0</formula>
    </cfRule>
  </conditionalFormatting>
  <conditionalFormatting sqref="U50:AA50">
    <cfRule type="containsText" dxfId="588" priority="656" operator="containsText" text="F">
      <formula>NOT(ISERROR(SEARCH("F",U50)))</formula>
    </cfRule>
    <cfRule type="cellIs" dxfId="587" priority="657" operator="equal">
      <formula>0</formula>
    </cfRule>
  </conditionalFormatting>
  <conditionalFormatting sqref="U53:AA53">
    <cfRule type="containsText" dxfId="586" priority="654" operator="containsText" text="F">
      <formula>NOT(ISERROR(SEARCH("F",U53)))</formula>
    </cfRule>
    <cfRule type="cellIs" dxfId="585" priority="655" operator="equal">
      <formula>0</formula>
    </cfRule>
  </conditionalFormatting>
  <conditionalFormatting sqref="U56:AA56">
    <cfRule type="containsText" dxfId="584" priority="652" operator="containsText" text="F">
      <formula>NOT(ISERROR(SEARCH("F",U56)))</formula>
    </cfRule>
    <cfRule type="cellIs" dxfId="583" priority="653" operator="equal">
      <formula>0</formula>
    </cfRule>
  </conditionalFormatting>
  <conditionalFormatting sqref="U59:AA59">
    <cfRule type="containsText" dxfId="582" priority="650" operator="containsText" text="F">
      <formula>NOT(ISERROR(SEARCH("F",U59)))</formula>
    </cfRule>
    <cfRule type="cellIs" dxfId="581" priority="651" operator="equal">
      <formula>0</formula>
    </cfRule>
  </conditionalFormatting>
  <conditionalFormatting sqref="U43:AA43 U46:AA46 U49:AA49 U52:AA52 U55:AA55 U58:AA58">
    <cfRule type="cellIs" dxfId="580" priority="712" operator="equal">
      <formula>$B$11</formula>
    </cfRule>
  </conditionalFormatting>
  <conditionalFormatting sqref="U47:AA47">
    <cfRule type="containsText" dxfId="579" priority="648" operator="containsText" text="F">
      <formula>NOT(ISERROR(SEARCH("F",U47)))</formula>
    </cfRule>
    <cfRule type="cellIs" dxfId="578" priority="649" operator="equal">
      <formula>0</formula>
    </cfRule>
  </conditionalFormatting>
  <conditionalFormatting sqref="U50:AA50">
    <cfRule type="containsText" dxfId="577" priority="646" operator="containsText" text="F">
      <formula>NOT(ISERROR(SEARCH("F",U50)))</formula>
    </cfRule>
    <cfRule type="cellIs" dxfId="576" priority="647" operator="equal">
      <formula>0</formula>
    </cfRule>
  </conditionalFormatting>
  <conditionalFormatting sqref="U53:AA53">
    <cfRule type="containsText" dxfId="575" priority="644" operator="containsText" text="F">
      <formula>NOT(ISERROR(SEARCH("F",U53)))</formula>
    </cfRule>
    <cfRule type="cellIs" dxfId="574" priority="645" operator="equal">
      <formula>0</formula>
    </cfRule>
  </conditionalFormatting>
  <conditionalFormatting sqref="U56:AA56">
    <cfRule type="containsText" dxfId="573" priority="642" operator="containsText" text="F">
      <formula>NOT(ISERROR(SEARCH("F",U56)))</formula>
    </cfRule>
    <cfRule type="cellIs" dxfId="572" priority="643" operator="equal">
      <formula>0</formula>
    </cfRule>
  </conditionalFormatting>
  <conditionalFormatting sqref="U59:AA59">
    <cfRule type="containsText" dxfId="571" priority="640" operator="containsText" text="F">
      <formula>NOT(ISERROR(SEARCH("F",U59)))</formula>
    </cfRule>
    <cfRule type="cellIs" dxfId="570" priority="641" operator="equal">
      <formula>0</formula>
    </cfRule>
  </conditionalFormatting>
  <conditionalFormatting sqref="U45:AA45">
    <cfRule type="cellIs" dxfId="569" priority="639" operator="equal">
      <formula>1</formula>
    </cfRule>
  </conditionalFormatting>
  <conditionalFormatting sqref="U48:AA48">
    <cfRule type="cellIs" dxfId="568" priority="638" operator="equal">
      <formula>1</formula>
    </cfRule>
  </conditionalFormatting>
  <conditionalFormatting sqref="U51:AA51">
    <cfRule type="cellIs" dxfId="567" priority="637" operator="equal">
      <formula>1</formula>
    </cfRule>
  </conditionalFormatting>
  <conditionalFormatting sqref="U54:AA54">
    <cfRule type="cellIs" dxfId="566" priority="636" operator="equal">
      <formula>1</formula>
    </cfRule>
  </conditionalFormatting>
  <conditionalFormatting sqref="U57:AA57">
    <cfRule type="cellIs" dxfId="565" priority="635" operator="equal">
      <formula>1</formula>
    </cfRule>
  </conditionalFormatting>
  <conditionalFormatting sqref="U57:AA57">
    <cfRule type="cellIs" dxfId="564" priority="634" operator="equal">
      <formula>1</formula>
    </cfRule>
  </conditionalFormatting>
  <conditionalFormatting sqref="U47:AA47">
    <cfRule type="containsText" dxfId="563" priority="632" operator="containsText" text="F">
      <formula>NOT(ISERROR(SEARCH("F",U47)))</formula>
    </cfRule>
    <cfRule type="cellIs" dxfId="562" priority="633" operator="equal">
      <formula>0</formula>
    </cfRule>
  </conditionalFormatting>
  <conditionalFormatting sqref="U50:AA50">
    <cfRule type="containsText" dxfId="561" priority="630" operator="containsText" text="F">
      <formula>NOT(ISERROR(SEARCH("F",U50)))</formula>
    </cfRule>
    <cfRule type="cellIs" dxfId="560" priority="631" operator="equal">
      <formula>0</formula>
    </cfRule>
  </conditionalFormatting>
  <conditionalFormatting sqref="U53:AA53">
    <cfRule type="containsText" dxfId="559" priority="628" operator="containsText" text="F">
      <formula>NOT(ISERROR(SEARCH("F",U53)))</formula>
    </cfRule>
    <cfRule type="cellIs" dxfId="558" priority="629" operator="equal">
      <formula>0</formula>
    </cfRule>
  </conditionalFormatting>
  <conditionalFormatting sqref="U56:AA56">
    <cfRule type="containsText" dxfId="557" priority="626" operator="containsText" text="F">
      <formula>NOT(ISERROR(SEARCH("F",U56)))</formula>
    </cfRule>
    <cfRule type="cellIs" dxfId="556" priority="627" operator="equal">
      <formula>0</formula>
    </cfRule>
  </conditionalFormatting>
  <conditionalFormatting sqref="U59:AA59">
    <cfRule type="containsText" dxfId="555" priority="624" operator="containsText" text="F">
      <formula>NOT(ISERROR(SEARCH("F",U59)))</formula>
    </cfRule>
    <cfRule type="cellIs" dxfId="554" priority="625" operator="equal">
      <formula>0</formula>
    </cfRule>
  </conditionalFormatting>
  <conditionalFormatting sqref="AN44:AN59 AE44:AE59">
    <cfRule type="cellIs" dxfId="553" priority="622" operator="equal">
      <formula>0</formula>
    </cfRule>
  </conditionalFormatting>
  <conditionalFormatting sqref="AE40:AO62">
    <cfRule type="containsText" dxfId="552" priority="621" operator="containsText" text="ALT">
      <formula>NOT(ISERROR(SEARCH("ALT",AE40)))</formula>
    </cfRule>
  </conditionalFormatting>
  <conditionalFormatting sqref="AG42:AM42">
    <cfRule type="cellIs" dxfId="551" priority="620" operator="equal">
      <formula>1</formula>
    </cfRule>
  </conditionalFormatting>
  <conditionalFormatting sqref="AG45:AM45">
    <cfRule type="cellIs" dxfId="550" priority="619" operator="equal">
      <formula>1</formula>
    </cfRule>
  </conditionalFormatting>
  <conditionalFormatting sqref="AG48:AM48">
    <cfRule type="cellIs" dxfId="549" priority="618" operator="equal">
      <formula>1</formula>
    </cfRule>
  </conditionalFormatting>
  <conditionalFormatting sqref="AG51:AM51">
    <cfRule type="cellIs" dxfId="548" priority="617" operator="equal">
      <formula>1</formula>
    </cfRule>
  </conditionalFormatting>
  <conditionalFormatting sqref="AG54:AM54">
    <cfRule type="cellIs" dxfId="547" priority="616" operator="equal">
      <formula>1</formula>
    </cfRule>
  </conditionalFormatting>
  <conditionalFormatting sqref="AG57:AM57">
    <cfRule type="cellIs" dxfId="546" priority="615" operator="equal">
      <formula>1</formula>
    </cfRule>
  </conditionalFormatting>
  <conditionalFormatting sqref="AG57:AM57">
    <cfRule type="cellIs" dxfId="545" priority="614" operator="equal">
      <formula>1</formula>
    </cfRule>
  </conditionalFormatting>
  <conditionalFormatting sqref="AG44:AM44">
    <cfRule type="containsText" dxfId="544" priority="591" operator="containsText" text="F">
      <formula>NOT(ISERROR(SEARCH("F",AG44)))</formula>
    </cfRule>
    <cfRule type="cellIs" dxfId="543" priority="613" operator="equal">
      <formula>0</formula>
    </cfRule>
  </conditionalFormatting>
  <conditionalFormatting sqref="AG47:AM47">
    <cfRule type="cellIs" dxfId="542" priority="612" operator="equal">
      <formula>0</formula>
    </cfRule>
  </conditionalFormatting>
  <conditionalFormatting sqref="AG50:AM50">
    <cfRule type="cellIs" dxfId="541" priority="611" operator="equal">
      <formula>0</formula>
    </cfRule>
  </conditionalFormatting>
  <conditionalFormatting sqref="AG53:AM53">
    <cfRule type="cellIs" dxfId="540" priority="610" operator="equal">
      <formula>0</formula>
    </cfRule>
  </conditionalFormatting>
  <conditionalFormatting sqref="AG56:AM56">
    <cfRule type="cellIs" dxfId="539" priority="609" operator="equal">
      <formula>0</formula>
    </cfRule>
  </conditionalFormatting>
  <conditionalFormatting sqref="AG59:AM59">
    <cfRule type="cellIs" dxfId="538" priority="608" operator="equal">
      <formula>0</formula>
    </cfRule>
  </conditionalFormatting>
  <conditionalFormatting sqref="AG59:AM59">
    <cfRule type="cellIs" dxfId="537" priority="607" operator="equal">
      <formula>0</formula>
    </cfRule>
  </conditionalFormatting>
  <conditionalFormatting sqref="AG47:AM47">
    <cfRule type="cellIs" dxfId="536" priority="606" operator="equal">
      <formula>0</formula>
    </cfRule>
  </conditionalFormatting>
  <conditionalFormatting sqref="AG50:AM50">
    <cfRule type="cellIs" dxfId="535" priority="605" operator="equal">
      <formula>0</formula>
    </cfRule>
  </conditionalFormatting>
  <conditionalFormatting sqref="AG53:AM53">
    <cfRule type="cellIs" dxfId="534" priority="604" operator="equal">
      <formula>0</formula>
    </cfRule>
  </conditionalFormatting>
  <conditionalFormatting sqref="AG56:AM56">
    <cfRule type="cellIs" dxfId="533" priority="603" operator="equal">
      <formula>0</formula>
    </cfRule>
  </conditionalFormatting>
  <conditionalFormatting sqref="AG47:AM47">
    <cfRule type="cellIs" dxfId="532" priority="602" operator="equal">
      <formula>0</formula>
    </cfRule>
  </conditionalFormatting>
  <conditionalFormatting sqref="AG50:AM50">
    <cfRule type="cellIs" dxfId="531" priority="601" operator="equal">
      <formula>0</formula>
    </cfRule>
  </conditionalFormatting>
  <conditionalFormatting sqref="AG53:AM53">
    <cfRule type="cellIs" dxfId="530" priority="600" operator="equal">
      <formula>0</formula>
    </cfRule>
  </conditionalFormatting>
  <conditionalFormatting sqref="AG56:AM56">
    <cfRule type="cellIs" dxfId="529" priority="599" operator="equal">
      <formula>0</formula>
    </cfRule>
  </conditionalFormatting>
  <conditionalFormatting sqref="AG59:AM59">
    <cfRule type="cellIs" dxfId="528" priority="598" operator="equal">
      <formula>0</formula>
    </cfRule>
  </conditionalFormatting>
  <conditionalFormatting sqref="AG59:AM59">
    <cfRule type="cellIs" dxfId="527" priority="597" operator="equal">
      <formula>0</formula>
    </cfRule>
  </conditionalFormatting>
  <conditionalFormatting sqref="AG47:AM47">
    <cfRule type="cellIs" dxfId="526" priority="596" operator="equal">
      <formula>0</formula>
    </cfRule>
  </conditionalFormatting>
  <conditionalFormatting sqref="AG50:AM50">
    <cfRule type="cellIs" dxfId="525" priority="595" operator="equal">
      <formula>0</formula>
    </cfRule>
  </conditionalFormatting>
  <conditionalFormatting sqref="AG53:AM53">
    <cfRule type="cellIs" dxfId="524" priority="594" operator="equal">
      <formula>0</formula>
    </cfRule>
  </conditionalFormatting>
  <conditionalFormatting sqref="AG56:AM56">
    <cfRule type="cellIs" dxfId="523" priority="593" operator="equal">
      <formula>0</formula>
    </cfRule>
  </conditionalFormatting>
  <conditionalFormatting sqref="AG59:AM59">
    <cfRule type="cellIs" dxfId="522" priority="592" operator="equal">
      <formula>0</formula>
    </cfRule>
  </conditionalFormatting>
  <conditionalFormatting sqref="AG47:AM47">
    <cfRule type="containsText" dxfId="521" priority="589" operator="containsText" text="F">
      <formula>NOT(ISERROR(SEARCH("F",AG47)))</formula>
    </cfRule>
    <cfRule type="cellIs" dxfId="520" priority="590" operator="equal">
      <formula>0</formula>
    </cfRule>
  </conditionalFormatting>
  <conditionalFormatting sqref="AG50:AM50">
    <cfRule type="containsText" dxfId="519" priority="587" operator="containsText" text="F">
      <formula>NOT(ISERROR(SEARCH("F",AG50)))</formula>
    </cfRule>
    <cfRule type="cellIs" dxfId="518" priority="588" operator="equal">
      <formula>0</formula>
    </cfRule>
  </conditionalFormatting>
  <conditionalFormatting sqref="AG53:AM53">
    <cfRule type="containsText" dxfId="517" priority="585" operator="containsText" text="F">
      <formula>NOT(ISERROR(SEARCH("F",AG53)))</formula>
    </cfRule>
    <cfRule type="cellIs" dxfId="516" priority="586" operator="equal">
      <formula>0</formula>
    </cfRule>
  </conditionalFormatting>
  <conditionalFormatting sqref="AG56:AM56">
    <cfRule type="containsText" dxfId="515" priority="583" operator="containsText" text="F">
      <formula>NOT(ISERROR(SEARCH("F",AG56)))</formula>
    </cfRule>
    <cfRule type="cellIs" dxfId="514" priority="584" operator="equal">
      <formula>0</formula>
    </cfRule>
  </conditionalFormatting>
  <conditionalFormatting sqref="AG59:AM59">
    <cfRule type="containsText" dxfId="513" priority="581" operator="containsText" text="F">
      <formula>NOT(ISERROR(SEARCH("F",AG59)))</formula>
    </cfRule>
    <cfRule type="cellIs" dxfId="512" priority="582" operator="equal">
      <formula>0</formula>
    </cfRule>
  </conditionalFormatting>
  <conditionalFormatting sqref="AG47:AM47">
    <cfRule type="containsText" dxfId="511" priority="579" operator="containsText" text="F">
      <formula>NOT(ISERROR(SEARCH("F",AG47)))</formula>
    </cfRule>
    <cfRule type="cellIs" dxfId="510" priority="580" operator="equal">
      <formula>0</formula>
    </cfRule>
  </conditionalFormatting>
  <conditionalFormatting sqref="AG50:AM50">
    <cfRule type="containsText" dxfId="509" priority="577" operator="containsText" text="F">
      <formula>NOT(ISERROR(SEARCH("F",AG50)))</formula>
    </cfRule>
    <cfRule type="cellIs" dxfId="508" priority="578" operator="equal">
      <formula>0</formula>
    </cfRule>
  </conditionalFormatting>
  <conditionalFormatting sqref="AG53:AM53">
    <cfRule type="containsText" dxfId="507" priority="575" operator="containsText" text="F">
      <formula>NOT(ISERROR(SEARCH("F",AG53)))</formula>
    </cfRule>
    <cfRule type="cellIs" dxfId="506" priority="576" operator="equal">
      <formula>0</formula>
    </cfRule>
  </conditionalFormatting>
  <conditionalFormatting sqref="AG56:AM56">
    <cfRule type="containsText" dxfId="505" priority="573" operator="containsText" text="F">
      <formula>NOT(ISERROR(SEARCH("F",AG56)))</formula>
    </cfRule>
    <cfRule type="cellIs" dxfId="504" priority="574" operator="equal">
      <formula>0</formula>
    </cfRule>
  </conditionalFormatting>
  <conditionalFormatting sqref="AG59:AM59">
    <cfRule type="containsText" dxfId="503" priority="571" operator="containsText" text="F">
      <formula>NOT(ISERROR(SEARCH("F",AG59)))</formula>
    </cfRule>
    <cfRule type="cellIs" dxfId="502" priority="572" operator="equal">
      <formula>0</formula>
    </cfRule>
  </conditionalFormatting>
  <conditionalFormatting sqref="AG47:AM47">
    <cfRule type="containsText" dxfId="501" priority="569" operator="containsText" text="F">
      <formula>NOT(ISERROR(SEARCH("F",AG47)))</formula>
    </cfRule>
    <cfRule type="cellIs" dxfId="500" priority="570" operator="equal">
      <formula>0</formula>
    </cfRule>
  </conditionalFormatting>
  <conditionalFormatting sqref="AG50:AM50">
    <cfRule type="containsText" dxfId="499" priority="567" operator="containsText" text="F">
      <formula>NOT(ISERROR(SEARCH("F",AG50)))</formula>
    </cfRule>
    <cfRule type="cellIs" dxfId="498" priority="568" operator="equal">
      <formula>0</formula>
    </cfRule>
  </conditionalFormatting>
  <conditionalFormatting sqref="AG53:AM53">
    <cfRule type="containsText" dxfId="497" priority="565" operator="containsText" text="F">
      <formula>NOT(ISERROR(SEARCH("F",AG53)))</formula>
    </cfRule>
    <cfRule type="cellIs" dxfId="496" priority="566" operator="equal">
      <formula>0</formula>
    </cfRule>
  </conditionalFormatting>
  <conditionalFormatting sqref="AG56:AM56">
    <cfRule type="containsText" dxfId="495" priority="563" operator="containsText" text="F">
      <formula>NOT(ISERROR(SEARCH("F",AG56)))</formula>
    </cfRule>
    <cfRule type="cellIs" dxfId="494" priority="564" operator="equal">
      <formula>0</formula>
    </cfRule>
  </conditionalFormatting>
  <conditionalFormatting sqref="AG59:AM59">
    <cfRule type="containsText" dxfId="493" priority="561" operator="containsText" text="F">
      <formula>NOT(ISERROR(SEARCH("F",AG59)))</formula>
    </cfRule>
    <cfRule type="cellIs" dxfId="492" priority="562" operator="equal">
      <formula>0</formula>
    </cfRule>
  </conditionalFormatting>
  <conditionalFormatting sqref="AG43:AM43 AG46:AM46 AG49:AM49 AG52:AM52 AG55:AM55 AG58:AM58">
    <cfRule type="cellIs" dxfId="491" priority="623" operator="equal">
      <formula>$B$11</formula>
    </cfRule>
  </conditionalFormatting>
  <conditionalFormatting sqref="AG47:AM47">
    <cfRule type="containsText" dxfId="490" priority="559" operator="containsText" text="F">
      <formula>NOT(ISERROR(SEARCH("F",AG47)))</formula>
    </cfRule>
    <cfRule type="cellIs" dxfId="489" priority="560" operator="equal">
      <formula>0</formula>
    </cfRule>
  </conditionalFormatting>
  <conditionalFormatting sqref="AG50:AM50">
    <cfRule type="containsText" dxfId="488" priority="557" operator="containsText" text="F">
      <formula>NOT(ISERROR(SEARCH("F",AG50)))</formula>
    </cfRule>
    <cfRule type="cellIs" dxfId="487" priority="558" operator="equal">
      <formula>0</formula>
    </cfRule>
  </conditionalFormatting>
  <conditionalFormatting sqref="AG53:AM53">
    <cfRule type="containsText" dxfId="486" priority="555" operator="containsText" text="F">
      <formula>NOT(ISERROR(SEARCH("F",AG53)))</formula>
    </cfRule>
    <cfRule type="cellIs" dxfId="485" priority="556" operator="equal">
      <formula>0</formula>
    </cfRule>
  </conditionalFormatting>
  <conditionalFormatting sqref="AG56:AM56">
    <cfRule type="containsText" dxfId="484" priority="553" operator="containsText" text="F">
      <formula>NOT(ISERROR(SEARCH("F",AG56)))</formula>
    </cfRule>
    <cfRule type="cellIs" dxfId="483" priority="554" operator="equal">
      <formula>0</formula>
    </cfRule>
  </conditionalFormatting>
  <conditionalFormatting sqref="AG59:AM59">
    <cfRule type="containsText" dxfId="482" priority="551" operator="containsText" text="F">
      <formula>NOT(ISERROR(SEARCH("F",AG59)))</formula>
    </cfRule>
    <cfRule type="cellIs" dxfId="481" priority="552" operator="equal">
      <formula>0</formula>
    </cfRule>
  </conditionalFormatting>
  <conditionalFormatting sqref="AG45:AM45">
    <cfRule type="cellIs" dxfId="480" priority="550" operator="equal">
      <formula>1</formula>
    </cfRule>
  </conditionalFormatting>
  <conditionalFormatting sqref="AG48:AM48">
    <cfRule type="cellIs" dxfId="479" priority="549" operator="equal">
      <formula>1</formula>
    </cfRule>
  </conditionalFormatting>
  <conditionalFormatting sqref="AG51:AM51">
    <cfRule type="cellIs" dxfId="478" priority="548" operator="equal">
      <formula>1</formula>
    </cfRule>
  </conditionalFormatting>
  <conditionalFormatting sqref="AG54:AM54">
    <cfRule type="cellIs" dxfId="477" priority="547" operator="equal">
      <formula>1</formula>
    </cfRule>
  </conditionalFormatting>
  <conditionalFormatting sqref="AG57:AM57">
    <cfRule type="cellIs" dxfId="476" priority="546" operator="equal">
      <formula>1</formula>
    </cfRule>
  </conditionalFormatting>
  <conditionalFormatting sqref="AG57:AM57">
    <cfRule type="cellIs" dxfId="475" priority="545" operator="equal">
      <formula>1</formula>
    </cfRule>
  </conditionalFormatting>
  <conditionalFormatting sqref="AG47:AM47">
    <cfRule type="containsText" dxfId="474" priority="543" operator="containsText" text="F">
      <formula>NOT(ISERROR(SEARCH("F",AG47)))</formula>
    </cfRule>
    <cfRule type="cellIs" dxfId="473" priority="544" operator="equal">
      <formula>0</formula>
    </cfRule>
  </conditionalFormatting>
  <conditionalFormatting sqref="AG50:AM50">
    <cfRule type="containsText" dxfId="472" priority="541" operator="containsText" text="F">
      <formula>NOT(ISERROR(SEARCH("F",AG50)))</formula>
    </cfRule>
    <cfRule type="cellIs" dxfId="471" priority="542" operator="equal">
      <formula>0</formula>
    </cfRule>
  </conditionalFormatting>
  <conditionalFormatting sqref="AG53:AM53">
    <cfRule type="containsText" dxfId="470" priority="539" operator="containsText" text="F">
      <formula>NOT(ISERROR(SEARCH("F",AG53)))</formula>
    </cfRule>
    <cfRule type="cellIs" dxfId="469" priority="540" operator="equal">
      <formula>0</formula>
    </cfRule>
  </conditionalFormatting>
  <conditionalFormatting sqref="AG56:AM56">
    <cfRule type="containsText" dxfId="468" priority="537" operator="containsText" text="F">
      <formula>NOT(ISERROR(SEARCH("F",AG56)))</formula>
    </cfRule>
    <cfRule type="cellIs" dxfId="467" priority="538" operator="equal">
      <formula>0</formula>
    </cfRule>
  </conditionalFormatting>
  <conditionalFormatting sqref="AG59:AM59">
    <cfRule type="containsText" dxfId="466" priority="535" operator="containsText" text="F">
      <formula>NOT(ISERROR(SEARCH("F",AG59)))</formula>
    </cfRule>
    <cfRule type="cellIs" dxfId="465" priority="536" operator="equal">
      <formula>0</formula>
    </cfRule>
  </conditionalFormatting>
  <conditionalFormatting sqref="P78:P93 G78:G93">
    <cfRule type="cellIs" dxfId="464" priority="533" operator="equal">
      <formula>0</formula>
    </cfRule>
  </conditionalFormatting>
  <conditionalFormatting sqref="G74:Q96">
    <cfRule type="containsText" dxfId="463" priority="532" operator="containsText" text="ALT">
      <formula>NOT(ISERROR(SEARCH("ALT",G74)))</formula>
    </cfRule>
  </conditionalFormatting>
  <conditionalFormatting sqref="I76:O76">
    <cfRule type="cellIs" dxfId="462" priority="531" operator="equal">
      <formula>1</formula>
    </cfRule>
  </conditionalFormatting>
  <conditionalFormatting sqref="I79:O79">
    <cfRule type="cellIs" dxfId="461" priority="530" operator="equal">
      <formula>1</formula>
    </cfRule>
  </conditionalFormatting>
  <conditionalFormatting sqref="I82:O82">
    <cfRule type="cellIs" dxfId="460" priority="529" operator="equal">
      <formula>1</formula>
    </cfRule>
  </conditionalFormatting>
  <conditionalFormatting sqref="I85:O85">
    <cfRule type="cellIs" dxfId="459" priority="528" operator="equal">
      <formula>1</formula>
    </cfRule>
  </conditionalFormatting>
  <conditionalFormatting sqref="I88:O88">
    <cfRule type="cellIs" dxfId="458" priority="527" operator="equal">
      <formula>1</formula>
    </cfRule>
  </conditionalFormatting>
  <conditionalFormatting sqref="I91:O91">
    <cfRule type="cellIs" dxfId="457" priority="526" operator="equal">
      <formula>1</formula>
    </cfRule>
  </conditionalFormatting>
  <conditionalFormatting sqref="I91:O91">
    <cfRule type="cellIs" dxfId="456" priority="525" operator="equal">
      <formula>1</formula>
    </cfRule>
  </conditionalFormatting>
  <conditionalFormatting sqref="I78:O78">
    <cfRule type="containsText" dxfId="455" priority="502" operator="containsText" text="F">
      <formula>NOT(ISERROR(SEARCH("F",I78)))</formula>
    </cfRule>
    <cfRule type="cellIs" dxfId="454" priority="524" operator="equal">
      <formula>0</formula>
    </cfRule>
  </conditionalFormatting>
  <conditionalFormatting sqref="I81:O81">
    <cfRule type="cellIs" dxfId="453" priority="523" operator="equal">
      <formula>0</formula>
    </cfRule>
  </conditionalFormatting>
  <conditionalFormatting sqref="I84:O84">
    <cfRule type="cellIs" dxfId="452" priority="522" operator="equal">
      <formula>0</formula>
    </cfRule>
  </conditionalFormatting>
  <conditionalFormatting sqref="I87:O87">
    <cfRule type="cellIs" dxfId="451" priority="521" operator="equal">
      <formula>0</formula>
    </cfRule>
  </conditionalFormatting>
  <conditionalFormatting sqref="I90:O90">
    <cfRule type="cellIs" dxfId="450" priority="520" operator="equal">
      <formula>0</formula>
    </cfRule>
  </conditionalFormatting>
  <conditionalFormatting sqref="I93:O93">
    <cfRule type="cellIs" dxfId="449" priority="519" operator="equal">
      <formula>0</formula>
    </cfRule>
  </conditionalFormatting>
  <conditionalFormatting sqref="I93:O93">
    <cfRule type="cellIs" dxfId="448" priority="518" operator="equal">
      <formula>0</formula>
    </cfRule>
  </conditionalFormatting>
  <conditionalFormatting sqref="I81:O81">
    <cfRule type="cellIs" dxfId="447" priority="517" operator="equal">
      <formula>0</formula>
    </cfRule>
  </conditionalFormatting>
  <conditionalFormatting sqref="I84:O84">
    <cfRule type="cellIs" dxfId="446" priority="516" operator="equal">
      <formula>0</formula>
    </cfRule>
  </conditionalFormatting>
  <conditionalFormatting sqref="I87:O87">
    <cfRule type="cellIs" dxfId="445" priority="515" operator="equal">
      <formula>0</formula>
    </cfRule>
  </conditionalFormatting>
  <conditionalFormatting sqref="I90:O90">
    <cfRule type="cellIs" dxfId="444" priority="514" operator="equal">
      <formula>0</formula>
    </cfRule>
  </conditionalFormatting>
  <conditionalFormatting sqref="I81:O81">
    <cfRule type="cellIs" dxfId="443" priority="513" operator="equal">
      <formula>0</formula>
    </cfRule>
  </conditionalFormatting>
  <conditionalFormatting sqref="I84:O84">
    <cfRule type="cellIs" dxfId="442" priority="512" operator="equal">
      <formula>0</formula>
    </cfRule>
  </conditionalFormatting>
  <conditionalFormatting sqref="I81:O81">
    <cfRule type="containsText" dxfId="441" priority="500" operator="containsText" text="F">
      <formula>NOT(ISERROR(SEARCH("F",I81)))</formula>
    </cfRule>
    <cfRule type="cellIs" dxfId="440" priority="501" operator="equal">
      <formula>0</formula>
    </cfRule>
  </conditionalFormatting>
  <conditionalFormatting sqref="I84:O84">
    <cfRule type="containsText" dxfId="439" priority="498" operator="containsText" text="F">
      <formula>NOT(ISERROR(SEARCH("F",I84)))</formula>
    </cfRule>
    <cfRule type="cellIs" dxfId="438" priority="499" operator="equal">
      <formula>0</formula>
    </cfRule>
  </conditionalFormatting>
  <conditionalFormatting sqref="I87:O87">
    <cfRule type="containsText" dxfId="437" priority="496" operator="containsText" text="F">
      <formula>NOT(ISERROR(SEARCH("F",I87)))</formula>
    </cfRule>
    <cfRule type="cellIs" dxfId="436" priority="497" operator="equal">
      <formula>0</formula>
    </cfRule>
  </conditionalFormatting>
  <conditionalFormatting sqref="I90:O90">
    <cfRule type="containsText" dxfId="435" priority="494" operator="containsText" text="F">
      <formula>NOT(ISERROR(SEARCH("F",I90)))</formula>
    </cfRule>
    <cfRule type="cellIs" dxfId="434" priority="495" operator="equal">
      <formula>0</formula>
    </cfRule>
  </conditionalFormatting>
  <conditionalFormatting sqref="I93:O93">
    <cfRule type="containsText" dxfId="433" priority="492" operator="containsText" text="F">
      <formula>NOT(ISERROR(SEARCH("F",I93)))</formula>
    </cfRule>
    <cfRule type="cellIs" dxfId="432" priority="493" operator="equal">
      <formula>0</formula>
    </cfRule>
  </conditionalFormatting>
  <conditionalFormatting sqref="I81:O81">
    <cfRule type="containsText" dxfId="431" priority="490" operator="containsText" text="F">
      <formula>NOT(ISERROR(SEARCH("F",I81)))</formula>
    </cfRule>
    <cfRule type="cellIs" dxfId="430" priority="491" operator="equal">
      <formula>0</formula>
    </cfRule>
  </conditionalFormatting>
  <conditionalFormatting sqref="I77:O77 I80:O80 I83:O83 I86:O86 I89:O89 I92:O92">
    <cfRule type="cellIs" dxfId="429" priority="534" operator="equal">
      <formula>$B$11</formula>
    </cfRule>
  </conditionalFormatting>
  <conditionalFormatting sqref="I79:O79">
    <cfRule type="cellIs" dxfId="428" priority="461" operator="equal">
      <formula>1</formula>
    </cfRule>
  </conditionalFormatting>
  <conditionalFormatting sqref="I82:O82">
    <cfRule type="cellIs" dxfId="427" priority="460" operator="equal">
      <formula>1</formula>
    </cfRule>
  </conditionalFormatting>
  <conditionalFormatting sqref="I85:O85">
    <cfRule type="cellIs" dxfId="426" priority="459" operator="equal">
      <formula>1</formula>
    </cfRule>
  </conditionalFormatting>
  <conditionalFormatting sqref="I88:O88">
    <cfRule type="cellIs" dxfId="425" priority="458" operator="equal">
      <formula>1</formula>
    </cfRule>
  </conditionalFormatting>
  <conditionalFormatting sqref="I91:O91">
    <cfRule type="cellIs" dxfId="424" priority="457" operator="equal">
      <formula>1</formula>
    </cfRule>
  </conditionalFormatting>
  <conditionalFormatting sqref="I91:O91">
    <cfRule type="cellIs" dxfId="423" priority="456" operator="equal">
      <formula>1</formula>
    </cfRule>
  </conditionalFormatting>
  <conditionalFormatting sqref="I90:O90">
    <cfRule type="containsText" dxfId="422" priority="448" operator="containsText" text="F">
      <formula>NOT(ISERROR(SEARCH("F",I90)))</formula>
    </cfRule>
    <cfRule type="cellIs" dxfId="421" priority="449" operator="equal">
      <formula>0</formula>
    </cfRule>
  </conditionalFormatting>
  <conditionalFormatting sqref="I93:O93">
    <cfRule type="containsText" dxfId="420" priority="446" operator="containsText" text="F">
      <formula>NOT(ISERROR(SEARCH("F",I93)))</formula>
    </cfRule>
    <cfRule type="cellIs" dxfId="419" priority="447" operator="equal">
      <formula>0</formula>
    </cfRule>
  </conditionalFormatting>
  <conditionalFormatting sqref="AB78:AB93 S78:S93">
    <cfRule type="cellIs" dxfId="418" priority="444" operator="equal">
      <formula>0</formula>
    </cfRule>
  </conditionalFormatting>
  <conditionalFormatting sqref="S74:AC96">
    <cfRule type="containsText" dxfId="417" priority="443" operator="containsText" text="ALT">
      <formula>NOT(ISERROR(SEARCH("ALT",S74)))</formula>
    </cfRule>
  </conditionalFormatting>
  <conditionalFormatting sqref="U76:AA76">
    <cfRule type="cellIs" dxfId="416" priority="442" operator="equal">
      <formula>1</formula>
    </cfRule>
  </conditionalFormatting>
  <conditionalFormatting sqref="U79:AA79">
    <cfRule type="cellIs" dxfId="415" priority="441" operator="equal">
      <formula>1</formula>
    </cfRule>
  </conditionalFormatting>
  <conditionalFormatting sqref="U82:AA82">
    <cfRule type="cellIs" dxfId="414" priority="440" operator="equal">
      <formula>1</formula>
    </cfRule>
  </conditionalFormatting>
  <conditionalFormatting sqref="U85:AA85">
    <cfRule type="cellIs" dxfId="413" priority="439" operator="equal">
      <formula>1</formula>
    </cfRule>
  </conditionalFormatting>
  <conditionalFormatting sqref="U88:AA88">
    <cfRule type="cellIs" dxfId="412" priority="438" operator="equal">
      <formula>1</formula>
    </cfRule>
  </conditionalFormatting>
  <conditionalFormatting sqref="U91:AA91">
    <cfRule type="cellIs" dxfId="411" priority="437" operator="equal">
      <formula>1</formula>
    </cfRule>
  </conditionalFormatting>
  <conditionalFormatting sqref="U91:AA91">
    <cfRule type="cellIs" dxfId="410" priority="436" operator="equal">
      <formula>1</formula>
    </cfRule>
  </conditionalFormatting>
  <conditionalFormatting sqref="U78:AA78">
    <cfRule type="containsText" dxfId="409" priority="413" operator="containsText" text="F">
      <formula>NOT(ISERROR(SEARCH("F",U78)))</formula>
    </cfRule>
    <cfRule type="cellIs" dxfId="408" priority="435" operator="equal">
      <formula>0</formula>
    </cfRule>
  </conditionalFormatting>
  <conditionalFormatting sqref="U81:AA81">
    <cfRule type="cellIs" dxfId="407" priority="434" operator="equal">
      <formula>0</formula>
    </cfRule>
  </conditionalFormatting>
  <conditionalFormatting sqref="U84:AA84">
    <cfRule type="cellIs" dxfId="406" priority="433" operator="equal">
      <formula>0</formula>
    </cfRule>
  </conditionalFormatting>
  <conditionalFormatting sqref="U87:AA87">
    <cfRule type="cellIs" dxfId="405" priority="432" operator="equal">
      <formula>0</formula>
    </cfRule>
  </conditionalFormatting>
  <conditionalFormatting sqref="U90:AA90">
    <cfRule type="cellIs" dxfId="404" priority="431" operator="equal">
      <formula>0</formula>
    </cfRule>
  </conditionalFormatting>
  <conditionalFormatting sqref="U93:AA93">
    <cfRule type="cellIs" dxfId="403" priority="430" operator="equal">
      <formula>0</formula>
    </cfRule>
  </conditionalFormatting>
  <conditionalFormatting sqref="U93:AA93">
    <cfRule type="cellIs" dxfId="402" priority="429" operator="equal">
      <formula>0</formula>
    </cfRule>
  </conditionalFormatting>
  <conditionalFormatting sqref="U81:AA81">
    <cfRule type="cellIs" dxfId="401" priority="428" operator="equal">
      <formula>0</formula>
    </cfRule>
  </conditionalFormatting>
  <conditionalFormatting sqref="U84:AA84">
    <cfRule type="cellIs" dxfId="400" priority="427" operator="equal">
      <formula>0</formula>
    </cfRule>
  </conditionalFormatting>
  <conditionalFormatting sqref="U87:AA87">
    <cfRule type="cellIs" dxfId="399" priority="426" operator="equal">
      <formula>0</formula>
    </cfRule>
  </conditionalFormatting>
  <conditionalFormatting sqref="U90:AA90">
    <cfRule type="cellIs" dxfId="398" priority="425" operator="equal">
      <formula>0</formula>
    </cfRule>
  </conditionalFormatting>
  <conditionalFormatting sqref="U81:AA81">
    <cfRule type="cellIs" dxfId="397" priority="424" operator="equal">
      <formula>0</formula>
    </cfRule>
  </conditionalFormatting>
  <conditionalFormatting sqref="U84:AA84">
    <cfRule type="cellIs" dxfId="396" priority="423" operator="equal">
      <formula>0</formula>
    </cfRule>
  </conditionalFormatting>
  <conditionalFormatting sqref="U87:AA87">
    <cfRule type="cellIs" dxfId="395" priority="422" operator="equal">
      <formula>0</formula>
    </cfRule>
  </conditionalFormatting>
  <conditionalFormatting sqref="U90:AA90">
    <cfRule type="cellIs" dxfId="394" priority="421" operator="equal">
      <formula>0</formula>
    </cfRule>
  </conditionalFormatting>
  <conditionalFormatting sqref="U93:AA93">
    <cfRule type="cellIs" dxfId="393" priority="420" operator="equal">
      <formula>0</formula>
    </cfRule>
  </conditionalFormatting>
  <conditionalFormatting sqref="U93:AA93">
    <cfRule type="cellIs" dxfId="392" priority="419" operator="equal">
      <formula>0</formula>
    </cfRule>
  </conditionalFormatting>
  <conditionalFormatting sqref="U81:AA81">
    <cfRule type="cellIs" dxfId="391" priority="418" operator="equal">
      <formula>0</formula>
    </cfRule>
  </conditionalFormatting>
  <conditionalFormatting sqref="U84:AA84">
    <cfRule type="cellIs" dxfId="390" priority="417" operator="equal">
      <formula>0</formula>
    </cfRule>
  </conditionalFormatting>
  <conditionalFormatting sqref="U87:AA87">
    <cfRule type="cellIs" dxfId="389" priority="416" operator="equal">
      <formula>0</formula>
    </cfRule>
  </conditionalFormatting>
  <conditionalFormatting sqref="U90:AA90">
    <cfRule type="cellIs" dxfId="388" priority="415" operator="equal">
      <formula>0</formula>
    </cfRule>
  </conditionalFormatting>
  <conditionalFormatting sqref="U93:AA93">
    <cfRule type="cellIs" dxfId="387" priority="414" operator="equal">
      <formula>0</formula>
    </cfRule>
  </conditionalFormatting>
  <conditionalFormatting sqref="U81:AA81">
    <cfRule type="containsText" dxfId="386" priority="411" operator="containsText" text="F">
      <formula>NOT(ISERROR(SEARCH("F",U81)))</formula>
    </cfRule>
    <cfRule type="cellIs" dxfId="385" priority="412" operator="equal">
      <formula>0</formula>
    </cfRule>
  </conditionalFormatting>
  <conditionalFormatting sqref="U84:AA84">
    <cfRule type="containsText" dxfId="384" priority="409" operator="containsText" text="F">
      <formula>NOT(ISERROR(SEARCH("F",U84)))</formula>
    </cfRule>
    <cfRule type="cellIs" dxfId="383" priority="410" operator="equal">
      <formula>0</formula>
    </cfRule>
  </conditionalFormatting>
  <conditionalFormatting sqref="U87:AA87">
    <cfRule type="containsText" dxfId="382" priority="407" operator="containsText" text="F">
      <formula>NOT(ISERROR(SEARCH("F",U87)))</formula>
    </cfRule>
    <cfRule type="cellIs" dxfId="381" priority="408" operator="equal">
      <formula>0</formula>
    </cfRule>
  </conditionalFormatting>
  <conditionalFormatting sqref="U90:AA90">
    <cfRule type="containsText" dxfId="380" priority="405" operator="containsText" text="F">
      <formula>NOT(ISERROR(SEARCH("F",U90)))</formula>
    </cfRule>
    <cfRule type="cellIs" dxfId="379" priority="406" operator="equal">
      <formula>0</formula>
    </cfRule>
  </conditionalFormatting>
  <conditionalFormatting sqref="U93:AA93">
    <cfRule type="containsText" dxfId="378" priority="403" operator="containsText" text="F">
      <formula>NOT(ISERROR(SEARCH("F",U93)))</formula>
    </cfRule>
    <cfRule type="cellIs" dxfId="377" priority="404" operator="equal">
      <formula>0</formula>
    </cfRule>
  </conditionalFormatting>
  <conditionalFormatting sqref="U81:AA81">
    <cfRule type="containsText" dxfId="376" priority="401" operator="containsText" text="F">
      <formula>NOT(ISERROR(SEARCH("F",U81)))</formula>
    </cfRule>
    <cfRule type="cellIs" dxfId="375" priority="402" operator="equal">
      <formula>0</formula>
    </cfRule>
  </conditionalFormatting>
  <conditionalFormatting sqref="U84:AA84">
    <cfRule type="containsText" dxfId="374" priority="399" operator="containsText" text="F">
      <formula>NOT(ISERROR(SEARCH("F",U84)))</formula>
    </cfRule>
    <cfRule type="cellIs" dxfId="373" priority="400" operator="equal">
      <formula>0</formula>
    </cfRule>
  </conditionalFormatting>
  <conditionalFormatting sqref="U87:AA87">
    <cfRule type="containsText" dxfId="372" priority="397" operator="containsText" text="F">
      <formula>NOT(ISERROR(SEARCH("F",U87)))</formula>
    </cfRule>
    <cfRule type="cellIs" dxfId="371" priority="398" operator="equal">
      <formula>0</formula>
    </cfRule>
  </conditionalFormatting>
  <conditionalFormatting sqref="U90:AA90">
    <cfRule type="containsText" dxfId="370" priority="395" operator="containsText" text="F">
      <formula>NOT(ISERROR(SEARCH("F",U90)))</formula>
    </cfRule>
    <cfRule type="cellIs" dxfId="369" priority="396" operator="equal">
      <formula>0</formula>
    </cfRule>
  </conditionalFormatting>
  <conditionalFormatting sqref="U93:AA93">
    <cfRule type="containsText" dxfId="368" priority="393" operator="containsText" text="F">
      <formula>NOT(ISERROR(SEARCH("F",U93)))</formula>
    </cfRule>
    <cfRule type="cellIs" dxfId="367" priority="394" operator="equal">
      <formula>0</formula>
    </cfRule>
  </conditionalFormatting>
  <conditionalFormatting sqref="U81:AA81">
    <cfRule type="containsText" dxfId="366" priority="391" operator="containsText" text="F">
      <formula>NOT(ISERROR(SEARCH("F",U81)))</formula>
    </cfRule>
    <cfRule type="cellIs" dxfId="365" priority="392" operator="equal">
      <formula>0</formula>
    </cfRule>
  </conditionalFormatting>
  <conditionalFormatting sqref="U84:AA84">
    <cfRule type="containsText" dxfId="364" priority="389" operator="containsText" text="F">
      <formula>NOT(ISERROR(SEARCH("F",U84)))</formula>
    </cfRule>
    <cfRule type="cellIs" dxfId="363" priority="390" operator="equal">
      <formula>0</formula>
    </cfRule>
  </conditionalFormatting>
  <conditionalFormatting sqref="U87:AA87">
    <cfRule type="containsText" dxfId="362" priority="387" operator="containsText" text="F">
      <formula>NOT(ISERROR(SEARCH("F",U87)))</formula>
    </cfRule>
    <cfRule type="cellIs" dxfId="361" priority="388" operator="equal">
      <formula>0</formula>
    </cfRule>
  </conditionalFormatting>
  <conditionalFormatting sqref="U90:AA90">
    <cfRule type="containsText" dxfId="360" priority="385" operator="containsText" text="F">
      <formula>NOT(ISERROR(SEARCH("F",U90)))</formula>
    </cfRule>
    <cfRule type="cellIs" dxfId="359" priority="386" operator="equal">
      <formula>0</formula>
    </cfRule>
  </conditionalFormatting>
  <conditionalFormatting sqref="U93:AA93">
    <cfRule type="containsText" dxfId="358" priority="383" operator="containsText" text="F">
      <formula>NOT(ISERROR(SEARCH("F",U93)))</formula>
    </cfRule>
    <cfRule type="cellIs" dxfId="357" priority="384" operator="equal">
      <formula>0</formula>
    </cfRule>
  </conditionalFormatting>
  <conditionalFormatting sqref="U77:AA77 U80:AA80 U83:AA83 U86:AA86 U89:AA89 U92:AA92">
    <cfRule type="cellIs" dxfId="356" priority="445" operator="equal">
      <formula>$B$11</formula>
    </cfRule>
  </conditionalFormatting>
  <conditionalFormatting sqref="U81:AA81">
    <cfRule type="containsText" dxfId="355" priority="381" operator="containsText" text="F">
      <formula>NOT(ISERROR(SEARCH("F",U81)))</formula>
    </cfRule>
    <cfRule type="cellIs" dxfId="354" priority="382" operator="equal">
      <formula>0</formula>
    </cfRule>
  </conditionalFormatting>
  <conditionalFormatting sqref="U84:AA84">
    <cfRule type="containsText" dxfId="353" priority="379" operator="containsText" text="F">
      <formula>NOT(ISERROR(SEARCH("F",U84)))</formula>
    </cfRule>
    <cfRule type="cellIs" dxfId="352" priority="380" operator="equal">
      <formula>0</formula>
    </cfRule>
  </conditionalFormatting>
  <conditionalFormatting sqref="U87:AA87">
    <cfRule type="containsText" dxfId="351" priority="377" operator="containsText" text="F">
      <formula>NOT(ISERROR(SEARCH("F",U87)))</formula>
    </cfRule>
    <cfRule type="cellIs" dxfId="350" priority="378" operator="equal">
      <formula>0</formula>
    </cfRule>
  </conditionalFormatting>
  <conditionalFormatting sqref="U90:AA90">
    <cfRule type="containsText" dxfId="349" priority="375" operator="containsText" text="F">
      <formula>NOT(ISERROR(SEARCH("F",U90)))</formula>
    </cfRule>
    <cfRule type="cellIs" dxfId="348" priority="376" operator="equal">
      <formula>0</formula>
    </cfRule>
  </conditionalFormatting>
  <conditionalFormatting sqref="U93:AA93">
    <cfRule type="containsText" dxfId="347" priority="373" operator="containsText" text="F">
      <formula>NOT(ISERROR(SEARCH("F",U93)))</formula>
    </cfRule>
    <cfRule type="cellIs" dxfId="346" priority="374" operator="equal">
      <formula>0</formula>
    </cfRule>
  </conditionalFormatting>
  <conditionalFormatting sqref="U79:AA79">
    <cfRule type="cellIs" dxfId="345" priority="372" operator="equal">
      <formula>1</formula>
    </cfRule>
  </conditionalFormatting>
  <conditionalFormatting sqref="U82:AA82">
    <cfRule type="cellIs" dxfId="344" priority="371" operator="equal">
      <formula>1</formula>
    </cfRule>
  </conditionalFormatting>
  <conditionalFormatting sqref="U85:AA85">
    <cfRule type="cellIs" dxfId="343" priority="370" operator="equal">
      <formula>1</formula>
    </cfRule>
  </conditionalFormatting>
  <conditionalFormatting sqref="U88:AA88">
    <cfRule type="cellIs" dxfId="342" priority="369" operator="equal">
      <formula>1</formula>
    </cfRule>
  </conditionalFormatting>
  <conditionalFormatting sqref="U91:AA91">
    <cfRule type="cellIs" dxfId="341" priority="368" operator="equal">
      <formula>1</formula>
    </cfRule>
  </conditionalFormatting>
  <conditionalFormatting sqref="U91:AA91">
    <cfRule type="cellIs" dxfId="340" priority="367" operator="equal">
      <formula>1</formula>
    </cfRule>
  </conditionalFormatting>
  <conditionalFormatting sqref="U81:AA81">
    <cfRule type="containsText" dxfId="339" priority="365" operator="containsText" text="F">
      <formula>NOT(ISERROR(SEARCH("F",U81)))</formula>
    </cfRule>
    <cfRule type="cellIs" dxfId="338" priority="366" operator="equal">
      <formula>0</formula>
    </cfRule>
  </conditionalFormatting>
  <conditionalFormatting sqref="U84:AA84">
    <cfRule type="containsText" dxfId="337" priority="363" operator="containsText" text="F">
      <formula>NOT(ISERROR(SEARCH("F",U84)))</formula>
    </cfRule>
    <cfRule type="cellIs" dxfId="336" priority="364" operator="equal">
      <formula>0</formula>
    </cfRule>
  </conditionalFormatting>
  <conditionalFormatting sqref="U87:AA87">
    <cfRule type="containsText" dxfId="335" priority="361" operator="containsText" text="F">
      <formula>NOT(ISERROR(SEARCH("F",U87)))</formula>
    </cfRule>
    <cfRule type="cellIs" dxfId="334" priority="362" operator="equal">
      <formula>0</formula>
    </cfRule>
  </conditionalFormatting>
  <conditionalFormatting sqref="U90:AA90">
    <cfRule type="containsText" dxfId="333" priority="359" operator="containsText" text="F">
      <formula>NOT(ISERROR(SEARCH("F",U90)))</formula>
    </cfRule>
    <cfRule type="cellIs" dxfId="332" priority="360" operator="equal">
      <formula>0</formula>
    </cfRule>
  </conditionalFormatting>
  <conditionalFormatting sqref="U93:AA93">
    <cfRule type="containsText" dxfId="331" priority="357" operator="containsText" text="F">
      <formula>NOT(ISERROR(SEARCH("F",U93)))</formula>
    </cfRule>
    <cfRule type="cellIs" dxfId="330" priority="358" operator="equal">
      <formula>0</formula>
    </cfRule>
  </conditionalFormatting>
  <conditionalFormatting sqref="AN78:AN93 AE78:AE93">
    <cfRule type="cellIs" dxfId="329" priority="355" operator="equal">
      <formula>0</formula>
    </cfRule>
  </conditionalFormatting>
  <conditionalFormatting sqref="AE74:AO96">
    <cfRule type="containsText" dxfId="328" priority="354" operator="containsText" text="ALT">
      <formula>NOT(ISERROR(SEARCH("ALT",AE74)))</formula>
    </cfRule>
  </conditionalFormatting>
  <conditionalFormatting sqref="AG76:AM76">
    <cfRule type="cellIs" dxfId="327" priority="353" operator="equal">
      <formula>1</formula>
    </cfRule>
  </conditionalFormatting>
  <conditionalFormatting sqref="AG79:AM79">
    <cfRule type="cellIs" dxfId="326" priority="352" operator="equal">
      <formula>1</formula>
    </cfRule>
  </conditionalFormatting>
  <conditionalFormatting sqref="AG82:AM82">
    <cfRule type="cellIs" dxfId="325" priority="351" operator="equal">
      <formula>1</formula>
    </cfRule>
  </conditionalFormatting>
  <conditionalFormatting sqref="AG85:AM85">
    <cfRule type="cellIs" dxfId="324" priority="350" operator="equal">
      <formula>1</formula>
    </cfRule>
  </conditionalFormatting>
  <conditionalFormatting sqref="AG88:AM88">
    <cfRule type="cellIs" dxfId="323" priority="349" operator="equal">
      <formula>1</formula>
    </cfRule>
  </conditionalFormatting>
  <conditionalFormatting sqref="AG91:AM91">
    <cfRule type="cellIs" dxfId="322" priority="348" operator="equal">
      <formula>1</formula>
    </cfRule>
  </conditionalFormatting>
  <conditionalFormatting sqref="AG91:AM91">
    <cfRule type="cellIs" dxfId="321" priority="347" operator="equal">
      <formula>1</formula>
    </cfRule>
  </conditionalFormatting>
  <conditionalFormatting sqref="AG78:AM78">
    <cfRule type="containsText" dxfId="320" priority="324" operator="containsText" text="F">
      <formula>NOT(ISERROR(SEARCH("F",AG78)))</formula>
    </cfRule>
    <cfRule type="cellIs" dxfId="319" priority="346" operator="equal">
      <formula>0</formula>
    </cfRule>
  </conditionalFormatting>
  <conditionalFormatting sqref="AG81:AM81">
    <cfRule type="cellIs" dxfId="318" priority="345" operator="equal">
      <formula>0</formula>
    </cfRule>
  </conditionalFormatting>
  <conditionalFormatting sqref="AG84:AM84">
    <cfRule type="cellIs" dxfId="317" priority="344" operator="equal">
      <formula>0</formula>
    </cfRule>
  </conditionalFormatting>
  <conditionalFormatting sqref="AG87:AM87">
    <cfRule type="cellIs" dxfId="316" priority="343" operator="equal">
      <formula>0</formula>
    </cfRule>
  </conditionalFormatting>
  <conditionalFormatting sqref="AG90:AM90">
    <cfRule type="cellIs" dxfId="315" priority="342" operator="equal">
      <formula>0</formula>
    </cfRule>
  </conditionalFormatting>
  <conditionalFormatting sqref="AG93:AM93">
    <cfRule type="cellIs" dxfId="314" priority="341" operator="equal">
      <formula>0</formula>
    </cfRule>
  </conditionalFormatting>
  <conditionalFormatting sqref="AG93:AM93">
    <cfRule type="cellIs" dxfId="313" priority="340" operator="equal">
      <formula>0</formula>
    </cfRule>
  </conditionalFormatting>
  <conditionalFormatting sqref="AG81:AM81">
    <cfRule type="cellIs" dxfId="312" priority="339" operator="equal">
      <formula>0</formula>
    </cfRule>
  </conditionalFormatting>
  <conditionalFormatting sqref="AG84:AM84">
    <cfRule type="cellIs" dxfId="311" priority="338" operator="equal">
      <formula>0</formula>
    </cfRule>
  </conditionalFormatting>
  <conditionalFormatting sqref="AG87:AM87">
    <cfRule type="cellIs" dxfId="310" priority="337" operator="equal">
      <formula>0</formula>
    </cfRule>
  </conditionalFormatting>
  <conditionalFormatting sqref="AG90:AM90">
    <cfRule type="cellIs" dxfId="309" priority="336" operator="equal">
      <formula>0</formula>
    </cfRule>
  </conditionalFormatting>
  <conditionalFormatting sqref="AG81:AM81">
    <cfRule type="cellIs" dxfId="308" priority="335" operator="equal">
      <formula>0</formula>
    </cfRule>
  </conditionalFormatting>
  <conditionalFormatting sqref="AG84:AM84">
    <cfRule type="cellIs" dxfId="307" priority="334" operator="equal">
      <formula>0</formula>
    </cfRule>
  </conditionalFormatting>
  <conditionalFormatting sqref="AG87:AM87">
    <cfRule type="cellIs" dxfId="306" priority="333" operator="equal">
      <formula>0</formula>
    </cfRule>
  </conditionalFormatting>
  <conditionalFormatting sqref="AG90:AM90">
    <cfRule type="cellIs" dxfId="305" priority="332" operator="equal">
      <formula>0</formula>
    </cfRule>
  </conditionalFormatting>
  <conditionalFormatting sqref="AG93:AM93">
    <cfRule type="cellIs" dxfId="304" priority="331" operator="equal">
      <formula>0</formula>
    </cfRule>
  </conditionalFormatting>
  <conditionalFormatting sqref="AG93:AM93">
    <cfRule type="cellIs" dxfId="303" priority="330" operator="equal">
      <formula>0</formula>
    </cfRule>
  </conditionalFormatting>
  <conditionalFormatting sqref="AG81:AM81">
    <cfRule type="cellIs" dxfId="302" priority="329" operator="equal">
      <formula>0</formula>
    </cfRule>
  </conditionalFormatting>
  <conditionalFormatting sqref="AG84:AM84">
    <cfRule type="cellIs" dxfId="301" priority="328" operator="equal">
      <formula>0</formula>
    </cfRule>
  </conditionalFormatting>
  <conditionalFormatting sqref="AG87:AM87">
    <cfRule type="cellIs" dxfId="300" priority="327" operator="equal">
      <formula>0</formula>
    </cfRule>
  </conditionalFormatting>
  <conditionalFormatting sqref="AG90:AM90">
    <cfRule type="cellIs" dxfId="299" priority="326" operator="equal">
      <formula>0</formula>
    </cfRule>
  </conditionalFormatting>
  <conditionalFormatting sqref="AG93:AM93">
    <cfRule type="cellIs" dxfId="298" priority="325" operator="equal">
      <formula>0</formula>
    </cfRule>
  </conditionalFormatting>
  <conditionalFormatting sqref="AG81:AM81">
    <cfRule type="containsText" dxfId="297" priority="322" operator="containsText" text="F">
      <formula>NOT(ISERROR(SEARCH("F",AG81)))</formula>
    </cfRule>
    <cfRule type="cellIs" dxfId="296" priority="323" operator="equal">
      <formula>0</formula>
    </cfRule>
  </conditionalFormatting>
  <conditionalFormatting sqref="AG84:AM84">
    <cfRule type="containsText" dxfId="295" priority="320" operator="containsText" text="F">
      <formula>NOT(ISERROR(SEARCH("F",AG84)))</formula>
    </cfRule>
    <cfRule type="cellIs" dxfId="294" priority="321" operator="equal">
      <formula>0</formula>
    </cfRule>
  </conditionalFormatting>
  <conditionalFormatting sqref="AG87:AM87">
    <cfRule type="containsText" dxfId="293" priority="318" operator="containsText" text="F">
      <formula>NOT(ISERROR(SEARCH("F",AG87)))</formula>
    </cfRule>
    <cfRule type="cellIs" dxfId="292" priority="319" operator="equal">
      <formula>0</formula>
    </cfRule>
  </conditionalFormatting>
  <conditionalFormatting sqref="AG90:AM90">
    <cfRule type="containsText" dxfId="291" priority="316" operator="containsText" text="F">
      <formula>NOT(ISERROR(SEARCH("F",AG90)))</formula>
    </cfRule>
    <cfRule type="cellIs" dxfId="290" priority="317" operator="equal">
      <formula>0</formula>
    </cfRule>
  </conditionalFormatting>
  <conditionalFormatting sqref="AG93:AM93">
    <cfRule type="containsText" dxfId="289" priority="314" operator="containsText" text="F">
      <formula>NOT(ISERROR(SEARCH("F",AG93)))</formula>
    </cfRule>
    <cfRule type="cellIs" dxfId="288" priority="315" operator="equal">
      <formula>0</formula>
    </cfRule>
  </conditionalFormatting>
  <conditionalFormatting sqref="AG81:AM81">
    <cfRule type="containsText" dxfId="287" priority="312" operator="containsText" text="F">
      <formula>NOT(ISERROR(SEARCH("F",AG81)))</formula>
    </cfRule>
    <cfRule type="cellIs" dxfId="286" priority="313" operator="equal">
      <formula>0</formula>
    </cfRule>
  </conditionalFormatting>
  <conditionalFormatting sqref="AG84:AM84">
    <cfRule type="containsText" dxfId="285" priority="310" operator="containsText" text="F">
      <formula>NOT(ISERROR(SEARCH("F",AG84)))</formula>
    </cfRule>
    <cfRule type="cellIs" dxfId="284" priority="311" operator="equal">
      <formula>0</formula>
    </cfRule>
  </conditionalFormatting>
  <conditionalFormatting sqref="AG87:AM87">
    <cfRule type="containsText" dxfId="283" priority="308" operator="containsText" text="F">
      <formula>NOT(ISERROR(SEARCH("F",AG87)))</formula>
    </cfRule>
    <cfRule type="cellIs" dxfId="282" priority="309" operator="equal">
      <formula>0</formula>
    </cfRule>
  </conditionalFormatting>
  <conditionalFormatting sqref="AG90:AM90">
    <cfRule type="containsText" dxfId="281" priority="306" operator="containsText" text="F">
      <formula>NOT(ISERROR(SEARCH("F",AG90)))</formula>
    </cfRule>
    <cfRule type="cellIs" dxfId="280" priority="307" operator="equal">
      <formula>0</formula>
    </cfRule>
  </conditionalFormatting>
  <conditionalFormatting sqref="AG93:AM93">
    <cfRule type="containsText" dxfId="279" priority="304" operator="containsText" text="F">
      <formula>NOT(ISERROR(SEARCH("F",AG93)))</formula>
    </cfRule>
    <cfRule type="cellIs" dxfId="278" priority="305" operator="equal">
      <formula>0</formula>
    </cfRule>
  </conditionalFormatting>
  <conditionalFormatting sqref="AG81:AM81">
    <cfRule type="containsText" dxfId="277" priority="302" operator="containsText" text="F">
      <formula>NOT(ISERROR(SEARCH("F",AG81)))</formula>
    </cfRule>
    <cfRule type="cellIs" dxfId="276" priority="303" operator="equal">
      <formula>0</formula>
    </cfRule>
  </conditionalFormatting>
  <conditionalFormatting sqref="AG84:AM84">
    <cfRule type="containsText" dxfId="275" priority="300" operator="containsText" text="F">
      <formula>NOT(ISERROR(SEARCH("F",AG84)))</formula>
    </cfRule>
    <cfRule type="cellIs" dxfId="274" priority="301" operator="equal">
      <formula>0</formula>
    </cfRule>
  </conditionalFormatting>
  <conditionalFormatting sqref="AG87:AM87">
    <cfRule type="containsText" dxfId="273" priority="298" operator="containsText" text="F">
      <formula>NOT(ISERROR(SEARCH("F",AG87)))</formula>
    </cfRule>
    <cfRule type="cellIs" dxfId="272" priority="299" operator="equal">
      <formula>0</formula>
    </cfRule>
  </conditionalFormatting>
  <conditionalFormatting sqref="AG90:AM90">
    <cfRule type="containsText" dxfId="271" priority="296" operator="containsText" text="F">
      <formula>NOT(ISERROR(SEARCH("F",AG90)))</formula>
    </cfRule>
    <cfRule type="cellIs" dxfId="270" priority="297" operator="equal">
      <formula>0</formula>
    </cfRule>
  </conditionalFormatting>
  <conditionalFormatting sqref="AG93:AM93">
    <cfRule type="containsText" dxfId="269" priority="294" operator="containsText" text="F">
      <formula>NOT(ISERROR(SEARCH("F",AG93)))</formula>
    </cfRule>
    <cfRule type="cellIs" dxfId="268" priority="295" operator="equal">
      <formula>0</formula>
    </cfRule>
  </conditionalFormatting>
  <conditionalFormatting sqref="AG77:AM77 AG80:AM80 AG83:AM83 AG86:AM86 AG89:AM89 AG92:AM92">
    <cfRule type="cellIs" dxfId="267" priority="356" operator="equal">
      <formula>$B$11</formula>
    </cfRule>
  </conditionalFormatting>
  <conditionalFormatting sqref="AG81:AM81">
    <cfRule type="containsText" dxfId="266" priority="292" operator="containsText" text="F">
      <formula>NOT(ISERROR(SEARCH("F",AG81)))</formula>
    </cfRule>
    <cfRule type="cellIs" dxfId="265" priority="293" operator="equal">
      <formula>0</formula>
    </cfRule>
  </conditionalFormatting>
  <conditionalFormatting sqref="AG84:AM84">
    <cfRule type="containsText" dxfId="264" priority="290" operator="containsText" text="F">
      <formula>NOT(ISERROR(SEARCH("F",AG84)))</formula>
    </cfRule>
    <cfRule type="cellIs" dxfId="263" priority="291" operator="equal">
      <formula>0</formula>
    </cfRule>
  </conditionalFormatting>
  <conditionalFormatting sqref="AG87:AM87">
    <cfRule type="containsText" dxfId="262" priority="288" operator="containsText" text="F">
      <formula>NOT(ISERROR(SEARCH("F",AG87)))</formula>
    </cfRule>
    <cfRule type="cellIs" dxfId="261" priority="289" operator="equal">
      <formula>0</formula>
    </cfRule>
  </conditionalFormatting>
  <conditionalFormatting sqref="AG90:AM90">
    <cfRule type="containsText" dxfId="260" priority="286" operator="containsText" text="F">
      <formula>NOT(ISERROR(SEARCH("F",AG90)))</formula>
    </cfRule>
    <cfRule type="cellIs" dxfId="259" priority="287" operator="equal">
      <formula>0</formula>
    </cfRule>
  </conditionalFormatting>
  <conditionalFormatting sqref="AG93:AM93">
    <cfRule type="containsText" dxfId="258" priority="284" operator="containsText" text="F">
      <formula>NOT(ISERROR(SEARCH("F",AG93)))</formula>
    </cfRule>
    <cfRule type="cellIs" dxfId="257" priority="285" operator="equal">
      <formula>0</formula>
    </cfRule>
  </conditionalFormatting>
  <conditionalFormatting sqref="AG79:AM79">
    <cfRule type="cellIs" dxfId="256" priority="283" operator="equal">
      <formula>1</formula>
    </cfRule>
  </conditionalFormatting>
  <conditionalFormatting sqref="AG82:AM82">
    <cfRule type="cellIs" dxfId="255" priority="282" operator="equal">
      <formula>1</formula>
    </cfRule>
  </conditionalFormatting>
  <conditionalFormatting sqref="AG85:AM85">
    <cfRule type="cellIs" dxfId="254" priority="281" operator="equal">
      <formula>1</formula>
    </cfRule>
  </conditionalFormatting>
  <conditionalFormatting sqref="AG88:AM88">
    <cfRule type="cellIs" dxfId="253" priority="280" operator="equal">
      <formula>1</formula>
    </cfRule>
  </conditionalFormatting>
  <conditionalFormatting sqref="AG91:AM91">
    <cfRule type="cellIs" dxfId="252" priority="279" operator="equal">
      <formula>1</formula>
    </cfRule>
  </conditionalFormatting>
  <conditionalFormatting sqref="AG91:AM91">
    <cfRule type="cellIs" dxfId="251" priority="278" operator="equal">
      <formula>1</formula>
    </cfRule>
  </conditionalFormatting>
  <conditionalFormatting sqref="AG81:AM81">
    <cfRule type="containsText" dxfId="250" priority="276" operator="containsText" text="F">
      <formula>NOT(ISERROR(SEARCH("F",AG81)))</formula>
    </cfRule>
    <cfRule type="cellIs" dxfId="249" priority="277" operator="equal">
      <formula>0</formula>
    </cfRule>
  </conditionalFormatting>
  <conditionalFormatting sqref="AG84:AM84">
    <cfRule type="containsText" dxfId="248" priority="274" operator="containsText" text="F">
      <formula>NOT(ISERROR(SEARCH("F",AG84)))</formula>
    </cfRule>
    <cfRule type="cellIs" dxfId="247" priority="275" operator="equal">
      <formula>0</formula>
    </cfRule>
  </conditionalFormatting>
  <conditionalFormatting sqref="AG87:AM87">
    <cfRule type="containsText" dxfId="246" priority="272" operator="containsText" text="F">
      <formula>NOT(ISERROR(SEARCH("F",AG87)))</formula>
    </cfRule>
    <cfRule type="cellIs" dxfId="245" priority="273" operator="equal">
      <formula>0</formula>
    </cfRule>
  </conditionalFormatting>
  <conditionalFormatting sqref="AG90:AM90">
    <cfRule type="containsText" dxfId="244" priority="270" operator="containsText" text="F">
      <formula>NOT(ISERROR(SEARCH("F",AG90)))</formula>
    </cfRule>
    <cfRule type="cellIs" dxfId="243" priority="271" operator="equal">
      <formula>0</formula>
    </cfRule>
  </conditionalFormatting>
  <conditionalFormatting sqref="AG93:AM93">
    <cfRule type="containsText" dxfId="242" priority="268" operator="containsText" text="F">
      <formula>NOT(ISERROR(SEARCH("F",AG93)))</formula>
    </cfRule>
    <cfRule type="cellIs" dxfId="241" priority="269" operator="equal">
      <formula>0</formula>
    </cfRule>
  </conditionalFormatting>
  <conditionalFormatting sqref="P112:P127 G112:G127">
    <cfRule type="cellIs" dxfId="240" priority="266" operator="equal">
      <formula>0</formula>
    </cfRule>
  </conditionalFormatting>
  <conditionalFormatting sqref="G108:Q130">
    <cfRule type="containsText" dxfId="239" priority="265" operator="containsText" text="ALT">
      <formula>NOT(ISERROR(SEARCH("ALT",G108)))</formula>
    </cfRule>
  </conditionalFormatting>
  <conditionalFormatting sqref="I110:O110">
    <cfRule type="cellIs" dxfId="238" priority="264" operator="equal">
      <formula>1</formula>
    </cfRule>
  </conditionalFormatting>
  <conditionalFormatting sqref="I113:O113">
    <cfRule type="cellIs" dxfId="237" priority="263" operator="equal">
      <formula>1</formula>
    </cfRule>
  </conditionalFormatting>
  <conditionalFormatting sqref="I116:O116">
    <cfRule type="cellIs" dxfId="236" priority="262" operator="equal">
      <formula>1</formula>
    </cfRule>
  </conditionalFormatting>
  <conditionalFormatting sqref="I119:O119">
    <cfRule type="cellIs" dxfId="235" priority="261" operator="equal">
      <formula>1</formula>
    </cfRule>
  </conditionalFormatting>
  <conditionalFormatting sqref="I122:O122">
    <cfRule type="cellIs" dxfId="234" priority="260" operator="equal">
      <formula>1</formula>
    </cfRule>
  </conditionalFormatting>
  <conditionalFormatting sqref="I125:O125">
    <cfRule type="cellIs" dxfId="233" priority="259" operator="equal">
      <formula>1</formula>
    </cfRule>
  </conditionalFormatting>
  <conditionalFormatting sqref="I125:O125">
    <cfRule type="cellIs" dxfId="232" priority="258" operator="equal">
      <formula>1</formula>
    </cfRule>
  </conditionalFormatting>
  <conditionalFormatting sqref="I112:O112">
    <cfRule type="containsText" dxfId="231" priority="235" operator="containsText" text="F">
      <formula>NOT(ISERROR(SEARCH("F",I112)))</formula>
    </cfRule>
    <cfRule type="cellIs" dxfId="230" priority="257" operator="equal">
      <formula>0</formula>
    </cfRule>
  </conditionalFormatting>
  <conditionalFormatting sqref="I115:O115">
    <cfRule type="cellIs" dxfId="229" priority="256" operator="equal">
      <formula>0</formula>
    </cfRule>
  </conditionalFormatting>
  <conditionalFormatting sqref="I118:O118">
    <cfRule type="cellIs" dxfId="228" priority="255" operator="equal">
      <formula>0</formula>
    </cfRule>
  </conditionalFormatting>
  <conditionalFormatting sqref="I121:O121">
    <cfRule type="cellIs" dxfId="227" priority="254" operator="equal">
      <formula>0</formula>
    </cfRule>
  </conditionalFormatting>
  <conditionalFormatting sqref="I124:O124">
    <cfRule type="cellIs" dxfId="226" priority="253" operator="equal">
      <formula>0</formula>
    </cfRule>
  </conditionalFormatting>
  <conditionalFormatting sqref="I127:O127">
    <cfRule type="cellIs" dxfId="225" priority="252" operator="equal">
      <formula>0</formula>
    </cfRule>
  </conditionalFormatting>
  <conditionalFormatting sqref="I127:O127">
    <cfRule type="cellIs" dxfId="224" priority="251" operator="equal">
      <formula>0</formula>
    </cfRule>
  </conditionalFormatting>
  <conditionalFormatting sqref="I115:O115">
    <cfRule type="cellIs" dxfId="223" priority="250" operator="equal">
      <formula>0</formula>
    </cfRule>
  </conditionalFormatting>
  <conditionalFormatting sqref="I118:O118">
    <cfRule type="cellIs" dxfId="222" priority="249" operator="equal">
      <formula>0</formula>
    </cfRule>
  </conditionalFormatting>
  <conditionalFormatting sqref="I121:O121">
    <cfRule type="cellIs" dxfId="221" priority="248" operator="equal">
      <formula>0</formula>
    </cfRule>
  </conditionalFormatting>
  <conditionalFormatting sqref="I124:O124">
    <cfRule type="cellIs" dxfId="220" priority="247" operator="equal">
      <formula>0</formula>
    </cfRule>
  </conditionalFormatting>
  <conditionalFormatting sqref="I115:O115">
    <cfRule type="cellIs" dxfId="219" priority="246" operator="equal">
      <formula>0</formula>
    </cfRule>
  </conditionalFormatting>
  <conditionalFormatting sqref="I118:O118">
    <cfRule type="cellIs" dxfId="218" priority="245" operator="equal">
      <formula>0</formula>
    </cfRule>
  </conditionalFormatting>
  <conditionalFormatting sqref="I121:O121">
    <cfRule type="cellIs" dxfId="217" priority="244" operator="equal">
      <formula>0</formula>
    </cfRule>
  </conditionalFormatting>
  <conditionalFormatting sqref="I124:O124">
    <cfRule type="cellIs" dxfId="216" priority="243" operator="equal">
      <formula>0</formula>
    </cfRule>
  </conditionalFormatting>
  <conditionalFormatting sqref="I127:O127">
    <cfRule type="cellIs" dxfId="215" priority="242" operator="equal">
      <formula>0</formula>
    </cfRule>
  </conditionalFormatting>
  <conditionalFormatting sqref="I127:O127">
    <cfRule type="cellIs" dxfId="214" priority="241" operator="equal">
      <formula>0</formula>
    </cfRule>
  </conditionalFormatting>
  <conditionalFormatting sqref="I115:O115">
    <cfRule type="cellIs" dxfId="213" priority="240" operator="equal">
      <formula>0</formula>
    </cfRule>
  </conditionalFormatting>
  <conditionalFormatting sqref="I118:O118">
    <cfRule type="cellIs" dxfId="212" priority="239" operator="equal">
      <formula>0</formula>
    </cfRule>
  </conditionalFormatting>
  <conditionalFormatting sqref="I121:O121">
    <cfRule type="cellIs" dxfId="211" priority="238" operator="equal">
      <formula>0</formula>
    </cfRule>
  </conditionalFormatting>
  <conditionalFormatting sqref="I124:O124">
    <cfRule type="cellIs" dxfId="210" priority="237" operator="equal">
      <formula>0</formula>
    </cfRule>
  </conditionalFormatting>
  <conditionalFormatting sqref="I127:O127">
    <cfRule type="cellIs" dxfId="209" priority="236" operator="equal">
      <formula>0</formula>
    </cfRule>
  </conditionalFormatting>
  <conditionalFormatting sqref="I115:O115">
    <cfRule type="containsText" dxfId="208" priority="233" operator="containsText" text="F">
      <formula>NOT(ISERROR(SEARCH("F",I115)))</formula>
    </cfRule>
    <cfRule type="cellIs" dxfId="207" priority="234" operator="equal">
      <formula>0</formula>
    </cfRule>
  </conditionalFormatting>
  <conditionalFormatting sqref="I118:O118">
    <cfRule type="containsText" dxfId="206" priority="231" operator="containsText" text="F">
      <formula>NOT(ISERROR(SEARCH("F",I118)))</formula>
    </cfRule>
    <cfRule type="cellIs" dxfId="205" priority="232" operator="equal">
      <formula>0</formula>
    </cfRule>
  </conditionalFormatting>
  <conditionalFormatting sqref="I121:O121">
    <cfRule type="containsText" dxfId="204" priority="229" operator="containsText" text="F">
      <formula>NOT(ISERROR(SEARCH("F",I121)))</formula>
    </cfRule>
    <cfRule type="cellIs" dxfId="203" priority="230" operator="equal">
      <formula>0</formula>
    </cfRule>
  </conditionalFormatting>
  <conditionalFormatting sqref="I124:O124">
    <cfRule type="containsText" dxfId="202" priority="227" operator="containsText" text="F">
      <formula>NOT(ISERROR(SEARCH("F",I124)))</formula>
    </cfRule>
    <cfRule type="cellIs" dxfId="201" priority="228" operator="equal">
      <formula>0</formula>
    </cfRule>
  </conditionalFormatting>
  <conditionalFormatting sqref="I127:O127">
    <cfRule type="containsText" dxfId="200" priority="225" operator="containsText" text="F">
      <formula>NOT(ISERROR(SEARCH("F",I127)))</formula>
    </cfRule>
    <cfRule type="cellIs" dxfId="199" priority="226" operator="equal">
      <formula>0</formula>
    </cfRule>
  </conditionalFormatting>
  <conditionalFormatting sqref="I115:O115">
    <cfRule type="containsText" dxfId="198" priority="223" operator="containsText" text="F">
      <formula>NOT(ISERROR(SEARCH("F",I115)))</formula>
    </cfRule>
    <cfRule type="cellIs" dxfId="197" priority="224" operator="equal">
      <formula>0</formula>
    </cfRule>
  </conditionalFormatting>
  <conditionalFormatting sqref="I118:O118">
    <cfRule type="containsText" dxfId="196" priority="221" operator="containsText" text="F">
      <formula>NOT(ISERROR(SEARCH("F",I118)))</formula>
    </cfRule>
    <cfRule type="cellIs" dxfId="195" priority="222" operator="equal">
      <formula>0</formula>
    </cfRule>
  </conditionalFormatting>
  <conditionalFormatting sqref="I121:O121">
    <cfRule type="containsText" dxfId="194" priority="219" operator="containsText" text="F">
      <formula>NOT(ISERROR(SEARCH("F",I121)))</formula>
    </cfRule>
    <cfRule type="cellIs" dxfId="193" priority="220" operator="equal">
      <formula>0</formula>
    </cfRule>
  </conditionalFormatting>
  <conditionalFormatting sqref="I124:O124">
    <cfRule type="containsText" dxfId="192" priority="217" operator="containsText" text="F">
      <formula>NOT(ISERROR(SEARCH("F",I124)))</formula>
    </cfRule>
    <cfRule type="cellIs" dxfId="191" priority="218" operator="equal">
      <formula>0</formula>
    </cfRule>
  </conditionalFormatting>
  <conditionalFormatting sqref="I127:O127">
    <cfRule type="containsText" dxfId="190" priority="215" operator="containsText" text="F">
      <formula>NOT(ISERROR(SEARCH("F",I127)))</formula>
    </cfRule>
    <cfRule type="cellIs" dxfId="189" priority="216" operator="equal">
      <formula>0</formula>
    </cfRule>
  </conditionalFormatting>
  <conditionalFormatting sqref="I115:O115">
    <cfRule type="containsText" dxfId="188" priority="213" operator="containsText" text="F">
      <formula>NOT(ISERROR(SEARCH("F",I115)))</formula>
    </cfRule>
    <cfRule type="cellIs" dxfId="187" priority="214" operator="equal">
      <formula>0</formula>
    </cfRule>
  </conditionalFormatting>
  <conditionalFormatting sqref="I118:O118">
    <cfRule type="containsText" dxfId="186" priority="211" operator="containsText" text="F">
      <formula>NOT(ISERROR(SEARCH("F",I118)))</formula>
    </cfRule>
    <cfRule type="cellIs" dxfId="185" priority="212" operator="equal">
      <formula>0</formula>
    </cfRule>
  </conditionalFormatting>
  <conditionalFormatting sqref="I121:O121">
    <cfRule type="containsText" dxfId="184" priority="209" operator="containsText" text="F">
      <formula>NOT(ISERROR(SEARCH("F",I121)))</formula>
    </cfRule>
    <cfRule type="cellIs" dxfId="183" priority="210" operator="equal">
      <formula>0</formula>
    </cfRule>
  </conditionalFormatting>
  <conditionalFormatting sqref="I124:O124">
    <cfRule type="containsText" dxfId="182" priority="207" operator="containsText" text="F">
      <formula>NOT(ISERROR(SEARCH("F",I124)))</formula>
    </cfRule>
    <cfRule type="cellIs" dxfId="181" priority="208" operator="equal">
      <formula>0</formula>
    </cfRule>
  </conditionalFormatting>
  <conditionalFormatting sqref="I127:O127">
    <cfRule type="containsText" dxfId="180" priority="205" operator="containsText" text="F">
      <formula>NOT(ISERROR(SEARCH("F",I127)))</formula>
    </cfRule>
    <cfRule type="cellIs" dxfId="179" priority="206" operator="equal">
      <formula>0</formula>
    </cfRule>
  </conditionalFormatting>
  <conditionalFormatting sqref="I111:O111 I114:O114 I117:O117 I120:O120 I123:O123 I126:O126">
    <cfRule type="cellIs" dxfId="178" priority="267" operator="equal">
      <formula>$B$11</formula>
    </cfRule>
  </conditionalFormatting>
  <conditionalFormatting sqref="I115:O115">
    <cfRule type="containsText" dxfId="177" priority="203" operator="containsText" text="F">
      <formula>NOT(ISERROR(SEARCH("F",I115)))</formula>
    </cfRule>
    <cfRule type="cellIs" dxfId="176" priority="204" operator="equal">
      <formula>0</formula>
    </cfRule>
  </conditionalFormatting>
  <conditionalFormatting sqref="I118:O118">
    <cfRule type="containsText" dxfId="175" priority="201" operator="containsText" text="F">
      <formula>NOT(ISERROR(SEARCH("F",I118)))</formula>
    </cfRule>
    <cfRule type="cellIs" dxfId="174" priority="202" operator="equal">
      <formula>0</formula>
    </cfRule>
  </conditionalFormatting>
  <conditionalFormatting sqref="I121:O121">
    <cfRule type="containsText" dxfId="173" priority="199" operator="containsText" text="F">
      <formula>NOT(ISERROR(SEARCH("F",I121)))</formula>
    </cfRule>
    <cfRule type="cellIs" dxfId="172" priority="200" operator="equal">
      <formula>0</formula>
    </cfRule>
  </conditionalFormatting>
  <conditionalFormatting sqref="I124:O124">
    <cfRule type="containsText" dxfId="171" priority="197" operator="containsText" text="F">
      <formula>NOT(ISERROR(SEARCH("F",I124)))</formula>
    </cfRule>
    <cfRule type="cellIs" dxfId="170" priority="198" operator="equal">
      <formula>0</formula>
    </cfRule>
  </conditionalFormatting>
  <conditionalFormatting sqref="I127:O127">
    <cfRule type="containsText" dxfId="169" priority="195" operator="containsText" text="F">
      <formula>NOT(ISERROR(SEARCH("F",I127)))</formula>
    </cfRule>
    <cfRule type="cellIs" dxfId="168" priority="196" operator="equal">
      <formula>0</formula>
    </cfRule>
  </conditionalFormatting>
  <conditionalFormatting sqref="I113:O113">
    <cfRule type="cellIs" dxfId="167" priority="194" operator="equal">
      <formula>1</formula>
    </cfRule>
  </conditionalFormatting>
  <conditionalFormatting sqref="I116:O116">
    <cfRule type="cellIs" dxfId="166" priority="193" operator="equal">
      <formula>1</formula>
    </cfRule>
  </conditionalFormatting>
  <conditionalFormatting sqref="I119:O119">
    <cfRule type="cellIs" dxfId="165" priority="192" operator="equal">
      <formula>1</formula>
    </cfRule>
  </conditionalFormatting>
  <conditionalFormatting sqref="I122:O122">
    <cfRule type="cellIs" dxfId="164" priority="191" operator="equal">
      <formula>1</formula>
    </cfRule>
  </conditionalFormatting>
  <conditionalFormatting sqref="I125:O125">
    <cfRule type="cellIs" dxfId="163" priority="190" operator="equal">
      <formula>1</formula>
    </cfRule>
  </conditionalFormatting>
  <conditionalFormatting sqref="I125:O125">
    <cfRule type="cellIs" dxfId="162" priority="189" operator="equal">
      <formula>1</formula>
    </cfRule>
  </conditionalFormatting>
  <conditionalFormatting sqref="I115:O115">
    <cfRule type="containsText" dxfId="161" priority="187" operator="containsText" text="F">
      <formula>NOT(ISERROR(SEARCH("F",I115)))</formula>
    </cfRule>
    <cfRule type="cellIs" dxfId="160" priority="188" operator="equal">
      <formula>0</formula>
    </cfRule>
  </conditionalFormatting>
  <conditionalFormatting sqref="I118:O118">
    <cfRule type="containsText" dxfId="159" priority="185" operator="containsText" text="F">
      <formula>NOT(ISERROR(SEARCH("F",I118)))</formula>
    </cfRule>
    <cfRule type="cellIs" dxfId="158" priority="186" operator="equal">
      <formula>0</formula>
    </cfRule>
  </conditionalFormatting>
  <conditionalFormatting sqref="I121:O121">
    <cfRule type="containsText" dxfId="157" priority="183" operator="containsText" text="F">
      <formula>NOT(ISERROR(SEARCH("F",I121)))</formula>
    </cfRule>
    <cfRule type="cellIs" dxfId="156" priority="184" operator="equal">
      <formula>0</formula>
    </cfRule>
  </conditionalFormatting>
  <conditionalFormatting sqref="I124:O124">
    <cfRule type="containsText" dxfId="155" priority="181" operator="containsText" text="F">
      <formula>NOT(ISERROR(SEARCH("F",I124)))</formula>
    </cfRule>
    <cfRule type="cellIs" dxfId="154" priority="182" operator="equal">
      <formula>0</formula>
    </cfRule>
  </conditionalFormatting>
  <conditionalFormatting sqref="I127:O127">
    <cfRule type="containsText" dxfId="153" priority="179" operator="containsText" text="F">
      <formula>NOT(ISERROR(SEARCH("F",I127)))</formula>
    </cfRule>
    <cfRule type="cellIs" dxfId="152" priority="180" operator="equal">
      <formula>0</formula>
    </cfRule>
  </conditionalFormatting>
  <conditionalFormatting sqref="AB112:AB127 S112:S127">
    <cfRule type="cellIs" dxfId="151" priority="177" operator="equal">
      <formula>0</formula>
    </cfRule>
  </conditionalFormatting>
  <conditionalFormatting sqref="S108:AC130">
    <cfRule type="containsText" dxfId="150" priority="176" operator="containsText" text="ALT">
      <formula>NOT(ISERROR(SEARCH("ALT",S108)))</formula>
    </cfRule>
  </conditionalFormatting>
  <conditionalFormatting sqref="U110:AA110">
    <cfRule type="cellIs" dxfId="149" priority="175" operator="equal">
      <formula>1</formula>
    </cfRule>
  </conditionalFormatting>
  <conditionalFormatting sqref="U113:AA113">
    <cfRule type="cellIs" dxfId="148" priority="174" operator="equal">
      <formula>1</formula>
    </cfRule>
  </conditionalFormatting>
  <conditionalFormatting sqref="U116:AA116">
    <cfRule type="cellIs" dxfId="147" priority="173" operator="equal">
      <formula>1</formula>
    </cfRule>
  </conditionalFormatting>
  <conditionalFormatting sqref="U119:AA119">
    <cfRule type="cellIs" dxfId="146" priority="172" operator="equal">
      <formula>1</formula>
    </cfRule>
  </conditionalFormatting>
  <conditionalFormatting sqref="U122:AA122">
    <cfRule type="cellIs" dxfId="145" priority="171" operator="equal">
      <formula>1</formula>
    </cfRule>
  </conditionalFormatting>
  <conditionalFormatting sqref="U125:AA125">
    <cfRule type="cellIs" dxfId="144" priority="170" operator="equal">
      <formula>1</formula>
    </cfRule>
  </conditionalFormatting>
  <conditionalFormatting sqref="U125:AA125">
    <cfRule type="cellIs" dxfId="143" priority="169" operator="equal">
      <formula>1</formula>
    </cfRule>
  </conditionalFormatting>
  <conditionalFormatting sqref="U112:AA112">
    <cfRule type="containsText" dxfId="142" priority="146" operator="containsText" text="F">
      <formula>NOT(ISERROR(SEARCH("F",U112)))</formula>
    </cfRule>
    <cfRule type="cellIs" dxfId="141" priority="168" operator="equal">
      <formula>0</formula>
    </cfRule>
  </conditionalFormatting>
  <conditionalFormatting sqref="U115:AA115">
    <cfRule type="cellIs" dxfId="140" priority="167" operator="equal">
      <formula>0</formula>
    </cfRule>
  </conditionalFormatting>
  <conditionalFormatting sqref="U118:AA118">
    <cfRule type="cellIs" dxfId="139" priority="166" operator="equal">
      <formula>0</formula>
    </cfRule>
  </conditionalFormatting>
  <conditionalFormatting sqref="U121:AA121">
    <cfRule type="cellIs" dxfId="138" priority="165" operator="equal">
      <formula>0</formula>
    </cfRule>
  </conditionalFormatting>
  <conditionalFormatting sqref="U124:AA124">
    <cfRule type="cellIs" dxfId="137" priority="164" operator="equal">
      <formula>0</formula>
    </cfRule>
  </conditionalFormatting>
  <conditionalFormatting sqref="U127:AA127">
    <cfRule type="cellIs" dxfId="136" priority="163" operator="equal">
      <formula>0</formula>
    </cfRule>
  </conditionalFormatting>
  <conditionalFormatting sqref="U127:AA127">
    <cfRule type="cellIs" dxfId="135" priority="162" operator="equal">
      <formula>0</formula>
    </cfRule>
  </conditionalFormatting>
  <conditionalFormatting sqref="U115:AA115">
    <cfRule type="cellIs" dxfId="134" priority="161" operator="equal">
      <formula>0</formula>
    </cfRule>
  </conditionalFormatting>
  <conditionalFormatting sqref="U118:AA118">
    <cfRule type="cellIs" dxfId="133" priority="160" operator="equal">
      <formula>0</formula>
    </cfRule>
  </conditionalFormatting>
  <conditionalFormatting sqref="U121:AA121">
    <cfRule type="cellIs" dxfId="132" priority="159" operator="equal">
      <formula>0</formula>
    </cfRule>
  </conditionalFormatting>
  <conditionalFormatting sqref="U124:AA124">
    <cfRule type="cellIs" dxfId="131" priority="158" operator="equal">
      <formula>0</formula>
    </cfRule>
  </conditionalFormatting>
  <conditionalFormatting sqref="U115:AA115">
    <cfRule type="cellIs" dxfId="130" priority="157" operator="equal">
      <formula>0</formula>
    </cfRule>
  </conditionalFormatting>
  <conditionalFormatting sqref="U118:AA118">
    <cfRule type="cellIs" dxfId="129" priority="156" operator="equal">
      <formula>0</formula>
    </cfRule>
  </conditionalFormatting>
  <conditionalFormatting sqref="U121:AA121">
    <cfRule type="cellIs" dxfId="128" priority="155" operator="equal">
      <formula>0</formula>
    </cfRule>
  </conditionalFormatting>
  <conditionalFormatting sqref="U124:AA124">
    <cfRule type="cellIs" dxfId="127" priority="154" operator="equal">
      <formula>0</formula>
    </cfRule>
  </conditionalFormatting>
  <conditionalFormatting sqref="U127:AA127">
    <cfRule type="cellIs" dxfId="126" priority="153" operator="equal">
      <formula>0</formula>
    </cfRule>
  </conditionalFormatting>
  <conditionalFormatting sqref="U127:AA127">
    <cfRule type="cellIs" dxfId="125" priority="152" operator="equal">
      <formula>0</formula>
    </cfRule>
  </conditionalFormatting>
  <conditionalFormatting sqref="U115:AA115">
    <cfRule type="cellIs" dxfId="124" priority="151" operator="equal">
      <formula>0</formula>
    </cfRule>
  </conditionalFormatting>
  <conditionalFormatting sqref="U118:AA118">
    <cfRule type="cellIs" dxfId="123" priority="150" operator="equal">
      <formula>0</formula>
    </cfRule>
  </conditionalFormatting>
  <conditionalFormatting sqref="U121:AA121">
    <cfRule type="cellIs" dxfId="122" priority="149" operator="equal">
      <formula>0</formula>
    </cfRule>
  </conditionalFormatting>
  <conditionalFormatting sqref="U124:AA124">
    <cfRule type="cellIs" dxfId="121" priority="148" operator="equal">
      <formula>0</formula>
    </cfRule>
  </conditionalFormatting>
  <conditionalFormatting sqref="U127:AA127">
    <cfRule type="cellIs" dxfId="120" priority="147" operator="equal">
      <formula>0</formula>
    </cfRule>
  </conditionalFormatting>
  <conditionalFormatting sqref="U115:AA115">
    <cfRule type="containsText" dxfId="119" priority="144" operator="containsText" text="F">
      <formula>NOT(ISERROR(SEARCH("F",U115)))</formula>
    </cfRule>
    <cfRule type="cellIs" dxfId="118" priority="145" operator="equal">
      <formula>0</formula>
    </cfRule>
  </conditionalFormatting>
  <conditionalFormatting sqref="U118:AA118">
    <cfRule type="containsText" dxfId="117" priority="142" operator="containsText" text="F">
      <formula>NOT(ISERROR(SEARCH("F",U118)))</formula>
    </cfRule>
    <cfRule type="cellIs" dxfId="116" priority="143" operator="equal">
      <formula>0</formula>
    </cfRule>
  </conditionalFormatting>
  <conditionalFormatting sqref="U121:AA121">
    <cfRule type="containsText" dxfId="115" priority="140" operator="containsText" text="F">
      <formula>NOT(ISERROR(SEARCH("F",U121)))</formula>
    </cfRule>
    <cfRule type="cellIs" dxfId="114" priority="141" operator="equal">
      <formula>0</formula>
    </cfRule>
  </conditionalFormatting>
  <conditionalFormatting sqref="U124:AA124">
    <cfRule type="containsText" dxfId="113" priority="138" operator="containsText" text="F">
      <formula>NOT(ISERROR(SEARCH("F",U124)))</formula>
    </cfRule>
    <cfRule type="cellIs" dxfId="112" priority="139" operator="equal">
      <formula>0</formula>
    </cfRule>
  </conditionalFormatting>
  <conditionalFormatting sqref="U127:AA127">
    <cfRule type="containsText" dxfId="111" priority="136" operator="containsText" text="F">
      <formula>NOT(ISERROR(SEARCH("F",U127)))</formula>
    </cfRule>
    <cfRule type="cellIs" dxfId="110" priority="137" operator="equal">
      <formula>0</formula>
    </cfRule>
  </conditionalFormatting>
  <conditionalFormatting sqref="U115:AA115">
    <cfRule type="containsText" dxfId="109" priority="134" operator="containsText" text="F">
      <formula>NOT(ISERROR(SEARCH("F",U115)))</formula>
    </cfRule>
    <cfRule type="cellIs" dxfId="108" priority="135" operator="equal">
      <formula>0</formula>
    </cfRule>
  </conditionalFormatting>
  <conditionalFormatting sqref="U118:AA118">
    <cfRule type="containsText" dxfId="107" priority="132" operator="containsText" text="F">
      <formula>NOT(ISERROR(SEARCH("F",U118)))</formula>
    </cfRule>
    <cfRule type="cellIs" dxfId="106" priority="133" operator="equal">
      <formula>0</formula>
    </cfRule>
  </conditionalFormatting>
  <conditionalFormatting sqref="U121:AA121">
    <cfRule type="containsText" dxfId="105" priority="130" operator="containsText" text="F">
      <formula>NOT(ISERROR(SEARCH("F",U121)))</formula>
    </cfRule>
    <cfRule type="cellIs" dxfId="104" priority="131" operator="equal">
      <formula>0</formula>
    </cfRule>
  </conditionalFormatting>
  <conditionalFormatting sqref="U124:AA124">
    <cfRule type="containsText" dxfId="103" priority="128" operator="containsText" text="F">
      <formula>NOT(ISERROR(SEARCH("F",U124)))</formula>
    </cfRule>
    <cfRule type="cellIs" dxfId="102" priority="129" operator="equal">
      <formula>0</formula>
    </cfRule>
  </conditionalFormatting>
  <conditionalFormatting sqref="U127:AA127">
    <cfRule type="containsText" dxfId="101" priority="126" operator="containsText" text="F">
      <formula>NOT(ISERROR(SEARCH("F",U127)))</formula>
    </cfRule>
    <cfRule type="cellIs" dxfId="100" priority="127" operator="equal">
      <formula>0</formula>
    </cfRule>
  </conditionalFormatting>
  <conditionalFormatting sqref="U115:AA115">
    <cfRule type="containsText" dxfId="99" priority="124" operator="containsText" text="F">
      <formula>NOT(ISERROR(SEARCH("F",U115)))</formula>
    </cfRule>
    <cfRule type="cellIs" dxfId="98" priority="125" operator="equal">
      <formula>0</formula>
    </cfRule>
  </conditionalFormatting>
  <conditionalFormatting sqref="U118:AA118">
    <cfRule type="containsText" dxfId="97" priority="122" operator="containsText" text="F">
      <formula>NOT(ISERROR(SEARCH("F",U118)))</formula>
    </cfRule>
    <cfRule type="cellIs" dxfId="96" priority="123" operator="equal">
      <formula>0</formula>
    </cfRule>
  </conditionalFormatting>
  <conditionalFormatting sqref="U121:AA121">
    <cfRule type="containsText" dxfId="95" priority="120" operator="containsText" text="F">
      <formula>NOT(ISERROR(SEARCH("F",U121)))</formula>
    </cfRule>
    <cfRule type="cellIs" dxfId="94" priority="121" operator="equal">
      <formula>0</formula>
    </cfRule>
  </conditionalFormatting>
  <conditionalFormatting sqref="U124:AA124">
    <cfRule type="containsText" dxfId="93" priority="118" operator="containsText" text="F">
      <formula>NOT(ISERROR(SEARCH("F",U124)))</formula>
    </cfRule>
    <cfRule type="cellIs" dxfId="92" priority="119" operator="equal">
      <formula>0</formula>
    </cfRule>
  </conditionalFormatting>
  <conditionalFormatting sqref="U127:AA127">
    <cfRule type="containsText" dxfId="91" priority="116" operator="containsText" text="F">
      <formula>NOT(ISERROR(SEARCH("F",U127)))</formula>
    </cfRule>
    <cfRule type="cellIs" dxfId="90" priority="117" operator="equal">
      <formula>0</formula>
    </cfRule>
  </conditionalFormatting>
  <conditionalFormatting sqref="U111:AA111 U114:AA114 U117:AA117 U120:AA120 U123:AA123 U126:AA126">
    <cfRule type="cellIs" dxfId="89" priority="178" operator="equal">
      <formula>$B$11</formula>
    </cfRule>
  </conditionalFormatting>
  <conditionalFormatting sqref="U115:AA115">
    <cfRule type="containsText" dxfId="88" priority="114" operator="containsText" text="F">
      <formula>NOT(ISERROR(SEARCH("F",U115)))</formula>
    </cfRule>
    <cfRule type="cellIs" dxfId="87" priority="115" operator="equal">
      <formula>0</formula>
    </cfRule>
  </conditionalFormatting>
  <conditionalFormatting sqref="U118:AA118">
    <cfRule type="containsText" dxfId="86" priority="112" operator="containsText" text="F">
      <formula>NOT(ISERROR(SEARCH("F",U118)))</formula>
    </cfRule>
    <cfRule type="cellIs" dxfId="85" priority="113" operator="equal">
      <formula>0</formula>
    </cfRule>
  </conditionalFormatting>
  <conditionalFormatting sqref="U121:AA121">
    <cfRule type="containsText" dxfId="84" priority="110" operator="containsText" text="F">
      <formula>NOT(ISERROR(SEARCH("F",U121)))</formula>
    </cfRule>
    <cfRule type="cellIs" dxfId="83" priority="111" operator="equal">
      <formula>0</formula>
    </cfRule>
  </conditionalFormatting>
  <conditionalFormatting sqref="U124:AA124">
    <cfRule type="containsText" dxfId="82" priority="108" operator="containsText" text="F">
      <formula>NOT(ISERROR(SEARCH("F",U124)))</formula>
    </cfRule>
    <cfRule type="cellIs" dxfId="81" priority="109" operator="equal">
      <formula>0</formula>
    </cfRule>
  </conditionalFormatting>
  <conditionalFormatting sqref="U127:AA127">
    <cfRule type="containsText" dxfId="80" priority="106" operator="containsText" text="F">
      <formula>NOT(ISERROR(SEARCH("F",U127)))</formula>
    </cfRule>
    <cfRule type="cellIs" dxfId="79" priority="107" operator="equal">
      <formula>0</formula>
    </cfRule>
  </conditionalFormatting>
  <conditionalFormatting sqref="U113:AA113">
    <cfRule type="cellIs" dxfId="78" priority="105" operator="equal">
      <formula>1</formula>
    </cfRule>
  </conditionalFormatting>
  <conditionalFormatting sqref="U116:AA116">
    <cfRule type="cellIs" dxfId="77" priority="104" operator="equal">
      <formula>1</formula>
    </cfRule>
  </conditionalFormatting>
  <conditionalFormatting sqref="U119:AA119">
    <cfRule type="cellIs" dxfId="76" priority="103" operator="equal">
      <formula>1</formula>
    </cfRule>
  </conditionalFormatting>
  <conditionalFormatting sqref="U122:AA122">
    <cfRule type="cellIs" dxfId="75" priority="102" operator="equal">
      <formula>1</formula>
    </cfRule>
  </conditionalFormatting>
  <conditionalFormatting sqref="U125:AA125">
    <cfRule type="cellIs" dxfId="74" priority="101" operator="equal">
      <formula>1</formula>
    </cfRule>
  </conditionalFormatting>
  <conditionalFormatting sqref="U125:AA125">
    <cfRule type="cellIs" dxfId="73" priority="100" operator="equal">
      <formula>1</formula>
    </cfRule>
  </conditionalFormatting>
  <conditionalFormatting sqref="U115:AA115">
    <cfRule type="containsText" dxfId="72" priority="98" operator="containsText" text="F">
      <formula>NOT(ISERROR(SEARCH("F",U115)))</formula>
    </cfRule>
    <cfRule type="cellIs" dxfId="71" priority="99" operator="equal">
      <formula>0</formula>
    </cfRule>
  </conditionalFormatting>
  <conditionalFormatting sqref="U118:AA118">
    <cfRule type="containsText" dxfId="70" priority="96" operator="containsText" text="F">
      <formula>NOT(ISERROR(SEARCH("F",U118)))</formula>
    </cfRule>
    <cfRule type="cellIs" dxfId="69" priority="97" operator="equal">
      <formula>0</formula>
    </cfRule>
  </conditionalFormatting>
  <conditionalFormatting sqref="U121:AA121">
    <cfRule type="containsText" dxfId="68" priority="94" operator="containsText" text="F">
      <formula>NOT(ISERROR(SEARCH("F",U121)))</formula>
    </cfRule>
    <cfRule type="cellIs" dxfId="67" priority="95" operator="equal">
      <formula>0</formula>
    </cfRule>
  </conditionalFormatting>
  <conditionalFormatting sqref="U124:AA124">
    <cfRule type="containsText" dxfId="66" priority="92" operator="containsText" text="F">
      <formula>NOT(ISERROR(SEARCH("F",U124)))</formula>
    </cfRule>
    <cfRule type="cellIs" dxfId="65" priority="93" operator="equal">
      <formula>0</formula>
    </cfRule>
  </conditionalFormatting>
  <conditionalFormatting sqref="U127:AA127">
    <cfRule type="containsText" dxfId="64" priority="90" operator="containsText" text="F">
      <formula>NOT(ISERROR(SEARCH("F",U127)))</formula>
    </cfRule>
    <cfRule type="cellIs" dxfId="63" priority="91" operator="equal">
      <formula>0</formula>
    </cfRule>
  </conditionalFormatting>
  <conditionalFormatting sqref="AN112:AN127 AE112:AE127">
    <cfRule type="cellIs" dxfId="62" priority="88" operator="equal">
      <formula>0</formula>
    </cfRule>
  </conditionalFormatting>
  <conditionalFormatting sqref="AE108:AO130">
    <cfRule type="containsText" dxfId="61" priority="87" operator="containsText" text="ALT">
      <formula>NOT(ISERROR(SEARCH("ALT",AE108)))</formula>
    </cfRule>
  </conditionalFormatting>
  <conditionalFormatting sqref="AG110:AM110">
    <cfRule type="cellIs" dxfId="60" priority="86" operator="equal">
      <formula>1</formula>
    </cfRule>
  </conditionalFormatting>
  <conditionalFormatting sqref="AG113:AM113">
    <cfRule type="cellIs" dxfId="59" priority="85" operator="equal">
      <formula>1</formula>
    </cfRule>
  </conditionalFormatting>
  <conditionalFormatting sqref="AG116:AM116">
    <cfRule type="cellIs" dxfId="58" priority="84" operator="equal">
      <formula>1</formula>
    </cfRule>
  </conditionalFormatting>
  <conditionalFormatting sqref="AG119:AM119">
    <cfRule type="cellIs" dxfId="57" priority="83" operator="equal">
      <formula>1</formula>
    </cfRule>
  </conditionalFormatting>
  <conditionalFormatting sqref="AG122:AM122">
    <cfRule type="cellIs" dxfId="56" priority="82" operator="equal">
      <formula>1</formula>
    </cfRule>
  </conditionalFormatting>
  <conditionalFormatting sqref="AG125:AM125">
    <cfRule type="cellIs" dxfId="55" priority="81" operator="equal">
      <formula>1</formula>
    </cfRule>
  </conditionalFormatting>
  <conditionalFormatting sqref="AG125:AM125">
    <cfRule type="cellIs" dxfId="54" priority="80" operator="equal">
      <formula>1</formula>
    </cfRule>
  </conditionalFormatting>
  <conditionalFormatting sqref="AG112:AM112">
    <cfRule type="containsText" dxfId="53" priority="57" operator="containsText" text="F">
      <formula>NOT(ISERROR(SEARCH("F",AG112)))</formula>
    </cfRule>
    <cfRule type="cellIs" dxfId="52" priority="79" operator="equal">
      <formula>0</formula>
    </cfRule>
  </conditionalFormatting>
  <conditionalFormatting sqref="AG115:AM115">
    <cfRule type="cellIs" dxfId="51" priority="78" operator="equal">
      <formula>0</formula>
    </cfRule>
  </conditionalFormatting>
  <conditionalFormatting sqref="AG118:AM118">
    <cfRule type="cellIs" dxfId="50" priority="77" operator="equal">
      <formula>0</formula>
    </cfRule>
  </conditionalFormatting>
  <conditionalFormatting sqref="AG121:AM121">
    <cfRule type="cellIs" dxfId="49" priority="76" operator="equal">
      <formula>0</formula>
    </cfRule>
  </conditionalFormatting>
  <conditionalFormatting sqref="AG124:AM124">
    <cfRule type="cellIs" dxfId="48" priority="75" operator="equal">
      <formula>0</formula>
    </cfRule>
  </conditionalFormatting>
  <conditionalFormatting sqref="AG127:AM127">
    <cfRule type="cellIs" dxfId="47" priority="74" operator="equal">
      <formula>0</formula>
    </cfRule>
  </conditionalFormatting>
  <conditionalFormatting sqref="AG127:AM127">
    <cfRule type="cellIs" dxfId="46" priority="73" operator="equal">
      <formula>0</formula>
    </cfRule>
  </conditionalFormatting>
  <conditionalFormatting sqref="AG115:AM115">
    <cfRule type="cellIs" dxfId="45" priority="72" operator="equal">
      <formula>0</formula>
    </cfRule>
  </conditionalFormatting>
  <conditionalFormatting sqref="AG118:AM118">
    <cfRule type="cellIs" dxfId="44" priority="71" operator="equal">
      <formula>0</formula>
    </cfRule>
  </conditionalFormatting>
  <conditionalFormatting sqref="AG121:AM121">
    <cfRule type="cellIs" dxfId="43" priority="70" operator="equal">
      <formula>0</formula>
    </cfRule>
  </conditionalFormatting>
  <conditionalFormatting sqref="AG124:AM124">
    <cfRule type="cellIs" dxfId="42" priority="69" operator="equal">
      <formula>0</formula>
    </cfRule>
  </conditionalFormatting>
  <conditionalFormatting sqref="AG115:AM115">
    <cfRule type="cellIs" dxfId="41" priority="68" operator="equal">
      <formula>0</formula>
    </cfRule>
  </conditionalFormatting>
  <conditionalFormatting sqref="AG118:AM118">
    <cfRule type="cellIs" dxfId="40" priority="67" operator="equal">
      <formula>0</formula>
    </cfRule>
  </conditionalFormatting>
  <conditionalFormatting sqref="AG121:AM121">
    <cfRule type="cellIs" dxfId="39" priority="66" operator="equal">
      <formula>0</formula>
    </cfRule>
  </conditionalFormatting>
  <conditionalFormatting sqref="AG124:AM124">
    <cfRule type="cellIs" dxfId="38" priority="65" operator="equal">
      <formula>0</formula>
    </cfRule>
  </conditionalFormatting>
  <conditionalFormatting sqref="AG127:AM127">
    <cfRule type="cellIs" dxfId="37" priority="64" operator="equal">
      <formula>0</formula>
    </cfRule>
  </conditionalFormatting>
  <conditionalFormatting sqref="AG127:AM127">
    <cfRule type="cellIs" dxfId="36" priority="63" operator="equal">
      <formula>0</formula>
    </cfRule>
  </conditionalFormatting>
  <conditionalFormatting sqref="AG115:AM115">
    <cfRule type="containsText" dxfId="35" priority="55" operator="containsText" text="F">
      <formula>NOT(ISERROR(SEARCH("F",AG115)))</formula>
    </cfRule>
    <cfRule type="cellIs" dxfId="34" priority="56" operator="equal">
      <formula>0</formula>
    </cfRule>
  </conditionalFormatting>
  <conditionalFormatting sqref="AG118:AM118">
    <cfRule type="containsText" dxfId="33" priority="53" operator="containsText" text="F">
      <formula>NOT(ISERROR(SEARCH("F",AG118)))</formula>
    </cfRule>
    <cfRule type="cellIs" dxfId="32" priority="54" operator="equal">
      <formula>0</formula>
    </cfRule>
  </conditionalFormatting>
  <conditionalFormatting sqref="AG121:AM121">
    <cfRule type="containsText" dxfId="31" priority="51" operator="containsText" text="F">
      <formula>NOT(ISERROR(SEARCH("F",AG121)))</formula>
    </cfRule>
    <cfRule type="cellIs" dxfId="30" priority="52" operator="equal">
      <formula>0</formula>
    </cfRule>
  </conditionalFormatting>
  <conditionalFormatting sqref="AG124:AM124">
    <cfRule type="containsText" dxfId="29" priority="49" operator="containsText" text="F">
      <formula>NOT(ISERROR(SEARCH("F",AG124)))</formula>
    </cfRule>
    <cfRule type="cellIs" dxfId="28" priority="50" operator="equal">
      <formula>0</formula>
    </cfRule>
  </conditionalFormatting>
  <conditionalFormatting sqref="AG127:AM127">
    <cfRule type="containsText" dxfId="27" priority="47" operator="containsText" text="F">
      <formula>NOT(ISERROR(SEARCH("F",AG127)))</formula>
    </cfRule>
    <cfRule type="cellIs" dxfId="26" priority="48" operator="equal">
      <formula>0</formula>
    </cfRule>
  </conditionalFormatting>
  <conditionalFormatting sqref="AG115:AM115">
    <cfRule type="containsText" dxfId="25" priority="45" operator="containsText" text="F">
      <formula>NOT(ISERROR(SEARCH("F",AG115)))</formula>
    </cfRule>
    <cfRule type="cellIs" dxfId="24" priority="46" operator="equal">
      <formula>0</formula>
    </cfRule>
  </conditionalFormatting>
  <conditionalFormatting sqref="AG118:AM118">
    <cfRule type="containsText" dxfId="23" priority="43" operator="containsText" text="F">
      <formula>NOT(ISERROR(SEARCH("F",AG118)))</formula>
    </cfRule>
    <cfRule type="cellIs" dxfId="22" priority="44" operator="equal">
      <formula>0</formula>
    </cfRule>
  </conditionalFormatting>
  <conditionalFormatting sqref="AG121:AM121">
    <cfRule type="containsText" dxfId="21" priority="41" operator="containsText" text="F">
      <formula>NOT(ISERROR(SEARCH("F",AG121)))</formula>
    </cfRule>
    <cfRule type="cellIs" dxfId="20" priority="42" operator="equal">
      <formula>0</formula>
    </cfRule>
  </conditionalFormatting>
  <conditionalFormatting sqref="AG111:AM111 AG114:AM114 AG117:AM117 AG120:AM120 AG123:AM123 AG126:AM126">
    <cfRule type="cellIs" dxfId="19" priority="89" operator="equal">
      <formula>$B$11</formula>
    </cfRule>
  </conditionalFormatting>
  <conditionalFormatting sqref="AG113:AM113">
    <cfRule type="cellIs" dxfId="18" priority="16" operator="equal">
      <formula>1</formula>
    </cfRule>
  </conditionalFormatting>
  <conditionalFormatting sqref="AG116:AM116">
    <cfRule type="cellIs" dxfId="17" priority="15" operator="equal">
      <formula>1</formula>
    </cfRule>
  </conditionalFormatting>
  <conditionalFormatting sqref="AG119:AM119">
    <cfRule type="cellIs" dxfId="16" priority="14" operator="equal">
      <formula>1</formula>
    </cfRule>
  </conditionalFormatting>
  <conditionalFormatting sqref="AG122:AM122">
    <cfRule type="cellIs" dxfId="15" priority="13" operator="equal">
      <formula>1</formula>
    </cfRule>
  </conditionalFormatting>
  <conditionalFormatting sqref="AG125:AM125">
    <cfRule type="cellIs" dxfId="14" priority="12" operator="equal">
      <formula>1</formula>
    </cfRule>
  </conditionalFormatting>
  <conditionalFormatting sqref="AG125:AM125">
    <cfRule type="cellIs" dxfId="13" priority="11" operator="equal">
      <formula>1</formula>
    </cfRule>
  </conditionalFormatting>
  <dataValidations count="2">
    <dataValidation type="list" allowBlank="1" showInputMessage="1" showErrorMessage="1" sqref="C30:C51">
      <formula1>"oui"</formula1>
    </dataValidation>
    <dataValidation type="list" allowBlank="1" showInputMessage="1" showErrorMessage="1" sqref="B5">
      <formula1>nov</formula1>
    </dataValidation>
  </dataValidations>
  <pageMargins left="0.25" right="0.25" top="0.75" bottom="0.75" header="0.3" footer="0.3"/>
  <pageSetup paperSize="8" scale="61" orientation="portrait" horizontalDpi="200" verticalDpi="200" r:id="rId1"/>
  <headerFooter>
    <oddHeader>&amp;L&amp;"Arial,Gras"&amp;12AECD&amp;C&amp;"Arial,Gras"&amp;12ETAQ ANNUEL OU RECONDUCTIBLE 2014-2015&amp;R&amp;"Arial,Gras"&amp;12&amp;A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tabColor indexed="17"/>
  </sheetPr>
  <dimension ref="A1:BN21"/>
  <sheetViews>
    <sheetView workbookViewId="0">
      <pane xSplit="3" ySplit="1" topLeftCell="D2" activePane="bottomRight" state="frozenSplit"/>
      <selection activeCell="M88" sqref="M88"/>
      <selection pane="topRight" activeCell="B1" sqref="B1"/>
      <selection pane="bottomLeft" activeCell="A2" sqref="A2"/>
      <selection pane="bottomRight" activeCell="I19" sqref="I19"/>
    </sheetView>
  </sheetViews>
  <sheetFormatPr baseColWidth="10" defaultColWidth="11.42578125" defaultRowHeight="12.75" x14ac:dyDescent="0.2"/>
  <cols>
    <col min="1" max="1" width="5.85546875" style="51" customWidth="1"/>
    <col min="2" max="2" width="25.140625" style="52" customWidth="1"/>
    <col min="3" max="3" width="13" style="52" bestFit="1" customWidth="1"/>
    <col min="4" max="4" width="11.140625" style="48" customWidth="1"/>
    <col min="5" max="5" width="11.28515625" style="48" customWidth="1"/>
    <col min="6" max="6" width="10.28515625" style="53" customWidth="1"/>
    <col min="7" max="7" width="10.7109375" style="54" customWidth="1"/>
    <col min="8" max="8" width="13.42578125" style="48" customWidth="1"/>
    <col min="9" max="9" width="18.85546875" style="48" customWidth="1"/>
    <col min="10" max="11" width="11.28515625" style="48" customWidth="1"/>
    <col min="12" max="12" width="11.28515625" style="54" customWidth="1"/>
    <col min="13" max="13" width="14.7109375" style="54" customWidth="1"/>
    <col min="14" max="14" width="11.42578125" style="54" customWidth="1"/>
    <col min="15" max="15" width="12.85546875" style="55" customWidth="1"/>
    <col min="16" max="16" width="24.5703125" style="55" customWidth="1"/>
    <col min="17" max="17" width="17.42578125" style="55" customWidth="1"/>
    <col min="18" max="18" width="18.140625" style="55" hidden="1" customWidth="1"/>
    <col min="19" max="19" width="26.85546875" style="97" customWidth="1"/>
    <col min="20" max="20" width="18.140625" style="55" customWidth="1"/>
    <col min="21" max="22" width="18" style="55" customWidth="1"/>
    <col min="23" max="23" width="13.7109375" style="56" customWidth="1"/>
    <col min="24" max="24" width="14.85546875" style="57" customWidth="1"/>
    <col min="25" max="25" width="13.7109375" style="56" customWidth="1"/>
    <col min="26" max="26" width="15.28515625" style="55" customWidth="1"/>
    <col min="27" max="27" width="15" style="58" customWidth="1"/>
    <col min="28" max="28" width="19.7109375" style="58" customWidth="1"/>
    <col min="29" max="29" width="15.7109375" style="59" customWidth="1"/>
    <col min="30" max="30" width="37" style="60" customWidth="1"/>
    <col min="31" max="31" width="21.85546875" style="60" customWidth="1"/>
    <col min="32" max="32" width="11.42578125" style="61" customWidth="1"/>
    <col min="33" max="33" width="11.42578125" style="62" customWidth="1"/>
    <col min="34" max="34" width="13.85546875" style="63" customWidth="1"/>
    <col min="35" max="35" width="15.85546875" style="63" customWidth="1"/>
    <col min="36" max="36" width="18.28515625" style="59" customWidth="1"/>
    <col min="37" max="37" width="17.28515625" style="58" bestFit="1" customWidth="1"/>
    <col min="38" max="38" width="11.42578125" style="64" customWidth="1"/>
    <col min="39" max="39" width="30.140625" style="65" customWidth="1"/>
    <col min="40" max="40" width="11.42578125" style="66" customWidth="1"/>
    <col min="41" max="41" width="11.42578125" style="58" customWidth="1"/>
    <col min="42" max="42" width="8.7109375" style="67" customWidth="1"/>
    <col min="43" max="43" width="15.140625" style="67" customWidth="1"/>
    <col min="44" max="44" width="31.7109375" style="67" customWidth="1"/>
    <col min="45" max="46" width="8.7109375" style="67" customWidth="1"/>
    <col min="47" max="47" width="19.5703125" style="68" customWidth="1"/>
    <col min="48" max="48" width="48.28515625" style="58" customWidth="1"/>
    <col min="49" max="49" width="8.28515625" style="58" customWidth="1"/>
    <col min="50" max="50" width="21.42578125" style="58" bestFit="1" customWidth="1"/>
    <col min="51" max="51" width="11.7109375" style="58" customWidth="1"/>
    <col min="52" max="52" width="21.42578125" style="69" customWidth="1"/>
    <col min="53" max="53" width="13.7109375" style="69" customWidth="1"/>
    <col min="54" max="54" width="19.140625" style="70" customWidth="1"/>
    <col min="55" max="55" width="14.85546875" style="70" customWidth="1"/>
    <col min="56" max="56" width="15" style="70" customWidth="1"/>
    <col min="57" max="61" width="11.28515625" style="58" customWidth="1"/>
    <col min="62" max="62" width="11.42578125" style="55" customWidth="1"/>
    <col min="63" max="63" width="18.5703125" style="58" customWidth="1"/>
    <col min="64" max="64" width="20.42578125" style="58" customWidth="1"/>
    <col min="65" max="65" width="17.42578125" style="58" bestFit="1" customWidth="1"/>
    <col min="66" max="66" width="18.28515625" style="55" customWidth="1"/>
    <col min="67" max="16384" width="11.42578125" style="48"/>
  </cols>
  <sheetData>
    <row r="1" spans="1:66" s="157" customFormat="1" ht="36" x14ac:dyDescent="0.2">
      <c r="A1" s="116"/>
      <c r="B1" s="272" t="s">
        <v>132</v>
      </c>
      <c r="C1" s="272" t="s">
        <v>56</v>
      </c>
      <c r="D1" s="272" t="s">
        <v>43</v>
      </c>
      <c r="E1" s="272" t="s">
        <v>44</v>
      </c>
      <c r="F1" s="272" t="s">
        <v>60</v>
      </c>
      <c r="G1" s="272" t="s">
        <v>59</v>
      </c>
      <c r="H1" s="272" t="s">
        <v>41</v>
      </c>
      <c r="I1" s="272" t="s">
        <v>42</v>
      </c>
      <c r="J1" s="273" t="s">
        <v>301</v>
      </c>
      <c r="K1" s="273" t="s">
        <v>302</v>
      </c>
      <c r="L1" s="273" t="s">
        <v>303</v>
      </c>
      <c r="M1" s="273" t="s">
        <v>308</v>
      </c>
      <c r="N1" s="273"/>
      <c r="O1" s="273" t="s">
        <v>61</v>
      </c>
      <c r="P1" s="273" t="s">
        <v>292</v>
      </c>
      <c r="Q1" s="273" t="s">
        <v>306</v>
      </c>
      <c r="R1" s="273" t="s">
        <v>291</v>
      </c>
      <c r="S1" s="273" t="s">
        <v>291</v>
      </c>
      <c r="T1" s="273" t="s">
        <v>176</v>
      </c>
      <c r="U1" s="273" t="s">
        <v>174</v>
      </c>
      <c r="V1" s="273" t="s">
        <v>224</v>
      </c>
      <c r="W1" s="273" t="s">
        <v>215</v>
      </c>
      <c r="X1" s="273" t="s">
        <v>223</v>
      </c>
      <c r="Y1" s="273" t="s">
        <v>216</v>
      </c>
      <c r="Z1" s="273" t="s">
        <v>175</v>
      </c>
      <c r="AA1" s="117" t="s">
        <v>58</v>
      </c>
      <c r="AB1" s="117" t="s">
        <v>133</v>
      </c>
      <c r="AC1" s="117" t="s">
        <v>117</v>
      </c>
      <c r="AD1" s="117" t="s">
        <v>51</v>
      </c>
      <c r="AE1" s="117" t="s">
        <v>52</v>
      </c>
      <c r="AF1" s="117" t="s">
        <v>0</v>
      </c>
      <c r="AG1" s="117" t="s">
        <v>1</v>
      </c>
      <c r="AH1" s="117" t="s">
        <v>53</v>
      </c>
      <c r="AI1" s="117" t="s">
        <v>54</v>
      </c>
      <c r="AJ1" s="117" t="s">
        <v>55</v>
      </c>
      <c r="AK1" s="117" t="s">
        <v>50</v>
      </c>
      <c r="AL1" s="117" t="s">
        <v>33</v>
      </c>
      <c r="AM1" s="117" t="s">
        <v>49</v>
      </c>
      <c r="AN1" s="117" t="s">
        <v>48</v>
      </c>
      <c r="AO1" s="117" t="s">
        <v>164</v>
      </c>
      <c r="AP1" s="117" t="s">
        <v>47</v>
      </c>
      <c r="AQ1" s="117" t="s">
        <v>105</v>
      </c>
      <c r="AR1" s="117" t="s">
        <v>165</v>
      </c>
      <c r="AS1" s="117" t="s">
        <v>71</v>
      </c>
      <c r="AT1" s="117" t="s">
        <v>72</v>
      </c>
      <c r="AU1" s="117" t="s">
        <v>46</v>
      </c>
      <c r="AV1" s="117" t="s">
        <v>45</v>
      </c>
      <c r="AW1" s="117" t="s">
        <v>106</v>
      </c>
      <c r="AX1" s="117" t="s">
        <v>107</v>
      </c>
      <c r="AY1" s="117" t="s">
        <v>76</v>
      </c>
      <c r="AZ1" s="117" t="s">
        <v>75</v>
      </c>
      <c r="BA1" s="117" t="s">
        <v>108</v>
      </c>
      <c r="BB1" s="117" t="s">
        <v>73</v>
      </c>
      <c r="BC1" s="117" t="s">
        <v>103</v>
      </c>
      <c r="BD1" s="117" t="s">
        <v>109</v>
      </c>
      <c r="BE1" s="117" t="s">
        <v>74</v>
      </c>
      <c r="BF1" s="117" t="s">
        <v>101</v>
      </c>
      <c r="BG1" s="117" t="s">
        <v>110</v>
      </c>
      <c r="BH1" s="117" t="s">
        <v>111</v>
      </c>
      <c r="BI1" s="117" t="s">
        <v>112</v>
      </c>
      <c r="BJ1" s="117" t="s">
        <v>104</v>
      </c>
      <c r="BK1" s="117" t="s">
        <v>63</v>
      </c>
      <c r="BL1" s="117" t="s">
        <v>64</v>
      </c>
      <c r="BM1" s="117" t="s">
        <v>113</v>
      </c>
      <c r="BN1" s="117" t="s">
        <v>162</v>
      </c>
    </row>
    <row r="2" spans="1:66" s="46" customFormat="1" ht="24.95" customHeight="1" x14ac:dyDescent="0.2">
      <c r="A2" s="35">
        <v>1</v>
      </c>
      <c r="B2" s="36" t="s">
        <v>311</v>
      </c>
      <c r="C2" s="37" t="s">
        <v>312</v>
      </c>
      <c r="D2" s="71">
        <v>41911</v>
      </c>
      <c r="E2" s="72">
        <v>42185</v>
      </c>
      <c r="F2" s="270" t="e">
        <f ca="1">NETWORKDAYS(D2,E2,ferie)</f>
        <v>#VALUE!</v>
      </c>
      <c r="G2" s="271" t="e">
        <f ca="1">F2*7</f>
        <v>#VALUE!</v>
      </c>
      <c r="H2" s="36"/>
      <c r="I2" s="36"/>
      <c r="J2" s="312" t="e">
        <f ca="1">IF(O2="","",'H. Centre'!EW4)</f>
        <v>#VALUE!</v>
      </c>
      <c r="K2" s="312">
        <f>IF(O2="","",'H. Centre'!EX4)</f>
        <v>427</v>
      </c>
      <c r="L2" s="312" t="e">
        <f ca="1">IF(O2="","",'H. Centre'!EV4)</f>
        <v>#VALUE!</v>
      </c>
      <c r="M2" s="312"/>
      <c r="N2" s="40">
        <f>IF(O2="","",1)</f>
        <v>1</v>
      </c>
      <c r="O2" s="72">
        <v>42003</v>
      </c>
      <c r="P2" s="41" t="s">
        <v>159</v>
      </c>
      <c r="Q2" s="316" t="str">
        <f>IF(P2="","",VLOOKUP(R2,matrice_sortie,4))</f>
        <v>SDE</v>
      </c>
      <c r="R2" s="315">
        <f>IF(P2=paramètres!$Y$1,1,IF(Entrees!P2=paramètres!$Y$2,2,IF(Entrees!P2=paramètres!$Y$3,3,IF(Entrees!P2=paramètres!$Y$4,4,IF(Entrees!P2=paramètres!$Y$5,5,IF(Entrees!P2=paramètres!$Y$6,6,IF(Entrees!P2=paramètres!$Y$7,7,IF(Entrees!P2=paramètres!$Y$8,8,IF(Entrees!P2=paramètres!$Y$9,9,IF(Entrees!P2=paramètres!$Y$10,10,IF(Entrees!P2=paramètres!$Y$11,11,IF(Entrees!P2=paramètres!$Y$12,12,IF(Entrees!P2=paramètres!$Y$13,13,"")))))))))))))</f>
        <v>5</v>
      </c>
      <c r="S2" s="274" t="str">
        <f t="shared" ref="S2:S21" si="0">IF(P2="","",VLOOKUP(R2,matrice_sortie,3,FALSE))</f>
        <v>Donnant lieu à paiement - Fournir le contrat</v>
      </c>
      <c r="T2" s="41"/>
      <c r="U2" s="41"/>
      <c r="V2" s="41"/>
      <c r="W2" s="276">
        <f t="shared" ref="W2:W21" si="1">IF(O2="","",O2+90)</f>
        <v>42093</v>
      </c>
      <c r="X2" s="41"/>
      <c r="Y2" s="276">
        <f t="shared" ref="Y2:Y21" si="2">IF(O2="","",W2+90)</f>
        <v>42183</v>
      </c>
      <c r="Z2" s="41"/>
      <c r="AA2" s="34"/>
      <c r="AB2" s="36"/>
      <c r="AC2" s="42"/>
      <c r="AD2" s="177"/>
      <c r="AE2" s="177"/>
      <c r="AF2" s="177"/>
      <c r="AG2" s="177"/>
      <c r="AH2" s="178"/>
      <c r="AI2" s="178"/>
      <c r="AJ2" s="179"/>
      <c r="AK2" s="180"/>
      <c r="AL2" s="271" t="str">
        <f t="shared" ref="AL2:AL21" si="3">IF(AK2="","",(D2-AK2)/365)</f>
        <v/>
      </c>
      <c r="AM2" s="177"/>
      <c r="AN2" s="177"/>
      <c r="AO2" s="177"/>
      <c r="AP2" s="181"/>
      <c r="AQ2" s="181"/>
      <c r="AR2" s="181"/>
      <c r="AS2" s="181"/>
      <c r="AT2" s="181"/>
      <c r="AU2" s="179"/>
      <c r="AV2" s="177"/>
      <c r="AW2" s="177"/>
      <c r="AX2" s="177"/>
      <c r="AY2" s="182"/>
      <c r="AZ2" s="183"/>
      <c r="BA2" s="183"/>
      <c r="BB2" s="175"/>
      <c r="BC2" s="175"/>
      <c r="BD2" s="175"/>
      <c r="BE2" s="179"/>
      <c r="BF2" s="179"/>
      <c r="BG2" s="184"/>
      <c r="BH2" s="184"/>
      <c r="BI2" s="184"/>
      <c r="BJ2" s="175"/>
      <c r="BK2" s="184"/>
      <c r="BL2" s="184"/>
      <c r="BM2" s="184"/>
      <c r="BN2" s="176"/>
    </row>
    <row r="3" spans="1:66" s="46" customFormat="1" ht="24.95" customHeight="1" x14ac:dyDescent="0.2">
      <c r="A3" s="35">
        <v>2</v>
      </c>
      <c r="B3" s="36" t="s">
        <v>311</v>
      </c>
      <c r="C3" s="37" t="s">
        <v>312</v>
      </c>
      <c r="D3" s="71">
        <v>41911</v>
      </c>
      <c r="E3" s="72">
        <v>42185</v>
      </c>
      <c r="F3" s="270" t="e">
        <f t="shared" ref="F3:F21" ca="1" si="4">NETWORKDAYS(D3,E3,ferie)</f>
        <v>#VALUE!</v>
      </c>
      <c r="G3" s="271" t="e">
        <f t="shared" ref="G3:G17" ca="1" si="5">F3*7</f>
        <v>#VALUE!</v>
      </c>
      <c r="H3" s="36"/>
      <c r="I3" s="36"/>
      <c r="J3" s="312" t="str">
        <f>IF(O3="","",'H. Centre'!EW5)</f>
        <v/>
      </c>
      <c r="K3" s="312" t="str">
        <f>IF(O3="","",'H. Centre'!EX5)</f>
        <v/>
      </c>
      <c r="L3" s="312" t="str">
        <f>IF(O3="","",'H. Centre'!EV5)</f>
        <v/>
      </c>
      <c r="M3" s="312"/>
      <c r="N3" s="40" t="str">
        <f t="shared" ref="N3:N21" si="6">IF(O3="","",1)</f>
        <v/>
      </c>
      <c r="O3" s="72"/>
      <c r="P3" s="41"/>
      <c r="Q3" s="316"/>
      <c r="R3" s="315" t="str">
        <f>IF(P3=paramètres!$Y$1,1,IF(Entrees!P3=paramètres!$Y$2,2,IF(Entrees!P3=paramètres!$Y$3,3,IF(Entrees!P3=paramètres!$Y$4,4,IF(Entrees!P3=paramètres!$Y$5,5,IF(Entrees!P3=paramètres!$Y$6,6,IF(Entrees!P3=paramètres!$Y$7,7,IF(Entrees!P3=paramètres!$Y$8,8,IF(Entrees!P3=paramètres!$Y$9,9,IF(Entrees!P3=paramètres!$Y$10,10,IF(Entrees!P3=paramètres!$Y$11,11,IF(Entrees!P3=paramètres!$Y$12,12,IF(Entrees!P3=paramètres!$Y$13,13,"")))))))))))))</f>
        <v/>
      </c>
      <c r="S3" s="275" t="str">
        <f t="shared" si="0"/>
        <v/>
      </c>
      <c r="T3" s="41"/>
      <c r="U3" s="41"/>
      <c r="V3" s="41"/>
      <c r="W3" s="276" t="str">
        <f t="shared" si="1"/>
        <v/>
      </c>
      <c r="X3" s="41"/>
      <c r="Y3" s="276" t="str">
        <f t="shared" si="2"/>
        <v/>
      </c>
      <c r="Z3" s="41"/>
      <c r="AA3" s="34"/>
      <c r="AB3" s="175"/>
      <c r="AC3" s="42"/>
      <c r="AD3" s="177"/>
      <c r="AE3" s="177"/>
      <c r="AF3" s="177"/>
      <c r="AG3" s="177"/>
      <c r="AH3" s="178"/>
      <c r="AI3" s="178"/>
      <c r="AJ3" s="179"/>
      <c r="AK3" s="180"/>
      <c r="AL3" s="271" t="str">
        <f t="shared" si="3"/>
        <v/>
      </c>
      <c r="AM3" s="177"/>
      <c r="AN3" s="177"/>
      <c r="AO3" s="177"/>
      <c r="AP3" s="181"/>
      <c r="AQ3" s="181"/>
      <c r="AR3" s="181"/>
      <c r="AS3" s="181"/>
      <c r="AT3" s="181"/>
      <c r="AU3" s="179"/>
      <c r="AV3" s="177"/>
      <c r="AW3" s="177"/>
      <c r="AX3" s="177"/>
      <c r="AY3" s="182"/>
      <c r="AZ3" s="183"/>
      <c r="BA3" s="183"/>
      <c r="BB3" s="175"/>
      <c r="BC3" s="175"/>
      <c r="BD3" s="175"/>
      <c r="BE3" s="179"/>
      <c r="BF3" s="179"/>
      <c r="BG3" s="184"/>
      <c r="BH3" s="184"/>
      <c r="BI3" s="184"/>
      <c r="BJ3" s="175"/>
      <c r="BK3" s="184"/>
      <c r="BL3" s="184"/>
      <c r="BM3" s="184"/>
      <c r="BN3" s="176"/>
    </row>
    <row r="4" spans="1:66" s="46" customFormat="1" ht="24.95" customHeight="1" x14ac:dyDescent="0.2">
      <c r="A4" s="35">
        <v>3</v>
      </c>
      <c r="B4" s="36" t="s">
        <v>311</v>
      </c>
      <c r="C4" s="37" t="s">
        <v>312</v>
      </c>
      <c r="D4" s="71">
        <v>41911</v>
      </c>
      <c r="E4" s="72">
        <v>42185</v>
      </c>
      <c r="F4" s="270" t="e">
        <f t="shared" ca="1" si="4"/>
        <v>#VALUE!</v>
      </c>
      <c r="G4" s="271" t="e">
        <f t="shared" ca="1" si="5"/>
        <v>#VALUE!</v>
      </c>
      <c r="H4" s="36"/>
      <c r="I4" s="36"/>
      <c r="J4" s="312" t="str">
        <f>IF(O4="","",'H. Centre'!EW6)</f>
        <v/>
      </c>
      <c r="K4" s="312" t="str">
        <f>IF(O4="","",'H. Centre'!EX6)</f>
        <v/>
      </c>
      <c r="L4" s="312" t="str">
        <f>IF(O4="","",'H. Centre'!EV6)</f>
        <v/>
      </c>
      <c r="M4" s="312"/>
      <c r="N4" s="40" t="str">
        <f t="shared" si="6"/>
        <v/>
      </c>
      <c r="O4" s="72"/>
      <c r="P4" s="41"/>
      <c r="Q4" s="316"/>
      <c r="R4" s="315" t="str">
        <f>IF(P4=paramètres!$Y$1,1,IF(Entrees!P4=paramètres!$Y$2,2,IF(Entrees!P4=paramètres!$Y$3,3,IF(Entrees!P4=paramètres!$Y$4,4,IF(Entrees!P4=paramètres!$Y$5,5,IF(Entrees!P4=paramètres!$Y$6,6,IF(Entrees!P4=paramètres!$Y$7,7,IF(Entrees!P4=paramètres!$Y$8,8,IF(Entrees!P4=paramètres!$Y$9,9,IF(Entrees!P4=paramètres!$Y$10,10,IF(Entrees!P4=paramètres!$Y$11,11,IF(Entrees!P4=paramètres!$Y$12,12,IF(Entrees!P4=paramètres!$Y$13,13,"")))))))))))))</f>
        <v/>
      </c>
      <c r="S4" s="275" t="str">
        <f t="shared" si="0"/>
        <v/>
      </c>
      <c r="T4" s="41"/>
      <c r="U4" s="41"/>
      <c r="V4" s="41"/>
      <c r="W4" s="276" t="str">
        <f t="shared" si="1"/>
        <v/>
      </c>
      <c r="X4" s="41"/>
      <c r="Y4" s="276" t="str">
        <f t="shared" si="2"/>
        <v/>
      </c>
      <c r="Z4" s="41"/>
      <c r="AA4" s="34"/>
      <c r="AB4" s="175"/>
      <c r="AC4" s="42"/>
      <c r="AD4" s="34"/>
      <c r="AE4" s="34"/>
      <c r="AF4" s="34"/>
      <c r="AG4" s="34"/>
      <c r="AH4" s="186"/>
      <c r="AI4" s="185"/>
      <c r="AJ4" s="42"/>
      <c r="AK4" s="73"/>
      <c r="AL4" s="271" t="str">
        <f t="shared" si="3"/>
        <v/>
      </c>
      <c r="AM4" s="34"/>
      <c r="AN4" s="34"/>
      <c r="AO4" s="34"/>
      <c r="AP4" s="181"/>
      <c r="AQ4" s="43"/>
      <c r="AR4" s="43"/>
      <c r="AS4" s="43"/>
      <c r="AT4" s="43"/>
      <c r="AU4" s="156"/>
      <c r="AV4" s="34"/>
      <c r="AW4" s="34"/>
      <c r="AX4" s="34"/>
      <c r="AY4" s="42"/>
      <c r="AZ4" s="44"/>
      <c r="BA4" s="44"/>
      <c r="BB4" s="39"/>
      <c r="BC4" s="39"/>
      <c r="BD4" s="39"/>
      <c r="BE4" s="42"/>
      <c r="BF4" s="42"/>
      <c r="BG4" s="45"/>
      <c r="BH4" s="45"/>
      <c r="BI4" s="45"/>
      <c r="BJ4" s="39"/>
      <c r="BK4" s="191"/>
      <c r="BL4" s="45"/>
      <c r="BM4" s="45"/>
      <c r="BN4" s="38"/>
    </row>
    <row r="5" spans="1:66" s="46" customFormat="1" ht="24.95" customHeight="1" x14ac:dyDescent="0.2">
      <c r="A5" s="35">
        <v>4</v>
      </c>
      <c r="B5" s="36" t="s">
        <v>311</v>
      </c>
      <c r="C5" s="37" t="s">
        <v>312</v>
      </c>
      <c r="D5" s="71">
        <v>41911</v>
      </c>
      <c r="E5" s="72">
        <v>42185</v>
      </c>
      <c r="F5" s="270" t="e">
        <f t="shared" ca="1" si="4"/>
        <v>#VALUE!</v>
      </c>
      <c r="G5" s="271" t="e">
        <f t="shared" ca="1" si="5"/>
        <v>#VALUE!</v>
      </c>
      <c r="H5" s="36"/>
      <c r="I5" s="36"/>
      <c r="J5" s="312" t="str">
        <f>IF(O5="","",'H. Centre'!EW7)</f>
        <v/>
      </c>
      <c r="K5" s="312" t="str">
        <f>IF(O5="","",'H. Centre'!EX7)</f>
        <v/>
      </c>
      <c r="L5" s="312" t="str">
        <f>IF(O5="","",'H. Centre'!EV7)</f>
        <v/>
      </c>
      <c r="M5" s="312"/>
      <c r="N5" s="40" t="str">
        <f t="shared" si="6"/>
        <v/>
      </c>
      <c r="O5" s="72"/>
      <c r="P5" s="41"/>
      <c r="Q5" s="316"/>
      <c r="R5" s="315" t="str">
        <f>IF(P5=paramètres!$Y$1,1,IF(Entrees!P5=paramètres!$Y$2,2,IF(Entrees!P5=paramètres!$Y$3,3,IF(Entrees!P5=paramètres!$Y$4,4,IF(Entrees!P5=paramètres!$Y$5,5,IF(Entrees!P5=paramètres!$Y$6,6,IF(Entrees!P5=paramètres!$Y$7,7,IF(Entrees!P5=paramètres!$Y$8,8,IF(Entrees!P5=paramètres!$Y$9,9,IF(Entrees!P5=paramètres!$Y$10,10,IF(Entrees!P5=paramètres!$Y$11,11,IF(Entrees!P5=paramètres!$Y$12,12,IF(Entrees!P5=paramètres!$Y$13,13,"")))))))))))))</f>
        <v/>
      </c>
      <c r="S5" s="275" t="str">
        <f t="shared" si="0"/>
        <v/>
      </c>
      <c r="T5" s="41"/>
      <c r="U5" s="41"/>
      <c r="V5" s="41"/>
      <c r="W5" s="276" t="str">
        <f t="shared" si="1"/>
        <v/>
      </c>
      <c r="X5" s="41"/>
      <c r="Y5" s="276" t="str">
        <f t="shared" si="2"/>
        <v/>
      </c>
      <c r="Z5" s="41"/>
      <c r="AA5" s="34"/>
      <c r="AB5" s="175"/>
      <c r="AC5" s="42"/>
      <c r="AD5" s="34"/>
      <c r="AE5" s="34"/>
      <c r="AF5" s="34"/>
      <c r="AG5" s="34"/>
      <c r="AH5" s="185"/>
      <c r="AI5" s="185"/>
      <c r="AJ5" s="42"/>
      <c r="AK5" s="73"/>
      <c r="AL5" s="271" t="str">
        <f t="shared" si="3"/>
        <v/>
      </c>
      <c r="AM5" s="34"/>
      <c r="AN5" s="34"/>
      <c r="AO5" s="34"/>
      <c r="AP5" s="181"/>
      <c r="AQ5" s="43"/>
      <c r="AR5" s="43"/>
      <c r="AS5" s="43"/>
      <c r="AT5" s="43"/>
      <c r="AU5" s="187"/>
      <c r="AV5" s="34"/>
      <c r="AW5" s="34"/>
      <c r="AX5" s="34"/>
      <c r="AY5" s="42"/>
      <c r="AZ5" s="44"/>
      <c r="BA5" s="44"/>
      <c r="BB5" s="39"/>
      <c r="BC5" s="39"/>
      <c r="BD5" s="39"/>
      <c r="BE5" s="42"/>
      <c r="BF5" s="42"/>
      <c r="BG5" s="45"/>
      <c r="BH5" s="45"/>
      <c r="BI5" s="45"/>
      <c r="BJ5" s="39"/>
      <c r="BK5" s="45"/>
      <c r="BL5" s="45"/>
      <c r="BM5" s="45"/>
      <c r="BN5" s="38"/>
    </row>
    <row r="6" spans="1:66" s="46" customFormat="1" ht="24.95" customHeight="1" x14ac:dyDescent="0.2">
      <c r="A6" s="35">
        <v>5</v>
      </c>
      <c r="B6" s="36" t="s">
        <v>311</v>
      </c>
      <c r="C6" s="37" t="s">
        <v>312</v>
      </c>
      <c r="D6" s="71">
        <v>41911</v>
      </c>
      <c r="E6" s="72">
        <v>42185</v>
      </c>
      <c r="F6" s="270" t="e">
        <f t="shared" ca="1" si="4"/>
        <v>#VALUE!</v>
      </c>
      <c r="G6" s="271" t="e">
        <f t="shared" ca="1" si="5"/>
        <v>#VALUE!</v>
      </c>
      <c r="H6" s="36"/>
      <c r="I6" s="36"/>
      <c r="J6" s="312" t="str">
        <f>IF(O6="","",'H. Centre'!EW8)</f>
        <v/>
      </c>
      <c r="K6" s="312" t="str">
        <f>IF(O6="","",'H. Centre'!EX8)</f>
        <v/>
      </c>
      <c r="L6" s="312" t="str">
        <f>IF(O6="","",'H. Centre'!EV8)</f>
        <v/>
      </c>
      <c r="M6" s="312"/>
      <c r="N6" s="40" t="str">
        <f t="shared" si="6"/>
        <v/>
      </c>
      <c r="O6" s="72"/>
      <c r="P6" s="41"/>
      <c r="Q6" s="316"/>
      <c r="R6" s="315" t="str">
        <f>IF(P6=paramètres!$Y$1,1,IF(Entrees!P6=paramètres!$Y$2,2,IF(Entrees!P6=paramètres!$Y$3,3,IF(Entrees!P6=paramètres!$Y$4,4,IF(Entrees!P6=paramètres!$Y$5,5,IF(Entrees!P6=paramètres!$Y$6,6,IF(Entrees!P6=paramètres!$Y$7,7,IF(Entrees!P6=paramètres!$Y$8,8,IF(Entrees!P6=paramètres!$Y$9,9,IF(Entrees!P6=paramètres!$Y$10,10,IF(Entrees!P6=paramètres!$Y$11,11,IF(Entrees!P6=paramètres!$Y$12,12,IF(Entrees!P6=paramètres!$Y$13,13,"")))))))))))))</f>
        <v/>
      </c>
      <c r="S6" s="275" t="str">
        <f t="shared" si="0"/>
        <v/>
      </c>
      <c r="T6" s="41"/>
      <c r="U6" s="41"/>
      <c r="V6" s="41"/>
      <c r="W6" s="276" t="str">
        <f t="shared" si="1"/>
        <v/>
      </c>
      <c r="X6" s="41"/>
      <c r="Y6" s="276" t="str">
        <f t="shared" si="2"/>
        <v/>
      </c>
      <c r="Z6" s="41"/>
      <c r="AA6" s="34"/>
      <c r="AB6" s="175"/>
      <c r="AC6" s="42"/>
      <c r="AD6" s="34"/>
      <c r="AE6" s="34"/>
      <c r="AF6" s="34"/>
      <c r="AG6" s="34"/>
      <c r="AH6" s="185"/>
      <c r="AI6" s="185"/>
      <c r="AJ6" s="42"/>
      <c r="AK6" s="73"/>
      <c r="AL6" s="271" t="str">
        <f t="shared" si="3"/>
        <v/>
      </c>
      <c r="AM6" s="34"/>
      <c r="AN6" s="34"/>
      <c r="AO6" s="34"/>
      <c r="AP6" s="181"/>
      <c r="AQ6" s="43"/>
      <c r="AR6" s="43"/>
      <c r="AS6" s="43"/>
      <c r="AT6" s="43"/>
      <c r="AU6" s="187"/>
      <c r="AV6" s="34"/>
      <c r="AW6" s="34"/>
      <c r="AX6" s="34"/>
      <c r="AY6" s="42"/>
      <c r="AZ6" s="44"/>
      <c r="BA6" s="44"/>
      <c r="BB6" s="39"/>
      <c r="BC6" s="39"/>
      <c r="BD6" s="39"/>
      <c r="BE6" s="42"/>
      <c r="BF6" s="42"/>
      <c r="BG6" s="45"/>
      <c r="BH6" s="45"/>
      <c r="BI6" s="45"/>
      <c r="BJ6" s="39"/>
      <c r="BK6" s="45"/>
      <c r="BL6" s="45"/>
      <c r="BM6" s="45"/>
      <c r="BN6" s="38"/>
    </row>
    <row r="7" spans="1:66" s="46" customFormat="1" ht="24.95" customHeight="1" x14ac:dyDescent="0.2">
      <c r="A7" s="35">
        <v>6</v>
      </c>
      <c r="B7" s="36" t="s">
        <v>311</v>
      </c>
      <c r="C7" s="37" t="s">
        <v>312</v>
      </c>
      <c r="D7" s="71">
        <v>41911</v>
      </c>
      <c r="E7" s="72">
        <v>42185</v>
      </c>
      <c r="F7" s="270" t="e">
        <f t="shared" ca="1" si="4"/>
        <v>#VALUE!</v>
      </c>
      <c r="G7" s="271" t="e">
        <f t="shared" ca="1" si="5"/>
        <v>#VALUE!</v>
      </c>
      <c r="H7" s="36"/>
      <c r="I7" s="36"/>
      <c r="J7" s="312" t="str">
        <f>IF(O7="","",'H. Centre'!EW9)</f>
        <v/>
      </c>
      <c r="K7" s="312" t="str">
        <f>IF(O7="","",'H. Centre'!EX9)</f>
        <v/>
      </c>
      <c r="L7" s="312" t="str">
        <f>IF(O7="","",'H. Centre'!EV9)</f>
        <v/>
      </c>
      <c r="M7" s="312"/>
      <c r="N7" s="40" t="str">
        <f t="shared" si="6"/>
        <v/>
      </c>
      <c r="O7" s="72"/>
      <c r="P7" s="41"/>
      <c r="Q7" s="316"/>
      <c r="R7" s="315" t="str">
        <f>IF(P7=paramètres!$Y$1,1,IF(Entrees!P7=paramètres!$Y$2,2,IF(Entrees!P7=paramètres!$Y$3,3,IF(Entrees!P7=paramètres!$Y$4,4,IF(Entrees!P7=paramètres!$Y$5,5,IF(Entrees!P7=paramètres!$Y$6,6,IF(Entrees!P7=paramètres!$Y$7,7,IF(Entrees!P7=paramètres!$Y$8,8,IF(Entrees!P7=paramètres!$Y$9,9,IF(Entrees!P7=paramètres!$Y$10,10,IF(Entrees!P7=paramètres!$Y$11,11,IF(Entrees!P7=paramètres!$Y$12,12,IF(Entrees!P7=paramètres!$Y$13,13,"")))))))))))))</f>
        <v/>
      </c>
      <c r="S7" s="275" t="str">
        <f t="shared" si="0"/>
        <v/>
      </c>
      <c r="T7" s="41"/>
      <c r="U7" s="41"/>
      <c r="V7" s="41"/>
      <c r="W7" s="276" t="str">
        <f t="shared" si="1"/>
        <v/>
      </c>
      <c r="X7" s="41"/>
      <c r="Y7" s="276" t="str">
        <f t="shared" si="2"/>
        <v/>
      </c>
      <c r="Z7" s="41"/>
      <c r="AA7" s="34"/>
      <c r="AB7" s="175"/>
      <c r="AC7" s="42"/>
      <c r="AD7" s="34"/>
      <c r="AE7" s="34"/>
      <c r="AF7" s="34"/>
      <c r="AG7" s="34"/>
      <c r="AH7" s="155"/>
      <c r="AI7" s="185"/>
      <c r="AJ7" s="42"/>
      <c r="AK7" s="73"/>
      <c r="AL7" s="271" t="str">
        <f t="shared" si="3"/>
        <v/>
      </c>
      <c r="AM7" s="34"/>
      <c r="AN7" s="34"/>
      <c r="AO7" s="34"/>
      <c r="AP7" s="181"/>
      <c r="AQ7" s="43"/>
      <c r="AR7" s="43"/>
      <c r="AS7" s="43"/>
      <c r="AT7" s="43"/>
      <c r="AU7" s="187"/>
      <c r="AV7" s="34"/>
      <c r="AW7" s="177"/>
      <c r="AX7" s="34"/>
      <c r="AY7" s="42"/>
      <c r="AZ7" s="44"/>
      <c r="BA7" s="44"/>
      <c r="BB7" s="39"/>
      <c r="BC7" s="39"/>
      <c r="BD7" s="39"/>
      <c r="BE7" s="42"/>
      <c r="BF7" s="42"/>
      <c r="BG7" s="45"/>
      <c r="BH7" s="45"/>
      <c r="BI7" s="45"/>
      <c r="BJ7" s="39"/>
      <c r="BK7" s="45"/>
      <c r="BL7" s="45"/>
      <c r="BM7" s="45"/>
      <c r="BN7" s="38"/>
    </row>
    <row r="8" spans="1:66" s="47" customFormat="1" ht="24.95" customHeight="1" x14ac:dyDescent="0.2">
      <c r="A8" s="35">
        <v>7</v>
      </c>
      <c r="B8" s="36" t="s">
        <v>311</v>
      </c>
      <c r="C8" s="37" t="s">
        <v>312</v>
      </c>
      <c r="D8" s="71">
        <v>41911</v>
      </c>
      <c r="E8" s="72">
        <v>42185</v>
      </c>
      <c r="F8" s="270" t="e">
        <f t="shared" ca="1" si="4"/>
        <v>#VALUE!</v>
      </c>
      <c r="G8" s="271" t="e">
        <f t="shared" ca="1" si="5"/>
        <v>#VALUE!</v>
      </c>
      <c r="H8" s="36"/>
      <c r="I8" s="36"/>
      <c r="J8" s="312" t="str">
        <f>IF(O8="","",'H. Centre'!EW10)</f>
        <v/>
      </c>
      <c r="K8" s="312" t="str">
        <f>IF(O8="","",'H. Centre'!EX10)</f>
        <v/>
      </c>
      <c r="L8" s="312" t="str">
        <f>IF(O8="","",'H. Centre'!EV10)</f>
        <v/>
      </c>
      <c r="M8" s="312"/>
      <c r="N8" s="40" t="str">
        <f t="shared" si="6"/>
        <v/>
      </c>
      <c r="O8" s="72"/>
      <c r="P8" s="41"/>
      <c r="Q8" s="316"/>
      <c r="R8" s="315" t="str">
        <f>IF(P8=paramètres!$Y$1,1,IF(Entrees!P8=paramètres!$Y$2,2,IF(Entrees!P8=paramètres!$Y$3,3,IF(Entrees!P8=paramètres!$Y$4,4,IF(Entrees!P8=paramètres!$Y$5,5,IF(Entrees!P8=paramètres!$Y$6,6,IF(Entrees!P8=paramètres!$Y$7,7,IF(Entrees!P8=paramètres!$Y$8,8,IF(Entrees!P8=paramètres!$Y$9,9,IF(Entrees!P8=paramètres!$Y$10,10,IF(Entrees!P8=paramètres!$Y$11,11,IF(Entrees!P8=paramètres!$Y$12,12,IF(Entrees!P8=paramètres!$Y$13,13,"")))))))))))))</f>
        <v/>
      </c>
      <c r="S8" s="275" t="str">
        <f t="shared" si="0"/>
        <v/>
      </c>
      <c r="T8" s="41"/>
      <c r="U8" s="41"/>
      <c r="V8" s="41"/>
      <c r="W8" s="276" t="str">
        <f t="shared" si="1"/>
        <v/>
      </c>
      <c r="X8" s="41"/>
      <c r="Y8" s="276" t="str">
        <f t="shared" si="2"/>
        <v/>
      </c>
      <c r="Z8" s="41"/>
      <c r="AA8" s="34"/>
      <c r="AB8" s="175"/>
      <c r="AC8" s="42"/>
      <c r="AD8" s="34"/>
      <c r="AE8" s="34"/>
      <c r="AF8" s="34"/>
      <c r="AG8" s="34"/>
      <c r="AH8" s="155"/>
      <c r="AI8" s="185"/>
      <c r="AJ8" s="42"/>
      <c r="AK8" s="73"/>
      <c r="AL8" s="271" t="str">
        <f t="shared" si="3"/>
        <v/>
      </c>
      <c r="AM8" s="34"/>
      <c r="AN8" s="34"/>
      <c r="AO8" s="34"/>
      <c r="AP8" s="181"/>
      <c r="AQ8" s="43"/>
      <c r="AR8" s="43"/>
      <c r="AS8" s="43"/>
      <c r="AT8" s="43"/>
      <c r="AU8" s="187"/>
      <c r="AV8" s="34"/>
      <c r="AW8" s="177"/>
      <c r="AX8" s="34"/>
      <c r="AY8" s="42"/>
      <c r="AZ8" s="44"/>
      <c r="BA8" s="44"/>
      <c r="BB8" s="39"/>
      <c r="BC8" s="39"/>
      <c r="BD8" s="39"/>
      <c r="BE8" s="42"/>
      <c r="BF8" s="42"/>
      <c r="BG8" s="45"/>
      <c r="BH8" s="45"/>
      <c r="BI8" s="45"/>
      <c r="BJ8" s="39"/>
      <c r="BK8" s="45"/>
      <c r="BL8" s="45"/>
      <c r="BM8" s="45"/>
      <c r="BN8" s="38"/>
    </row>
    <row r="9" spans="1:66" s="46" customFormat="1" ht="24.95" customHeight="1" x14ac:dyDescent="0.2">
      <c r="A9" s="35">
        <v>8</v>
      </c>
      <c r="B9" s="36" t="s">
        <v>311</v>
      </c>
      <c r="C9" s="37" t="s">
        <v>312</v>
      </c>
      <c r="D9" s="71">
        <v>41911</v>
      </c>
      <c r="E9" s="72">
        <v>42185</v>
      </c>
      <c r="F9" s="270" t="e">
        <f t="shared" ca="1" si="4"/>
        <v>#VALUE!</v>
      </c>
      <c r="G9" s="271" t="e">
        <f t="shared" ca="1" si="5"/>
        <v>#VALUE!</v>
      </c>
      <c r="H9" s="36"/>
      <c r="I9" s="36"/>
      <c r="J9" s="312" t="str">
        <f>IF(O9="","",'H. Centre'!EW11)</f>
        <v/>
      </c>
      <c r="K9" s="312" t="str">
        <f>IF(O9="","",'H. Centre'!EX11)</f>
        <v/>
      </c>
      <c r="L9" s="312" t="str">
        <f>IF(O9="","",'H. Centre'!EV11)</f>
        <v/>
      </c>
      <c r="M9" s="312"/>
      <c r="N9" s="40" t="str">
        <f t="shared" si="6"/>
        <v/>
      </c>
      <c r="O9" s="72"/>
      <c r="P9" s="41"/>
      <c r="Q9" s="316"/>
      <c r="R9" s="315" t="str">
        <f>IF(P9=paramètres!$Y$1,1,IF(Entrees!P9=paramètres!$Y$2,2,IF(Entrees!P9=paramètres!$Y$3,3,IF(Entrees!P9=paramètres!$Y$4,4,IF(Entrees!P9=paramètres!$Y$5,5,IF(Entrees!P9=paramètres!$Y$6,6,IF(Entrees!P9=paramètres!$Y$7,7,IF(Entrees!P9=paramètres!$Y$8,8,IF(Entrees!P9=paramètres!$Y$9,9,IF(Entrees!P9=paramètres!$Y$10,10,IF(Entrees!P9=paramètres!$Y$11,11,IF(Entrees!P9=paramètres!$Y$12,12,IF(Entrees!P9=paramètres!$Y$13,13,"")))))))))))))</f>
        <v/>
      </c>
      <c r="S9" s="275" t="str">
        <f t="shared" si="0"/>
        <v/>
      </c>
      <c r="T9" s="41"/>
      <c r="U9" s="41"/>
      <c r="V9" s="41"/>
      <c r="W9" s="276" t="str">
        <f t="shared" si="1"/>
        <v/>
      </c>
      <c r="X9" s="41"/>
      <c r="Y9" s="276" t="str">
        <f t="shared" si="2"/>
        <v/>
      </c>
      <c r="Z9" s="41"/>
      <c r="AA9" s="34"/>
      <c r="AB9" s="175"/>
      <c r="AC9" s="42"/>
      <c r="AD9" s="34"/>
      <c r="AE9" s="34"/>
      <c r="AF9" s="34"/>
      <c r="AG9" s="34"/>
      <c r="AH9" s="155"/>
      <c r="AI9" s="185"/>
      <c r="AJ9" s="42"/>
      <c r="AK9" s="73"/>
      <c r="AL9" s="271" t="str">
        <f t="shared" si="3"/>
        <v/>
      </c>
      <c r="AM9" s="34"/>
      <c r="AN9" s="34"/>
      <c r="AO9" s="34"/>
      <c r="AP9" s="181"/>
      <c r="AQ9" s="43"/>
      <c r="AR9" s="43"/>
      <c r="AS9" s="43"/>
      <c r="AT9" s="43"/>
      <c r="AU9" s="156"/>
      <c r="AV9" s="34"/>
      <c r="AW9" s="177"/>
      <c r="AX9" s="34"/>
      <c r="AY9" s="42"/>
      <c r="AZ9" s="44"/>
      <c r="BA9" s="44"/>
      <c r="BB9" s="39"/>
      <c r="BC9" s="39"/>
      <c r="BD9" s="39"/>
      <c r="BE9" s="42"/>
      <c r="BF9" s="42"/>
      <c r="BG9" s="45"/>
      <c r="BH9" s="45"/>
      <c r="BI9" s="45"/>
      <c r="BJ9" s="39"/>
      <c r="BK9" s="45"/>
      <c r="BL9" s="45"/>
      <c r="BM9" s="45"/>
      <c r="BN9" s="38"/>
    </row>
    <row r="10" spans="1:66" s="46" customFormat="1" ht="24.95" customHeight="1" x14ac:dyDescent="0.2">
      <c r="A10" s="35">
        <v>9</v>
      </c>
      <c r="B10" s="36" t="s">
        <v>311</v>
      </c>
      <c r="C10" s="37" t="s">
        <v>312</v>
      </c>
      <c r="D10" s="71">
        <v>41911</v>
      </c>
      <c r="E10" s="72">
        <v>42185</v>
      </c>
      <c r="F10" s="270" t="e">
        <f t="shared" ca="1" si="4"/>
        <v>#VALUE!</v>
      </c>
      <c r="G10" s="271" t="e">
        <f t="shared" ca="1" si="5"/>
        <v>#VALUE!</v>
      </c>
      <c r="H10" s="36"/>
      <c r="I10" s="36"/>
      <c r="J10" s="312" t="str">
        <f>IF(O10="","",'H. Centre'!EW12)</f>
        <v/>
      </c>
      <c r="K10" s="312" t="str">
        <f>IF(O10="","",'H. Centre'!EX12)</f>
        <v/>
      </c>
      <c r="L10" s="312" t="str">
        <f>IF(O10="","",'H. Centre'!EV12)</f>
        <v/>
      </c>
      <c r="M10" s="312"/>
      <c r="N10" s="40" t="str">
        <f t="shared" si="6"/>
        <v/>
      </c>
      <c r="O10" s="72"/>
      <c r="P10" s="41"/>
      <c r="Q10" s="316"/>
      <c r="R10" s="315" t="str">
        <f>IF(P10=paramètres!$Y$1,1,IF(Entrees!P10=paramètres!$Y$2,2,IF(Entrees!P10=paramètres!$Y$3,3,IF(Entrees!P10=paramètres!$Y$4,4,IF(Entrees!P10=paramètres!$Y$5,5,IF(Entrees!P10=paramètres!$Y$6,6,IF(Entrees!P10=paramètres!$Y$7,7,IF(Entrees!P10=paramètres!$Y$8,8,IF(Entrees!P10=paramètres!$Y$9,9,IF(Entrees!P10=paramètres!$Y$10,10,IF(Entrees!P10=paramètres!$Y$11,11,IF(Entrees!P10=paramètres!$Y$12,12,IF(Entrees!P10=paramètres!$Y$13,13,"")))))))))))))</f>
        <v/>
      </c>
      <c r="S10" s="275" t="str">
        <f t="shared" si="0"/>
        <v/>
      </c>
      <c r="T10" s="41"/>
      <c r="U10" s="41"/>
      <c r="V10" s="41"/>
      <c r="W10" s="276" t="str">
        <f t="shared" si="1"/>
        <v/>
      </c>
      <c r="X10" s="41"/>
      <c r="Y10" s="276" t="str">
        <f t="shared" si="2"/>
        <v/>
      </c>
      <c r="Z10" s="41"/>
      <c r="AA10" s="34"/>
      <c r="AB10" s="175"/>
      <c r="AC10" s="42"/>
      <c r="AD10" s="34"/>
      <c r="AE10" s="34"/>
      <c r="AF10" s="34"/>
      <c r="AG10" s="34"/>
      <c r="AH10" s="155"/>
      <c r="AI10" s="185"/>
      <c r="AJ10" s="42"/>
      <c r="AK10" s="73"/>
      <c r="AL10" s="271" t="str">
        <f t="shared" si="3"/>
        <v/>
      </c>
      <c r="AM10" s="34"/>
      <c r="AN10" s="34"/>
      <c r="AO10" s="34"/>
      <c r="AP10" s="181"/>
      <c r="AQ10" s="43"/>
      <c r="AR10" s="43"/>
      <c r="AS10" s="43"/>
      <c r="AT10" s="43"/>
      <c r="AU10" s="187"/>
      <c r="AV10" s="34"/>
      <c r="AW10" s="177"/>
      <c r="AX10" s="34"/>
      <c r="AY10" s="42"/>
      <c r="AZ10" s="44"/>
      <c r="BA10" s="44"/>
      <c r="BB10" s="39"/>
      <c r="BC10" s="39"/>
      <c r="BD10" s="39"/>
      <c r="BE10" s="42"/>
      <c r="BF10" s="42"/>
      <c r="BG10" s="45"/>
      <c r="BH10" s="45"/>
      <c r="BI10" s="45"/>
      <c r="BJ10" s="39"/>
      <c r="BK10" s="191"/>
      <c r="BL10" s="45"/>
      <c r="BM10" s="45"/>
      <c r="BN10" s="38"/>
    </row>
    <row r="11" spans="1:66" s="46" customFormat="1" ht="24.95" customHeight="1" x14ac:dyDescent="0.2">
      <c r="A11" s="35">
        <v>10</v>
      </c>
      <c r="B11" s="36" t="s">
        <v>311</v>
      </c>
      <c r="C11" s="37" t="s">
        <v>312</v>
      </c>
      <c r="D11" s="71">
        <v>41911</v>
      </c>
      <c r="E11" s="72">
        <v>42185</v>
      </c>
      <c r="F11" s="270" t="e">
        <f t="shared" ca="1" si="4"/>
        <v>#VALUE!</v>
      </c>
      <c r="G11" s="271" t="e">
        <f t="shared" ca="1" si="5"/>
        <v>#VALUE!</v>
      </c>
      <c r="H11" s="36"/>
      <c r="I11" s="36"/>
      <c r="J11" s="312" t="str">
        <f>IF(O11="","",'H. Centre'!EW13)</f>
        <v/>
      </c>
      <c r="K11" s="312" t="str">
        <f>IF(O11="","",'H. Centre'!EX13)</f>
        <v/>
      </c>
      <c r="L11" s="312" t="str">
        <f>IF(O11="","",'H. Centre'!EV13)</f>
        <v/>
      </c>
      <c r="M11" s="312"/>
      <c r="N11" s="40" t="str">
        <f t="shared" si="6"/>
        <v/>
      </c>
      <c r="O11" s="72"/>
      <c r="P11" s="41"/>
      <c r="Q11" s="316"/>
      <c r="R11" s="315" t="str">
        <f>IF(P11=paramètres!$Y$1,1,IF(Entrees!P11=paramètres!$Y$2,2,IF(Entrees!P11=paramètres!$Y$3,3,IF(Entrees!P11=paramètres!$Y$4,4,IF(Entrees!P11=paramètres!$Y$5,5,IF(Entrees!P11=paramètres!$Y$6,6,IF(Entrees!P11=paramètres!$Y$7,7,IF(Entrees!P11=paramètres!$Y$8,8,IF(Entrees!P11=paramètres!$Y$9,9,IF(Entrees!P11=paramètres!$Y$10,10,IF(Entrees!P11=paramètres!$Y$11,11,IF(Entrees!P11=paramètres!$Y$12,12,IF(Entrees!P11=paramètres!$Y$13,13,"")))))))))))))</f>
        <v/>
      </c>
      <c r="S11" s="275" t="str">
        <f t="shared" si="0"/>
        <v/>
      </c>
      <c r="T11" s="41"/>
      <c r="U11" s="41"/>
      <c r="V11" s="41"/>
      <c r="W11" s="276" t="str">
        <f t="shared" si="1"/>
        <v/>
      </c>
      <c r="X11" s="41"/>
      <c r="Y11" s="276" t="str">
        <f t="shared" si="2"/>
        <v/>
      </c>
      <c r="Z11" s="41"/>
      <c r="AA11" s="34"/>
      <c r="AB11" s="175"/>
      <c r="AC11" s="175"/>
      <c r="AD11" s="34"/>
      <c r="AE11" s="34"/>
      <c r="AF11" s="34"/>
      <c r="AG11" s="34"/>
      <c r="AH11" s="185"/>
      <c r="AI11" s="185"/>
      <c r="AJ11" s="42"/>
      <c r="AK11" s="73"/>
      <c r="AL11" s="271" t="str">
        <f t="shared" si="3"/>
        <v/>
      </c>
      <c r="AM11" s="34"/>
      <c r="AN11" s="34"/>
      <c r="AO11" s="34"/>
      <c r="AP11" s="181"/>
      <c r="AQ11" s="43"/>
      <c r="AR11" s="43"/>
      <c r="AS11" s="43"/>
      <c r="AT11" s="43"/>
      <c r="AU11" s="187"/>
      <c r="AV11" s="34"/>
      <c r="AW11" s="177"/>
      <c r="AX11" s="34"/>
      <c r="AY11" s="42"/>
      <c r="AZ11" s="44"/>
      <c r="BA11" s="44"/>
      <c r="BB11" s="39"/>
      <c r="BC11" s="39"/>
      <c r="BD11" s="36"/>
      <c r="BE11" s="42"/>
      <c r="BF11" s="42"/>
      <c r="BG11" s="45"/>
      <c r="BH11" s="45"/>
      <c r="BI11" s="45"/>
      <c r="BJ11" s="39"/>
      <c r="BK11" s="45"/>
      <c r="BL11" s="45"/>
      <c r="BM11" s="45"/>
      <c r="BN11" s="38"/>
    </row>
    <row r="12" spans="1:66" s="46" customFormat="1" ht="24.95" customHeight="1" x14ac:dyDescent="0.2">
      <c r="A12" s="35">
        <v>11</v>
      </c>
      <c r="B12" s="36" t="s">
        <v>311</v>
      </c>
      <c r="C12" s="37" t="s">
        <v>312</v>
      </c>
      <c r="D12" s="71">
        <v>41911</v>
      </c>
      <c r="E12" s="72">
        <v>42185</v>
      </c>
      <c r="F12" s="270" t="e">
        <f t="shared" ca="1" si="4"/>
        <v>#VALUE!</v>
      </c>
      <c r="G12" s="271" t="e">
        <f t="shared" ca="1" si="5"/>
        <v>#VALUE!</v>
      </c>
      <c r="H12" s="36"/>
      <c r="I12" s="36"/>
      <c r="J12" s="312" t="str">
        <f>IF(O12="","",'H. Centre'!EW14)</f>
        <v/>
      </c>
      <c r="K12" s="312" t="str">
        <f>IF(O12="","",'H. Centre'!EX14)</f>
        <v/>
      </c>
      <c r="L12" s="312" t="str">
        <f>IF(O12="","",'H. Centre'!EV14)</f>
        <v/>
      </c>
      <c r="M12" s="312"/>
      <c r="N12" s="40" t="str">
        <f t="shared" si="6"/>
        <v/>
      </c>
      <c r="O12" s="72"/>
      <c r="P12" s="41"/>
      <c r="Q12" s="316"/>
      <c r="R12" s="315" t="str">
        <f>IF(P12=paramètres!$Y$1,1,IF(Entrees!P12=paramètres!$Y$2,2,IF(Entrees!P12=paramètres!$Y$3,3,IF(Entrees!P12=paramètres!$Y$4,4,IF(Entrees!P12=paramètres!$Y$5,5,IF(Entrees!P12=paramètres!$Y$6,6,IF(Entrees!P12=paramètres!$Y$7,7,IF(Entrees!P12=paramètres!$Y$8,8,IF(Entrees!P12=paramètres!$Y$9,9,IF(Entrees!P12=paramètres!$Y$10,10,IF(Entrees!P12=paramètres!$Y$11,11,IF(Entrees!P12=paramètres!$Y$12,12,IF(Entrees!P12=paramètres!$Y$13,13,"")))))))))))))</f>
        <v/>
      </c>
      <c r="S12" s="275" t="str">
        <f t="shared" si="0"/>
        <v/>
      </c>
      <c r="T12" s="41"/>
      <c r="U12" s="41"/>
      <c r="V12" s="41"/>
      <c r="W12" s="276" t="str">
        <f t="shared" si="1"/>
        <v/>
      </c>
      <c r="X12" s="41"/>
      <c r="Y12" s="276" t="str">
        <f t="shared" si="2"/>
        <v/>
      </c>
      <c r="Z12" s="41"/>
      <c r="AA12" s="34"/>
      <c r="AB12" s="188"/>
      <c r="AC12" s="188"/>
      <c r="AD12" s="34"/>
      <c r="AE12" s="34"/>
      <c r="AF12" s="34"/>
      <c r="AG12" s="34"/>
      <c r="AH12" s="155"/>
      <c r="AI12" s="185"/>
      <c r="AJ12" s="42"/>
      <c r="AK12" s="73"/>
      <c r="AL12" s="271" t="str">
        <f t="shared" si="3"/>
        <v/>
      </c>
      <c r="AM12" s="34"/>
      <c r="AN12" s="34"/>
      <c r="AO12" s="34"/>
      <c r="AP12" s="181"/>
      <c r="AQ12" s="43"/>
      <c r="AR12" s="43"/>
      <c r="AS12" s="43"/>
      <c r="AT12" s="43"/>
      <c r="AU12" s="187"/>
      <c r="AV12" s="34"/>
      <c r="AW12" s="177"/>
      <c r="AX12" s="34"/>
      <c r="AY12" s="42"/>
      <c r="AZ12" s="44"/>
      <c r="BA12" s="44"/>
      <c r="BB12" s="39"/>
      <c r="BC12" s="39"/>
      <c r="BD12" s="39"/>
      <c r="BE12" s="188"/>
      <c r="BF12" s="42"/>
      <c r="BG12" s="45"/>
      <c r="BH12" s="45"/>
      <c r="BI12" s="45"/>
      <c r="BJ12" s="39"/>
      <c r="BK12" s="191"/>
      <c r="BL12" s="191"/>
      <c r="BM12" s="191"/>
      <c r="BN12" s="38"/>
    </row>
    <row r="13" spans="1:66" s="47" customFormat="1" ht="24.95" customHeight="1" x14ac:dyDescent="0.2">
      <c r="A13" s="35">
        <v>12</v>
      </c>
      <c r="B13" s="36" t="s">
        <v>311</v>
      </c>
      <c r="C13" s="37" t="s">
        <v>312</v>
      </c>
      <c r="D13" s="71">
        <v>41911</v>
      </c>
      <c r="E13" s="72">
        <v>42185</v>
      </c>
      <c r="F13" s="270" t="e">
        <f t="shared" ca="1" si="4"/>
        <v>#VALUE!</v>
      </c>
      <c r="G13" s="271" t="e">
        <f t="shared" ca="1" si="5"/>
        <v>#VALUE!</v>
      </c>
      <c r="H13" s="36"/>
      <c r="I13" s="36"/>
      <c r="J13" s="312" t="str">
        <f>IF(O13="","",'H. Centre'!EW15)</f>
        <v/>
      </c>
      <c r="K13" s="312" t="str">
        <f>IF(O13="","",'H. Centre'!EX15)</f>
        <v/>
      </c>
      <c r="L13" s="312" t="str">
        <f>IF(O13="","",'H. Centre'!EV15)</f>
        <v/>
      </c>
      <c r="M13" s="312"/>
      <c r="N13" s="40" t="str">
        <f t="shared" si="6"/>
        <v/>
      </c>
      <c r="O13" s="72"/>
      <c r="P13" s="41"/>
      <c r="Q13" s="316"/>
      <c r="R13" s="315" t="str">
        <f>IF(P13=paramètres!$Y$1,1,IF(Entrees!P13=paramètres!$Y$2,2,IF(Entrees!P13=paramètres!$Y$3,3,IF(Entrees!P13=paramètres!$Y$4,4,IF(Entrees!P13=paramètres!$Y$5,5,IF(Entrees!P13=paramètres!$Y$6,6,IF(Entrees!P13=paramètres!$Y$7,7,IF(Entrees!P13=paramètres!$Y$8,8,IF(Entrees!P13=paramètres!$Y$9,9,IF(Entrees!P13=paramètres!$Y$10,10,IF(Entrees!P13=paramètres!$Y$11,11,IF(Entrees!P13=paramètres!$Y$12,12,IF(Entrees!P13=paramètres!$Y$13,13,"")))))))))))))</f>
        <v/>
      </c>
      <c r="S13" s="275" t="str">
        <f t="shared" si="0"/>
        <v/>
      </c>
      <c r="T13" s="41"/>
      <c r="U13" s="41"/>
      <c r="V13" s="41"/>
      <c r="W13" s="276" t="str">
        <f t="shared" si="1"/>
        <v/>
      </c>
      <c r="X13" s="41"/>
      <c r="Y13" s="276" t="str">
        <f t="shared" si="2"/>
        <v/>
      </c>
      <c r="Z13" s="41"/>
      <c r="AA13" s="34"/>
      <c r="AB13" s="188"/>
      <c r="AC13" s="188"/>
      <c r="AD13" s="34"/>
      <c r="AE13" s="34"/>
      <c r="AF13" s="34"/>
      <c r="AG13" s="34"/>
      <c r="AH13" s="185"/>
      <c r="AI13" s="185"/>
      <c r="AJ13" s="42"/>
      <c r="AK13" s="73"/>
      <c r="AL13" s="271" t="str">
        <f t="shared" si="3"/>
        <v/>
      </c>
      <c r="AM13" s="34"/>
      <c r="AN13" s="34"/>
      <c r="AO13" s="34"/>
      <c r="AP13" s="181"/>
      <c r="AQ13" s="43"/>
      <c r="AR13" s="43"/>
      <c r="AS13" s="43"/>
      <c r="AT13" s="43"/>
      <c r="AU13" s="187"/>
      <c r="AV13" s="34"/>
      <c r="AW13" s="177"/>
      <c r="AX13" s="34"/>
      <c r="AY13" s="190"/>
      <c r="AZ13" s="44"/>
      <c r="BA13" s="44"/>
      <c r="BB13" s="39"/>
      <c r="BC13" s="39"/>
      <c r="BD13" s="39"/>
      <c r="BE13" s="188"/>
      <c r="BF13" s="42"/>
      <c r="BG13" s="45"/>
      <c r="BH13" s="45"/>
      <c r="BI13" s="45"/>
      <c r="BJ13" s="39"/>
      <c r="BK13" s="45"/>
      <c r="BL13" s="45"/>
      <c r="BM13" s="45"/>
      <c r="BN13" s="38"/>
    </row>
    <row r="14" spans="1:66" s="47" customFormat="1" ht="24.95" customHeight="1" x14ac:dyDescent="0.2">
      <c r="A14" s="35">
        <v>13</v>
      </c>
      <c r="B14" s="36" t="s">
        <v>311</v>
      </c>
      <c r="C14" s="37" t="s">
        <v>312</v>
      </c>
      <c r="D14" s="71">
        <v>41911</v>
      </c>
      <c r="E14" s="72">
        <v>42185</v>
      </c>
      <c r="F14" s="270" t="e">
        <f t="shared" ca="1" si="4"/>
        <v>#VALUE!</v>
      </c>
      <c r="G14" s="271" t="e">
        <f t="shared" ca="1" si="5"/>
        <v>#VALUE!</v>
      </c>
      <c r="H14" s="36"/>
      <c r="I14" s="36"/>
      <c r="J14" s="312" t="str">
        <f>IF(O14="","",'H. Centre'!EW16)</f>
        <v/>
      </c>
      <c r="K14" s="312" t="str">
        <f>IF(O14="","",'H. Centre'!EX16)</f>
        <v/>
      </c>
      <c r="L14" s="312" t="str">
        <f>IF(O14="","",'H. Centre'!EV16)</f>
        <v/>
      </c>
      <c r="M14" s="312"/>
      <c r="N14" s="40" t="str">
        <f t="shared" si="6"/>
        <v/>
      </c>
      <c r="O14" s="72"/>
      <c r="P14" s="41"/>
      <c r="Q14" s="316"/>
      <c r="R14" s="315" t="str">
        <f>IF(P14=paramètres!$Y$1,1,IF(Entrees!P14=paramètres!$Y$2,2,IF(Entrees!P14=paramètres!$Y$3,3,IF(Entrees!P14=paramètres!$Y$4,4,IF(Entrees!P14=paramètres!$Y$5,5,IF(Entrees!P14=paramètres!$Y$6,6,IF(Entrees!P14=paramètres!$Y$7,7,IF(Entrees!P14=paramètres!$Y$8,8,IF(Entrees!P14=paramètres!$Y$9,9,IF(Entrees!P14=paramètres!$Y$10,10,IF(Entrees!P14=paramètres!$Y$11,11,IF(Entrees!P14=paramètres!$Y$12,12,IF(Entrees!P14=paramètres!$Y$13,13,"")))))))))))))</f>
        <v/>
      </c>
      <c r="S14" s="275" t="str">
        <f t="shared" si="0"/>
        <v/>
      </c>
      <c r="T14" s="41"/>
      <c r="U14" s="41"/>
      <c r="V14" s="41"/>
      <c r="W14" s="276" t="str">
        <f t="shared" si="1"/>
        <v/>
      </c>
      <c r="X14" s="41"/>
      <c r="Y14" s="276" t="str">
        <f t="shared" si="2"/>
        <v/>
      </c>
      <c r="Z14" s="41"/>
      <c r="AA14" s="34"/>
      <c r="AB14" s="175"/>
      <c r="AC14" s="42"/>
      <c r="AD14" s="34"/>
      <c r="AE14" s="34"/>
      <c r="AF14" s="34"/>
      <c r="AG14" s="34"/>
      <c r="AH14" s="185"/>
      <c r="AI14" s="155"/>
      <c r="AJ14" s="42"/>
      <c r="AK14" s="73"/>
      <c r="AL14" s="271" t="str">
        <f t="shared" si="3"/>
        <v/>
      </c>
      <c r="AM14" s="34"/>
      <c r="AN14" s="34"/>
      <c r="AO14" s="34"/>
      <c r="AP14" s="181"/>
      <c r="AQ14" s="43"/>
      <c r="AR14" s="43"/>
      <c r="AS14" s="43"/>
      <c r="AT14" s="43"/>
      <c r="AU14" s="187"/>
      <c r="AV14" s="34"/>
      <c r="AW14" s="177"/>
      <c r="AX14" s="34"/>
      <c r="AY14" s="42"/>
      <c r="AZ14" s="44"/>
      <c r="BA14" s="44"/>
      <c r="BB14" s="39"/>
      <c r="BC14" s="39"/>
      <c r="BD14" s="39"/>
      <c r="BE14" s="42"/>
      <c r="BF14" s="42"/>
      <c r="BG14" s="45"/>
      <c r="BH14" s="45"/>
      <c r="BI14" s="45"/>
      <c r="BJ14" s="39"/>
      <c r="BK14" s="45"/>
      <c r="BL14" s="45"/>
      <c r="BM14" s="45"/>
      <c r="BN14" s="38"/>
    </row>
    <row r="15" spans="1:66" s="47" customFormat="1" ht="24.95" customHeight="1" x14ac:dyDescent="0.2">
      <c r="A15" s="35">
        <v>14</v>
      </c>
      <c r="B15" s="36" t="s">
        <v>311</v>
      </c>
      <c r="C15" s="37" t="s">
        <v>312</v>
      </c>
      <c r="D15" s="71">
        <v>41911</v>
      </c>
      <c r="E15" s="72">
        <v>42185</v>
      </c>
      <c r="F15" s="270" t="e">
        <f t="shared" ca="1" si="4"/>
        <v>#VALUE!</v>
      </c>
      <c r="G15" s="271" t="e">
        <f t="shared" ca="1" si="5"/>
        <v>#VALUE!</v>
      </c>
      <c r="H15" s="36"/>
      <c r="I15" s="36"/>
      <c r="J15" s="312" t="str">
        <f>IF(O15="","",'H. Centre'!EW17)</f>
        <v/>
      </c>
      <c r="K15" s="312" t="str">
        <f>IF(O15="","",'H. Centre'!EX17)</f>
        <v/>
      </c>
      <c r="L15" s="312" t="str">
        <f>IF(O15="","",'H. Centre'!EV17)</f>
        <v/>
      </c>
      <c r="M15" s="312"/>
      <c r="N15" s="40" t="str">
        <f t="shared" si="6"/>
        <v/>
      </c>
      <c r="O15" s="72"/>
      <c r="P15" s="41"/>
      <c r="Q15" s="316"/>
      <c r="R15" s="315" t="str">
        <f>IF(P15=paramètres!$Y$1,1,IF(Entrees!P15=paramètres!$Y$2,2,IF(Entrees!P15=paramètres!$Y$3,3,IF(Entrees!P15=paramètres!$Y$4,4,IF(Entrees!P15=paramètres!$Y$5,5,IF(Entrees!P15=paramètres!$Y$6,6,IF(Entrees!P15=paramètres!$Y$7,7,IF(Entrees!P15=paramètres!$Y$8,8,IF(Entrees!P15=paramètres!$Y$9,9,IF(Entrees!P15=paramètres!$Y$10,10,IF(Entrees!P15=paramètres!$Y$11,11,IF(Entrees!P15=paramètres!$Y$12,12,IF(Entrees!P15=paramètres!$Y$13,13,"")))))))))))))</f>
        <v/>
      </c>
      <c r="S15" s="275" t="str">
        <f t="shared" si="0"/>
        <v/>
      </c>
      <c r="T15" s="41"/>
      <c r="U15" s="41"/>
      <c r="V15" s="41"/>
      <c r="W15" s="276" t="str">
        <f t="shared" si="1"/>
        <v/>
      </c>
      <c r="X15" s="41"/>
      <c r="Y15" s="276" t="str">
        <f t="shared" si="2"/>
        <v/>
      </c>
      <c r="Z15" s="41"/>
      <c r="AA15" s="34"/>
      <c r="AB15" s="36"/>
      <c r="AC15" s="42"/>
      <c r="AD15" s="34"/>
      <c r="AE15" s="34"/>
      <c r="AF15" s="34"/>
      <c r="AG15" s="34"/>
      <c r="AH15" s="185"/>
      <c r="AI15" s="185"/>
      <c r="AJ15" s="42"/>
      <c r="AK15" s="73"/>
      <c r="AL15" s="271" t="str">
        <f t="shared" si="3"/>
        <v/>
      </c>
      <c r="AM15" s="34"/>
      <c r="AN15" s="34"/>
      <c r="AO15" s="34"/>
      <c r="AP15" s="181"/>
      <c r="AQ15" s="43"/>
      <c r="AR15" s="43"/>
      <c r="AS15" s="43"/>
      <c r="AT15" s="43"/>
      <c r="AU15" s="156"/>
      <c r="AV15" s="34"/>
      <c r="AW15" s="177"/>
      <c r="AX15" s="34"/>
      <c r="AY15" s="42"/>
      <c r="AZ15" s="44"/>
      <c r="BA15" s="44"/>
      <c r="BB15" s="39"/>
      <c r="BC15" s="39"/>
      <c r="BD15" s="39"/>
      <c r="BE15" s="42"/>
      <c r="BF15" s="42"/>
      <c r="BG15" s="45"/>
      <c r="BH15" s="45"/>
      <c r="BI15" s="45"/>
      <c r="BJ15" s="39"/>
      <c r="BK15" s="45"/>
      <c r="BL15" s="45"/>
      <c r="BM15" s="45"/>
      <c r="BN15" s="38"/>
    </row>
    <row r="16" spans="1:66" s="47" customFormat="1" ht="24.95" customHeight="1" x14ac:dyDescent="0.2">
      <c r="A16" s="35">
        <v>15</v>
      </c>
      <c r="B16" s="36" t="s">
        <v>311</v>
      </c>
      <c r="C16" s="37" t="s">
        <v>312</v>
      </c>
      <c r="D16" s="71">
        <v>41911</v>
      </c>
      <c r="E16" s="72">
        <v>42185</v>
      </c>
      <c r="F16" s="270" t="e">
        <f t="shared" ca="1" si="4"/>
        <v>#VALUE!</v>
      </c>
      <c r="G16" s="271" t="e">
        <f t="shared" ca="1" si="5"/>
        <v>#VALUE!</v>
      </c>
      <c r="H16" s="39"/>
      <c r="I16" s="39"/>
      <c r="J16" s="312" t="str">
        <f>IF(O16="","",'H. Centre'!EW18)</f>
        <v/>
      </c>
      <c r="K16" s="312" t="str">
        <f>IF(O16="","",'H. Centre'!EX18)</f>
        <v/>
      </c>
      <c r="L16" s="312" t="str">
        <f>IF(O16="","",'H. Centre'!EV18)</f>
        <v/>
      </c>
      <c r="M16" s="312"/>
      <c r="N16" s="40" t="str">
        <f t="shared" si="6"/>
        <v/>
      </c>
      <c r="O16" s="72"/>
      <c r="P16" s="41"/>
      <c r="Q16" s="316"/>
      <c r="R16" s="315" t="str">
        <f>IF(P16=paramètres!$Y$1,1,IF(Entrees!P16=paramètres!$Y$2,2,IF(Entrees!P16=paramètres!$Y$3,3,IF(Entrees!P16=paramètres!$Y$4,4,IF(Entrees!P16=paramètres!$Y$5,5,IF(Entrees!P16=paramètres!$Y$6,6,IF(Entrees!P16=paramètres!$Y$7,7,IF(Entrees!P16=paramètres!$Y$8,8,IF(Entrees!P16=paramètres!$Y$9,9,IF(Entrees!P16=paramètres!$Y$10,10,IF(Entrees!P16=paramètres!$Y$11,11,IF(Entrees!P16=paramètres!$Y$12,12,IF(Entrees!P16=paramètres!$Y$13,13,"")))))))))))))</f>
        <v/>
      </c>
      <c r="S16" s="275" t="str">
        <f t="shared" si="0"/>
        <v/>
      </c>
      <c r="T16" s="41"/>
      <c r="U16" s="41"/>
      <c r="V16" s="41"/>
      <c r="W16" s="276" t="str">
        <f t="shared" si="1"/>
        <v/>
      </c>
      <c r="X16" s="41"/>
      <c r="Y16" s="276" t="str">
        <f t="shared" si="2"/>
        <v/>
      </c>
      <c r="Z16" s="41"/>
      <c r="AA16" s="34"/>
      <c r="AB16" s="42"/>
      <c r="AC16" s="42"/>
      <c r="AD16" s="34"/>
      <c r="AE16" s="34"/>
      <c r="AF16" s="34"/>
      <c r="AG16" s="34"/>
      <c r="AH16" s="155"/>
      <c r="AI16" s="155"/>
      <c r="AJ16" s="42"/>
      <c r="AK16" s="73"/>
      <c r="AL16" s="271" t="str">
        <f t="shared" si="3"/>
        <v/>
      </c>
      <c r="AM16" s="34"/>
      <c r="AN16" s="34"/>
      <c r="AO16" s="34"/>
      <c r="AP16" s="181"/>
      <c r="AQ16" s="43"/>
      <c r="AR16" s="43"/>
      <c r="AS16" s="43"/>
      <c r="AT16" s="43"/>
      <c r="AU16" s="156"/>
      <c r="AV16" s="34"/>
      <c r="AW16" s="34"/>
      <c r="AX16" s="34"/>
      <c r="AY16" s="42"/>
      <c r="AZ16" s="44"/>
      <c r="BA16" s="44"/>
      <c r="BB16" s="39"/>
      <c r="BC16" s="39"/>
      <c r="BD16" s="39"/>
      <c r="BE16" s="42"/>
      <c r="BF16" s="42"/>
      <c r="BG16" s="45"/>
      <c r="BH16" s="45"/>
      <c r="BI16" s="45"/>
      <c r="BJ16" s="39"/>
      <c r="BK16" s="45"/>
      <c r="BL16" s="45"/>
      <c r="BM16" s="45"/>
      <c r="BN16" s="38"/>
    </row>
    <row r="17" spans="1:66" s="47" customFormat="1" ht="24.95" customHeight="1" x14ac:dyDescent="0.2">
      <c r="A17" s="35">
        <v>16</v>
      </c>
      <c r="B17" s="36" t="s">
        <v>311</v>
      </c>
      <c r="C17" s="37" t="s">
        <v>312</v>
      </c>
      <c r="D17" s="71">
        <v>41911</v>
      </c>
      <c r="E17" s="72">
        <v>42185</v>
      </c>
      <c r="F17" s="270" t="e">
        <f t="shared" ca="1" si="4"/>
        <v>#VALUE!</v>
      </c>
      <c r="G17" s="271" t="e">
        <f t="shared" ca="1" si="5"/>
        <v>#VALUE!</v>
      </c>
      <c r="H17" s="39"/>
      <c r="I17" s="39"/>
      <c r="J17" s="312" t="str">
        <f>IF(O17="","",'H. Centre'!EW19)</f>
        <v/>
      </c>
      <c r="K17" s="312" t="str">
        <f>IF(O17="","",'H. Centre'!EX19)</f>
        <v/>
      </c>
      <c r="L17" s="312" t="str">
        <f>IF(O17="","",'H. Centre'!EV19)</f>
        <v/>
      </c>
      <c r="M17" s="312"/>
      <c r="N17" s="40" t="str">
        <f t="shared" si="6"/>
        <v/>
      </c>
      <c r="O17" s="72"/>
      <c r="P17" s="41"/>
      <c r="Q17" s="316"/>
      <c r="R17" s="315" t="str">
        <f>IF(P17=paramètres!$Y$1,1,IF(Entrees!P17=paramètres!$Y$2,2,IF(Entrees!P17=paramètres!$Y$3,3,IF(Entrees!P17=paramètres!$Y$4,4,IF(Entrees!P17=paramètres!$Y$5,5,IF(Entrees!P17=paramètres!$Y$6,6,IF(Entrees!P17=paramètres!$Y$7,7,IF(Entrees!P17=paramètres!$Y$8,8,IF(Entrees!P17=paramètres!$Y$9,9,IF(Entrees!P17=paramètres!$Y$10,10,IF(Entrees!P17=paramètres!$Y$11,11,IF(Entrees!P17=paramètres!$Y$12,12,IF(Entrees!P17=paramètres!$Y$13,13,"")))))))))))))</f>
        <v/>
      </c>
      <c r="S17" s="275" t="str">
        <f t="shared" si="0"/>
        <v/>
      </c>
      <c r="T17" s="41"/>
      <c r="U17" s="41"/>
      <c r="V17" s="41"/>
      <c r="W17" s="276" t="str">
        <f t="shared" si="1"/>
        <v/>
      </c>
      <c r="X17" s="41"/>
      <c r="Y17" s="276" t="str">
        <f t="shared" si="2"/>
        <v/>
      </c>
      <c r="Z17" s="41"/>
      <c r="AA17" s="34"/>
      <c r="AB17" s="42"/>
      <c r="AC17" s="42"/>
      <c r="AD17" s="34"/>
      <c r="AE17" s="34"/>
      <c r="AF17" s="34"/>
      <c r="AG17" s="34"/>
      <c r="AH17" s="155"/>
      <c r="AI17" s="155"/>
      <c r="AJ17" s="42"/>
      <c r="AK17" s="73"/>
      <c r="AL17" s="271" t="str">
        <f t="shared" si="3"/>
        <v/>
      </c>
      <c r="AM17" s="34"/>
      <c r="AN17" s="34"/>
      <c r="AO17" s="34"/>
      <c r="AP17" s="181"/>
      <c r="AQ17" s="43"/>
      <c r="AR17" s="43"/>
      <c r="AS17" s="43"/>
      <c r="AT17" s="43"/>
      <c r="AU17" s="156"/>
      <c r="AV17" s="34"/>
      <c r="AW17" s="34"/>
      <c r="AX17" s="34"/>
      <c r="AY17" s="42"/>
      <c r="AZ17" s="44"/>
      <c r="BA17" s="44"/>
      <c r="BB17" s="39"/>
      <c r="BC17" s="39"/>
      <c r="BD17" s="39"/>
      <c r="BE17" s="42"/>
      <c r="BF17" s="42"/>
      <c r="BG17" s="45"/>
      <c r="BH17" s="45"/>
      <c r="BI17" s="45"/>
      <c r="BJ17" s="39"/>
      <c r="BK17" s="45"/>
      <c r="BL17" s="45"/>
      <c r="BM17" s="45"/>
      <c r="BN17" s="38"/>
    </row>
    <row r="18" spans="1:66" s="47" customFormat="1" ht="24.95" customHeight="1" x14ac:dyDescent="0.2">
      <c r="A18" s="35">
        <v>17</v>
      </c>
      <c r="B18" s="36" t="s">
        <v>311</v>
      </c>
      <c r="C18" s="37" t="s">
        <v>312</v>
      </c>
      <c r="D18" s="71">
        <v>41911</v>
      </c>
      <c r="E18" s="72">
        <v>42185</v>
      </c>
      <c r="F18" s="270" t="e">
        <f t="shared" ca="1" si="4"/>
        <v>#VALUE!</v>
      </c>
      <c r="G18" s="271" t="e">
        <f t="shared" ref="G18:G21" ca="1" si="7">F18*7</f>
        <v>#VALUE!</v>
      </c>
      <c r="H18" s="39"/>
      <c r="I18" s="39"/>
      <c r="J18" s="312" t="str">
        <f>IF(O18="","",'H. Centre'!EW20)</f>
        <v/>
      </c>
      <c r="K18" s="312" t="str">
        <f>IF(O18="","",'H. Centre'!EX20)</f>
        <v/>
      </c>
      <c r="L18" s="312" t="str">
        <f>IF(O18="","",'H. Centre'!EV20)</f>
        <v/>
      </c>
      <c r="M18" s="312"/>
      <c r="N18" s="40" t="str">
        <f t="shared" si="6"/>
        <v/>
      </c>
      <c r="O18" s="72"/>
      <c r="P18" s="41"/>
      <c r="Q18" s="316"/>
      <c r="R18" s="315" t="str">
        <f>IF(P18=paramètres!$Y$1,1,IF(Entrees!P18=paramètres!$Y$2,2,IF(Entrees!P18=paramètres!$Y$3,3,IF(Entrees!P18=paramètres!$Y$4,4,IF(Entrees!P18=paramètres!$Y$5,5,IF(Entrees!P18=paramètres!$Y$6,6,IF(Entrees!P18=paramètres!$Y$7,7,IF(Entrees!P18=paramètres!$Y$8,8,IF(Entrees!P18=paramètres!$Y$9,9,IF(Entrees!P18=paramètres!$Y$10,10,IF(Entrees!P18=paramètres!$Y$11,11,IF(Entrees!P18=paramètres!$Y$12,12,IF(Entrees!P18=paramètres!$Y$13,13,"")))))))))))))</f>
        <v/>
      </c>
      <c r="S18" s="275" t="str">
        <f t="shared" si="0"/>
        <v/>
      </c>
      <c r="T18" s="41"/>
      <c r="U18" s="41"/>
      <c r="V18" s="41"/>
      <c r="W18" s="276" t="str">
        <f t="shared" si="1"/>
        <v/>
      </c>
      <c r="X18" s="41"/>
      <c r="Y18" s="276" t="str">
        <f t="shared" si="2"/>
        <v/>
      </c>
      <c r="Z18" s="41"/>
      <c r="AA18" s="34"/>
      <c r="AB18" s="42"/>
      <c r="AC18" s="42"/>
      <c r="AD18" s="34"/>
      <c r="AE18" s="34"/>
      <c r="AF18" s="34"/>
      <c r="AG18" s="34"/>
      <c r="AH18" s="155"/>
      <c r="AI18" s="155"/>
      <c r="AJ18" s="42"/>
      <c r="AK18" s="73"/>
      <c r="AL18" s="271" t="str">
        <f t="shared" si="3"/>
        <v/>
      </c>
      <c r="AM18" s="34"/>
      <c r="AN18" s="34"/>
      <c r="AO18" s="34"/>
      <c r="AP18" s="181"/>
      <c r="AQ18" s="43"/>
      <c r="AR18" s="43"/>
      <c r="AS18" s="43"/>
      <c r="AT18" s="43"/>
      <c r="AU18" s="156"/>
      <c r="AV18" s="34"/>
      <c r="AW18" s="34"/>
      <c r="AX18" s="34"/>
      <c r="AY18" s="42"/>
      <c r="AZ18" s="44"/>
      <c r="BA18" s="44"/>
      <c r="BB18" s="39"/>
      <c r="BC18" s="39"/>
      <c r="BD18" s="39"/>
      <c r="BE18" s="42"/>
      <c r="BF18" s="42"/>
      <c r="BG18" s="45"/>
      <c r="BH18" s="45"/>
      <c r="BI18" s="45"/>
      <c r="BJ18" s="39"/>
      <c r="BK18" s="45"/>
      <c r="BL18" s="45"/>
      <c r="BM18" s="45"/>
      <c r="BN18" s="38"/>
    </row>
    <row r="19" spans="1:66" s="47" customFormat="1" ht="24.95" customHeight="1" x14ac:dyDescent="0.2">
      <c r="A19" s="35">
        <v>18</v>
      </c>
      <c r="B19" s="36" t="s">
        <v>311</v>
      </c>
      <c r="C19" s="37" t="s">
        <v>312</v>
      </c>
      <c r="D19" s="71">
        <v>41911</v>
      </c>
      <c r="E19" s="72">
        <v>42185</v>
      </c>
      <c r="F19" s="270" t="e">
        <f t="shared" ca="1" si="4"/>
        <v>#VALUE!</v>
      </c>
      <c r="G19" s="271" t="e">
        <f t="shared" ca="1" si="7"/>
        <v>#VALUE!</v>
      </c>
      <c r="H19" s="39"/>
      <c r="I19" s="39"/>
      <c r="J19" s="312" t="str">
        <f>IF(O19="","",'H. Centre'!EW21)</f>
        <v/>
      </c>
      <c r="K19" s="312" t="str">
        <f>IF(O19="","",'H. Centre'!EX21)</f>
        <v/>
      </c>
      <c r="L19" s="312" t="str">
        <f>IF(O19="","",'H. Centre'!EV21)</f>
        <v/>
      </c>
      <c r="M19" s="312"/>
      <c r="N19" s="40" t="str">
        <f t="shared" si="6"/>
        <v/>
      </c>
      <c r="O19" s="72"/>
      <c r="P19" s="41"/>
      <c r="Q19" s="316"/>
      <c r="R19" s="315" t="str">
        <f>IF(P19=paramètres!$Y$1,1,IF(Entrees!P19=paramètres!$Y$2,2,IF(Entrees!P19=paramètres!$Y$3,3,IF(Entrees!P19=paramètres!$Y$4,4,IF(Entrees!P19=paramètres!$Y$5,5,IF(Entrees!P19=paramètres!$Y$6,6,IF(Entrees!P19=paramètres!$Y$7,7,IF(Entrees!P19=paramètres!$Y$8,8,IF(Entrees!P19=paramètres!$Y$9,9,IF(Entrees!P19=paramètres!$Y$10,10,IF(Entrees!P19=paramètres!$Y$11,11,IF(Entrees!P19=paramètres!$Y$12,12,IF(Entrees!P19=paramètres!$Y$13,13,"")))))))))))))</f>
        <v/>
      </c>
      <c r="S19" s="275" t="str">
        <f t="shared" si="0"/>
        <v/>
      </c>
      <c r="T19" s="41"/>
      <c r="U19" s="41"/>
      <c r="V19" s="41"/>
      <c r="W19" s="276" t="str">
        <f t="shared" si="1"/>
        <v/>
      </c>
      <c r="X19" s="41"/>
      <c r="Y19" s="276" t="str">
        <f t="shared" si="2"/>
        <v/>
      </c>
      <c r="Z19" s="41"/>
      <c r="AA19" s="34"/>
      <c r="AB19" s="42"/>
      <c r="AC19" s="42"/>
      <c r="AD19" s="34"/>
      <c r="AE19" s="34"/>
      <c r="AF19" s="34"/>
      <c r="AG19" s="34"/>
      <c r="AH19" s="155"/>
      <c r="AI19" s="155"/>
      <c r="AJ19" s="42"/>
      <c r="AK19" s="73"/>
      <c r="AL19" s="271" t="str">
        <f t="shared" si="3"/>
        <v/>
      </c>
      <c r="AM19" s="34"/>
      <c r="AN19" s="34"/>
      <c r="AO19" s="34"/>
      <c r="AP19" s="181"/>
      <c r="AQ19" s="43"/>
      <c r="AR19" s="43"/>
      <c r="AS19" s="43"/>
      <c r="AT19" s="43"/>
      <c r="AU19" s="156"/>
      <c r="AV19" s="34"/>
      <c r="AW19" s="34"/>
      <c r="AX19" s="34"/>
      <c r="AY19" s="42"/>
      <c r="AZ19" s="44"/>
      <c r="BA19" s="44"/>
      <c r="BB19" s="39"/>
      <c r="BC19" s="39"/>
      <c r="BD19" s="39"/>
      <c r="BE19" s="42"/>
      <c r="BF19" s="42"/>
      <c r="BG19" s="45"/>
      <c r="BH19" s="45"/>
      <c r="BI19" s="45"/>
      <c r="BJ19" s="39"/>
      <c r="BK19" s="45"/>
      <c r="BL19" s="45"/>
      <c r="BM19" s="45"/>
      <c r="BN19" s="38"/>
    </row>
    <row r="20" spans="1:66" s="47" customFormat="1" ht="24.95" customHeight="1" x14ac:dyDescent="0.2">
      <c r="A20" s="35">
        <v>19</v>
      </c>
      <c r="B20" s="36" t="s">
        <v>311</v>
      </c>
      <c r="C20" s="37" t="s">
        <v>312</v>
      </c>
      <c r="D20" s="71">
        <v>41911</v>
      </c>
      <c r="E20" s="72">
        <v>42185</v>
      </c>
      <c r="F20" s="270" t="e">
        <f t="shared" ca="1" si="4"/>
        <v>#VALUE!</v>
      </c>
      <c r="G20" s="271" t="e">
        <f t="shared" ca="1" si="7"/>
        <v>#VALUE!</v>
      </c>
      <c r="H20" s="39"/>
      <c r="I20" s="39"/>
      <c r="J20" s="312" t="str">
        <f>IF(O20="","",'H. Centre'!EW22)</f>
        <v/>
      </c>
      <c r="K20" s="312" t="str">
        <f>IF(O20="","",'H. Centre'!EX22)</f>
        <v/>
      </c>
      <c r="L20" s="312" t="str">
        <f>IF(O20="","",'H. Centre'!EV22)</f>
        <v/>
      </c>
      <c r="M20" s="312"/>
      <c r="N20" s="40" t="str">
        <f t="shared" si="6"/>
        <v/>
      </c>
      <c r="O20" s="72"/>
      <c r="P20" s="41"/>
      <c r="Q20" s="316"/>
      <c r="R20" s="315" t="str">
        <f>IF(P20=paramètres!$Y$1,1,IF(Entrees!P20=paramètres!$Y$2,2,IF(Entrees!P20=paramètres!$Y$3,3,IF(Entrees!P20=paramètres!$Y$4,4,IF(Entrees!P20=paramètres!$Y$5,5,IF(Entrees!P20=paramètres!$Y$6,6,IF(Entrees!P20=paramètres!$Y$7,7,IF(Entrees!P20=paramètres!$Y$8,8,IF(Entrees!P20=paramètres!$Y$9,9,IF(Entrees!P20=paramètres!$Y$10,10,IF(Entrees!P20=paramètres!$Y$11,11,IF(Entrees!P20=paramètres!$Y$12,12,IF(Entrees!P20=paramètres!$Y$13,13,"")))))))))))))</f>
        <v/>
      </c>
      <c r="S20" s="275" t="str">
        <f t="shared" si="0"/>
        <v/>
      </c>
      <c r="T20" s="41"/>
      <c r="U20" s="41"/>
      <c r="V20" s="41"/>
      <c r="W20" s="276" t="str">
        <f t="shared" si="1"/>
        <v/>
      </c>
      <c r="X20" s="41"/>
      <c r="Y20" s="276" t="str">
        <f t="shared" si="2"/>
        <v/>
      </c>
      <c r="Z20" s="41"/>
      <c r="AA20" s="34"/>
      <c r="AB20" s="42"/>
      <c r="AC20" s="42"/>
      <c r="AD20" s="34"/>
      <c r="AE20" s="34"/>
      <c r="AF20" s="34"/>
      <c r="AG20" s="34"/>
      <c r="AH20" s="155"/>
      <c r="AI20" s="155"/>
      <c r="AJ20" s="42"/>
      <c r="AK20" s="73"/>
      <c r="AL20" s="271" t="str">
        <f t="shared" si="3"/>
        <v/>
      </c>
      <c r="AM20" s="34"/>
      <c r="AN20" s="34"/>
      <c r="AO20" s="34"/>
      <c r="AP20" s="181"/>
      <c r="AQ20" s="43"/>
      <c r="AR20" s="43"/>
      <c r="AS20" s="43"/>
      <c r="AT20" s="43"/>
      <c r="AU20" s="156"/>
      <c r="AV20" s="34"/>
      <c r="AW20" s="34"/>
      <c r="AX20" s="34"/>
      <c r="AY20" s="42"/>
      <c r="AZ20" s="44"/>
      <c r="BA20" s="44"/>
      <c r="BB20" s="39"/>
      <c r="BC20" s="39"/>
      <c r="BD20" s="39"/>
      <c r="BE20" s="42"/>
      <c r="BF20" s="42"/>
      <c r="BG20" s="45"/>
      <c r="BH20" s="45"/>
      <c r="BI20" s="45"/>
      <c r="BJ20" s="39"/>
      <c r="BK20" s="45"/>
      <c r="BL20" s="45"/>
      <c r="BM20" s="45"/>
      <c r="BN20" s="38"/>
    </row>
    <row r="21" spans="1:66" ht="24.95" customHeight="1" x14ac:dyDescent="0.2">
      <c r="A21" s="35">
        <v>20</v>
      </c>
      <c r="B21" s="36" t="s">
        <v>311</v>
      </c>
      <c r="C21" s="37" t="s">
        <v>312</v>
      </c>
      <c r="D21" s="71">
        <v>41911</v>
      </c>
      <c r="E21" s="72">
        <v>42185</v>
      </c>
      <c r="F21" s="270" t="e">
        <f t="shared" ca="1" si="4"/>
        <v>#VALUE!</v>
      </c>
      <c r="G21" s="271" t="e">
        <f t="shared" ca="1" si="7"/>
        <v>#VALUE!</v>
      </c>
      <c r="H21" s="39"/>
      <c r="I21" s="39"/>
      <c r="J21" s="312" t="str">
        <f>IF(O21="","",'H. Centre'!EW23)</f>
        <v/>
      </c>
      <c r="K21" s="312" t="str">
        <f>IF(O21="","",'H. Centre'!EX23)</f>
        <v/>
      </c>
      <c r="L21" s="312" t="str">
        <f>IF(O21="","",'H. Centre'!EV23)</f>
        <v/>
      </c>
      <c r="M21" s="312"/>
      <c r="N21" s="40" t="str">
        <f t="shared" si="6"/>
        <v/>
      </c>
      <c r="O21" s="72"/>
      <c r="P21" s="41"/>
      <c r="Q21" s="316"/>
      <c r="R21" s="315" t="str">
        <f>IF(P21=paramètres!$Y$1,1,IF(Entrees!P21=paramètres!$Y$2,2,IF(Entrees!P21=paramètres!$Y$3,3,IF(Entrees!P21=paramètres!$Y$4,4,IF(Entrees!P21=paramètres!$Y$5,5,IF(Entrees!P21=paramètres!$Y$6,6,IF(Entrees!P21=paramètres!$Y$7,7,IF(Entrees!P21=paramètres!$Y$8,8,IF(Entrees!P21=paramètres!$Y$9,9,IF(Entrees!P21=paramètres!$Y$10,10,IF(Entrees!P21=paramètres!$Y$11,11,IF(Entrees!P21=paramètres!$Y$12,12,IF(Entrees!P21=paramètres!$Y$13,13,"")))))))))))))</f>
        <v/>
      </c>
      <c r="S21" s="275" t="str">
        <f t="shared" si="0"/>
        <v/>
      </c>
      <c r="T21" s="41"/>
      <c r="U21" s="41"/>
      <c r="V21" s="41"/>
      <c r="W21" s="276" t="str">
        <f t="shared" si="1"/>
        <v/>
      </c>
      <c r="X21" s="41"/>
      <c r="Y21" s="276" t="str">
        <f t="shared" si="2"/>
        <v/>
      </c>
      <c r="Z21" s="41"/>
      <c r="AA21" s="34"/>
      <c r="AB21" s="42"/>
      <c r="AC21" s="42"/>
      <c r="AD21" s="34"/>
      <c r="AE21" s="34"/>
      <c r="AF21" s="34"/>
      <c r="AG21" s="34"/>
      <c r="AH21" s="155"/>
      <c r="AI21" s="155"/>
      <c r="AJ21" s="42"/>
      <c r="AK21" s="73"/>
      <c r="AL21" s="271" t="str">
        <f t="shared" si="3"/>
        <v/>
      </c>
      <c r="AM21" s="34"/>
      <c r="AN21" s="34"/>
      <c r="AO21" s="34"/>
      <c r="AP21" s="181"/>
      <c r="AQ21" s="43"/>
      <c r="AR21" s="43"/>
      <c r="AS21" s="43"/>
      <c r="AT21" s="43"/>
      <c r="AU21" s="156"/>
      <c r="AV21" s="34"/>
      <c r="AW21" s="34"/>
      <c r="AX21" s="34"/>
      <c r="AY21" s="42"/>
      <c r="AZ21" s="44"/>
      <c r="BA21" s="44"/>
      <c r="BB21" s="39"/>
      <c r="BC21" s="39"/>
      <c r="BD21" s="39"/>
      <c r="BE21" s="42"/>
      <c r="BF21" s="42"/>
      <c r="BG21" s="45"/>
      <c r="BH21" s="45"/>
      <c r="BI21" s="45"/>
      <c r="BJ21" s="39"/>
      <c r="BK21" s="45"/>
      <c r="BL21" s="45"/>
      <c r="BM21" s="45"/>
      <c r="BN21" s="38"/>
    </row>
  </sheetData>
  <sheetProtection autoFilter="0"/>
  <autoFilter ref="A1:BM20"/>
  <phoneticPr fontId="0" type="noConversion"/>
  <dataValidations count="12">
    <dataValidation type="list" allowBlank="1" showInputMessage="1" showErrorMessage="1" sqref="BJ2:BJ21 AS2:AT21 BD2:BD21 T2:T21">
      <formula1>Oui</formula1>
    </dataValidation>
    <dataValidation type="list" allowBlank="1" showInputMessage="1" showErrorMessage="1" sqref="BB2:BB21">
      <formula1>classe</formula1>
    </dataValidation>
    <dataValidation type="list" allowBlank="1" showInputMessage="1" showErrorMessage="1" sqref="AZ2:AZ21">
      <formula1>niveau</formula1>
    </dataValidation>
    <dataValidation type="list" allowBlank="1" showInputMessage="1" showErrorMessage="1" sqref="BF2:BF21">
      <formula1>PRF</formula1>
    </dataValidation>
    <dataValidation type="list" allowBlank="1" showInputMessage="1" showErrorMessage="1" sqref="BG2:BI21">
      <formula1>Expression</formula1>
    </dataValidation>
    <dataValidation type="list" allowBlank="1" showInputMessage="1" showErrorMessage="1" sqref="AO2:AO19">
      <formula1>situation</formula1>
    </dataValidation>
    <dataValidation type="list" allowBlank="1" showInputMessage="1" showErrorMessage="1" sqref="BN2:BN21">
      <formula1>remu</formula1>
    </dataValidation>
    <dataValidation type="list" allowBlank="1" showInputMessage="1" showErrorMessage="1" sqref="AR2:AR21">
      <formula1>activite</formula1>
    </dataValidation>
    <dataValidation type="list" allowBlank="1" showInputMessage="1" showErrorMessage="1" sqref="P2:P21">
      <formula1>sortie</formula1>
    </dataValidation>
    <dataValidation type="date" allowBlank="1" showInputMessage="1" showErrorMessage="1" sqref="O2:O21 D2:E21">
      <formula1>41518</formula1>
      <formula2>42369</formula2>
    </dataValidation>
    <dataValidation type="list" allowBlank="1" showInputMessage="1" showErrorMessage="1" sqref="U2:U21">
      <formula1>resultat</formula1>
    </dataValidation>
    <dataValidation type="list" allowBlank="1" showInputMessage="1" showErrorMessage="1" sqref="V2:V21 X2:X21">
      <formula1>bff</formula1>
    </dataValidation>
  </dataValidations>
  <pageMargins left="0.23622047244094491" right="0.23622047244094491" top="0.32" bottom="0.2" header="0.16" footer="0.16"/>
  <pageSetup paperSize="9" orientation="portrait" r:id="rId1"/>
  <headerFooter alignWithMargins="0">
    <oddHeader>&amp;LCentre de formation AECD&amp;R2007-2008</oddHeader>
    <oddFooter>&amp;L&amp;D&amp;R&amp;P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48"/>
  </sheetPr>
  <dimension ref="A1:S22"/>
  <sheetViews>
    <sheetView zoomScaleNormal="100" workbookViewId="0">
      <selection activeCell="L24" sqref="L24"/>
    </sheetView>
  </sheetViews>
  <sheetFormatPr baseColWidth="10" defaultColWidth="11.42578125" defaultRowHeight="12.75" x14ac:dyDescent="0.2"/>
  <cols>
    <col min="1" max="1" width="28.28515625" style="48" customWidth="1"/>
    <col min="2" max="2" width="10.7109375" style="48" customWidth="1"/>
    <col min="3" max="3" width="11.5703125" style="48" customWidth="1"/>
    <col min="4" max="4" width="7.7109375" style="48" customWidth="1"/>
    <col min="5" max="5" width="6" style="48" customWidth="1"/>
    <col min="6" max="6" width="7.5703125" style="48" customWidth="1"/>
    <col min="7" max="7" width="6.42578125" style="48" customWidth="1"/>
    <col min="8" max="8" width="13.5703125" style="48" customWidth="1"/>
    <col min="9" max="19" width="11.42578125" style="83"/>
    <col min="20" max="16384" width="11.42578125" style="48"/>
  </cols>
  <sheetData>
    <row r="1" spans="1:5" ht="15" x14ac:dyDescent="0.25">
      <c r="A1" s="77" t="s">
        <v>230</v>
      </c>
      <c r="B1" s="78" t="str">
        <f>'Calendrier Action'!B3</f>
        <v>F14050</v>
      </c>
    </row>
    <row r="2" spans="1:5" x14ac:dyDescent="0.2">
      <c r="A2" s="77"/>
    </row>
    <row r="3" spans="1:5" ht="15" x14ac:dyDescent="0.25">
      <c r="A3" s="77" t="s">
        <v>27</v>
      </c>
      <c r="B3" s="313" t="str">
        <f>'Calendrier Action'!B7:E7</f>
        <v>2014-80090-1</v>
      </c>
    </row>
    <row r="4" spans="1:5" x14ac:dyDescent="0.2">
      <c r="A4" s="77"/>
    </row>
    <row r="5" spans="1:5" x14ac:dyDescent="0.2">
      <c r="A5" s="77" t="s">
        <v>219</v>
      </c>
      <c r="B5" s="79" t="str">
        <f>IF('Calendrier Action'!B25="","",'Calendrier Action'!B25)</f>
        <v>[10-14]</v>
      </c>
      <c r="C5" s="80" t="s">
        <v>28</v>
      </c>
      <c r="D5" s="80"/>
      <c r="E5" s="80"/>
    </row>
    <row r="6" spans="1:5" x14ac:dyDescent="0.2">
      <c r="A6" s="77"/>
      <c r="B6" s="80"/>
      <c r="C6" s="80"/>
      <c r="D6" s="81"/>
      <c r="E6" s="81"/>
    </row>
    <row r="7" spans="1:5" x14ac:dyDescent="0.2">
      <c r="A7" s="77" t="s">
        <v>220</v>
      </c>
      <c r="B7" s="160">
        <f>'Calendrier Action'!B23</f>
        <v>1330</v>
      </c>
      <c r="C7" s="80" t="s">
        <v>11</v>
      </c>
      <c r="D7" s="82"/>
      <c r="E7" s="81"/>
    </row>
    <row r="8" spans="1:5" x14ac:dyDescent="0.2">
      <c r="A8" s="77"/>
      <c r="D8" s="81"/>
      <c r="E8" s="81"/>
    </row>
    <row r="11" spans="1:5" x14ac:dyDescent="0.2">
      <c r="A11" s="76" t="s">
        <v>29</v>
      </c>
      <c r="B11" s="19">
        <f ca="1">TODAY()</f>
        <v>42046</v>
      </c>
    </row>
    <row r="13" spans="1:5" x14ac:dyDescent="0.2">
      <c r="A13" s="48" t="s">
        <v>30</v>
      </c>
      <c r="B13" s="48">
        <f>COUNTIF(Entrees!B2:B40,"*")</f>
        <v>20</v>
      </c>
      <c r="C13" s="48" t="s">
        <v>136</v>
      </c>
    </row>
    <row r="14" spans="1:5" x14ac:dyDescent="0.2">
      <c r="A14" s="48" t="s">
        <v>31</v>
      </c>
      <c r="B14" s="48">
        <f>COUNTIF(Entrees!N2:N40,1)</f>
        <v>1</v>
      </c>
      <c r="C14" s="48" t="s">
        <v>136</v>
      </c>
    </row>
    <row r="16" spans="1:5" x14ac:dyDescent="0.2">
      <c r="A16" s="48" t="s">
        <v>138</v>
      </c>
      <c r="B16" s="48">
        <f>B13-B14</f>
        <v>19</v>
      </c>
      <c r="C16" s="48" t="s">
        <v>136</v>
      </c>
    </row>
    <row r="17" spans="1:19" x14ac:dyDescent="0.2">
      <c r="A17" s="83"/>
    </row>
    <row r="18" spans="1:19" x14ac:dyDescent="0.2">
      <c r="A18" s="80"/>
      <c r="B18" s="80"/>
      <c r="C18" s="84"/>
      <c r="D18" s="80"/>
      <c r="E18" s="80"/>
      <c r="F18" s="85"/>
      <c r="G18" s="86"/>
      <c r="H18" s="81"/>
    </row>
    <row r="19" spans="1:19" x14ac:dyDescent="0.2">
      <c r="A19" s="48" t="s">
        <v>142</v>
      </c>
      <c r="B19" s="95">
        <v>41688</v>
      </c>
      <c r="C19" s="158"/>
      <c r="D19" s="48" t="s">
        <v>11</v>
      </c>
      <c r="E19" s="74" t="s">
        <v>32</v>
      </c>
      <c r="F19" s="159"/>
      <c r="G19" s="87" t="s">
        <v>228</v>
      </c>
      <c r="H19" s="87"/>
    </row>
    <row r="20" spans="1:19" x14ac:dyDescent="0.2">
      <c r="A20" s="88"/>
      <c r="C20" s="75"/>
      <c r="F20" s="159"/>
      <c r="G20" s="87" t="s">
        <v>229</v>
      </c>
      <c r="H20" s="89"/>
    </row>
    <row r="21" spans="1:19" s="64" customFormat="1" x14ac:dyDescent="0.2">
      <c r="A21" s="90"/>
      <c r="C21" s="91"/>
      <c r="D21" s="92"/>
      <c r="E21" s="92"/>
      <c r="F21" s="93"/>
      <c r="G21" s="333"/>
      <c r="H21" s="333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x14ac:dyDescent="0.2">
      <c r="G22" s="94"/>
      <c r="H22" s="94"/>
    </row>
  </sheetData>
  <mergeCells count="1">
    <mergeCell ref="G21:H21"/>
  </mergeCells>
  <phoneticPr fontId="0" type="noConversion"/>
  <dataValidations count="1">
    <dataValidation type="list" allowBlank="1" showInputMessage="1" showErrorMessage="1" sqref="B19">
      <formula1>mois</formula1>
    </dataValidation>
  </dataValidations>
  <pageMargins left="0.23622047244094491" right="0" top="0.74803149606299213" bottom="0.74803149606299213" header="0.31496062992125984" footer="0.31496062992125984"/>
  <pageSetup paperSize="9" orientation="portrait" verticalDpi="200" r:id="rId1"/>
  <headerFooter differentFirst="1" alignWithMargins="0">
    <oddHeader xml:space="preserve">&amp;L&amp;"Arial,Gras"&amp;14ETAQ 
&amp;C&amp;"Arial,Gras"&amp;12FICHE DE RECAP DES HEURES&amp;R&amp;"Arial,Gras"&amp;12 2009-2010&amp;"Arial,Normal"&amp;10
</oddHeader>
    <oddFooter>&amp;L&amp;"Arial,Gras"&amp;11AECD&amp;C&amp;P&amp;R&amp;D</oddFooter>
    <firstHeader>&amp;L&amp;"Arial,Gras"&amp;12AECD Métropole&amp;C&amp;"Arial,Gras"&amp;12RECAP DES HEURES &amp;R&amp;"Arial,Gras"&amp;12ETAQ 2013-2014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2:K32"/>
  <sheetViews>
    <sheetView workbookViewId="0">
      <selection activeCell="K4" sqref="K4"/>
    </sheetView>
  </sheetViews>
  <sheetFormatPr baseColWidth="10" defaultColWidth="11.42578125" defaultRowHeight="12.75" x14ac:dyDescent="0.2"/>
  <cols>
    <col min="1" max="1" width="19" style="48" customWidth="1"/>
    <col min="2" max="2" width="13.85546875" style="48" customWidth="1"/>
    <col min="3" max="3" width="12.85546875" style="48" bestFit="1" customWidth="1"/>
    <col min="4" max="4" width="11.85546875" style="48" bestFit="1" customWidth="1"/>
    <col min="5" max="5" width="14.28515625" style="48" bestFit="1" customWidth="1"/>
    <col min="6" max="6" width="14.28515625" style="48" customWidth="1"/>
    <col min="7" max="7" width="8.5703125" style="48" customWidth="1"/>
    <col min="8" max="9" width="11.85546875" style="48" bestFit="1" customWidth="1"/>
    <col min="10" max="10" width="11.42578125" style="48"/>
    <col min="11" max="11" width="11.85546875" style="48" bestFit="1" customWidth="1"/>
    <col min="12" max="16384" width="11.42578125" style="48"/>
  </cols>
  <sheetData>
    <row r="2" spans="1:11" ht="15.75" x14ac:dyDescent="0.25">
      <c r="A2" s="121" t="s">
        <v>178</v>
      </c>
      <c r="B2" s="161" t="e">
        <f>'Calendrier Action'!#REF!</f>
        <v>#REF!</v>
      </c>
      <c r="C2" s="121"/>
      <c r="D2" s="121" t="s">
        <v>179</v>
      </c>
      <c r="E2" s="163" t="str">
        <f>'Calendrier Action'!B3</f>
        <v>F14050</v>
      </c>
      <c r="F2" s="121"/>
      <c r="G2" s="121"/>
      <c r="H2" s="121"/>
      <c r="I2" s="121"/>
      <c r="J2" s="121"/>
      <c r="K2" s="121"/>
    </row>
    <row r="3" spans="1:11" ht="15.75" x14ac:dyDescent="0.25">
      <c r="A3" s="122" t="s">
        <v>180</v>
      </c>
      <c r="B3" s="162" t="e">
        <f>'Calendrier Action'!#REF!</f>
        <v>#REF!</v>
      </c>
      <c r="C3" s="122"/>
      <c r="D3" s="122"/>
      <c r="E3" s="122"/>
      <c r="F3" s="122"/>
      <c r="G3" s="122"/>
      <c r="H3" s="122"/>
      <c r="I3" s="121"/>
      <c r="J3" s="121"/>
      <c r="K3" s="121"/>
    </row>
    <row r="4" spans="1:11" ht="15" x14ac:dyDescent="0.25">
      <c r="A4" s="121" t="s">
        <v>195</v>
      </c>
      <c r="B4" s="164">
        <f>'Calendrier Action'!B11</f>
        <v>41911</v>
      </c>
      <c r="C4" s="165">
        <f>'Calendrier Action'!B13</f>
        <v>42185</v>
      </c>
      <c r="D4" s="121"/>
      <c r="E4" s="121" t="s">
        <v>181</v>
      </c>
      <c r="F4" s="121"/>
      <c r="G4" s="121">
        <f>'Calendrier Action'!B23</f>
        <v>1330</v>
      </c>
      <c r="H4" s="121" t="s">
        <v>11</v>
      </c>
      <c r="I4" s="121"/>
      <c r="J4" s="121"/>
      <c r="K4" s="121"/>
    </row>
    <row r="5" spans="1:11" ht="15" x14ac:dyDescent="0.25">
      <c r="A5" s="121" t="s">
        <v>182</v>
      </c>
      <c r="B5" s="166">
        <v>44</v>
      </c>
      <c r="C5" s="121"/>
      <c r="D5" s="123"/>
      <c r="E5" s="124" t="s">
        <v>183</v>
      </c>
      <c r="F5" s="124" t="s">
        <v>184</v>
      </c>
      <c r="H5" s="121"/>
      <c r="I5" s="121"/>
      <c r="J5" s="121"/>
      <c r="K5" s="121"/>
    </row>
    <row r="6" spans="1:11" ht="15" x14ac:dyDescent="0.25">
      <c r="A6" s="121" t="s">
        <v>185</v>
      </c>
      <c r="B6" s="166">
        <f>G4*B5</f>
        <v>58520</v>
      </c>
      <c r="C6" s="121"/>
      <c r="D6" s="125" t="s">
        <v>217</v>
      </c>
      <c r="E6" s="126">
        <f>VLOOKUP('Calendrier Action'!B25,interval2,3)</f>
        <v>10</v>
      </c>
      <c r="F6" s="126">
        <f>VLOOKUP('Calendrier Action'!B25,interval2,4)</f>
        <v>14</v>
      </c>
      <c r="H6" s="121"/>
      <c r="I6" s="121"/>
      <c r="J6" s="121"/>
      <c r="K6" s="121"/>
    </row>
    <row r="7" spans="1:11" ht="15" x14ac:dyDescent="0.25">
      <c r="A7" s="121"/>
      <c r="B7" s="127"/>
      <c r="C7" s="121"/>
      <c r="D7" s="125" t="s">
        <v>221</v>
      </c>
      <c r="E7" s="200">
        <f>E6*G4</f>
        <v>13300</v>
      </c>
      <c r="F7" s="200">
        <f>F6*G4</f>
        <v>18620</v>
      </c>
      <c r="H7" s="121"/>
      <c r="I7" s="121"/>
      <c r="J7" s="121"/>
      <c r="K7" s="121"/>
    </row>
    <row r="8" spans="1:11" ht="30" x14ac:dyDescent="0.25">
      <c r="A8" s="128" t="s">
        <v>196</v>
      </c>
      <c r="B8" s="173" t="e">
        <f ca="1">B6-H32</f>
        <v>#VALUE!</v>
      </c>
      <c r="C8" s="121"/>
      <c r="D8" s="129"/>
      <c r="E8" s="130"/>
      <c r="F8" s="130"/>
      <c r="G8" s="130"/>
      <c r="H8" s="121"/>
      <c r="I8" s="121"/>
      <c r="J8" s="121"/>
      <c r="K8" s="121"/>
    </row>
    <row r="9" spans="1:11" ht="15" x14ac:dyDescent="0.25">
      <c r="A9" s="121"/>
      <c r="B9" s="127"/>
      <c r="C9" s="121"/>
      <c r="D9" s="129"/>
      <c r="E9" s="130"/>
      <c r="F9" s="130"/>
      <c r="G9" s="130"/>
      <c r="H9" s="121"/>
      <c r="I9" s="121"/>
      <c r="J9" s="121"/>
      <c r="K9" s="121"/>
    </row>
    <row r="10" spans="1:11" ht="15" x14ac:dyDescent="0.25">
      <c r="A10" s="121"/>
      <c r="B10" s="127"/>
      <c r="C10" s="121"/>
      <c r="D10" s="121"/>
      <c r="E10" s="121"/>
      <c r="F10" s="121"/>
      <c r="G10" s="121"/>
      <c r="H10" s="121"/>
      <c r="I10" s="121"/>
      <c r="J10" s="121"/>
      <c r="K10" s="121"/>
    </row>
    <row r="11" spans="1:11" ht="34.5" x14ac:dyDescent="0.2">
      <c r="A11" s="131" t="s">
        <v>211</v>
      </c>
      <c r="B11" s="132" t="s">
        <v>186</v>
      </c>
      <c r="C11" s="131" t="s">
        <v>187</v>
      </c>
      <c r="D11" s="131" t="s">
        <v>188</v>
      </c>
      <c r="E11" s="133" t="s">
        <v>222</v>
      </c>
      <c r="F11" s="336" t="s">
        <v>189</v>
      </c>
      <c r="G11" s="337"/>
      <c r="H11" s="131" t="s">
        <v>190</v>
      </c>
      <c r="I11" s="131" t="s">
        <v>191</v>
      </c>
      <c r="J11" s="134" t="s">
        <v>192</v>
      </c>
      <c r="K11" s="131" t="s">
        <v>197</v>
      </c>
    </row>
    <row r="12" spans="1:11" ht="15" x14ac:dyDescent="0.25">
      <c r="A12" s="147">
        <f>'Calendrier Action'!B11</f>
        <v>41911</v>
      </c>
      <c r="B12" s="172">
        <f>IF('Calendrier Action'!M2="",0,'Calendrier Action'!M2)</f>
        <v>7</v>
      </c>
      <c r="C12" s="172">
        <f>IF(B12=0,0,B12*7*$E$6)</f>
        <v>490</v>
      </c>
      <c r="D12" s="172">
        <f>IF(B12=0,0,B12*7*$F$6)</f>
        <v>686</v>
      </c>
      <c r="E12" s="172" t="e">
        <f ca="1">IF(B12=0,0,SUM('H. Centre'!S4:S23))</f>
        <v>#VALUE!</v>
      </c>
      <c r="F12" s="334" t="e">
        <f ca="1">IF(E12&lt;C12,"proratisation mensuelle","pas de proratisation")</f>
        <v>#VALUE!</v>
      </c>
      <c r="G12" s="335"/>
      <c r="H12" s="167" t="e">
        <f ca="1">IF(F12="pas de proratisation",$B$5*(B12*7),0)-20%*(B12*7*$B$5)</f>
        <v>#VALUE!</v>
      </c>
      <c r="I12" s="167" t="e">
        <f ca="1">IF(F12="proratisation mensuelle",(((B12*7)*$B$5)*80/100)*J12,0)</f>
        <v>#VALUE!</v>
      </c>
      <c r="J12" s="170" t="e">
        <f ca="1">ROUNDDOWN(IF(F12="proratisation mensuelle",E12/D12,0),2)</f>
        <v>#VALUE!</v>
      </c>
      <c r="K12" s="167">
        <f>(B12*7*$B$5)*80/100</f>
        <v>1724.8</v>
      </c>
    </row>
    <row r="13" spans="1:11" ht="15" x14ac:dyDescent="0.25">
      <c r="A13" s="147">
        <f>EDATE(A12,1)</f>
        <v>41941</v>
      </c>
      <c r="B13" s="172">
        <f>IF('Calendrier Action'!M5="",0,'Calendrier Action'!M5)</f>
        <v>0</v>
      </c>
      <c r="C13" s="172">
        <f t="shared" ref="C13:C23" si="0">IF(B13=0,0,B13*7*$E$6)</f>
        <v>0</v>
      </c>
      <c r="D13" s="172">
        <f t="shared" ref="D13:D23" si="1">IF(B13=0,0,B13*7*$F$6)</f>
        <v>0</v>
      </c>
      <c r="E13" s="172">
        <f>IF(B13=0,0,SUM('H. Centre'!AE4:AE23))</f>
        <v>0</v>
      </c>
      <c r="F13" s="334" t="str">
        <f t="shared" ref="F13:F23" si="2">IF(E13&lt;C13,"proratisation mensuelle","pas de proratisation")</f>
        <v>pas de proratisation</v>
      </c>
      <c r="G13" s="335"/>
      <c r="H13" s="167">
        <f t="shared" ref="H13:H23" si="3">IF(F13="pas de proratisation",$B$5*(B13*7),0)-20%*(B13*7*$B$5)</f>
        <v>0</v>
      </c>
      <c r="I13" s="167">
        <f t="shared" ref="I13:I19" si="4">IF(G13="proratisation mensuelle",(((B13*7)*$B$5)*80/100)*J13,0)</f>
        <v>0</v>
      </c>
      <c r="J13" s="170">
        <f t="shared" ref="J13:J19" si="5">ROUNDDOWN(IF(G13="proratisation mensuelle",E13/D13,0),2)</f>
        <v>0</v>
      </c>
      <c r="K13" s="167">
        <f t="shared" ref="K13:K19" si="6">(B13*7*$B$5)*80/100</f>
        <v>0</v>
      </c>
    </row>
    <row r="14" spans="1:11" ht="15" x14ac:dyDescent="0.25">
      <c r="A14" s="147">
        <f t="shared" ref="A14:A23" si="7">EDATE(A13,1)</f>
        <v>41972</v>
      </c>
      <c r="B14" s="172">
        <f>IF('Calendrier Action'!K6="",0,'Calendrier Action'!K6)</f>
        <v>0</v>
      </c>
      <c r="C14" s="172">
        <f t="shared" si="0"/>
        <v>0</v>
      </c>
      <c r="D14" s="172">
        <f t="shared" si="1"/>
        <v>0</v>
      </c>
      <c r="E14" s="172" t="e">
        <f>SUM('H. Centre'!AQ4:AQ23)</f>
        <v>#REF!</v>
      </c>
      <c r="F14" s="334" t="e">
        <f t="shared" si="2"/>
        <v>#REF!</v>
      </c>
      <c r="G14" s="335"/>
      <c r="H14" s="167" t="e">
        <f t="shared" si="3"/>
        <v>#REF!</v>
      </c>
      <c r="I14" s="167">
        <f t="shared" si="4"/>
        <v>0</v>
      </c>
      <c r="J14" s="170">
        <f t="shared" si="5"/>
        <v>0</v>
      </c>
      <c r="K14" s="167">
        <f t="shared" si="6"/>
        <v>0</v>
      </c>
    </row>
    <row r="15" spans="1:11" ht="15" x14ac:dyDescent="0.25">
      <c r="A15" s="147">
        <f t="shared" si="7"/>
        <v>42002</v>
      </c>
      <c r="B15" s="172" t="str">
        <f>IF('Calendrier Action'!K7="",0,'Calendrier Action'!K7)</f>
        <v>Me</v>
      </c>
      <c r="C15" s="172" t="e">
        <f t="shared" si="0"/>
        <v>#VALUE!</v>
      </c>
      <c r="D15" s="172" t="e">
        <f t="shared" si="1"/>
        <v>#VALUE!</v>
      </c>
      <c r="E15" s="172" t="e">
        <f>SUM('H. Centre'!BC4:BC23)</f>
        <v>#REF!</v>
      </c>
      <c r="F15" s="334" t="e">
        <f t="shared" si="2"/>
        <v>#REF!</v>
      </c>
      <c r="G15" s="335"/>
      <c r="H15" s="167" t="e">
        <f t="shared" si="3"/>
        <v>#REF!</v>
      </c>
      <c r="I15" s="167">
        <f t="shared" si="4"/>
        <v>0</v>
      </c>
      <c r="J15" s="170">
        <f t="shared" si="5"/>
        <v>0</v>
      </c>
      <c r="K15" s="167" t="e">
        <f t="shared" si="6"/>
        <v>#VALUE!</v>
      </c>
    </row>
    <row r="16" spans="1:11" ht="15" x14ac:dyDescent="0.25">
      <c r="A16" s="147">
        <f t="shared" si="7"/>
        <v>42033</v>
      </c>
      <c r="B16" s="172">
        <f>IF('Calendrier Action'!K8="",0,'Calendrier Action'!K8)</f>
        <v>0</v>
      </c>
      <c r="C16" s="172">
        <f t="shared" si="0"/>
        <v>0</v>
      </c>
      <c r="D16" s="172">
        <f t="shared" si="1"/>
        <v>0</v>
      </c>
      <c r="E16" s="172" t="e">
        <f>SUM('H. Centre'!BO4:BO23)</f>
        <v>#REF!</v>
      </c>
      <c r="F16" s="334" t="e">
        <f t="shared" si="2"/>
        <v>#REF!</v>
      </c>
      <c r="G16" s="335"/>
      <c r="H16" s="167" t="e">
        <f t="shared" si="3"/>
        <v>#REF!</v>
      </c>
      <c r="I16" s="167">
        <f t="shared" si="4"/>
        <v>0</v>
      </c>
      <c r="J16" s="170">
        <f t="shared" si="5"/>
        <v>0</v>
      </c>
      <c r="K16" s="167">
        <f t="shared" si="6"/>
        <v>0</v>
      </c>
    </row>
    <row r="17" spans="1:11" ht="15" x14ac:dyDescent="0.25">
      <c r="A17" s="147">
        <f t="shared" si="7"/>
        <v>42063</v>
      </c>
      <c r="B17" s="172">
        <f>IF('Calendrier Action'!K9="",0,'Calendrier Action'!K9)</f>
        <v>41885</v>
      </c>
      <c r="C17" s="172">
        <f t="shared" si="0"/>
        <v>2931950</v>
      </c>
      <c r="D17" s="172">
        <f t="shared" si="1"/>
        <v>4104730</v>
      </c>
      <c r="E17" s="172" t="e">
        <f>SUM('H. Centre'!CA4:CA23)</f>
        <v>#REF!</v>
      </c>
      <c r="F17" s="334" t="e">
        <f t="shared" si="2"/>
        <v>#REF!</v>
      </c>
      <c r="G17" s="335"/>
      <c r="H17" s="167" t="e">
        <f t="shared" si="3"/>
        <v>#REF!</v>
      </c>
      <c r="I17" s="167">
        <f t="shared" si="4"/>
        <v>0</v>
      </c>
      <c r="J17" s="170">
        <f t="shared" si="5"/>
        <v>0</v>
      </c>
      <c r="K17" s="167">
        <f t="shared" si="6"/>
        <v>10320464</v>
      </c>
    </row>
    <row r="18" spans="1:11" ht="15" x14ac:dyDescent="0.25">
      <c r="A18" s="147">
        <f t="shared" si="7"/>
        <v>42091</v>
      </c>
      <c r="B18" s="172">
        <f>IF('Calendrier Action'!K10="",0,'Calendrier Action'!K10)</f>
        <v>0</v>
      </c>
      <c r="C18" s="172">
        <f t="shared" si="0"/>
        <v>0</v>
      </c>
      <c r="D18" s="172">
        <f t="shared" si="1"/>
        <v>0</v>
      </c>
      <c r="E18" s="172" t="e">
        <f>SUM('H. Centre'!CM4:CM23)</f>
        <v>#REF!</v>
      </c>
      <c r="F18" s="334" t="e">
        <f t="shared" si="2"/>
        <v>#REF!</v>
      </c>
      <c r="G18" s="335"/>
      <c r="H18" s="167" t="e">
        <f t="shared" si="3"/>
        <v>#REF!</v>
      </c>
      <c r="I18" s="167">
        <f t="shared" si="4"/>
        <v>0</v>
      </c>
      <c r="J18" s="170">
        <f t="shared" si="5"/>
        <v>0</v>
      </c>
      <c r="K18" s="167">
        <f t="shared" si="6"/>
        <v>0</v>
      </c>
    </row>
    <row r="19" spans="1:11" ht="15" x14ac:dyDescent="0.25">
      <c r="A19" s="147">
        <f t="shared" si="7"/>
        <v>42122</v>
      </c>
      <c r="B19" s="172">
        <f>IF('Calendrier Action'!K11="",0,'Calendrier Action'!K11)</f>
        <v>0</v>
      </c>
      <c r="C19" s="172">
        <f t="shared" si="0"/>
        <v>0</v>
      </c>
      <c r="D19" s="172">
        <f t="shared" si="1"/>
        <v>0</v>
      </c>
      <c r="E19" s="172" t="e">
        <f>SUM('H. Centre'!CY4:CY23)</f>
        <v>#REF!</v>
      </c>
      <c r="F19" s="334" t="e">
        <f t="shared" si="2"/>
        <v>#REF!</v>
      </c>
      <c r="G19" s="335"/>
      <c r="H19" s="167" t="e">
        <f t="shared" si="3"/>
        <v>#REF!</v>
      </c>
      <c r="I19" s="167">
        <f t="shared" si="4"/>
        <v>0</v>
      </c>
      <c r="J19" s="170">
        <f t="shared" si="5"/>
        <v>0</v>
      </c>
      <c r="K19" s="167">
        <f t="shared" si="6"/>
        <v>0</v>
      </c>
    </row>
    <row r="20" spans="1:11" ht="15" x14ac:dyDescent="0.25">
      <c r="A20" s="147">
        <f t="shared" si="7"/>
        <v>42152</v>
      </c>
      <c r="B20" s="172">
        <f>IF('Calendrier Action'!K12="",0,'Calendrier Action'!K12)</f>
        <v>41892</v>
      </c>
      <c r="C20" s="172">
        <f t="shared" si="0"/>
        <v>2932440</v>
      </c>
      <c r="D20" s="172">
        <f t="shared" si="1"/>
        <v>4105416</v>
      </c>
      <c r="E20" s="172" t="e">
        <f>SUM('H. Centre'!DK4:DK23)</f>
        <v>#REF!</v>
      </c>
      <c r="F20" s="334" t="e">
        <f t="shared" si="2"/>
        <v>#REF!</v>
      </c>
      <c r="G20" s="335"/>
      <c r="H20" s="167" t="e">
        <f t="shared" si="3"/>
        <v>#REF!</v>
      </c>
      <c r="I20" s="167">
        <f t="shared" ref="I20:I23" si="8">IF(G20="proratisation mensuelle",(((B20*7)*$B$5)*80/100)*J20,0)</f>
        <v>0</v>
      </c>
      <c r="J20" s="170">
        <f t="shared" ref="J20:J23" si="9">ROUNDDOWN(IF(G20="proratisation mensuelle",E20/D20,0),2)</f>
        <v>0</v>
      </c>
      <c r="K20" s="167">
        <f t="shared" ref="K20:K23" si="10">(B20*7*$B$5)*80/100</f>
        <v>10322188.800000001</v>
      </c>
    </row>
    <row r="21" spans="1:11" ht="15" x14ac:dyDescent="0.25">
      <c r="A21" s="147">
        <f t="shared" si="7"/>
        <v>42183</v>
      </c>
      <c r="B21" s="172">
        <f>IF('Calendrier Action'!K13="",0,'Calendrier Action'!K13)</f>
        <v>0</v>
      </c>
      <c r="C21" s="172">
        <f t="shared" si="0"/>
        <v>0</v>
      </c>
      <c r="D21" s="172">
        <f t="shared" si="1"/>
        <v>0</v>
      </c>
      <c r="E21" s="172" t="e">
        <f>SUM('H. Centre'!DW4:DW23)</f>
        <v>#REF!</v>
      </c>
      <c r="F21" s="334" t="e">
        <f t="shared" si="2"/>
        <v>#REF!</v>
      </c>
      <c r="G21" s="335"/>
      <c r="H21" s="167" t="e">
        <f t="shared" si="3"/>
        <v>#REF!</v>
      </c>
      <c r="I21" s="167">
        <f t="shared" si="8"/>
        <v>0</v>
      </c>
      <c r="J21" s="170">
        <f t="shared" si="9"/>
        <v>0</v>
      </c>
      <c r="K21" s="167">
        <f t="shared" si="10"/>
        <v>0</v>
      </c>
    </row>
    <row r="22" spans="1:11" ht="15" x14ac:dyDescent="0.25">
      <c r="A22" s="147">
        <f t="shared" si="7"/>
        <v>42213</v>
      </c>
      <c r="B22" s="172">
        <f>IF('Calendrier Action'!K15="",0,'Calendrier Action'!K15)</f>
        <v>41899</v>
      </c>
      <c r="C22" s="172">
        <f t="shared" si="0"/>
        <v>2932930</v>
      </c>
      <c r="D22" s="172">
        <f t="shared" si="1"/>
        <v>4106102</v>
      </c>
      <c r="E22" s="172" t="e">
        <f>SUM('H. Centre'!EI4:EI23)</f>
        <v>#REF!</v>
      </c>
      <c r="F22" s="334" t="e">
        <f t="shared" si="2"/>
        <v>#REF!</v>
      </c>
      <c r="G22" s="335"/>
      <c r="H22" s="167" t="e">
        <f t="shared" si="3"/>
        <v>#REF!</v>
      </c>
      <c r="I22" s="167">
        <f t="shared" si="8"/>
        <v>0</v>
      </c>
      <c r="J22" s="170">
        <f t="shared" si="9"/>
        <v>0</v>
      </c>
      <c r="K22" s="167">
        <f t="shared" si="10"/>
        <v>10323913.6</v>
      </c>
    </row>
    <row r="23" spans="1:11" ht="15" x14ac:dyDescent="0.25">
      <c r="A23" s="147">
        <f t="shared" si="7"/>
        <v>42244</v>
      </c>
      <c r="B23" s="172">
        <f>IF('Calendrier Action'!K16="",0,'Calendrier Action'!K16)</f>
        <v>0</v>
      </c>
      <c r="C23" s="172">
        <f t="shared" si="0"/>
        <v>0</v>
      </c>
      <c r="D23" s="172">
        <f t="shared" si="1"/>
        <v>0</v>
      </c>
      <c r="E23" s="172" t="e">
        <f>SUM('H. Centre'!EU4:EU23)</f>
        <v>#REF!</v>
      </c>
      <c r="F23" s="334" t="e">
        <f t="shared" si="2"/>
        <v>#REF!</v>
      </c>
      <c r="G23" s="335"/>
      <c r="H23" s="167" t="e">
        <f t="shared" si="3"/>
        <v>#REF!</v>
      </c>
      <c r="I23" s="167">
        <f t="shared" si="8"/>
        <v>0</v>
      </c>
      <c r="J23" s="170">
        <f t="shared" si="9"/>
        <v>0</v>
      </c>
      <c r="K23" s="167">
        <f t="shared" si="10"/>
        <v>0</v>
      </c>
    </row>
    <row r="24" spans="1:11" ht="15" x14ac:dyDescent="0.25">
      <c r="A24" s="138"/>
      <c r="B24" s="139"/>
      <c r="C24" s="139"/>
      <c r="D24" s="139"/>
      <c r="E24" s="139"/>
      <c r="F24" s="139"/>
      <c r="G24" s="138"/>
      <c r="H24" s="138"/>
      <c r="I24" s="140"/>
      <c r="J24" s="171"/>
      <c r="K24" s="169"/>
    </row>
    <row r="25" spans="1:11" ht="15" x14ac:dyDescent="0.25">
      <c r="A25" s="141" t="s">
        <v>193</v>
      </c>
      <c r="B25" s="142">
        <f>SUM(B12:B19)</f>
        <v>41892</v>
      </c>
      <c r="C25" s="142" t="e">
        <f>SUM(C12:C19)</f>
        <v>#VALUE!</v>
      </c>
      <c r="D25" s="142" t="e">
        <f t="shared" ref="D25:E25" si="11">SUM(D12:D19)</f>
        <v>#VALUE!</v>
      </c>
      <c r="E25" s="142" t="e">
        <f t="shared" ca="1" si="11"/>
        <v>#VALUE!</v>
      </c>
      <c r="F25" s="142"/>
      <c r="G25" s="141"/>
      <c r="H25" s="168" t="e">
        <f ca="1">SUM(H12:H23)</f>
        <v>#VALUE!</v>
      </c>
      <c r="I25" s="168" t="e">
        <f ca="1">SUM(I12:I23)</f>
        <v>#VALUE!</v>
      </c>
      <c r="J25" s="170" t="e">
        <f ca="1">ROUNDDOWN(E25/C25,2)</f>
        <v>#VALUE!</v>
      </c>
      <c r="K25" s="168" t="e">
        <f>SUM(K12:K23)</f>
        <v>#VALUE!</v>
      </c>
    </row>
    <row r="26" spans="1:11" ht="15" x14ac:dyDescent="0.25">
      <c r="A26" s="141"/>
      <c r="B26" s="142"/>
      <c r="C26" s="142"/>
      <c r="D26" s="142"/>
      <c r="E26" s="142"/>
      <c r="F26" s="142"/>
      <c r="G26" s="141"/>
      <c r="H26" s="141"/>
      <c r="I26" s="168" t="e">
        <f ca="1">H25+I25</f>
        <v>#VALUE!</v>
      </c>
      <c r="J26" s="137"/>
      <c r="K26" s="141"/>
    </row>
    <row r="27" spans="1:11" ht="15" x14ac:dyDescent="0.25">
      <c r="A27" s="123"/>
      <c r="B27" s="135"/>
      <c r="C27" s="123"/>
      <c r="D27" s="123"/>
      <c r="E27" s="135"/>
      <c r="F27" s="135"/>
      <c r="G27" s="123"/>
      <c r="H27" s="123"/>
      <c r="I27" s="123"/>
      <c r="J27" s="136"/>
      <c r="K27" s="123"/>
    </row>
    <row r="28" spans="1:11" ht="15" x14ac:dyDescent="0.25">
      <c r="A28" s="123" t="s">
        <v>194</v>
      </c>
      <c r="B28" s="135"/>
      <c r="C28" s="135"/>
      <c r="D28" s="135"/>
      <c r="E28" s="135"/>
      <c r="F28" s="135"/>
      <c r="G28" s="143"/>
      <c r="H28" s="168">
        <f>B6*20%</f>
        <v>11704</v>
      </c>
      <c r="I28" s="123"/>
      <c r="J28" s="136"/>
      <c r="K28" s="123">
        <f>B6*20%</f>
        <v>11704</v>
      </c>
    </row>
    <row r="29" spans="1:11" ht="15" x14ac:dyDescent="0.25">
      <c r="A29" s="123"/>
      <c r="B29" s="135"/>
      <c r="C29" s="123"/>
      <c r="D29" s="123"/>
      <c r="E29" s="123"/>
      <c r="F29" s="123"/>
      <c r="G29" s="123"/>
      <c r="H29" s="123"/>
      <c r="I29" s="123"/>
      <c r="J29" s="136"/>
      <c r="K29" s="123"/>
    </row>
    <row r="30" spans="1:11" ht="15" x14ac:dyDescent="0.25">
      <c r="A30" s="123" t="s">
        <v>166</v>
      </c>
      <c r="B30" s="135"/>
      <c r="C30" s="123"/>
      <c r="D30" s="123"/>
      <c r="E30" s="123"/>
      <c r="F30" s="123"/>
      <c r="G30" s="123"/>
      <c r="H30" s="174" t="e">
        <f ca="1">I26+H28</f>
        <v>#VALUE!</v>
      </c>
      <c r="I30" s="123"/>
      <c r="J30" s="123"/>
      <c r="K30" s="123"/>
    </row>
    <row r="32" spans="1:11" ht="15" x14ac:dyDescent="0.25">
      <c r="A32" s="121"/>
      <c r="B32" s="121"/>
      <c r="C32" s="121"/>
      <c r="D32" s="121"/>
      <c r="E32" s="121"/>
      <c r="F32" s="121"/>
      <c r="G32" s="144" t="e">
        <f ca="1">IF(H32&lt;B6,"perte","")</f>
        <v>#VALUE!</v>
      </c>
      <c r="H32" s="145" t="e">
        <f ca="1">B6-H30</f>
        <v>#VALUE!</v>
      </c>
      <c r="I32" s="146" t="e">
        <f ca="1">H32/B8</f>
        <v>#VALUE!</v>
      </c>
      <c r="J32" s="121"/>
      <c r="K32" s="121" t="e">
        <f>K28+K25</f>
        <v>#VALUE!</v>
      </c>
    </row>
  </sheetData>
  <mergeCells count="13">
    <mergeCell ref="F23:G23"/>
    <mergeCell ref="F17:G17"/>
    <mergeCell ref="F18:G18"/>
    <mergeCell ref="F19:G19"/>
    <mergeCell ref="F20:G20"/>
    <mergeCell ref="F21:G21"/>
    <mergeCell ref="F22:G22"/>
    <mergeCell ref="F16:G16"/>
    <mergeCell ref="F11:G11"/>
    <mergeCell ref="F12:G12"/>
    <mergeCell ref="F13:G13"/>
    <mergeCell ref="F14:G14"/>
    <mergeCell ref="F15:G15"/>
  </mergeCells>
  <conditionalFormatting sqref="G24:G26 H12:K26">
    <cfRule type="cellIs" dxfId="12" priority="2" operator="equal">
      <formula>"proratisation mensuelle"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 enableFormatConditionsCalculation="0">
    <tabColor indexed="47"/>
  </sheetPr>
  <dimension ref="A1:BM23"/>
  <sheetViews>
    <sheetView workbookViewId="0">
      <pane xSplit="4" ySplit="2" topLeftCell="K3" activePane="bottomRight" state="frozenSplit"/>
      <selection activeCell="G10" sqref="G10"/>
      <selection pane="topRight" activeCell="G10" sqref="G10"/>
      <selection pane="bottomLeft" activeCell="G10" sqref="G10"/>
      <selection pane="bottomRight" activeCell="B4" sqref="B4"/>
    </sheetView>
  </sheetViews>
  <sheetFormatPr baseColWidth="10" defaultColWidth="11.42578125" defaultRowHeight="12.75" x14ac:dyDescent="0.2"/>
  <cols>
    <col min="1" max="1" width="7.140625" style="98" customWidth="1"/>
    <col min="2" max="2" width="28.7109375" style="97" customWidth="1"/>
    <col min="3" max="3" width="11.28515625" style="97" bestFit="1" customWidth="1"/>
    <col min="4" max="4" width="11.28515625" style="97" customWidth="1"/>
    <col min="5" max="5" width="12.5703125" style="97" bestFit="1" customWidth="1"/>
    <col min="6" max="6" width="14.28515625" style="97" customWidth="1"/>
    <col min="7" max="7" width="11.42578125" style="97"/>
    <col min="8" max="8" width="39.5703125" style="97" customWidth="1"/>
    <col min="9" max="12" width="11.42578125" style="97"/>
    <col min="13" max="13" width="39.5703125" style="97" customWidth="1"/>
    <col min="14" max="17" width="11.42578125" style="97"/>
    <col min="18" max="18" width="39.5703125" style="97" customWidth="1"/>
    <col min="19" max="22" width="11.42578125" style="97"/>
    <col min="23" max="23" width="39.5703125" style="97" customWidth="1"/>
    <col min="24" max="27" width="11.42578125" style="97"/>
    <col min="28" max="28" width="39.5703125" style="97" customWidth="1"/>
    <col min="29" max="32" width="11.42578125" style="97"/>
    <col min="33" max="33" width="39.5703125" style="97" customWidth="1"/>
    <col min="34" max="37" width="11.42578125" style="97"/>
    <col min="38" max="38" width="39.5703125" style="97" customWidth="1"/>
    <col min="39" max="42" width="11.42578125" style="97"/>
    <col min="43" max="43" width="39.5703125" style="97" customWidth="1"/>
    <col min="44" max="47" width="11.42578125" style="97"/>
    <col min="48" max="48" width="39.5703125" style="97" customWidth="1"/>
    <col min="49" max="52" width="11.42578125" style="97"/>
    <col min="53" max="53" width="39.5703125" style="97" customWidth="1"/>
    <col min="54" max="57" width="11.42578125" style="97"/>
    <col min="58" max="58" width="39.5703125" style="97" customWidth="1"/>
    <col min="59" max="62" width="11.42578125" style="97"/>
    <col min="63" max="63" width="39.5703125" style="97" customWidth="1"/>
    <col min="64" max="16384" width="11.42578125" style="97"/>
  </cols>
  <sheetData>
    <row r="1" spans="1:65" s="152" customFormat="1" ht="15.75" x14ac:dyDescent="0.25">
      <c r="A1" s="151"/>
      <c r="E1" s="338">
        <f>'Calendrier Action'!B11</f>
        <v>41911</v>
      </c>
      <c r="F1" s="339"/>
      <c r="G1" s="339"/>
      <c r="H1" s="339"/>
      <c r="I1" s="340"/>
      <c r="J1" s="338">
        <f>EDATE(E1,1)</f>
        <v>41941</v>
      </c>
      <c r="K1" s="339"/>
      <c r="L1" s="339"/>
      <c r="M1" s="339"/>
      <c r="N1" s="340"/>
      <c r="O1" s="153">
        <f>EDATE(J1,1)</f>
        <v>41972</v>
      </c>
      <c r="P1" s="154"/>
      <c r="Q1" s="154"/>
      <c r="R1" s="154"/>
      <c r="S1" s="154"/>
      <c r="T1" s="153">
        <f>EDATE(O1,1)</f>
        <v>42002</v>
      </c>
      <c r="U1" s="154"/>
      <c r="V1" s="154"/>
      <c r="W1" s="154"/>
      <c r="X1" s="154"/>
      <c r="Y1" s="153">
        <f>EDATE(T1,1)</f>
        <v>42033</v>
      </c>
      <c r="Z1" s="154"/>
      <c r="AA1" s="154"/>
      <c r="AB1" s="154"/>
      <c r="AC1" s="154"/>
      <c r="AD1" s="153">
        <f>EDATE(Y1,1)</f>
        <v>42063</v>
      </c>
      <c r="AE1" s="154"/>
      <c r="AF1" s="154"/>
      <c r="AG1" s="154"/>
      <c r="AH1" s="154"/>
      <c r="AI1" s="153">
        <f>EDATE(AD1,1)</f>
        <v>42091</v>
      </c>
      <c r="AJ1" s="154"/>
      <c r="AK1" s="154"/>
      <c r="AL1" s="154"/>
      <c r="AM1" s="154"/>
      <c r="AN1" s="153">
        <f>EDATE(AI1,1)</f>
        <v>42122</v>
      </c>
      <c r="AO1" s="154"/>
      <c r="AP1" s="154"/>
      <c r="AQ1" s="154"/>
      <c r="AR1" s="154"/>
      <c r="AS1" s="153">
        <f>EDATE(AN1,1)</f>
        <v>42152</v>
      </c>
      <c r="AT1" s="154"/>
      <c r="AU1" s="154"/>
      <c r="AV1" s="154"/>
      <c r="AW1" s="154"/>
      <c r="AX1" s="153">
        <f>EDATE(AS1,1)</f>
        <v>42183</v>
      </c>
      <c r="AY1" s="154"/>
      <c r="AZ1" s="154"/>
      <c r="BA1" s="154"/>
      <c r="BB1" s="154"/>
      <c r="BC1" s="153">
        <f>EDATE(AX1,1)</f>
        <v>42213</v>
      </c>
      <c r="BD1" s="154"/>
      <c r="BE1" s="154"/>
      <c r="BF1" s="154"/>
      <c r="BG1" s="154"/>
      <c r="BH1" s="153">
        <f>EDATE(BC1,1)</f>
        <v>42244</v>
      </c>
      <c r="BI1" s="154"/>
      <c r="BJ1" s="154"/>
      <c r="BK1" s="154"/>
      <c r="BL1" s="154"/>
    </row>
    <row r="2" spans="1:65" ht="36" x14ac:dyDescent="0.2">
      <c r="A2" s="116"/>
      <c r="B2" s="298" t="s">
        <v>57</v>
      </c>
      <c r="C2" s="298" t="s">
        <v>70</v>
      </c>
      <c r="D2" s="298" t="s">
        <v>139</v>
      </c>
      <c r="E2" s="298" t="s">
        <v>140</v>
      </c>
      <c r="F2" s="298" t="s">
        <v>144</v>
      </c>
      <c r="G2" s="298" t="s">
        <v>143</v>
      </c>
      <c r="H2" s="298" t="s">
        <v>177</v>
      </c>
      <c r="I2" s="298" t="s">
        <v>141</v>
      </c>
      <c r="J2" s="298" t="s">
        <v>140</v>
      </c>
      <c r="K2" s="298" t="s">
        <v>144</v>
      </c>
      <c r="L2" s="298" t="s">
        <v>143</v>
      </c>
      <c r="M2" s="298" t="s">
        <v>177</v>
      </c>
      <c r="N2" s="298" t="s">
        <v>141</v>
      </c>
      <c r="O2" s="298" t="s">
        <v>140</v>
      </c>
      <c r="P2" s="298" t="s">
        <v>144</v>
      </c>
      <c r="Q2" s="298" t="s">
        <v>143</v>
      </c>
      <c r="R2" s="298" t="s">
        <v>177</v>
      </c>
      <c r="S2" s="298" t="s">
        <v>141</v>
      </c>
      <c r="T2" s="298" t="s">
        <v>140</v>
      </c>
      <c r="U2" s="298" t="s">
        <v>144</v>
      </c>
      <c r="V2" s="298" t="s">
        <v>143</v>
      </c>
      <c r="W2" s="298" t="s">
        <v>177</v>
      </c>
      <c r="X2" s="298" t="s">
        <v>141</v>
      </c>
      <c r="Y2" s="298" t="s">
        <v>140</v>
      </c>
      <c r="Z2" s="298" t="s">
        <v>144</v>
      </c>
      <c r="AA2" s="298" t="s">
        <v>143</v>
      </c>
      <c r="AB2" s="298" t="s">
        <v>177</v>
      </c>
      <c r="AC2" s="298" t="s">
        <v>141</v>
      </c>
      <c r="AD2" s="298" t="s">
        <v>140</v>
      </c>
      <c r="AE2" s="298" t="s">
        <v>144</v>
      </c>
      <c r="AF2" s="298" t="s">
        <v>143</v>
      </c>
      <c r="AG2" s="298" t="s">
        <v>177</v>
      </c>
      <c r="AH2" s="298" t="s">
        <v>141</v>
      </c>
      <c r="AI2" s="298" t="s">
        <v>140</v>
      </c>
      <c r="AJ2" s="298" t="s">
        <v>144</v>
      </c>
      <c r="AK2" s="298" t="s">
        <v>143</v>
      </c>
      <c r="AL2" s="298" t="s">
        <v>177</v>
      </c>
      <c r="AM2" s="298" t="s">
        <v>141</v>
      </c>
      <c r="AN2" s="298" t="s">
        <v>140</v>
      </c>
      <c r="AO2" s="298" t="s">
        <v>144</v>
      </c>
      <c r="AP2" s="298" t="s">
        <v>143</v>
      </c>
      <c r="AQ2" s="298" t="s">
        <v>177</v>
      </c>
      <c r="AR2" s="298" t="s">
        <v>141</v>
      </c>
      <c r="AS2" s="298" t="s">
        <v>140</v>
      </c>
      <c r="AT2" s="298" t="s">
        <v>144</v>
      </c>
      <c r="AU2" s="298" t="s">
        <v>143</v>
      </c>
      <c r="AV2" s="298" t="s">
        <v>177</v>
      </c>
      <c r="AW2" s="298" t="s">
        <v>141</v>
      </c>
      <c r="AX2" s="298" t="s">
        <v>140</v>
      </c>
      <c r="AY2" s="298" t="s">
        <v>144</v>
      </c>
      <c r="AZ2" s="298" t="s">
        <v>143</v>
      </c>
      <c r="BA2" s="298" t="s">
        <v>177</v>
      </c>
      <c r="BB2" s="298" t="s">
        <v>141</v>
      </c>
      <c r="BC2" s="298" t="s">
        <v>140</v>
      </c>
      <c r="BD2" s="298" t="s">
        <v>144</v>
      </c>
      <c r="BE2" s="298" t="s">
        <v>143</v>
      </c>
      <c r="BF2" s="298" t="s">
        <v>177</v>
      </c>
      <c r="BG2" s="298" t="s">
        <v>141</v>
      </c>
      <c r="BH2" s="298" t="s">
        <v>140</v>
      </c>
      <c r="BI2" s="298" t="s">
        <v>144</v>
      </c>
      <c r="BJ2" s="298" t="s">
        <v>143</v>
      </c>
      <c r="BK2" s="298" t="s">
        <v>177</v>
      </c>
      <c r="BL2" s="298" t="s">
        <v>141</v>
      </c>
      <c r="BM2" s="298" t="s">
        <v>69</v>
      </c>
    </row>
    <row r="3" spans="1:65" x14ac:dyDescent="0.2">
      <c r="A3" s="116"/>
      <c r="B3" s="298"/>
      <c r="C3" s="298"/>
      <c r="D3" s="298"/>
      <c r="E3" s="298"/>
      <c r="F3" s="298"/>
      <c r="G3" s="298"/>
      <c r="H3" s="298"/>
      <c r="I3" s="299">
        <f>SUM(I4:I13)</f>
        <v>0</v>
      </c>
      <c r="J3" s="298"/>
      <c r="K3" s="298"/>
      <c r="L3" s="298"/>
      <c r="M3" s="298"/>
      <c r="N3" s="299">
        <f>SUM(N4:N13)</f>
        <v>0</v>
      </c>
      <c r="O3" s="298"/>
      <c r="P3" s="298"/>
      <c r="Q3" s="298"/>
      <c r="R3" s="298"/>
      <c r="S3" s="299">
        <f>SUM(S4:S13)</f>
        <v>1197</v>
      </c>
      <c r="T3" s="298"/>
      <c r="U3" s="298"/>
      <c r="V3" s="298"/>
      <c r="W3" s="298"/>
      <c r="X3" s="299">
        <f>SUM(X4:X13)</f>
        <v>70</v>
      </c>
      <c r="Y3" s="298"/>
      <c r="Z3" s="298"/>
      <c r="AA3" s="298"/>
      <c r="AB3" s="298"/>
      <c r="AC3" s="299">
        <f>SUM(AC4:AC13)</f>
        <v>1400</v>
      </c>
      <c r="AD3" s="298"/>
      <c r="AE3" s="298"/>
      <c r="AF3" s="298"/>
      <c r="AG3" s="298"/>
      <c r="AH3" s="299">
        <f>SUM(AH4:AH13)</f>
        <v>700</v>
      </c>
      <c r="AI3" s="298"/>
      <c r="AJ3" s="298"/>
      <c r="AK3" s="298"/>
      <c r="AL3" s="298"/>
      <c r="AM3" s="299">
        <f>SUM(AM4:AM13)</f>
        <v>1190</v>
      </c>
      <c r="AN3" s="298"/>
      <c r="AO3" s="298"/>
      <c r="AP3" s="298"/>
      <c r="AQ3" s="298"/>
      <c r="AR3" s="299">
        <f>SUM(AR4:AR13)</f>
        <v>910</v>
      </c>
      <c r="AS3" s="298"/>
      <c r="AT3" s="298"/>
      <c r="AU3" s="298"/>
      <c r="AV3" s="298"/>
      <c r="AW3" s="299">
        <f>SUM(AW4:AW13)</f>
        <v>0</v>
      </c>
      <c r="AX3" s="298"/>
      <c r="AY3" s="298"/>
      <c r="AZ3" s="298"/>
      <c r="BA3" s="298"/>
      <c r="BB3" s="299">
        <f>SUM(BB4:BB13)</f>
        <v>0</v>
      </c>
      <c r="BC3" s="298"/>
      <c r="BD3" s="298"/>
      <c r="BE3" s="298"/>
      <c r="BF3" s="298"/>
      <c r="BG3" s="299">
        <f>SUM(BG4:BG13)</f>
        <v>0</v>
      </c>
      <c r="BH3" s="298"/>
      <c r="BI3" s="298"/>
      <c r="BJ3" s="298"/>
      <c r="BK3" s="298"/>
      <c r="BL3" s="299">
        <f>SUM(BL4:BL13)</f>
        <v>0</v>
      </c>
      <c r="BM3" s="299">
        <f>SUM(BM4:BM13)</f>
        <v>5467</v>
      </c>
    </row>
    <row r="4" spans="1:65" ht="24.95" customHeight="1" x14ac:dyDescent="0.2">
      <c r="A4" s="118">
        <v>1</v>
      </c>
      <c r="B4" s="300" t="str">
        <f>IF(Entrees!B2="","",Entrees!B2)</f>
        <v>X</v>
      </c>
      <c r="C4" s="300" t="str">
        <f>IF(Entrees!B2="","",Entrees!C2)</f>
        <v>Y</v>
      </c>
      <c r="D4" s="301">
        <f>IF(Entrees!O2="","",Entrees!O2)</f>
        <v>42003</v>
      </c>
      <c r="E4" s="302">
        <f>IF(B4="","",COUNTIF('Calendrier Action'!$I$10:$O$25,"ALT"))</f>
        <v>0</v>
      </c>
      <c r="F4" s="303"/>
      <c r="G4" s="304"/>
      <c r="H4" s="119"/>
      <c r="I4" s="302">
        <f>IF(E4="",0,(E4-F4)*7)</f>
        <v>0</v>
      </c>
      <c r="J4" s="305">
        <f>IF(B4="","",COUNTIF('Calendrier Action'!$U$10:$AA$25,"ALT"))</f>
        <v>0</v>
      </c>
      <c r="K4" s="189"/>
      <c r="L4" s="120"/>
      <c r="M4" s="119"/>
      <c r="N4" s="302">
        <f>IF(J4="",0,(J4-K4)*7)</f>
        <v>0</v>
      </c>
      <c r="O4" s="305">
        <f>IF(B4="","",COUNTIF('Calendrier Action'!$AG$10:$AM$25,"ALT"))</f>
        <v>19</v>
      </c>
      <c r="P4" s="189">
        <v>19</v>
      </c>
      <c r="Q4" s="120"/>
      <c r="R4" s="119"/>
      <c r="S4" s="302">
        <f>IF(O4="",0,(O4-P4)*7)</f>
        <v>0</v>
      </c>
      <c r="T4" s="305">
        <f>IF(B4="","",COUNTIF('Calendrier Action'!$I$44:$O$59,"ALT"))</f>
        <v>1</v>
      </c>
      <c r="U4" s="189"/>
      <c r="V4" s="120"/>
      <c r="W4" s="119"/>
      <c r="X4" s="302">
        <f>IF(T4="",0,(T4-U4)*7)</f>
        <v>7</v>
      </c>
      <c r="Y4" s="305">
        <f>IF(B4="","",COUNTIF('Calendrier Action'!$U$44:$AA$59,"ALT"))</f>
        <v>20</v>
      </c>
      <c r="Z4" s="189"/>
      <c r="AA4" s="120"/>
      <c r="AB4" s="119"/>
      <c r="AC4" s="302">
        <f>IF(Y4="",0,(Y4-Z4)*7)</f>
        <v>140</v>
      </c>
      <c r="AD4" s="305">
        <f>IF(B4="","",COUNTIF('Calendrier Action'!$AG$44:$AM$59,"ALT"))</f>
        <v>10</v>
      </c>
      <c r="AE4" s="189"/>
      <c r="AF4" s="120"/>
      <c r="AG4" s="119"/>
      <c r="AH4" s="302">
        <f>IF(AD4="",0,(AD4-AE4)*7)</f>
        <v>70</v>
      </c>
      <c r="AI4" s="305">
        <f>IF(B4="","",COUNTIF('Calendrier Action'!$I$78:$O$93,"ALT"))</f>
        <v>17</v>
      </c>
      <c r="AJ4" s="189"/>
      <c r="AK4" s="120"/>
      <c r="AL4" s="119"/>
      <c r="AM4" s="302">
        <f>IF(AI4="",0,(AI4-AJ4)*7)</f>
        <v>119</v>
      </c>
      <c r="AN4" s="305">
        <f>IF(B4="","",COUNTIF('Calendrier Action'!$U$78:$AA$93,"ALT"))</f>
        <v>13</v>
      </c>
      <c r="AO4" s="189"/>
      <c r="AP4" s="120"/>
      <c r="AQ4" s="119"/>
      <c r="AR4" s="302">
        <f>IF(AN4="",0,(AN4-AO4)*7)</f>
        <v>91</v>
      </c>
      <c r="AS4" s="305">
        <f>IF(B4="","",COUNTIF('Calendrier Action'!$AG$78:$AM$93,"ALT"))</f>
        <v>0</v>
      </c>
      <c r="AT4" s="189"/>
      <c r="AU4" s="120"/>
      <c r="AV4" s="119"/>
      <c r="AW4" s="302">
        <f>IF(AS4="",0,(AS4-AT4)*7)</f>
        <v>0</v>
      </c>
      <c r="AX4" s="305">
        <f>IF(B4="","",COUNTIF('Calendrier Action'!$I$112:$O$127,"ALT"))</f>
        <v>0</v>
      </c>
      <c r="AY4" s="189"/>
      <c r="AZ4" s="120"/>
      <c r="BA4" s="119"/>
      <c r="BB4" s="302">
        <f>IF(AX4="",0,(AX4-AY4)*7)</f>
        <v>0</v>
      </c>
      <c r="BC4" s="305">
        <f>IF(B4="","",COUNTIF('Calendrier Action'!$U$112:$AA$127,"ALT"))</f>
        <v>0</v>
      </c>
      <c r="BD4" s="189"/>
      <c r="BE4" s="120"/>
      <c r="BF4" s="119"/>
      <c r="BG4" s="302">
        <f>IF(BC4="",0,(BC4-BD4)*7)</f>
        <v>0</v>
      </c>
      <c r="BH4" s="305">
        <f>IF(B4="","",COUNTIF('Calendrier Action'!$AG$112:$AM$127,"ALT"))</f>
        <v>0</v>
      </c>
      <c r="BI4" s="189"/>
      <c r="BJ4" s="120"/>
      <c r="BK4" s="119"/>
      <c r="BL4" s="302">
        <f>IF(BH4="",0,(BH4-BI4)*7)</f>
        <v>0</v>
      </c>
      <c r="BM4" s="302">
        <f>I4+N4+S4+X4+AC4+AH4+AM4+AR4+AW4+BB4+BG4+BL4</f>
        <v>427</v>
      </c>
    </row>
    <row r="5" spans="1:65" ht="24.95" customHeight="1" x14ac:dyDescent="0.2">
      <c r="A5" s="118">
        <v>2</v>
      </c>
      <c r="B5" s="300" t="str">
        <f>IF(Entrees!B3="","",Entrees!B3)</f>
        <v>X</v>
      </c>
      <c r="C5" s="300" t="str">
        <f>IF(Entrees!B3="","",Entrees!C3)</f>
        <v>Y</v>
      </c>
      <c r="D5" s="301" t="str">
        <f>IF(Entrees!O3="","",Entrees!O3)</f>
        <v/>
      </c>
      <c r="E5" s="302">
        <f>IF(B5="","",COUNTIF('Calendrier Action'!$I$10:$O$25,"ALT")*7)</f>
        <v>0</v>
      </c>
      <c r="F5" s="303"/>
      <c r="G5" s="304"/>
      <c r="H5" s="119"/>
      <c r="I5" s="302">
        <f t="shared" ref="I5:I23" si="0">IF(E5="",0,(E5-F5)*7)</f>
        <v>0</v>
      </c>
      <c r="J5" s="305">
        <f>IF(B5="","",COUNTIF('Calendrier Action'!$U$10:$AA$25,"ALT"))</f>
        <v>0</v>
      </c>
      <c r="K5" s="189"/>
      <c r="L5" s="120"/>
      <c r="M5" s="119"/>
      <c r="N5" s="302">
        <f t="shared" ref="N5:N23" si="1">IF(J5="",0,(J5-K5)*7)</f>
        <v>0</v>
      </c>
      <c r="O5" s="305">
        <f>IF(B5="","",COUNTIF('Calendrier Action'!$AG$10:$AM$25,"ALT"))</f>
        <v>19</v>
      </c>
      <c r="P5" s="189"/>
      <c r="Q5" s="120"/>
      <c r="R5" s="119"/>
      <c r="S5" s="302">
        <f t="shared" ref="S5:S23" si="2">IF(O5="",0,(O5-P5)*7)</f>
        <v>133</v>
      </c>
      <c r="T5" s="305">
        <f>IF(B5="","",COUNTIF('Calendrier Action'!$I$44:$O$59,"ALT"))</f>
        <v>1</v>
      </c>
      <c r="U5" s="189"/>
      <c r="V5" s="120"/>
      <c r="W5" s="119"/>
      <c r="X5" s="302">
        <f t="shared" ref="X5:X23" si="3">IF(T5="",0,(T5-U5)*7)</f>
        <v>7</v>
      </c>
      <c r="Y5" s="305">
        <f>IF(B5="","",COUNTIF('Calendrier Action'!$U$44:$AA$59,"ALT"))</f>
        <v>20</v>
      </c>
      <c r="Z5" s="189"/>
      <c r="AA5" s="120"/>
      <c r="AB5" s="119"/>
      <c r="AC5" s="302">
        <f t="shared" ref="AC5:AC23" si="4">IF(Y5="",0,(Y5-Z5)*7)</f>
        <v>140</v>
      </c>
      <c r="AD5" s="305">
        <f>IF(B5="","",COUNTIF('Calendrier Action'!$AG$44:$AM$59,"ALT"))</f>
        <v>10</v>
      </c>
      <c r="AE5" s="189"/>
      <c r="AF5" s="120"/>
      <c r="AG5" s="119"/>
      <c r="AH5" s="302">
        <f t="shared" ref="AH5:AH23" si="5">IF(AD5="",0,(AD5-AE5)*7)</f>
        <v>70</v>
      </c>
      <c r="AI5" s="305">
        <f>IF(B5="","",COUNTIF('Calendrier Action'!$I$78:$O$93,"ALT"))</f>
        <v>17</v>
      </c>
      <c r="AJ5" s="189"/>
      <c r="AK5" s="120"/>
      <c r="AL5" s="119"/>
      <c r="AM5" s="302">
        <f t="shared" ref="AM5:AM23" si="6">IF(AI5="",0,(AI5-AJ5)*7)</f>
        <v>119</v>
      </c>
      <c r="AN5" s="305">
        <f>IF(B5="","",COUNTIF('Calendrier Action'!$U$78:$AA$93,"ALT"))</f>
        <v>13</v>
      </c>
      <c r="AO5" s="189"/>
      <c r="AP5" s="120"/>
      <c r="AQ5" s="119"/>
      <c r="AR5" s="302">
        <f t="shared" ref="AR5:AR23" si="7">IF(AN5="",0,(AN5-AO5)*7)</f>
        <v>91</v>
      </c>
      <c r="AS5" s="305">
        <f>IF(B5="","",COUNTIF('Calendrier Action'!$AG$78:$AM$93,"ALT"))</f>
        <v>0</v>
      </c>
      <c r="AT5" s="189"/>
      <c r="AU5" s="120"/>
      <c r="AV5" s="119"/>
      <c r="AW5" s="302">
        <f t="shared" ref="AW5:AW23" si="8">IF(AS5="",0,(AS5-AT5)*7)</f>
        <v>0</v>
      </c>
      <c r="AX5" s="305">
        <f>IF(B5="","",COUNTIF('Calendrier Action'!$I$112:$O$127,"ALT"))</f>
        <v>0</v>
      </c>
      <c r="AY5" s="189"/>
      <c r="AZ5" s="120"/>
      <c r="BA5" s="119"/>
      <c r="BB5" s="302">
        <f t="shared" ref="BB5:BB23" si="9">IF(AX5="",0,(AX5-AY5)*7)</f>
        <v>0</v>
      </c>
      <c r="BC5" s="305">
        <f>IF(B5="","",COUNTIF('Calendrier Action'!$U$112:$AA$127,"ALT"))</f>
        <v>0</v>
      </c>
      <c r="BD5" s="189"/>
      <c r="BE5" s="120"/>
      <c r="BF5" s="119"/>
      <c r="BG5" s="302">
        <f t="shared" ref="BG5:BG23" si="10">IF(BC5="",0,(BC5-BD5)*7)</f>
        <v>0</v>
      </c>
      <c r="BH5" s="305">
        <f>IF(B5="","",COUNTIF('Calendrier Action'!$AG$112:$AM$127,"ALT"))</f>
        <v>0</v>
      </c>
      <c r="BI5" s="189"/>
      <c r="BJ5" s="120"/>
      <c r="BK5" s="119"/>
      <c r="BL5" s="302">
        <f t="shared" ref="BL5:BL23" si="11">IF(BH5="",0,(BH5-BI5)*7)</f>
        <v>0</v>
      </c>
      <c r="BM5" s="302">
        <f t="shared" ref="BM5:BM23" si="12">I5+N5+S5+X5+AC5+AH5+AM5+AR5+AW5+BB5+BG5+BL5</f>
        <v>560</v>
      </c>
    </row>
    <row r="6" spans="1:65" ht="24.95" customHeight="1" x14ac:dyDescent="0.2">
      <c r="A6" s="118">
        <v>3</v>
      </c>
      <c r="B6" s="300" t="str">
        <f>IF(Entrees!B4="","",Entrees!B4)</f>
        <v>X</v>
      </c>
      <c r="C6" s="300" t="str">
        <f>IF(Entrees!B4="","",Entrees!C4)</f>
        <v>Y</v>
      </c>
      <c r="D6" s="301" t="str">
        <f>IF(Entrees!O4="","",Entrees!O4)</f>
        <v/>
      </c>
      <c r="E6" s="302">
        <f>IF(B6="","",COUNTIF('Calendrier Action'!$I$10:$O$25,"ALT")*7)</f>
        <v>0</v>
      </c>
      <c r="F6" s="303"/>
      <c r="G6" s="304"/>
      <c r="H6" s="119"/>
      <c r="I6" s="302">
        <f t="shared" si="0"/>
        <v>0</v>
      </c>
      <c r="J6" s="305">
        <f>IF(B6="","",COUNTIF('Calendrier Action'!$U$10:$AA$25,"ALT"))</f>
        <v>0</v>
      </c>
      <c r="K6" s="189"/>
      <c r="L6" s="120"/>
      <c r="M6" s="119"/>
      <c r="N6" s="302">
        <f t="shared" si="1"/>
        <v>0</v>
      </c>
      <c r="O6" s="305">
        <f>IF(B6="","",COUNTIF('Calendrier Action'!$AG$10:$AM$25,"ALT"))</f>
        <v>19</v>
      </c>
      <c r="P6" s="189"/>
      <c r="Q6" s="120"/>
      <c r="R6" s="119"/>
      <c r="S6" s="302">
        <f t="shared" si="2"/>
        <v>133</v>
      </c>
      <c r="T6" s="305">
        <f>IF(B6="","",COUNTIF('Calendrier Action'!$I$44:$O$59,"ALT"))</f>
        <v>1</v>
      </c>
      <c r="U6" s="189"/>
      <c r="V6" s="120"/>
      <c r="W6" s="119"/>
      <c r="X6" s="302">
        <f t="shared" si="3"/>
        <v>7</v>
      </c>
      <c r="Y6" s="305">
        <f>IF(B6="","",COUNTIF('Calendrier Action'!$U$44:$AA$59,"ALT"))</f>
        <v>20</v>
      </c>
      <c r="Z6" s="189"/>
      <c r="AA6" s="120"/>
      <c r="AB6" s="119"/>
      <c r="AC6" s="302">
        <f t="shared" si="4"/>
        <v>140</v>
      </c>
      <c r="AD6" s="305">
        <f>IF(B6="","",COUNTIF('Calendrier Action'!$AG$44:$AM$59,"ALT"))</f>
        <v>10</v>
      </c>
      <c r="AE6" s="189"/>
      <c r="AF6" s="120"/>
      <c r="AG6" s="119"/>
      <c r="AH6" s="302">
        <f t="shared" si="5"/>
        <v>70</v>
      </c>
      <c r="AI6" s="305">
        <f>IF(B6="","",COUNTIF('Calendrier Action'!$I$78:$O$93,"ALT"))</f>
        <v>17</v>
      </c>
      <c r="AJ6" s="189"/>
      <c r="AK6" s="120"/>
      <c r="AL6" s="119"/>
      <c r="AM6" s="302">
        <f t="shared" si="6"/>
        <v>119</v>
      </c>
      <c r="AN6" s="305">
        <f>IF(B6="","",COUNTIF('Calendrier Action'!$U$78:$AA$93,"ALT"))</f>
        <v>13</v>
      </c>
      <c r="AO6" s="189"/>
      <c r="AP6" s="120"/>
      <c r="AQ6" s="119"/>
      <c r="AR6" s="302">
        <f t="shared" si="7"/>
        <v>91</v>
      </c>
      <c r="AS6" s="305">
        <f>IF(B6="","",COUNTIF('Calendrier Action'!$AG$78:$AM$93,"ALT"))</f>
        <v>0</v>
      </c>
      <c r="AT6" s="189"/>
      <c r="AU6" s="120"/>
      <c r="AV6" s="119"/>
      <c r="AW6" s="302">
        <f t="shared" si="8"/>
        <v>0</v>
      </c>
      <c r="AX6" s="305">
        <f>IF(B6="","",COUNTIF('Calendrier Action'!$I$112:$O$127,"ALT"))</f>
        <v>0</v>
      </c>
      <c r="AY6" s="189"/>
      <c r="AZ6" s="120"/>
      <c r="BA6" s="119"/>
      <c r="BB6" s="302">
        <f t="shared" si="9"/>
        <v>0</v>
      </c>
      <c r="BC6" s="305">
        <f>IF(B6="","",COUNTIF('Calendrier Action'!$U$112:$AA$127,"ALT"))</f>
        <v>0</v>
      </c>
      <c r="BD6" s="189"/>
      <c r="BE6" s="120"/>
      <c r="BF6" s="119"/>
      <c r="BG6" s="302">
        <f t="shared" si="10"/>
        <v>0</v>
      </c>
      <c r="BH6" s="305">
        <f>IF(B6="","",COUNTIF('Calendrier Action'!$AG$112:$AM$127,"ALT"))</f>
        <v>0</v>
      </c>
      <c r="BI6" s="189"/>
      <c r="BJ6" s="120"/>
      <c r="BK6" s="119"/>
      <c r="BL6" s="302">
        <f t="shared" si="11"/>
        <v>0</v>
      </c>
      <c r="BM6" s="302">
        <f t="shared" si="12"/>
        <v>560</v>
      </c>
    </row>
    <row r="7" spans="1:65" ht="24.95" customHeight="1" x14ac:dyDescent="0.2">
      <c r="A7" s="118">
        <v>4</v>
      </c>
      <c r="B7" s="300" t="str">
        <f>IF(Entrees!B5="","",Entrees!B5)</f>
        <v>X</v>
      </c>
      <c r="C7" s="300" t="str">
        <f>IF(Entrees!B5="","",Entrees!C5)</f>
        <v>Y</v>
      </c>
      <c r="D7" s="301" t="str">
        <f>IF(Entrees!O5="","",Entrees!O5)</f>
        <v/>
      </c>
      <c r="E7" s="302">
        <f>IF(B7="","",COUNTIF('Calendrier Action'!$I$10:$O$25,"ALT")*7)</f>
        <v>0</v>
      </c>
      <c r="F7" s="303"/>
      <c r="G7" s="304"/>
      <c r="H7" s="119"/>
      <c r="I7" s="302">
        <f t="shared" si="0"/>
        <v>0</v>
      </c>
      <c r="J7" s="305">
        <f>IF(B7="","",COUNTIF('Calendrier Action'!$U$10:$AA$25,"ALT"))</f>
        <v>0</v>
      </c>
      <c r="K7" s="189"/>
      <c r="L7" s="120"/>
      <c r="M7" s="119"/>
      <c r="N7" s="302">
        <f t="shared" si="1"/>
        <v>0</v>
      </c>
      <c r="O7" s="305">
        <f>IF(B7="","",COUNTIF('Calendrier Action'!$AG$10:$AM$25,"ALT"))</f>
        <v>19</v>
      </c>
      <c r="P7" s="189"/>
      <c r="Q7" s="120"/>
      <c r="R7" s="119"/>
      <c r="S7" s="302">
        <f t="shared" si="2"/>
        <v>133</v>
      </c>
      <c r="T7" s="305">
        <f>IF(B7="","",COUNTIF('Calendrier Action'!$I$44:$O$59,"ALT"))</f>
        <v>1</v>
      </c>
      <c r="U7" s="189"/>
      <c r="V7" s="120"/>
      <c r="W7" s="119"/>
      <c r="X7" s="302">
        <f t="shared" si="3"/>
        <v>7</v>
      </c>
      <c r="Y7" s="305">
        <f>IF(B7="","",COUNTIF('Calendrier Action'!$U$44:$AA$59,"ALT"))</f>
        <v>20</v>
      </c>
      <c r="Z7" s="189"/>
      <c r="AA7" s="120"/>
      <c r="AB7" s="119"/>
      <c r="AC7" s="302">
        <f t="shared" si="4"/>
        <v>140</v>
      </c>
      <c r="AD7" s="305">
        <f>IF(B7="","",COUNTIF('Calendrier Action'!$AG$44:$AM$59,"ALT"))</f>
        <v>10</v>
      </c>
      <c r="AE7" s="189"/>
      <c r="AF7" s="120"/>
      <c r="AG7" s="119"/>
      <c r="AH7" s="302">
        <f t="shared" si="5"/>
        <v>70</v>
      </c>
      <c r="AI7" s="305">
        <f>IF(B7="","",COUNTIF('Calendrier Action'!$I$78:$O$93,"ALT"))</f>
        <v>17</v>
      </c>
      <c r="AJ7" s="189"/>
      <c r="AK7" s="120"/>
      <c r="AL7" s="119"/>
      <c r="AM7" s="302">
        <f t="shared" si="6"/>
        <v>119</v>
      </c>
      <c r="AN7" s="305">
        <f>IF(B7="","",COUNTIF('Calendrier Action'!$U$78:$AA$93,"ALT"))</f>
        <v>13</v>
      </c>
      <c r="AO7" s="189"/>
      <c r="AP7" s="120"/>
      <c r="AQ7" s="119"/>
      <c r="AR7" s="302">
        <f t="shared" si="7"/>
        <v>91</v>
      </c>
      <c r="AS7" s="305">
        <f>IF(B7="","",COUNTIF('Calendrier Action'!$AG$78:$AM$93,"ALT"))</f>
        <v>0</v>
      </c>
      <c r="AT7" s="189"/>
      <c r="AU7" s="120"/>
      <c r="AV7" s="119"/>
      <c r="AW7" s="302">
        <f t="shared" si="8"/>
        <v>0</v>
      </c>
      <c r="AX7" s="305">
        <f>IF(B7="","",COUNTIF('Calendrier Action'!$I$112:$O$127,"ALT"))</f>
        <v>0</v>
      </c>
      <c r="AY7" s="189"/>
      <c r="AZ7" s="120"/>
      <c r="BA7" s="119"/>
      <c r="BB7" s="302">
        <f t="shared" si="9"/>
        <v>0</v>
      </c>
      <c r="BC7" s="305">
        <f>IF(B7="","",COUNTIF('Calendrier Action'!$U$112:$AA$127,"ALT"))</f>
        <v>0</v>
      </c>
      <c r="BD7" s="189"/>
      <c r="BE7" s="120"/>
      <c r="BF7" s="119"/>
      <c r="BG7" s="302">
        <f t="shared" si="10"/>
        <v>0</v>
      </c>
      <c r="BH7" s="305">
        <f>IF(B7="","",COUNTIF('Calendrier Action'!$AG$112:$AM$127,"ALT"))</f>
        <v>0</v>
      </c>
      <c r="BI7" s="189"/>
      <c r="BJ7" s="120"/>
      <c r="BK7" s="119"/>
      <c r="BL7" s="302">
        <f t="shared" si="11"/>
        <v>0</v>
      </c>
      <c r="BM7" s="302">
        <f t="shared" si="12"/>
        <v>560</v>
      </c>
    </row>
    <row r="8" spans="1:65" ht="24.95" customHeight="1" x14ac:dyDescent="0.2">
      <c r="A8" s="118">
        <v>5</v>
      </c>
      <c r="B8" s="300" t="str">
        <f>IF(Entrees!B6="","",Entrees!B6)</f>
        <v>X</v>
      </c>
      <c r="C8" s="300" t="str">
        <f>IF(Entrees!B6="","",Entrees!C6)</f>
        <v>Y</v>
      </c>
      <c r="D8" s="301" t="str">
        <f>IF(Entrees!O6="","",Entrees!O6)</f>
        <v/>
      </c>
      <c r="E8" s="302">
        <f>IF(B8="","",COUNTIF('Calendrier Action'!$I$10:$O$25,"ALT")*7)</f>
        <v>0</v>
      </c>
      <c r="F8" s="303"/>
      <c r="G8" s="304"/>
      <c r="H8" s="119"/>
      <c r="I8" s="302">
        <f t="shared" si="0"/>
        <v>0</v>
      </c>
      <c r="J8" s="305">
        <f>IF(B8="","",COUNTIF('Calendrier Action'!$U$10:$AA$25,"ALT"))</f>
        <v>0</v>
      </c>
      <c r="K8" s="189"/>
      <c r="L8" s="120"/>
      <c r="M8" s="119"/>
      <c r="N8" s="302">
        <f t="shared" si="1"/>
        <v>0</v>
      </c>
      <c r="O8" s="305">
        <f>IF(B8="","",COUNTIF('Calendrier Action'!$AG$10:$AM$25,"ALT"))</f>
        <v>19</v>
      </c>
      <c r="P8" s="189"/>
      <c r="Q8" s="120"/>
      <c r="R8" s="119"/>
      <c r="S8" s="302">
        <f t="shared" si="2"/>
        <v>133</v>
      </c>
      <c r="T8" s="305">
        <f>IF(B8="","",COUNTIF('Calendrier Action'!$I$44:$O$59,"ALT"))</f>
        <v>1</v>
      </c>
      <c r="U8" s="189"/>
      <c r="V8" s="120"/>
      <c r="W8" s="119"/>
      <c r="X8" s="302">
        <f t="shared" si="3"/>
        <v>7</v>
      </c>
      <c r="Y8" s="305">
        <f>IF(B8="","",COUNTIF('Calendrier Action'!$U$44:$AA$59,"ALT"))</f>
        <v>20</v>
      </c>
      <c r="Z8" s="189"/>
      <c r="AA8" s="120"/>
      <c r="AB8" s="119"/>
      <c r="AC8" s="302">
        <f t="shared" si="4"/>
        <v>140</v>
      </c>
      <c r="AD8" s="305">
        <f>IF(B8="","",COUNTIF('Calendrier Action'!$AG$44:$AM$59,"ALT"))</f>
        <v>10</v>
      </c>
      <c r="AE8" s="189"/>
      <c r="AF8" s="120"/>
      <c r="AG8" s="119"/>
      <c r="AH8" s="302">
        <f t="shared" si="5"/>
        <v>70</v>
      </c>
      <c r="AI8" s="305">
        <f>IF(B8="","",COUNTIF('Calendrier Action'!$I$78:$O$93,"ALT"))</f>
        <v>17</v>
      </c>
      <c r="AJ8" s="189"/>
      <c r="AK8" s="120"/>
      <c r="AL8" s="119"/>
      <c r="AM8" s="302">
        <f t="shared" si="6"/>
        <v>119</v>
      </c>
      <c r="AN8" s="305">
        <f>IF(B8="","",COUNTIF('Calendrier Action'!$U$78:$AA$93,"ALT"))</f>
        <v>13</v>
      </c>
      <c r="AO8" s="189"/>
      <c r="AP8" s="120"/>
      <c r="AQ8" s="119"/>
      <c r="AR8" s="302">
        <f t="shared" si="7"/>
        <v>91</v>
      </c>
      <c r="AS8" s="305">
        <f>IF(B8="","",COUNTIF('Calendrier Action'!$AG$78:$AM$93,"ALT"))</f>
        <v>0</v>
      </c>
      <c r="AT8" s="189"/>
      <c r="AU8" s="120"/>
      <c r="AV8" s="119"/>
      <c r="AW8" s="302">
        <f t="shared" si="8"/>
        <v>0</v>
      </c>
      <c r="AX8" s="305">
        <f>IF(B8="","",COUNTIF('Calendrier Action'!$I$112:$O$127,"ALT"))</f>
        <v>0</v>
      </c>
      <c r="AY8" s="189"/>
      <c r="AZ8" s="120"/>
      <c r="BA8" s="119"/>
      <c r="BB8" s="302">
        <f t="shared" si="9"/>
        <v>0</v>
      </c>
      <c r="BC8" s="305">
        <f>IF(B8="","",COUNTIF('Calendrier Action'!$U$112:$AA$127,"ALT"))</f>
        <v>0</v>
      </c>
      <c r="BD8" s="189"/>
      <c r="BE8" s="120"/>
      <c r="BF8" s="119"/>
      <c r="BG8" s="302">
        <f t="shared" si="10"/>
        <v>0</v>
      </c>
      <c r="BH8" s="305">
        <f>IF(B8="","",COUNTIF('Calendrier Action'!$AG$112:$AM$127,"ALT"))</f>
        <v>0</v>
      </c>
      <c r="BI8" s="189"/>
      <c r="BJ8" s="120"/>
      <c r="BK8" s="119"/>
      <c r="BL8" s="302">
        <f t="shared" si="11"/>
        <v>0</v>
      </c>
      <c r="BM8" s="302">
        <f t="shared" si="12"/>
        <v>560</v>
      </c>
    </row>
    <row r="9" spans="1:65" ht="24.95" customHeight="1" x14ac:dyDescent="0.2">
      <c r="A9" s="118">
        <v>6</v>
      </c>
      <c r="B9" s="300" t="str">
        <f>IF(Entrees!B7="","",Entrees!B7)</f>
        <v>X</v>
      </c>
      <c r="C9" s="300" t="str">
        <f>IF(Entrees!B7="","",Entrees!C7)</f>
        <v>Y</v>
      </c>
      <c r="D9" s="301" t="str">
        <f>IF(Entrees!O7="","",Entrees!O7)</f>
        <v/>
      </c>
      <c r="E9" s="302">
        <f>IF(B9="","",COUNTIF('Calendrier Action'!$I$10:$O$25,"ALT")*7)</f>
        <v>0</v>
      </c>
      <c r="F9" s="303"/>
      <c r="G9" s="304"/>
      <c r="H9" s="119"/>
      <c r="I9" s="302">
        <f t="shared" si="0"/>
        <v>0</v>
      </c>
      <c r="J9" s="305">
        <f>IF(B9="","",COUNTIF('Calendrier Action'!$U$10:$AA$25,"ALT"))</f>
        <v>0</v>
      </c>
      <c r="K9" s="189"/>
      <c r="L9" s="120"/>
      <c r="M9" s="119"/>
      <c r="N9" s="302">
        <f t="shared" si="1"/>
        <v>0</v>
      </c>
      <c r="O9" s="305">
        <f>IF(B9="","",COUNTIF('Calendrier Action'!$AG$10:$AM$25,"ALT"))</f>
        <v>19</v>
      </c>
      <c r="P9" s="189"/>
      <c r="Q9" s="120"/>
      <c r="R9" s="119"/>
      <c r="S9" s="302">
        <f t="shared" si="2"/>
        <v>133</v>
      </c>
      <c r="T9" s="305">
        <f>IF(B9="","",COUNTIF('Calendrier Action'!$I$44:$O$59,"ALT"))</f>
        <v>1</v>
      </c>
      <c r="U9" s="189"/>
      <c r="V9" s="120"/>
      <c r="W9" s="119"/>
      <c r="X9" s="302">
        <f t="shared" si="3"/>
        <v>7</v>
      </c>
      <c r="Y9" s="305">
        <f>IF(B9="","",COUNTIF('Calendrier Action'!$U$44:$AA$59,"ALT"))</f>
        <v>20</v>
      </c>
      <c r="Z9" s="189"/>
      <c r="AA9" s="120"/>
      <c r="AB9" s="119"/>
      <c r="AC9" s="302">
        <f t="shared" si="4"/>
        <v>140</v>
      </c>
      <c r="AD9" s="305">
        <f>IF(B9="","",COUNTIF('Calendrier Action'!$AG$44:$AM$59,"ALT"))</f>
        <v>10</v>
      </c>
      <c r="AE9" s="189"/>
      <c r="AF9" s="120"/>
      <c r="AG9" s="119"/>
      <c r="AH9" s="302">
        <f t="shared" si="5"/>
        <v>70</v>
      </c>
      <c r="AI9" s="305">
        <f>IF(B9="","",COUNTIF('Calendrier Action'!$I$78:$O$93,"ALT"))</f>
        <v>17</v>
      </c>
      <c r="AJ9" s="189"/>
      <c r="AK9" s="120"/>
      <c r="AL9" s="119"/>
      <c r="AM9" s="302">
        <f t="shared" si="6"/>
        <v>119</v>
      </c>
      <c r="AN9" s="305">
        <f>IF(B9="","",COUNTIF('Calendrier Action'!$U$78:$AA$93,"ALT"))</f>
        <v>13</v>
      </c>
      <c r="AO9" s="189"/>
      <c r="AP9" s="120"/>
      <c r="AQ9" s="119"/>
      <c r="AR9" s="302">
        <f t="shared" si="7"/>
        <v>91</v>
      </c>
      <c r="AS9" s="305">
        <f>IF(B9="","",COUNTIF('Calendrier Action'!$AG$78:$AM$93,"ALT"))</f>
        <v>0</v>
      </c>
      <c r="AT9" s="189"/>
      <c r="AU9" s="120"/>
      <c r="AV9" s="119"/>
      <c r="AW9" s="302">
        <f t="shared" si="8"/>
        <v>0</v>
      </c>
      <c r="AX9" s="305">
        <f>IF(B9="","",COUNTIF('Calendrier Action'!$I$112:$O$127,"ALT"))</f>
        <v>0</v>
      </c>
      <c r="AY9" s="189"/>
      <c r="AZ9" s="120"/>
      <c r="BA9" s="119"/>
      <c r="BB9" s="302">
        <f t="shared" si="9"/>
        <v>0</v>
      </c>
      <c r="BC9" s="305">
        <f>IF(B9="","",COUNTIF('Calendrier Action'!$U$112:$AA$127,"ALT"))</f>
        <v>0</v>
      </c>
      <c r="BD9" s="189"/>
      <c r="BE9" s="120"/>
      <c r="BF9" s="119"/>
      <c r="BG9" s="302">
        <f t="shared" si="10"/>
        <v>0</v>
      </c>
      <c r="BH9" s="305">
        <f>IF(B9="","",COUNTIF('Calendrier Action'!$AG$112:$AM$127,"ALT"))</f>
        <v>0</v>
      </c>
      <c r="BI9" s="189"/>
      <c r="BJ9" s="120"/>
      <c r="BK9" s="119"/>
      <c r="BL9" s="302">
        <f t="shared" si="11"/>
        <v>0</v>
      </c>
      <c r="BM9" s="302">
        <f t="shared" si="12"/>
        <v>560</v>
      </c>
    </row>
    <row r="10" spans="1:65" ht="24.95" customHeight="1" x14ac:dyDescent="0.2">
      <c r="A10" s="118">
        <v>7</v>
      </c>
      <c r="B10" s="300" t="str">
        <f>IF(Entrees!B8="","",Entrees!B8)</f>
        <v>X</v>
      </c>
      <c r="C10" s="300" t="str">
        <f>IF(Entrees!B8="","",Entrees!C8)</f>
        <v>Y</v>
      </c>
      <c r="D10" s="301" t="str">
        <f>IF(Entrees!O8="","",Entrees!O8)</f>
        <v/>
      </c>
      <c r="E10" s="302">
        <f>IF(B10="","",COUNTIF('Calendrier Action'!$I$10:$O$25,"ALT")*7)</f>
        <v>0</v>
      </c>
      <c r="F10" s="303"/>
      <c r="G10" s="304"/>
      <c r="H10" s="119"/>
      <c r="I10" s="302">
        <f t="shared" si="0"/>
        <v>0</v>
      </c>
      <c r="J10" s="305">
        <f>IF(B10="","",COUNTIF('Calendrier Action'!$U$10:$AA$25,"ALT"))</f>
        <v>0</v>
      </c>
      <c r="K10" s="189"/>
      <c r="L10" s="120"/>
      <c r="M10" s="119"/>
      <c r="N10" s="302">
        <f t="shared" si="1"/>
        <v>0</v>
      </c>
      <c r="O10" s="305">
        <f>IF(B10="","",COUNTIF('Calendrier Action'!$AG$10:$AM$25,"ALT"))</f>
        <v>19</v>
      </c>
      <c r="P10" s="189"/>
      <c r="Q10" s="120"/>
      <c r="R10" s="119"/>
      <c r="S10" s="302">
        <f t="shared" si="2"/>
        <v>133</v>
      </c>
      <c r="T10" s="305">
        <f>IF(B10="","",COUNTIF('Calendrier Action'!$I$44:$O$59,"ALT"))</f>
        <v>1</v>
      </c>
      <c r="U10" s="189"/>
      <c r="V10" s="120"/>
      <c r="W10" s="119"/>
      <c r="X10" s="302">
        <f t="shared" si="3"/>
        <v>7</v>
      </c>
      <c r="Y10" s="305">
        <f>IF(B10="","",COUNTIF('Calendrier Action'!$U$44:$AA$59,"ALT"))</f>
        <v>20</v>
      </c>
      <c r="Z10" s="189"/>
      <c r="AA10" s="120"/>
      <c r="AB10" s="119"/>
      <c r="AC10" s="302">
        <f t="shared" si="4"/>
        <v>140</v>
      </c>
      <c r="AD10" s="305">
        <f>IF(B10="","",COUNTIF('Calendrier Action'!$AG$44:$AM$59,"ALT"))</f>
        <v>10</v>
      </c>
      <c r="AE10" s="189"/>
      <c r="AF10" s="120"/>
      <c r="AG10" s="119"/>
      <c r="AH10" s="302">
        <f t="shared" si="5"/>
        <v>70</v>
      </c>
      <c r="AI10" s="305">
        <f>IF(B10="","",COUNTIF('Calendrier Action'!$I$78:$O$93,"ALT"))</f>
        <v>17</v>
      </c>
      <c r="AJ10" s="189"/>
      <c r="AK10" s="120"/>
      <c r="AL10" s="119"/>
      <c r="AM10" s="302">
        <f t="shared" si="6"/>
        <v>119</v>
      </c>
      <c r="AN10" s="305">
        <f>IF(B10="","",COUNTIF('Calendrier Action'!$U$78:$AA$93,"ALT"))</f>
        <v>13</v>
      </c>
      <c r="AO10" s="189"/>
      <c r="AP10" s="120"/>
      <c r="AQ10" s="119"/>
      <c r="AR10" s="302">
        <f t="shared" si="7"/>
        <v>91</v>
      </c>
      <c r="AS10" s="305">
        <f>IF(B10="","",COUNTIF('Calendrier Action'!$AG$78:$AM$93,"ALT"))</f>
        <v>0</v>
      </c>
      <c r="AT10" s="189"/>
      <c r="AU10" s="120"/>
      <c r="AV10" s="119"/>
      <c r="AW10" s="302">
        <f t="shared" si="8"/>
        <v>0</v>
      </c>
      <c r="AX10" s="305">
        <f>IF(B10="","",COUNTIF('Calendrier Action'!$I$112:$O$127,"ALT"))</f>
        <v>0</v>
      </c>
      <c r="AY10" s="189"/>
      <c r="AZ10" s="120"/>
      <c r="BA10" s="119"/>
      <c r="BB10" s="302">
        <f t="shared" si="9"/>
        <v>0</v>
      </c>
      <c r="BC10" s="305">
        <f>IF(B10="","",COUNTIF('Calendrier Action'!$U$112:$AA$127,"ALT"))</f>
        <v>0</v>
      </c>
      <c r="BD10" s="189"/>
      <c r="BE10" s="120"/>
      <c r="BF10" s="119"/>
      <c r="BG10" s="302">
        <f t="shared" si="10"/>
        <v>0</v>
      </c>
      <c r="BH10" s="305">
        <f>IF(B10="","",COUNTIF('Calendrier Action'!$AG$112:$AM$127,"ALT"))</f>
        <v>0</v>
      </c>
      <c r="BI10" s="189"/>
      <c r="BJ10" s="120"/>
      <c r="BK10" s="119"/>
      <c r="BL10" s="302">
        <f t="shared" si="11"/>
        <v>0</v>
      </c>
      <c r="BM10" s="302">
        <f t="shared" si="12"/>
        <v>560</v>
      </c>
    </row>
    <row r="11" spans="1:65" ht="24.95" customHeight="1" x14ac:dyDescent="0.2">
      <c r="A11" s="118">
        <v>8</v>
      </c>
      <c r="B11" s="300" t="str">
        <f>IF(Entrees!B9="","",Entrees!B9)</f>
        <v>X</v>
      </c>
      <c r="C11" s="300" t="str">
        <f>IF(Entrees!B9="","",Entrees!C9)</f>
        <v>Y</v>
      </c>
      <c r="D11" s="301" t="str">
        <f>IF(Entrees!O9="","",Entrees!O9)</f>
        <v/>
      </c>
      <c r="E11" s="302">
        <f>IF(B11="","",COUNTIF('Calendrier Action'!$I$10:$O$25,"ALT")*7)</f>
        <v>0</v>
      </c>
      <c r="F11" s="303"/>
      <c r="G11" s="304"/>
      <c r="H11" s="119"/>
      <c r="I11" s="302">
        <f t="shared" si="0"/>
        <v>0</v>
      </c>
      <c r="J11" s="305">
        <f>IF(B11="","",COUNTIF('Calendrier Action'!$U$10:$AA$25,"ALT"))</f>
        <v>0</v>
      </c>
      <c r="K11" s="189"/>
      <c r="L11" s="120"/>
      <c r="M11" s="119"/>
      <c r="N11" s="302">
        <f t="shared" si="1"/>
        <v>0</v>
      </c>
      <c r="O11" s="305">
        <f>IF(B11="","",COUNTIF('Calendrier Action'!$AG$10:$AM$25,"ALT"))</f>
        <v>19</v>
      </c>
      <c r="P11" s="189"/>
      <c r="Q11" s="120"/>
      <c r="R11" s="119"/>
      <c r="S11" s="302">
        <f t="shared" si="2"/>
        <v>133</v>
      </c>
      <c r="T11" s="305">
        <f>IF(B11="","",COUNTIF('Calendrier Action'!$I$44:$O$59,"ALT"))</f>
        <v>1</v>
      </c>
      <c r="U11" s="189"/>
      <c r="V11" s="120"/>
      <c r="W11" s="119"/>
      <c r="X11" s="302">
        <f t="shared" si="3"/>
        <v>7</v>
      </c>
      <c r="Y11" s="305">
        <f>IF(B11="","",COUNTIF('Calendrier Action'!$U$44:$AA$59,"ALT"))</f>
        <v>20</v>
      </c>
      <c r="Z11" s="189"/>
      <c r="AA11" s="120"/>
      <c r="AB11" s="119"/>
      <c r="AC11" s="302">
        <f t="shared" si="4"/>
        <v>140</v>
      </c>
      <c r="AD11" s="305">
        <f>IF(B11="","",COUNTIF('Calendrier Action'!$AG$44:$AM$59,"ALT"))</f>
        <v>10</v>
      </c>
      <c r="AE11" s="189"/>
      <c r="AF11" s="120"/>
      <c r="AG11" s="119"/>
      <c r="AH11" s="302">
        <f t="shared" si="5"/>
        <v>70</v>
      </c>
      <c r="AI11" s="305">
        <f>IF(B11="","",COUNTIF('Calendrier Action'!$I$78:$O$93,"ALT"))</f>
        <v>17</v>
      </c>
      <c r="AJ11" s="189"/>
      <c r="AK11" s="120"/>
      <c r="AL11" s="119"/>
      <c r="AM11" s="302">
        <f t="shared" si="6"/>
        <v>119</v>
      </c>
      <c r="AN11" s="305">
        <f>IF(B11="","",COUNTIF('Calendrier Action'!$U$78:$AA$93,"ALT"))</f>
        <v>13</v>
      </c>
      <c r="AO11" s="189"/>
      <c r="AP11" s="120"/>
      <c r="AQ11" s="119"/>
      <c r="AR11" s="302">
        <f t="shared" si="7"/>
        <v>91</v>
      </c>
      <c r="AS11" s="305">
        <f>IF(B11="","",COUNTIF('Calendrier Action'!$AG$78:$AM$93,"ALT"))</f>
        <v>0</v>
      </c>
      <c r="AT11" s="189"/>
      <c r="AU11" s="120"/>
      <c r="AV11" s="119"/>
      <c r="AW11" s="302">
        <f t="shared" si="8"/>
        <v>0</v>
      </c>
      <c r="AX11" s="305">
        <f>IF(B11="","",COUNTIF('Calendrier Action'!$I$112:$O$127,"ALT"))</f>
        <v>0</v>
      </c>
      <c r="AY11" s="189"/>
      <c r="AZ11" s="120"/>
      <c r="BA11" s="119"/>
      <c r="BB11" s="302">
        <f t="shared" si="9"/>
        <v>0</v>
      </c>
      <c r="BC11" s="305">
        <f>IF(B11="","",COUNTIF('Calendrier Action'!$U$112:$AA$127,"ALT"))</f>
        <v>0</v>
      </c>
      <c r="BD11" s="189"/>
      <c r="BE11" s="120"/>
      <c r="BF11" s="119"/>
      <c r="BG11" s="302">
        <f t="shared" si="10"/>
        <v>0</v>
      </c>
      <c r="BH11" s="305">
        <f>IF(B11="","",COUNTIF('Calendrier Action'!$AG$112:$AM$127,"ALT"))</f>
        <v>0</v>
      </c>
      <c r="BI11" s="189"/>
      <c r="BJ11" s="120"/>
      <c r="BK11" s="119"/>
      <c r="BL11" s="302">
        <f t="shared" si="11"/>
        <v>0</v>
      </c>
      <c r="BM11" s="302">
        <f t="shared" si="12"/>
        <v>560</v>
      </c>
    </row>
    <row r="12" spans="1:65" ht="24.95" customHeight="1" x14ac:dyDescent="0.2">
      <c r="A12" s="118">
        <v>9</v>
      </c>
      <c r="B12" s="300" t="str">
        <f>IF(Entrees!B10="","",Entrees!B10)</f>
        <v>X</v>
      </c>
      <c r="C12" s="300" t="str">
        <f>IF(Entrees!B10="","",Entrees!C10)</f>
        <v>Y</v>
      </c>
      <c r="D12" s="301" t="str">
        <f>IF(Entrees!O10="","",Entrees!O10)</f>
        <v/>
      </c>
      <c r="E12" s="302">
        <f>IF(B12="","",COUNTIF('Calendrier Action'!$I$10:$O$25,"ALT")*7)</f>
        <v>0</v>
      </c>
      <c r="F12" s="303"/>
      <c r="G12" s="304"/>
      <c r="H12" s="119"/>
      <c r="I12" s="302">
        <f t="shared" si="0"/>
        <v>0</v>
      </c>
      <c r="J12" s="305">
        <f>IF(B12="","",COUNTIF('Calendrier Action'!$U$10:$AA$25,"ALT"))</f>
        <v>0</v>
      </c>
      <c r="K12" s="189"/>
      <c r="L12" s="120"/>
      <c r="M12" s="119"/>
      <c r="N12" s="302">
        <f t="shared" si="1"/>
        <v>0</v>
      </c>
      <c r="O12" s="305">
        <f>IF(B12="","",COUNTIF('Calendrier Action'!$AG$10:$AM$25,"ALT"))</f>
        <v>19</v>
      </c>
      <c r="P12" s="189"/>
      <c r="Q12" s="120"/>
      <c r="R12" s="119"/>
      <c r="S12" s="302">
        <f t="shared" si="2"/>
        <v>133</v>
      </c>
      <c r="T12" s="305">
        <f>IF(B12="","",COUNTIF('Calendrier Action'!$I$44:$O$59,"ALT"))</f>
        <v>1</v>
      </c>
      <c r="U12" s="189"/>
      <c r="V12" s="120"/>
      <c r="W12" s="119"/>
      <c r="X12" s="302">
        <f t="shared" si="3"/>
        <v>7</v>
      </c>
      <c r="Y12" s="305">
        <f>IF(B12="","",COUNTIF('Calendrier Action'!$U$44:$AA$59,"ALT"))</f>
        <v>20</v>
      </c>
      <c r="Z12" s="189"/>
      <c r="AA12" s="120"/>
      <c r="AB12" s="119"/>
      <c r="AC12" s="302">
        <f t="shared" si="4"/>
        <v>140</v>
      </c>
      <c r="AD12" s="305">
        <f>IF(B12="","",COUNTIF('Calendrier Action'!$AG$44:$AM$59,"ALT"))</f>
        <v>10</v>
      </c>
      <c r="AE12" s="189"/>
      <c r="AF12" s="120"/>
      <c r="AG12" s="119"/>
      <c r="AH12" s="302">
        <f t="shared" si="5"/>
        <v>70</v>
      </c>
      <c r="AI12" s="305">
        <f>IF(B12="","",COUNTIF('Calendrier Action'!$I$78:$O$93,"ALT"))</f>
        <v>17</v>
      </c>
      <c r="AJ12" s="189"/>
      <c r="AK12" s="120"/>
      <c r="AL12" s="119"/>
      <c r="AM12" s="302">
        <f t="shared" si="6"/>
        <v>119</v>
      </c>
      <c r="AN12" s="305">
        <f>IF(B12="","",COUNTIF('Calendrier Action'!$U$78:$AA$93,"ALT"))</f>
        <v>13</v>
      </c>
      <c r="AO12" s="189"/>
      <c r="AP12" s="120"/>
      <c r="AQ12" s="119"/>
      <c r="AR12" s="302">
        <f t="shared" si="7"/>
        <v>91</v>
      </c>
      <c r="AS12" s="305">
        <f>IF(B12="","",COUNTIF('Calendrier Action'!$AG$78:$AM$93,"ALT"))</f>
        <v>0</v>
      </c>
      <c r="AT12" s="189"/>
      <c r="AU12" s="120"/>
      <c r="AV12" s="119"/>
      <c r="AW12" s="302">
        <f t="shared" si="8"/>
        <v>0</v>
      </c>
      <c r="AX12" s="305">
        <f>IF(B12="","",COUNTIF('Calendrier Action'!$I$112:$O$127,"ALT"))</f>
        <v>0</v>
      </c>
      <c r="AY12" s="189"/>
      <c r="AZ12" s="120"/>
      <c r="BA12" s="119"/>
      <c r="BB12" s="302">
        <f t="shared" si="9"/>
        <v>0</v>
      </c>
      <c r="BC12" s="305">
        <f>IF(B12="","",COUNTIF('Calendrier Action'!$U$112:$AA$127,"ALT"))</f>
        <v>0</v>
      </c>
      <c r="BD12" s="189"/>
      <c r="BE12" s="120"/>
      <c r="BF12" s="119"/>
      <c r="BG12" s="302">
        <f t="shared" si="10"/>
        <v>0</v>
      </c>
      <c r="BH12" s="305">
        <f>IF(B12="","",COUNTIF('Calendrier Action'!$AG$112:$AM$127,"ALT"))</f>
        <v>0</v>
      </c>
      <c r="BI12" s="189"/>
      <c r="BJ12" s="120"/>
      <c r="BK12" s="119"/>
      <c r="BL12" s="302">
        <f t="shared" si="11"/>
        <v>0</v>
      </c>
      <c r="BM12" s="302">
        <f t="shared" si="12"/>
        <v>560</v>
      </c>
    </row>
    <row r="13" spans="1:65" ht="24.95" customHeight="1" x14ac:dyDescent="0.2">
      <c r="A13" s="118">
        <v>10</v>
      </c>
      <c r="B13" s="300" t="str">
        <f>IF(Entrees!B11="","",Entrees!B11)</f>
        <v>X</v>
      </c>
      <c r="C13" s="300" t="str">
        <f>IF(Entrees!B11="","",Entrees!C11)</f>
        <v>Y</v>
      </c>
      <c r="D13" s="301" t="str">
        <f>IF(Entrees!O11="","",Entrees!O11)</f>
        <v/>
      </c>
      <c r="E13" s="302">
        <f>IF(B13="","",COUNTIF('Calendrier Action'!$I$10:$O$25,"ALT")*7)</f>
        <v>0</v>
      </c>
      <c r="F13" s="303"/>
      <c r="G13" s="304"/>
      <c r="H13" s="119"/>
      <c r="I13" s="302">
        <f t="shared" si="0"/>
        <v>0</v>
      </c>
      <c r="J13" s="305">
        <f>IF(B13="","",COUNTIF('Calendrier Action'!$U$10:$AA$25,"ALT"))</f>
        <v>0</v>
      </c>
      <c r="K13" s="189"/>
      <c r="L13" s="120"/>
      <c r="M13" s="119"/>
      <c r="N13" s="302">
        <f t="shared" si="1"/>
        <v>0</v>
      </c>
      <c r="O13" s="305">
        <f>IF(B13="","",COUNTIF('Calendrier Action'!$AG$10:$AM$25,"ALT"))</f>
        <v>19</v>
      </c>
      <c r="P13" s="189"/>
      <c r="Q13" s="120"/>
      <c r="R13" s="119"/>
      <c r="S13" s="302">
        <f t="shared" si="2"/>
        <v>133</v>
      </c>
      <c r="T13" s="305">
        <f>IF(B13="","",COUNTIF('Calendrier Action'!$I$44:$O$59,"ALT"))</f>
        <v>1</v>
      </c>
      <c r="U13" s="189"/>
      <c r="V13" s="120"/>
      <c r="W13" s="119"/>
      <c r="X13" s="302">
        <f t="shared" si="3"/>
        <v>7</v>
      </c>
      <c r="Y13" s="305">
        <f>IF(B13="","",COUNTIF('Calendrier Action'!$U$44:$AA$59,"ALT"))</f>
        <v>20</v>
      </c>
      <c r="Z13" s="189"/>
      <c r="AA13" s="120"/>
      <c r="AB13" s="119"/>
      <c r="AC13" s="302">
        <f t="shared" si="4"/>
        <v>140</v>
      </c>
      <c r="AD13" s="305">
        <f>IF(B13="","",COUNTIF('Calendrier Action'!$AG$44:$AM$59,"ALT"))</f>
        <v>10</v>
      </c>
      <c r="AE13" s="189"/>
      <c r="AF13" s="120"/>
      <c r="AG13" s="119"/>
      <c r="AH13" s="302">
        <f t="shared" si="5"/>
        <v>70</v>
      </c>
      <c r="AI13" s="305">
        <f>IF(B13="","",COUNTIF('Calendrier Action'!$I$78:$O$93,"ALT"))</f>
        <v>17</v>
      </c>
      <c r="AJ13" s="189"/>
      <c r="AK13" s="120"/>
      <c r="AL13" s="119"/>
      <c r="AM13" s="302">
        <f t="shared" si="6"/>
        <v>119</v>
      </c>
      <c r="AN13" s="305">
        <f>IF(B13="","",COUNTIF('Calendrier Action'!$U$78:$AA$93,"ALT"))</f>
        <v>13</v>
      </c>
      <c r="AO13" s="189"/>
      <c r="AP13" s="120"/>
      <c r="AQ13" s="119"/>
      <c r="AR13" s="302">
        <f t="shared" si="7"/>
        <v>91</v>
      </c>
      <c r="AS13" s="305">
        <f>IF(B13="","",COUNTIF('Calendrier Action'!$AG$78:$AM$93,"ALT"))</f>
        <v>0</v>
      </c>
      <c r="AT13" s="189"/>
      <c r="AU13" s="120"/>
      <c r="AV13" s="119"/>
      <c r="AW13" s="302">
        <f t="shared" si="8"/>
        <v>0</v>
      </c>
      <c r="AX13" s="305">
        <f>IF(B13="","",COUNTIF('Calendrier Action'!$I$112:$O$127,"ALT"))</f>
        <v>0</v>
      </c>
      <c r="AY13" s="189"/>
      <c r="AZ13" s="120"/>
      <c r="BA13" s="119"/>
      <c r="BB13" s="302">
        <f t="shared" si="9"/>
        <v>0</v>
      </c>
      <c r="BC13" s="305">
        <f>IF(B13="","",COUNTIF('Calendrier Action'!$U$112:$AA$127,"ALT"))</f>
        <v>0</v>
      </c>
      <c r="BD13" s="189"/>
      <c r="BE13" s="120"/>
      <c r="BF13" s="119"/>
      <c r="BG13" s="302">
        <f t="shared" si="10"/>
        <v>0</v>
      </c>
      <c r="BH13" s="305">
        <f>IF(B13="","",COUNTIF('Calendrier Action'!$AG$112:$AM$127,"ALT"))</f>
        <v>0</v>
      </c>
      <c r="BI13" s="189"/>
      <c r="BJ13" s="120"/>
      <c r="BK13" s="119"/>
      <c r="BL13" s="302">
        <f t="shared" si="11"/>
        <v>0</v>
      </c>
      <c r="BM13" s="302">
        <f t="shared" si="12"/>
        <v>560</v>
      </c>
    </row>
    <row r="14" spans="1:65" ht="24.95" customHeight="1" x14ac:dyDescent="0.2">
      <c r="A14" s="118">
        <v>11</v>
      </c>
      <c r="B14" s="300" t="str">
        <f>IF(Entrees!B12="","",Entrees!B12)</f>
        <v>X</v>
      </c>
      <c r="C14" s="300" t="str">
        <f>IF(Entrees!B12="","",Entrees!C12)</f>
        <v>Y</v>
      </c>
      <c r="D14" s="301" t="str">
        <f>IF(Entrees!O12="","",Entrees!O12)</f>
        <v/>
      </c>
      <c r="E14" s="302">
        <f>IF(B14="","",COUNTIF('Calendrier Action'!$I$10:$O$25,"ALT")*7)</f>
        <v>0</v>
      </c>
      <c r="F14" s="303"/>
      <c r="G14" s="304"/>
      <c r="H14" s="119"/>
      <c r="I14" s="302">
        <f t="shared" si="0"/>
        <v>0</v>
      </c>
      <c r="J14" s="305">
        <f>IF(B14="","",COUNTIF('Calendrier Action'!$U$10:$AA$25,"ALT"))</f>
        <v>0</v>
      </c>
      <c r="K14" s="189"/>
      <c r="L14" s="120"/>
      <c r="M14" s="119"/>
      <c r="N14" s="302">
        <f t="shared" si="1"/>
        <v>0</v>
      </c>
      <c r="O14" s="305">
        <f>IF(B14="","",COUNTIF('Calendrier Action'!$AG$10:$AM$25,"ALT"))</f>
        <v>19</v>
      </c>
      <c r="P14" s="189"/>
      <c r="Q14" s="120"/>
      <c r="R14" s="119"/>
      <c r="S14" s="302">
        <f t="shared" si="2"/>
        <v>133</v>
      </c>
      <c r="T14" s="305">
        <f>IF(B14="","",COUNTIF('Calendrier Action'!$I$44:$O$59,"ALT"))</f>
        <v>1</v>
      </c>
      <c r="U14" s="189"/>
      <c r="V14" s="120"/>
      <c r="W14" s="119"/>
      <c r="X14" s="302">
        <f t="shared" si="3"/>
        <v>7</v>
      </c>
      <c r="Y14" s="305">
        <f>IF(B14="","",COUNTIF('Calendrier Action'!$U$44:$AA$59,"ALT"))</f>
        <v>20</v>
      </c>
      <c r="Z14" s="189"/>
      <c r="AA14" s="120"/>
      <c r="AB14" s="119"/>
      <c r="AC14" s="302">
        <f t="shared" si="4"/>
        <v>140</v>
      </c>
      <c r="AD14" s="305">
        <f>IF(B14="","",COUNTIF('Calendrier Action'!$AG$44:$AM$59,"ALT"))</f>
        <v>10</v>
      </c>
      <c r="AE14" s="189"/>
      <c r="AF14" s="120"/>
      <c r="AG14" s="119"/>
      <c r="AH14" s="302">
        <f t="shared" si="5"/>
        <v>70</v>
      </c>
      <c r="AI14" s="305">
        <f>IF(B14="","",COUNTIF('Calendrier Action'!$I$78:$O$93,"ALT"))</f>
        <v>17</v>
      </c>
      <c r="AJ14" s="189"/>
      <c r="AK14" s="120"/>
      <c r="AL14" s="119"/>
      <c r="AM14" s="302">
        <f t="shared" si="6"/>
        <v>119</v>
      </c>
      <c r="AN14" s="305">
        <f>IF(B14="","",COUNTIF('Calendrier Action'!$U$78:$AA$93,"ALT"))</f>
        <v>13</v>
      </c>
      <c r="AO14" s="189"/>
      <c r="AP14" s="120"/>
      <c r="AQ14" s="119"/>
      <c r="AR14" s="302">
        <f t="shared" si="7"/>
        <v>91</v>
      </c>
      <c r="AS14" s="305">
        <f>IF(B14="","",COUNTIF('Calendrier Action'!$AG$78:$AM$93,"ALT"))</f>
        <v>0</v>
      </c>
      <c r="AT14" s="189"/>
      <c r="AU14" s="120"/>
      <c r="AV14" s="119"/>
      <c r="AW14" s="302">
        <f t="shared" si="8"/>
        <v>0</v>
      </c>
      <c r="AX14" s="305">
        <f>IF(B14="","",COUNTIF('Calendrier Action'!$I$112:$O$127,"ALT"))</f>
        <v>0</v>
      </c>
      <c r="AY14" s="189"/>
      <c r="AZ14" s="120"/>
      <c r="BA14" s="119"/>
      <c r="BB14" s="302">
        <f t="shared" si="9"/>
        <v>0</v>
      </c>
      <c r="BC14" s="305">
        <f>IF(B14="","",COUNTIF('Calendrier Action'!$U$112:$AA$127,"ALT"))</f>
        <v>0</v>
      </c>
      <c r="BD14" s="189"/>
      <c r="BE14" s="120"/>
      <c r="BF14" s="119"/>
      <c r="BG14" s="302">
        <f t="shared" si="10"/>
        <v>0</v>
      </c>
      <c r="BH14" s="305">
        <f>IF(B14="","",COUNTIF('Calendrier Action'!$AG$112:$AM$127,"ALT"))</f>
        <v>0</v>
      </c>
      <c r="BI14" s="189"/>
      <c r="BJ14" s="120"/>
      <c r="BK14" s="119"/>
      <c r="BL14" s="302">
        <f t="shared" si="11"/>
        <v>0</v>
      </c>
      <c r="BM14" s="302">
        <f t="shared" si="12"/>
        <v>560</v>
      </c>
    </row>
    <row r="15" spans="1:65" ht="24.95" customHeight="1" x14ac:dyDescent="0.2">
      <c r="A15" s="118">
        <v>12</v>
      </c>
      <c r="B15" s="300" t="str">
        <f>IF(Entrees!B13="","",Entrees!B13)</f>
        <v>X</v>
      </c>
      <c r="C15" s="300" t="str">
        <f>IF(Entrees!B13="","",Entrees!C13)</f>
        <v>Y</v>
      </c>
      <c r="D15" s="301" t="str">
        <f>IF(Entrees!O13="","",Entrees!O13)</f>
        <v/>
      </c>
      <c r="E15" s="302">
        <f>IF(B15="","",COUNTIF('Calendrier Action'!$I$10:$O$25,"ALT")*7)</f>
        <v>0</v>
      </c>
      <c r="F15" s="303"/>
      <c r="G15" s="304"/>
      <c r="H15" s="119"/>
      <c r="I15" s="302">
        <f t="shared" si="0"/>
        <v>0</v>
      </c>
      <c r="J15" s="305">
        <f>IF(B15="","",COUNTIF('Calendrier Action'!$U$10:$AA$25,"ALT"))</f>
        <v>0</v>
      </c>
      <c r="K15" s="189"/>
      <c r="L15" s="120"/>
      <c r="M15" s="119"/>
      <c r="N15" s="302">
        <f t="shared" si="1"/>
        <v>0</v>
      </c>
      <c r="O15" s="305">
        <f>IF(B15="","",COUNTIF('Calendrier Action'!$AG$10:$AM$25,"ALT"))</f>
        <v>19</v>
      </c>
      <c r="P15" s="189"/>
      <c r="Q15" s="120"/>
      <c r="R15" s="119"/>
      <c r="S15" s="302">
        <f t="shared" si="2"/>
        <v>133</v>
      </c>
      <c r="T15" s="305">
        <f>IF(B15="","",COUNTIF('Calendrier Action'!$I$44:$O$59,"ALT"))</f>
        <v>1</v>
      </c>
      <c r="U15" s="189"/>
      <c r="V15" s="120"/>
      <c r="W15" s="119"/>
      <c r="X15" s="302">
        <f t="shared" si="3"/>
        <v>7</v>
      </c>
      <c r="Y15" s="305">
        <f>IF(B15="","",COUNTIF('Calendrier Action'!$U$44:$AA$59,"ALT"))</f>
        <v>20</v>
      </c>
      <c r="Z15" s="189"/>
      <c r="AA15" s="120"/>
      <c r="AB15" s="119"/>
      <c r="AC15" s="302">
        <f t="shared" si="4"/>
        <v>140</v>
      </c>
      <c r="AD15" s="305">
        <f>IF(B15="","",COUNTIF('Calendrier Action'!$AG$44:$AM$59,"ALT"))</f>
        <v>10</v>
      </c>
      <c r="AE15" s="189"/>
      <c r="AF15" s="120"/>
      <c r="AG15" s="119"/>
      <c r="AH15" s="302">
        <f t="shared" si="5"/>
        <v>70</v>
      </c>
      <c r="AI15" s="305">
        <f>IF(B15="","",COUNTIF('Calendrier Action'!$I$78:$O$93,"ALT"))</f>
        <v>17</v>
      </c>
      <c r="AJ15" s="189"/>
      <c r="AK15" s="120"/>
      <c r="AL15" s="119"/>
      <c r="AM15" s="302">
        <f t="shared" si="6"/>
        <v>119</v>
      </c>
      <c r="AN15" s="305">
        <f>IF(B15="","",COUNTIF('Calendrier Action'!$U$78:$AA$93,"ALT"))</f>
        <v>13</v>
      </c>
      <c r="AO15" s="189"/>
      <c r="AP15" s="120"/>
      <c r="AQ15" s="119"/>
      <c r="AR15" s="302">
        <f t="shared" si="7"/>
        <v>91</v>
      </c>
      <c r="AS15" s="305">
        <f>IF(B15="","",COUNTIF('Calendrier Action'!$AG$78:$AM$93,"ALT"))</f>
        <v>0</v>
      </c>
      <c r="AT15" s="189"/>
      <c r="AU15" s="120"/>
      <c r="AV15" s="119"/>
      <c r="AW15" s="302">
        <f t="shared" si="8"/>
        <v>0</v>
      </c>
      <c r="AX15" s="305">
        <f>IF(B15="","",COUNTIF('Calendrier Action'!$I$112:$O$127,"ALT"))</f>
        <v>0</v>
      </c>
      <c r="AY15" s="189"/>
      <c r="AZ15" s="120"/>
      <c r="BA15" s="119"/>
      <c r="BB15" s="302">
        <f t="shared" si="9"/>
        <v>0</v>
      </c>
      <c r="BC15" s="305">
        <f>IF(B15="","",COUNTIF('Calendrier Action'!$U$112:$AA$127,"ALT"))</f>
        <v>0</v>
      </c>
      <c r="BD15" s="189"/>
      <c r="BE15" s="120"/>
      <c r="BF15" s="119"/>
      <c r="BG15" s="302">
        <f t="shared" si="10"/>
        <v>0</v>
      </c>
      <c r="BH15" s="305">
        <f>IF(B15="","",COUNTIF('Calendrier Action'!$AG$112:$AM$127,"ALT"))</f>
        <v>0</v>
      </c>
      <c r="BI15" s="189"/>
      <c r="BJ15" s="120"/>
      <c r="BK15" s="119"/>
      <c r="BL15" s="302">
        <f t="shared" si="11"/>
        <v>0</v>
      </c>
      <c r="BM15" s="302">
        <f t="shared" si="12"/>
        <v>560</v>
      </c>
    </row>
    <row r="16" spans="1:65" ht="24.95" customHeight="1" x14ac:dyDescent="0.2">
      <c r="A16" s="118">
        <v>13</v>
      </c>
      <c r="B16" s="300" t="str">
        <f>IF(Entrees!B14="","",Entrees!B14)</f>
        <v>X</v>
      </c>
      <c r="C16" s="300" t="str">
        <f>IF(Entrees!B14="","",Entrees!C14)</f>
        <v>Y</v>
      </c>
      <c r="D16" s="301" t="str">
        <f>IF(Entrees!O14="","",Entrees!O14)</f>
        <v/>
      </c>
      <c r="E16" s="302">
        <f>IF(B16="","",COUNTIF('Calendrier Action'!$I$10:$O$25,"ALT")*7)</f>
        <v>0</v>
      </c>
      <c r="F16" s="303"/>
      <c r="G16" s="304"/>
      <c r="H16" s="119"/>
      <c r="I16" s="302">
        <f t="shared" si="0"/>
        <v>0</v>
      </c>
      <c r="J16" s="305">
        <f>IF(B16="","",COUNTIF('Calendrier Action'!$U$10:$AA$25,"ALT"))</f>
        <v>0</v>
      </c>
      <c r="K16" s="189"/>
      <c r="L16" s="120"/>
      <c r="M16" s="119"/>
      <c r="N16" s="302">
        <f t="shared" si="1"/>
        <v>0</v>
      </c>
      <c r="O16" s="305">
        <f>IF(B16="","",COUNTIF('Calendrier Action'!$AG$10:$AM$25,"ALT"))</f>
        <v>19</v>
      </c>
      <c r="P16" s="189"/>
      <c r="Q16" s="120"/>
      <c r="R16" s="119"/>
      <c r="S16" s="302">
        <f t="shared" si="2"/>
        <v>133</v>
      </c>
      <c r="T16" s="305">
        <f>IF(B16="","",COUNTIF('Calendrier Action'!$I$44:$O$59,"ALT"))</f>
        <v>1</v>
      </c>
      <c r="U16" s="189"/>
      <c r="V16" s="120"/>
      <c r="W16" s="119"/>
      <c r="X16" s="302">
        <f t="shared" si="3"/>
        <v>7</v>
      </c>
      <c r="Y16" s="305">
        <f>IF(B16="","",COUNTIF('Calendrier Action'!$U$44:$AA$59,"ALT"))</f>
        <v>20</v>
      </c>
      <c r="Z16" s="189"/>
      <c r="AA16" s="120"/>
      <c r="AB16" s="119"/>
      <c r="AC16" s="302">
        <f t="shared" si="4"/>
        <v>140</v>
      </c>
      <c r="AD16" s="305">
        <f>IF(B16="","",COUNTIF('Calendrier Action'!$AG$44:$AM$59,"ALT"))</f>
        <v>10</v>
      </c>
      <c r="AE16" s="189"/>
      <c r="AF16" s="120"/>
      <c r="AG16" s="119"/>
      <c r="AH16" s="302">
        <f t="shared" si="5"/>
        <v>70</v>
      </c>
      <c r="AI16" s="305">
        <f>IF(B16="","",COUNTIF('Calendrier Action'!$I$78:$O$93,"ALT"))</f>
        <v>17</v>
      </c>
      <c r="AJ16" s="189"/>
      <c r="AK16" s="120"/>
      <c r="AL16" s="119"/>
      <c r="AM16" s="302">
        <f t="shared" si="6"/>
        <v>119</v>
      </c>
      <c r="AN16" s="305">
        <f>IF(B16="","",COUNTIF('Calendrier Action'!$U$78:$AA$93,"ALT"))</f>
        <v>13</v>
      </c>
      <c r="AO16" s="189"/>
      <c r="AP16" s="120"/>
      <c r="AQ16" s="119"/>
      <c r="AR16" s="302">
        <f t="shared" si="7"/>
        <v>91</v>
      </c>
      <c r="AS16" s="305">
        <f>IF(B16="","",COUNTIF('Calendrier Action'!$AG$78:$AM$93,"ALT"))</f>
        <v>0</v>
      </c>
      <c r="AT16" s="189"/>
      <c r="AU16" s="120"/>
      <c r="AV16" s="119"/>
      <c r="AW16" s="302">
        <f t="shared" si="8"/>
        <v>0</v>
      </c>
      <c r="AX16" s="305">
        <f>IF(B16="","",COUNTIF('Calendrier Action'!$I$112:$O$127,"ALT"))</f>
        <v>0</v>
      </c>
      <c r="AY16" s="189"/>
      <c r="AZ16" s="120"/>
      <c r="BA16" s="119"/>
      <c r="BB16" s="302">
        <f t="shared" si="9"/>
        <v>0</v>
      </c>
      <c r="BC16" s="305">
        <f>IF(B16="","",COUNTIF('Calendrier Action'!$U$112:$AA$127,"ALT"))</f>
        <v>0</v>
      </c>
      <c r="BD16" s="189"/>
      <c r="BE16" s="120"/>
      <c r="BF16" s="119"/>
      <c r="BG16" s="302">
        <f t="shared" si="10"/>
        <v>0</v>
      </c>
      <c r="BH16" s="305">
        <f>IF(B16="","",COUNTIF('Calendrier Action'!$AG$112:$AM$127,"ALT"))</f>
        <v>0</v>
      </c>
      <c r="BI16" s="189"/>
      <c r="BJ16" s="120"/>
      <c r="BK16" s="119"/>
      <c r="BL16" s="302">
        <f t="shared" si="11"/>
        <v>0</v>
      </c>
      <c r="BM16" s="302">
        <f t="shared" si="12"/>
        <v>560</v>
      </c>
    </row>
    <row r="17" spans="1:65" ht="24.95" customHeight="1" x14ac:dyDescent="0.2">
      <c r="A17" s="118">
        <v>14</v>
      </c>
      <c r="B17" s="300" t="str">
        <f>IF(Entrees!B15="","",Entrees!B15)</f>
        <v>X</v>
      </c>
      <c r="C17" s="300" t="str">
        <f>IF(Entrees!B15="","",Entrees!C15)</f>
        <v>Y</v>
      </c>
      <c r="D17" s="301" t="str">
        <f>IF(Entrees!O15="","",Entrees!O15)</f>
        <v/>
      </c>
      <c r="E17" s="302">
        <f>IF(B17="","",COUNTIF('Calendrier Action'!$I$10:$O$25,"ALT")*7)</f>
        <v>0</v>
      </c>
      <c r="F17" s="303"/>
      <c r="G17" s="304"/>
      <c r="H17" s="119"/>
      <c r="I17" s="302">
        <f t="shared" si="0"/>
        <v>0</v>
      </c>
      <c r="J17" s="305">
        <f>IF(B17="","",COUNTIF('Calendrier Action'!$U$10:$AA$25,"ALT"))</f>
        <v>0</v>
      </c>
      <c r="K17" s="189"/>
      <c r="L17" s="120"/>
      <c r="M17" s="119"/>
      <c r="N17" s="302">
        <f t="shared" si="1"/>
        <v>0</v>
      </c>
      <c r="O17" s="305">
        <f>IF(B17="","",COUNTIF('Calendrier Action'!$AG$10:$AM$25,"ALT"))</f>
        <v>19</v>
      </c>
      <c r="P17" s="189"/>
      <c r="Q17" s="120"/>
      <c r="R17" s="119"/>
      <c r="S17" s="302">
        <f t="shared" si="2"/>
        <v>133</v>
      </c>
      <c r="T17" s="305">
        <f>IF(B17="","",COUNTIF('Calendrier Action'!$I$44:$O$59,"ALT"))</f>
        <v>1</v>
      </c>
      <c r="U17" s="189"/>
      <c r="V17" s="120"/>
      <c r="W17" s="119"/>
      <c r="X17" s="302">
        <f t="shared" si="3"/>
        <v>7</v>
      </c>
      <c r="Y17" s="305">
        <f>IF(B17="","",COUNTIF('Calendrier Action'!$U$44:$AA$59,"ALT"))</f>
        <v>20</v>
      </c>
      <c r="Z17" s="189"/>
      <c r="AA17" s="120"/>
      <c r="AB17" s="119"/>
      <c r="AC17" s="302">
        <f t="shared" si="4"/>
        <v>140</v>
      </c>
      <c r="AD17" s="305">
        <f>IF(B17="","",COUNTIF('Calendrier Action'!$AG$44:$AM$59,"ALT"))</f>
        <v>10</v>
      </c>
      <c r="AE17" s="189"/>
      <c r="AF17" s="120"/>
      <c r="AG17" s="119"/>
      <c r="AH17" s="302">
        <f t="shared" si="5"/>
        <v>70</v>
      </c>
      <c r="AI17" s="305">
        <f>IF(B17="","",COUNTIF('Calendrier Action'!$I$78:$O$93,"ALT"))</f>
        <v>17</v>
      </c>
      <c r="AJ17" s="189"/>
      <c r="AK17" s="120"/>
      <c r="AL17" s="119"/>
      <c r="AM17" s="302">
        <f t="shared" si="6"/>
        <v>119</v>
      </c>
      <c r="AN17" s="305">
        <f>IF(B17="","",COUNTIF('Calendrier Action'!$U$78:$AA$93,"ALT"))</f>
        <v>13</v>
      </c>
      <c r="AO17" s="189"/>
      <c r="AP17" s="120"/>
      <c r="AQ17" s="119"/>
      <c r="AR17" s="302">
        <f t="shared" si="7"/>
        <v>91</v>
      </c>
      <c r="AS17" s="305">
        <f>IF(B17="","",COUNTIF('Calendrier Action'!$AG$78:$AM$93,"ALT"))</f>
        <v>0</v>
      </c>
      <c r="AT17" s="189"/>
      <c r="AU17" s="120"/>
      <c r="AV17" s="119"/>
      <c r="AW17" s="302">
        <f t="shared" si="8"/>
        <v>0</v>
      </c>
      <c r="AX17" s="305">
        <f>IF(B17="","",COUNTIF('Calendrier Action'!$I$112:$O$127,"ALT"))</f>
        <v>0</v>
      </c>
      <c r="AY17" s="189"/>
      <c r="AZ17" s="120"/>
      <c r="BA17" s="119"/>
      <c r="BB17" s="302">
        <f t="shared" si="9"/>
        <v>0</v>
      </c>
      <c r="BC17" s="305">
        <f>IF(B17="","",COUNTIF('Calendrier Action'!$U$112:$AA$127,"ALT"))</f>
        <v>0</v>
      </c>
      <c r="BD17" s="189"/>
      <c r="BE17" s="120"/>
      <c r="BF17" s="119"/>
      <c r="BG17" s="302">
        <f t="shared" si="10"/>
        <v>0</v>
      </c>
      <c r="BH17" s="305">
        <f>IF(B17="","",COUNTIF('Calendrier Action'!$AG$112:$AM$127,"ALT"))</f>
        <v>0</v>
      </c>
      <c r="BI17" s="189"/>
      <c r="BJ17" s="120"/>
      <c r="BK17" s="119"/>
      <c r="BL17" s="302">
        <f t="shared" si="11"/>
        <v>0</v>
      </c>
      <c r="BM17" s="302">
        <f t="shared" si="12"/>
        <v>560</v>
      </c>
    </row>
    <row r="18" spans="1:65" ht="24.95" customHeight="1" x14ac:dyDescent="0.2">
      <c r="A18" s="118">
        <v>15</v>
      </c>
      <c r="B18" s="300" t="str">
        <f>IF(Entrees!B16="","",Entrees!B16)</f>
        <v>X</v>
      </c>
      <c r="C18" s="300" t="str">
        <f>IF(Entrees!B16="","",Entrees!C16)</f>
        <v>Y</v>
      </c>
      <c r="D18" s="301" t="str">
        <f>IF(Entrees!O16="","",Entrees!O16)</f>
        <v/>
      </c>
      <c r="E18" s="302">
        <f>IF(B18="","",COUNTIF('Calendrier Action'!$I$10:$O$25,"ALT")*7)</f>
        <v>0</v>
      </c>
      <c r="F18" s="303"/>
      <c r="G18" s="304"/>
      <c r="H18" s="119"/>
      <c r="I18" s="302">
        <f t="shared" si="0"/>
        <v>0</v>
      </c>
      <c r="J18" s="305">
        <f>IF(B18="","",COUNTIF('Calendrier Action'!$U$10:$AA$25,"ALT"))</f>
        <v>0</v>
      </c>
      <c r="K18" s="189"/>
      <c r="L18" s="120"/>
      <c r="M18" s="119"/>
      <c r="N18" s="302">
        <f t="shared" si="1"/>
        <v>0</v>
      </c>
      <c r="O18" s="305">
        <f>IF(B18="","",COUNTIF('Calendrier Action'!$AG$10:$AM$25,"ALT"))</f>
        <v>19</v>
      </c>
      <c r="P18" s="189"/>
      <c r="Q18" s="120"/>
      <c r="R18" s="119"/>
      <c r="S18" s="302">
        <f t="shared" si="2"/>
        <v>133</v>
      </c>
      <c r="T18" s="305">
        <f>IF(B18="","",COUNTIF('Calendrier Action'!$I$44:$O$59,"ALT"))</f>
        <v>1</v>
      </c>
      <c r="U18" s="189"/>
      <c r="V18" s="120"/>
      <c r="W18" s="119"/>
      <c r="X18" s="302">
        <f t="shared" si="3"/>
        <v>7</v>
      </c>
      <c r="Y18" s="305">
        <f>IF(B18="","",COUNTIF('Calendrier Action'!$U$44:$AA$59,"ALT"))</f>
        <v>20</v>
      </c>
      <c r="Z18" s="189"/>
      <c r="AA18" s="120"/>
      <c r="AB18" s="119"/>
      <c r="AC18" s="302">
        <f t="shared" si="4"/>
        <v>140</v>
      </c>
      <c r="AD18" s="305">
        <f>IF(B18="","",COUNTIF('Calendrier Action'!$AG$44:$AM$59,"ALT"))</f>
        <v>10</v>
      </c>
      <c r="AE18" s="189"/>
      <c r="AF18" s="120"/>
      <c r="AG18" s="119"/>
      <c r="AH18" s="302">
        <f t="shared" si="5"/>
        <v>70</v>
      </c>
      <c r="AI18" s="305">
        <f>IF(B18="","",COUNTIF('Calendrier Action'!$I$78:$O$93,"ALT"))</f>
        <v>17</v>
      </c>
      <c r="AJ18" s="189"/>
      <c r="AK18" s="120"/>
      <c r="AL18" s="119"/>
      <c r="AM18" s="302">
        <f t="shared" si="6"/>
        <v>119</v>
      </c>
      <c r="AN18" s="305">
        <f>IF(B18="","",COUNTIF('Calendrier Action'!$U$78:$AA$93,"ALT"))</f>
        <v>13</v>
      </c>
      <c r="AO18" s="189"/>
      <c r="AP18" s="120"/>
      <c r="AQ18" s="119"/>
      <c r="AR18" s="302">
        <f t="shared" si="7"/>
        <v>91</v>
      </c>
      <c r="AS18" s="305">
        <f>IF(B18="","",COUNTIF('Calendrier Action'!$AG$78:$AM$93,"ALT"))</f>
        <v>0</v>
      </c>
      <c r="AT18" s="189"/>
      <c r="AU18" s="120"/>
      <c r="AV18" s="119"/>
      <c r="AW18" s="302">
        <f t="shared" si="8"/>
        <v>0</v>
      </c>
      <c r="AX18" s="305">
        <f>IF(B18="","",COUNTIF('Calendrier Action'!$I$112:$O$127,"ALT"))</f>
        <v>0</v>
      </c>
      <c r="AY18" s="189"/>
      <c r="AZ18" s="120"/>
      <c r="BA18" s="119"/>
      <c r="BB18" s="302">
        <f t="shared" si="9"/>
        <v>0</v>
      </c>
      <c r="BC18" s="305">
        <f>IF(B18="","",COUNTIF('Calendrier Action'!$U$112:$AA$127,"ALT"))</f>
        <v>0</v>
      </c>
      <c r="BD18" s="189"/>
      <c r="BE18" s="120"/>
      <c r="BF18" s="119"/>
      <c r="BG18" s="302">
        <f t="shared" si="10"/>
        <v>0</v>
      </c>
      <c r="BH18" s="305">
        <f>IF(B18="","",COUNTIF('Calendrier Action'!$AG$112:$AM$127,"ALT"))</f>
        <v>0</v>
      </c>
      <c r="BI18" s="189"/>
      <c r="BJ18" s="120"/>
      <c r="BK18" s="119"/>
      <c r="BL18" s="302">
        <f t="shared" si="11"/>
        <v>0</v>
      </c>
      <c r="BM18" s="302">
        <f t="shared" si="12"/>
        <v>560</v>
      </c>
    </row>
    <row r="19" spans="1:65" ht="24.95" customHeight="1" x14ac:dyDescent="0.2">
      <c r="A19" s="118">
        <v>16</v>
      </c>
      <c r="B19" s="300" t="str">
        <f>IF(Entrees!B17="","",Entrees!B17)</f>
        <v>X</v>
      </c>
      <c r="C19" s="300" t="str">
        <f>IF(Entrees!B17="","",Entrees!C17)</f>
        <v>Y</v>
      </c>
      <c r="D19" s="301" t="str">
        <f>IF(Entrees!O17="","",Entrees!O17)</f>
        <v/>
      </c>
      <c r="E19" s="302">
        <f>IF(B19="","",COUNTIF('Calendrier Action'!$I$10:$O$25,"ALT")*7)</f>
        <v>0</v>
      </c>
      <c r="F19" s="303"/>
      <c r="G19" s="304"/>
      <c r="H19" s="119"/>
      <c r="I19" s="302">
        <f t="shared" si="0"/>
        <v>0</v>
      </c>
      <c r="J19" s="305">
        <f>IF(B19="","",COUNTIF('Calendrier Action'!$U$10:$AA$25,"ALT"))</f>
        <v>0</v>
      </c>
      <c r="K19" s="189"/>
      <c r="L19" s="120"/>
      <c r="M19" s="119"/>
      <c r="N19" s="302">
        <f t="shared" si="1"/>
        <v>0</v>
      </c>
      <c r="O19" s="305">
        <f>IF(B19="","",COUNTIF('Calendrier Action'!$AG$10:$AM$25,"ALT"))</f>
        <v>19</v>
      </c>
      <c r="P19" s="189"/>
      <c r="Q19" s="120"/>
      <c r="R19" s="119"/>
      <c r="S19" s="302">
        <f t="shared" si="2"/>
        <v>133</v>
      </c>
      <c r="T19" s="305">
        <f>IF(B19="","",COUNTIF('Calendrier Action'!$I$44:$O$59,"ALT"))</f>
        <v>1</v>
      </c>
      <c r="U19" s="189"/>
      <c r="V19" s="120"/>
      <c r="W19" s="119"/>
      <c r="X19" s="302">
        <f t="shared" si="3"/>
        <v>7</v>
      </c>
      <c r="Y19" s="305">
        <f>IF(B19="","",COUNTIF('Calendrier Action'!$U$44:$AA$59,"ALT"))</f>
        <v>20</v>
      </c>
      <c r="Z19" s="189"/>
      <c r="AA19" s="120"/>
      <c r="AB19" s="119"/>
      <c r="AC19" s="302">
        <f t="shared" si="4"/>
        <v>140</v>
      </c>
      <c r="AD19" s="305">
        <f>IF(B19="","",COUNTIF('Calendrier Action'!$AG$44:$AM$59,"ALT"))</f>
        <v>10</v>
      </c>
      <c r="AE19" s="189"/>
      <c r="AF19" s="120"/>
      <c r="AG19" s="119"/>
      <c r="AH19" s="302">
        <f t="shared" si="5"/>
        <v>70</v>
      </c>
      <c r="AI19" s="305">
        <f>IF(B19="","",COUNTIF('Calendrier Action'!$I$78:$O$93,"ALT"))</f>
        <v>17</v>
      </c>
      <c r="AJ19" s="189"/>
      <c r="AK19" s="120"/>
      <c r="AL19" s="119"/>
      <c r="AM19" s="302">
        <f t="shared" si="6"/>
        <v>119</v>
      </c>
      <c r="AN19" s="305">
        <f>IF(B19="","",COUNTIF('Calendrier Action'!$U$78:$AA$93,"ALT"))</f>
        <v>13</v>
      </c>
      <c r="AO19" s="189"/>
      <c r="AP19" s="120"/>
      <c r="AQ19" s="119"/>
      <c r="AR19" s="302">
        <f t="shared" si="7"/>
        <v>91</v>
      </c>
      <c r="AS19" s="305">
        <f>IF(B19="","",COUNTIF('Calendrier Action'!$AG$78:$AM$93,"ALT"))</f>
        <v>0</v>
      </c>
      <c r="AT19" s="189"/>
      <c r="AU19" s="120"/>
      <c r="AV19" s="119"/>
      <c r="AW19" s="302">
        <f t="shared" si="8"/>
        <v>0</v>
      </c>
      <c r="AX19" s="305">
        <f>IF(B19="","",COUNTIF('Calendrier Action'!$I$112:$O$127,"ALT"))</f>
        <v>0</v>
      </c>
      <c r="AY19" s="189"/>
      <c r="AZ19" s="120"/>
      <c r="BA19" s="119"/>
      <c r="BB19" s="302">
        <f t="shared" si="9"/>
        <v>0</v>
      </c>
      <c r="BC19" s="305">
        <f>IF(B19="","",COUNTIF('Calendrier Action'!$U$112:$AA$127,"ALT"))</f>
        <v>0</v>
      </c>
      <c r="BD19" s="189"/>
      <c r="BE19" s="120"/>
      <c r="BF19" s="119"/>
      <c r="BG19" s="302">
        <f t="shared" si="10"/>
        <v>0</v>
      </c>
      <c r="BH19" s="305">
        <f>IF(B19="","",COUNTIF('Calendrier Action'!$AG$112:$AM$127,"ALT"))</f>
        <v>0</v>
      </c>
      <c r="BI19" s="189"/>
      <c r="BJ19" s="120"/>
      <c r="BK19" s="119"/>
      <c r="BL19" s="302">
        <f t="shared" si="11"/>
        <v>0</v>
      </c>
      <c r="BM19" s="302">
        <f t="shared" si="12"/>
        <v>560</v>
      </c>
    </row>
    <row r="20" spans="1:65" ht="24.95" customHeight="1" x14ac:dyDescent="0.2">
      <c r="A20" s="118">
        <v>17</v>
      </c>
      <c r="B20" s="300" t="str">
        <f>IF(Entrees!B18="","",Entrees!B18)</f>
        <v>X</v>
      </c>
      <c r="C20" s="300" t="str">
        <f>IF(Entrees!B18="","",Entrees!C18)</f>
        <v>Y</v>
      </c>
      <c r="D20" s="301" t="str">
        <f>IF(Entrees!O18="","",Entrees!O18)</f>
        <v/>
      </c>
      <c r="E20" s="302">
        <f>IF(B20="","",COUNTIF('Calendrier Action'!$I$10:$O$25,"ALT")*7)</f>
        <v>0</v>
      </c>
      <c r="F20" s="303"/>
      <c r="G20" s="304"/>
      <c r="H20" s="119"/>
      <c r="I20" s="302">
        <f t="shared" si="0"/>
        <v>0</v>
      </c>
      <c r="J20" s="305">
        <f>IF(B20="","",COUNTIF('Calendrier Action'!$U$10:$AA$25,"ALT"))</f>
        <v>0</v>
      </c>
      <c r="K20" s="189"/>
      <c r="L20" s="120"/>
      <c r="M20" s="119"/>
      <c r="N20" s="302">
        <f t="shared" si="1"/>
        <v>0</v>
      </c>
      <c r="O20" s="305">
        <f>IF(B20="","",COUNTIF('Calendrier Action'!$AG$10:$AM$25,"ALT"))</f>
        <v>19</v>
      </c>
      <c r="P20" s="189"/>
      <c r="Q20" s="120"/>
      <c r="R20" s="119"/>
      <c r="S20" s="302">
        <f t="shared" si="2"/>
        <v>133</v>
      </c>
      <c r="T20" s="305">
        <f>IF(B20="","",COUNTIF('Calendrier Action'!$I$44:$O$59,"ALT"))</f>
        <v>1</v>
      </c>
      <c r="U20" s="189"/>
      <c r="V20" s="120"/>
      <c r="W20" s="119"/>
      <c r="X20" s="302">
        <f t="shared" si="3"/>
        <v>7</v>
      </c>
      <c r="Y20" s="305">
        <f>IF(B20="","",COUNTIF('Calendrier Action'!$U$44:$AA$59,"ALT"))</f>
        <v>20</v>
      </c>
      <c r="Z20" s="189"/>
      <c r="AA20" s="120"/>
      <c r="AB20" s="119"/>
      <c r="AC20" s="302">
        <f t="shared" si="4"/>
        <v>140</v>
      </c>
      <c r="AD20" s="305">
        <f>IF(B20="","",COUNTIF('Calendrier Action'!$AG$44:$AM$59,"ALT"))</f>
        <v>10</v>
      </c>
      <c r="AE20" s="189"/>
      <c r="AF20" s="120"/>
      <c r="AG20" s="119"/>
      <c r="AH20" s="302">
        <f t="shared" si="5"/>
        <v>70</v>
      </c>
      <c r="AI20" s="305">
        <f>IF(B20="","",COUNTIF('Calendrier Action'!$I$78:$O$93,"ALT"))</f>
        <v>17</v>
      </c>
      <c r="AJ20" s="189"/>
      <c r="AK20" s="120"/>
      <c r="AL20" s="119"/>
      <c r="AM20" s="302">
        <f t="shared" si="6"/>
        <v>119</v>
      </c>
      <c r="AN20" s="305">
        <f>IF(B20="","",COUNTIF('Calendrier Action'!$U$78:$AA$93,"ALT"))</f>
        <v>13</v>
      </c>
      <c r="AO20" s="189"/>
      <c r="AP20" s="120"/>
      <c r="AQ20" s="119"/>
      <c r="AR20" s="302">
        <f t="shared" si="7"/>
        <v>91</v>
      </c>
      <c r="AS20" s="305">
        <f>IF(B20="","",COUNTIF('Calendrier Action'!$AG$78:$AM$93,"ALT"))</f>
        <v>0</v>
      </c>
      <c r="AT20" s="189"/>
      <c r="AU20" s="120"/>
      <c r="AV20" s="119"/>
      <c r="AW20" s="302">
        <f t="shared" si="8"/>
        <v>0</v>
      </c>
      <c r="AX20" s="305">
        <f>IF(B20="","",COUNTIF('Calendrier Action'!$I$112:$O$127,"ALT"))</f>
        <v>0</v>
      </c>
      <c r="AY20" s="189"/>
      <c r="AZ20" s="120"/>
      <c r="BA20" s="119"/>
      <c r="BB20" s="302">
        <f t="shared" si="9"/>
        <v>0</v>
      </c>
      <c r="BC20" s="305">
        <f>IF(B20="","",COUNTIF('Calendrier Action'!$U$112:$AA$127,"ALT"))</f>
        <v>0</v>
      </c>
      <c r="BD20" s="189"/>
      <c r="BE20" s="120"/>
      <c r="BF20" s="119"/>
      <c r="BG20" s="302">
        <f t="shared" si="10"/>
        <v>0</v>
      </c>
      <c r="BH20" s="305">
        <f>IF(B20="","",COUNTIF('Calendrier Action'!$AG$112:$AM$127,"ALT"))</f>
        <v>0</v>
      </c>
      <c r="BI20" s="189"/>
      <c r="BJ20" s="120"/>
      <c r="BK20" s="119"/>
      <c r="BL20" s="302">
        <f t="shared" si="11"/>
        <v>0</v>
      </c>
      <c r="BM20" s="302">
        <f t="shared" si="12"/>
        <v>560</v>
      </c>
    </row>
    <row r="21" spans="1:65" ht="24.95" customHeight="1" x14ac:dyDescent="0.2">
      <c r="A21" s="118">
        <v>18</v>
      </c>
      <c r="B21" s="300" t="str">
        <f>IF(Entrees!B19="","",Entrees!B19)</f>
        <v>X</v>
      </c>
      <c r="C21" s="300" t="str">
        <f>IF(Entrees!B19="","",Entrees!C19)</f>
        <v>Y</v>
      </c>
      <c r="D21" s="301" t="str">
        <f>IF(Entrees!O19="","",Entrees!O19)</f>
        <v/>
      </c>
      <c r="E21" s="302">
        <f>IF(B21="","",COUNTIF('Calendrier Action'!$I$10:$O$25,"ALT")*7)</f>
        <v>0</v>
      </c>
      <c r="F21" s="303"/>
      <c r="G21" s="304"/>
      <c r="H21" s="119"/>
      <c r="I21" s="302">
        <f t="shared" si="0"/>
        <v>0</v>
      </c>
      <c r="J21" s="305">
        <f>IF(B21="","",COUNTIF('Calendrier Action'!$U$10:$AA$25,"ALT"))</f>
        <v>0</v>
      </c>
      <c r="K21" s="189"/>
      <c r="L21" s="120"/>
      <c r="M21" s="119"/>
      <c r="N21" s="302">
        <f t="shared" si="1"/>
        <v>0</v>
      </c>
      <c r="O21" s="305">
        <f>IF(B21="","",COUNTIF('Calendrier Action'!$AG$10:$AM$25,"ALT"))</f>
        <v>19</v>
      </c>
      <c r="P21" s="189"/>
      <c r="Q21" s="120"/>
      <c r="R21" s="119"/>
      <c r="S21" s="302">
        <f t="shared" si="2"/>
        <v>133</v>
      </c>
      <c r="T21" s="305">
        <f>IF(B21="","",COUNTIF('Calendrier Action'!$I$44:$O$59,"ALT"))</f>
        <v>1</v>
      </c>
      <c r="U21" s="189"/>
      <c r="V21" s="120"/>
      <c r="W21" s="119"/>
      <c r="X21" s="302">
        <f t="shared" si="3"/>
        <v>7</v>
      </c>
      <c r="Y21" s="305">
        <f>IF(B21="","",COUNTIF('Calendrier Action'!$U$44:$AA$59,"ALT"))</f>
        <v>20</v>
      </c>
      <c r="Z21" s="189"/>
      <c r="AA21" s="120"/>
      <c r="AB21" s="119"/>
      <c r="AC21" s="302">
        <f t="shared" si="4"/>
        <v>140</v>
      </c>
      <c r="AD21" s="305">
        <f>IF(B21="","",COUNTIF('Calendrier Action'!$AG$44:$AM$59,"ALT"))</f>
        <v>10</v>
      </c>
      <c r="AE21" s="189"/>
      <c r="AF21" s="120"/>
      <c r="AG21" s="119"/>
      <c r="AH21" s="302">
        <f t="shared" si="5"/>
        <v>70</v>
      </c>
      <c r="AI21" s="305">
        <f>IF(B21="","",COUNTIF('Calendrier Action'!$I$78:$O$93,"ALT"))</f>
        <v>17</v>
      </c>
      <c r="AJ21" s="189"/>
      <c r="AK21" s="120"/>
      <c r="AL21" s="119"/>
      <c r="AM21" s="302">
        <f t="shared" si="6"/>
        <v>119</v>
      </c>
      <c r="AN21" s="305">
        <f>IF(B21="","",COUNTIF('Calendrier Action'!$U$78:$AA$93,"ALT"))</f>
        <v>13</v>
      </c>
      <c r="AO21" s="189"/>
      <c r="AP21" s="120"/>
      <c r="AQ21" s="119"/>
      <c r="AR21" s="302">
        <f t="shared" si="7"/>
        <v>91</v>
      </c>
      <c r="AS21" s="305">
        <f>IF(B21="","",COUNTIF('Calendrier Action'!$AG$78:$AM$93,"ALT"))</f>
        <v>0</v>
      </c>
      <c r="AT21" s="189"/>
      <c r="AU21" s="120"/>
      <c r="AV21" s="119"/>
      <c r="AW21" s="302">
        <f t="shared" si="8"/>
        <v>0</v>
      </c>
      <c r="AX21" s="305">
        <f>IF(B21="","",COUNTIF('Calendrier Action'!$I$112:$O$127,"ALT"))</f>
        <v>0</v>
      </c>
      <c r="AY21" s="189"/>
      <c r="AZ21" s="120"/>
      <c r="BA21" s="119"/>
      <c r="BB21" s="302">
        <f t="shared" si="9"/>
        <v>0</v>
      </c>
      <c r="BC21" s="305">
        <f>IF(B21="","",COUNTIF('Calendrier Action'!$U$112:$AA$127,"ALT"))</f>
        <v>0</v>
      </c>
      <c r="BD21" s="189"/>
      <c r="BE21" s="120"/>
      <c r="BF21" s="119"/>
      <c r="BG21" s="302">
        <f t="shared" si="10"/>
        <v>0</v>
      </c>
      <c r="BH21" s="305">
        <f>IF(B21="","",COUNTIF('Calendrier Action'!$AG$112:$AM$127,"ALT"))</f>
        <v>0</v>
      </c>
      <c r="BI21" s="189"/>
      <c r="BJ21" s="120"/>
      <c r="BK21" s="119"/>
      <c r="BL21" s="302">
        <f t="shared" si="11"/>
        <v>0</v>
      </c>
      <c r="BM21" s="302">
        <f t="shared" si="12"/>
        <v>560</v>
      </c>
    </row>
    <row r="22" spans="1:65" ht="24.95" customHeight="1" x14ac:dyDescent="0.2">
      <c r="A22" s="118">
        <v>19</v>
      </c>
      <c r="B22" s="300" t="str">
        <f>IF(Entrees!B20="","",Entrees!B20)</f>
        <v>X</v>
      </c>
      <c r="C22" s="300" t="str">
        <f>IF(Entrees!B20="","",Entrees!C20)</f>
        <v>Y</v>
      </c>
      <c r="D22" s="301" t="str">
        <f>IF(Entrees!O20="","",Entrees!O20)</f>
        <v/>
      </c>
      <c r="E22" s="302">
        <f>IF(B22="","",COUNTIF('Calendrier Action'!$I$10:$O$25,"ALT")*7)</f>
        <v>0</v>
      </c>
      <c r="F22" s="303"/>
      <c r="G22" s="304"/>
      <c r="H22" s="119"/>
      <c r="I22" s="302">
        <f t="shared" si="0"/>
        <v>0</v>
      </c>
      <c r="J22" s="305">
        <f>IF(B22="","",COUNTIF('Calendrier Action'!$U$10:$AA$25,"ALT"))</f>
        <v>0</v>
      </c>
      <c r="K22" s="189"/>
      <c r="L22" s="120"/>
      <c r="M22" s="119"/>
      <c r="N22" s="302">
        <f t="shared" si="1"/>
        <v>0</v>
      </c>
      <c r="O22" s="305">
        <f>IF(B22="","",COUNTIF('Calendrier Action'!$AG$10:$AM$25,"ALT"))</f>
        <v>19</v>
      </c>
      <c r="P22" s="189"/>
      <c r="Q22" s="120"/>
      <c r="R22" s="119"/>
      <c r="S22" s="302">
        <f t="shared" si="2"/>
        <v>133</v>
      </c>
      <c r="T22" s="305">
        <f>IF(B22="","",COUNTIF('Calendrier Action'!$I$44:$O$59,"ALT"))</f>
        <v>1</v>
      </c>
      <c r="U22" s="189"/>
      <c r="V22" s="120"/>
      <c r="W22" s="119"/>
      <c r="X22" s="302">
        <f t="shared" si="3"/>
        <v>7</v>
      </c>
      <c r="Y22" s="305">
        <f>IF(B22="","",COUNTIF('Calendrier Action'!$U$44:$AA$59,"ALT"))</f>
        <v>20</v>
      </c>
      <c r="Z22" s="189"/>
      <c r="AA22" s="120"/>
      <c r="AB22" s="119"/>
      <c r="AC22" s="302">
        <f t="shared" si="4"/>
        <v>140</v>
      </c>
      <c r="AD22" s="305">
        <f>IF(B22="","",COUNTIF('Calendrier Action'!$AG$44:$AM$59,"ALT"))</f>
        <v>10</v>
      </c>
      <c r="AE22" s="189"/>
      <c r="AF22" s="120"/>
      <c r="AG22" s="119"/>
      <c r="AH22" s="302">
        <f t="shared" si="5"/>
        <v>70</v>
      </c>
      <c r="AI22" s="305">
        <f>IF(B22="","",COUNTIF('Calendrier Action'!$I$78:$O$93,"ALT"))</f>
        <v>17</v>
      </c>
      <c r="AJ22" s="189"/>
      <c r="AK22" s="120"/>
      <c r="AL22" s="119"/>
      <c r="AM22" s="302">
        <f t="shared" si="6"/>
        <v>119</v>
      </c>
      <c r="AN22" s="305">
        <f>IF(B22="","",COUNTIF('Calendrier Action'!$U$78:$AA$93,"ALT"))</f>
        <v>13</v>
      </c>
      <c r="AO22" s="189"/>
      <c r="AP22" s="120"/>
      <c r="AQ22" s="119"/>
      <c r="AR22" s="302">
        <f t="shared" si="7"/>
        <v>91</v>
      </c>
      <c r="AS22" s="305">
        <f>IF(B22="","",COUNTIF('Calendrier Action'!$AG$78:$AM$93,"ALT"))</f>
        <v>0</v>
      </c>
      <c r="AT22" s="189"/>
      <c r="AU22" s="120"/>
      <c r="AV22" s="119"/>
      <c r="AW22" s="302">
        <f t="shared" si="8"/>
        <v>0</v>
      </c>
      <c r="AX22" s="305">
        <f>IF(B22="","",COUNTIF('Calendrier Action'!$I$112:$O$127,"ALT"))</f>
        <v>0</v>
      </c>
      <c r="AY22" s="189"/>
      <c r="AZ22" s="120"/>
      <c r="BA22" s="119"/>
      <c r="BB22" s="302">
        <f t="shared" si="9"/>
        <v>0</v>
      </c>
      <c r="BC22" s="305">
        <f>IF(B22="","",COUNTIF('Calendrier Action'!$U$112:$AA$127,"ALT"))</f>
        <v>0</v>
      </c>
      <c r="BD22" s="189"/>
      <c r="BE22" s="120"/>
      <c r="BF22" s="119"/>
      <c r="BG22" s="302">
        <f t="shared" si="10"/>
        <v>0</v>
      </c>
      <c r="BH22" s="305">
        <f>IF(B22="","",COUNTIF('Calendrier Action'!$AG$112:$AM$127,"ALT"))</f>
        <v>0</v>
      </c>
      <c r="BI22" s="189"/>
      <c r="BJ22" s="120"/>
      <c r="BK22" s="119"/>
      <c r="BL22" s="302">
        <f t="shared" si="11"/>
        <v>0</v>
      </c>
      <c r="BM22" s="302">
        <f t="shared" si="12"/>
        <v>560</v>
      </c>
    </row>
    <row r="23" spans="1:65" ht="24.95" customHeight="1" x14ac:dyDescent="0.2">
      <c r="A23" s="118">
        <v>20</v>
      </c>
      <c r="B23" s="300" t="str">
        <f>IF(Entrees!B21="","",Entrees!B21)</f>
        <v>X</v>
      </c>
      <c r="C23" s="300" t="str">
        <f>IF(Entrees!B21="","",Entrees!C21)</f>
        <v>Y</v>
      </c>
      <c r="D23" s="301" t="str">
        <f>IF(Entrees!O21="","",Entrees!O21)</f>
        <v/>
      </c>
      <c r="E23" s="302">
        <f>IF(B23="","",COUNTIF('Calendrier Action'!$I$10:$O$25,"ALT")*7)</f>
        <v>0</v>
      </c>
      <c r="F23" s="303"/>
      <c r="G23" s="304"/>
      <c r="H23" s="119"/>
      <c r="I23" s="302">
        <f t="shared" si="0"/>
        <v>0</v>
      </c>
      <c r="J23" s="305">
        <f>IF(B23="","",COUNTIF('Calendrier Action'!$U$10:$AA$25,"ALT"))</f>
        <v>0</v>
      </c>
      <c r="K23" s="189"/>
      <c r="L23" s="120"/>
      <c r="M23" s="119"/>
      <c r="N23" s="302">
        <f t="shared" si="1"/>
        <v>0</v>
      </c>
      <c r="O23" s="305">
        <f>IF(B23="","",COUNTIF('Calendrier Action'!$AG$10:$AM$25,"ALT"))</f>
        <v>19</v>
      </c>
      <c r="P23" s="189"/>
      <c r="Q23" s="120"/>
      <c r="R23" s="119"/>
      <c r="S23" s="302">
        <f t="shared" si="2"/>
        <v>133</v>
      </c>
      <c r="T23" s="305">
        <f>IF(B23="","",COUNTIF('Calendrier Action'!$I$44:$O$59,"ALT"))</f>
        <v>1</v>
      </c>
      <c r="U23" s="189"/>
      <c r="V23" s="120"/>
      <c r="W23" s="119"/>
      <c r="X23" s="302">
        <f t="shared" si="3"/>
        <v>7</v>
      </c>
      <c r="Y23" s="305">
        <f>IF(B23="","",COUNTIF('Calendrier Action'!$U$44:$AA$59,"ALT"))</f>
        <v>20</v>
      </c>
      <c r="Z23" s="189"/>
      <c r="AA23" s="120"/>
      <c r="AB23" s="119"/>
      <c r="AC23" s="302">
        <f t="shared" si="4"/>
        <v>140</v>
      </c>
      <c r="AD23" s="305">
        <f>IF(B23="","",COUNTIF('Calendrier Action'!$AG$44:$AM$59,"ALT"))</f>
        <v>10</v>
      </c>
      <c r="AE23" s="189"/>
      <c r="AF23" s="120"/>
      <c r="AG23" s="119"/>
      <c r="AH23" s="302">
        <f t="shared" si="5"/>
        <v>70</v>
      </c>
      <c r="AI23" s="305">
        <f>IF(B23="","",COUNTIF('Calendrier Action'!$I$78:$O$93,"ALT"))</f>
        <v>17</v>
      </c>
      <c r="AJ23" s="189"/>
      <c r="AK23" s="120"/>
      <c r="AL23" s="119"/>
      <c r="AM23" s="302">
        <f t="shared" si="6"/>
        <v>119</v>
      </c>
      <c r="AN23" s="305">
        <f>IF(B23="","",COUNTIF('Calendrier Action'!$U$78:$AA$93,"ALT"))</f>
        <v>13</v>
      </c>
      <c r="AO23" s="189"/>
      <c r="AP23" s="120"/>
      <c r="AQ23" s="119"/>
      <c r="AR23" s="302">
        <f t="shared" si="7"/>
        <v>91</v>
      </c>
      <c r="AS23" s="305">
        <f>IF(B23="","",COUNTIF('Calendrier Action'!$AG$78:$AM$93,"ALT"))</f>
        <v>0</v>
      </c>
      <c r="AT23" s="189"/>
      <c r="AU23" s="120"/>
      <c r="AV23" s="119"/>
      <c r="AW23" s="302">
        <f t="shared" si="8"/>
        <v>0</v>
      </c>
      <c r="AX23" s="305">
        <f>IF(B23="","",COUNTIF('Calendrier Action'!$I$112:$O$127,"ALT"))</f>
        <v>0</v>
      </c>
      <c r="AY23" s="189"/>
      <c r="AZ23" s="120"/>
      <c r="BA23" s="119"/>
      <c r="BB23" s="302">
        <f t="shared" si="9"/>
        <v>0</v>
      </c>
      <c r="BC23" s="305">
        <f>IF(B23="","",COUNTIF('Calendrier Action'!$U$112:$AA$127,"ALT"))</f>
        <v>0</v>
      </c>
      <c r="BD23" s="189"/>
      <c r="BE23" s="120"/>
      <c r="BF23" s="119"/>
      <c r="BG23" s="302">
        <f t="shared" si="10"/>
        <v>0</v>
      </c>
      <c r="BH23" s="305">
        <f>IF(B23="","",COUNTIF('Calendrier Action'!$AG$112:$AM$127,"ALT"))</f>
        <v>0</v>
      </c>
      <c r="BI23" s="189"/>
      <c r="BJ23" s="120"/>
      <c r="BK23" s="119"/>
      <c r="BL23" s="302">
        <f t="shared" si="11"/>
        <v>0</v>
      </c>
      <c r="BM23" s="302">
        <f t="shared" si="12"/>
        <v>560</v>
      </c>
    </row>
  </sheetData>
  <sheetProtection password="CA9A" sheet="1" objects="1" scenarios="1"/>
  <mergeCells count="2">
    <mergeCell ref="E1:I1"/>
    <mergeCell ref="J1:N1"/>
  </mergeCells>
  <phoneticPr fontId="26" type="noConversion"/>
  <conditionalFormatting sqref="N4:N23">
    <cfRule type="cellIs" dxfId="11" priority="12" operator="lessThan">
      <formula>0</formula>
    </cfRule>
  </conditionalFormatting>
  <conditionalFormatting sqref="S4:S23">
    <cfRule type="cellIs" dxfId="10" priority="11" operator="lessThan">
      <formula>0</formula>
    </cfRule>
  </conditionalFormatting>
  <conditionalFormatting sqref="X4:X23">
    <cfRule type="cellIs" dxfId="9" priority="10" operator="lessThan">
      <formula>0</formula>
    </cfRule>
  </conditionalFormatting>
  <conditionalFormatting sqref="AC4:AC23">
    <cfRule type="cellIs" dxfId="8" priority="9" operator="lessThan">
      <formula>0</formula>
    </cfRule>
  </conditionalFormatting>
  <conditionalFormatting sqref="AH4:AH23">
    <cfRule type="cellIs" dxfId="7" priority="8" operator="lessThan">
      <formula>0</formula>
    </cfRule>
  </conditionalFormatting>
  <conditionalFormatting sqref="AM4:AM23">
    <cfRule type="cellIs" dxfId="6" priority="7" operator="lessThan">
      <formula>0</formula>
    </cfRule>
  </conditionalFormatting>
  <conditionalFormatting sqref="AR4:AR23">
    <cfRule type="cellIs" dxfId="5" priority="6" operator="lessThan">
      <formula>0</formula>
    </cfRule>
  </conditionalFormatting>
  <conditionalFormatting sqref="AW4:AW23">
    <cfRule type="cellIs" dxfId="4" priority="5" operator="lessThan">
      <formula>0</formula>
    </cfRule>
  </conditionalFormatting>
  <conditionalFormatting sqref="BB4:BB23">
    <cfRule type="cellIs" dxfId="3" priority="4" operator="lessThan">
      <formula>0</formula>
    </cfRule>
  </conditionalFormatting>
  <conditionalFormatting sqref="BG4:BG23">
    <cfRule type="cellIs" dxfId="2" priority="3" operator="lessThan">
      <formula>0</formula>
    </cfRule>
  </conditionalFormatting>
  <conditionalFormatting sqref="BL4:BM23">
    <cfRule type="cellIs" dxfId="1" priority="2" operator="lessThan">
      <formula>0</formula>
    </cfRule>
  </conditionalFormatting>
  <conditionalFormatting sqref="I4:I23 N4:N23 S4:S23 X4:X23 AC4:AC23 AH4:AH23 AM4:AM23 AR4:AR23 AW4:AW23 BB4:BB23 BG4:BG23 BL4:BL23">
    <cfRule type="cellIs" dxfId="0" priority="1" operator="lessThan">
      <formula>0</formula>
    </cfRule>
  </conditionalFormatting>
  <dataValidations count="1">
    <dataValidation type="list" allowBlank="1" showInputMessage="1" showErrorMessage="1" sqref="H4:H23 M4:M23 R4:R23 W4:W23 AB4:AB23 AG4:AG23 AL4:AL23 AQ4:AQ23 BK4:BK23 BF4:BF23 BA4:BA23 AV4:AV23">
      <formula1>abs_exc</formula1>
    </dataValidation>
  </dataValidations>
  <pageMargins left="0.2" right="0.79" top="0.984251969" bottom="0.984251969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 enableFormatConditionsCalculation="0">
    <tabColor indexed="10"/>
  </sheetPr>
  <dimension ref="A1:AZ25"/>
  <sheetViews>
    <sheetView workbookViewId="0">
      <pane xSplit="4" ySplit="4" topLeftCell="E7" activePane="bottomRight" state="frozenSplit"/>
      <selection activeCell="F45" sqref="F45"/>
      <selection pane="topRight" activeCell="F45" sqref="F45"/>
      <selection pane="bottomLeft" activeCell="F45" sqref="F45"/>
      <selection pane="bottomRight" activeCell="G23" sqref="G23"/>
    </sheetView>
  </sheetViews>
  <sheetFormatPr baseColWidth="10" defaultColWidth="11.42578125" defaultRowHeight="12.75" x14ac:dyDescent="0.2"/>
  <cols>
    <col min="1" max="1" width="6.28515625" style="75" customWidth="1"/>
    <col min="2" max="2" width="30" style="48" customWidth="1"/>
    <col min="3" max="4" width="14.28515625" style="48" customWidth="1"/>
    <col min="5" max="6" width="12.7109375" style="97" customWidth="1"/>
    <col min="7" max="7" width="36.42578125" style="48" customWidth="1"/>
    <col min="8" max="8" width="12.7109375" style="98" customWidth="1"/>
    <col min="9" max="10" width="12.7109375" style="48" customWidth="1"/>
    <col min="11" max="11" width="36.42578125" style="48" customWidth="1"/>
    <col min="12" max="12" width="12.7109375" style="75" customWidth="1"/>
    <col min="13" max="14" width="12.7109375" style="48" customWidth="1"/>
    <col min="15" max="15" width="36.42578125" style="48" customWidth="1"/>
    <col min="16" max="16" width="12.7109375" style="75" customWidth="1"/>
    <col min="17" max="18" width="12.7109375" style="48" customWidth="1"/>
    <col min="19" max="19" width="36.42578125" style="48" customWidth="1"/>
    <col min="20" max="20" width="12.7109375" style="75" customWidth="1"/>
    <col min="21" max="22" width="12.7109375" style="48" customWidth="1"/>
    <col min="23" max="23" width="36.42578125" style="48" customWidth="1"/>
    <col min="24" max="24" width="12.7109375" style="75" customWidth="1"/>
    <col min="25" max="26" width="12.7109375" style="48" customWidth="1"/>
    <col min="27" max="27" width="36.42578125" style="48" customWidth="1"/>
    <col min="28" max="28" width="12.7109375" style="75" customWidth="1"/>
    <col min="29" max="30" width="12.7109375" style="48" customWidth="1"/>
    <col min="31" max="31" width="36.42578125" style="48" customWidth="1"/>
    <col min="32" max="32" width="12.7109375" style="75" customWidth="1"/>
    <col min="33" max="34" width="12.7109375" style="48" customWidth="1"/>
    <col min="35" max="35" width="36.42578125" style="48" customWidth="1"/>
    <col min="36" max="36" width="12.7109375" style="75" customWidth="1"/>
    <col min="37" max="38" width="12.7109375" style="48" customWidth="1"/>
    <col min="39" max="39" width="36.42578125" style="48" customWidth="1"/>
    <col min="40" max="40" width="12.7109375" style="75" customWidth="1"/>
    <col min="41" max="42" width="12.7109375" style="48" customWidth="1"/>
    <col min="43" max="43" width="36.42578125" style="48" customWidth="1"/>
    <col min="44" max="44" width="12.7109375" style="75" customWidth="1"/>
    <col min="45" max="46" width="12.7109375" style="48" customWidth="1"/>
    <col min="47" max="47" width="36.42578125" style="48" customWidth="1"/>
    <col min="48" max="48" width="12.7109375" style="75" customWidth="1"/>
    <col min="49" max="50" width="12.7109375" style="48" customWidth="1"/>
    <col min="51" max="51" width="36.42578125" style="48" customWidth="1"/>
    <col min="52" max="52" width="12.7109375" style="75" customWidth="1"/>
    <col min="53" max="16384" width="11.42578125" style="48"/>
  </cols>
  <sheetData>
    <row r="1" spans="1:52" x14ac:dyDescent="0.2">
      <c r="A1" s="96" t="s">
        <v>137</v>
      </c>
      <c r="B1" s="52"/>
      <c r="C1" s="52"/>
      <c r="D1" s="52"/>
    </row>
    <row r="2" spans="1:52" x14ac:dyDescent="0.2">
      <c r="A2" s="96"/>
      <c r="B2" s="52"/>
      <c r="C2" s="52"/>
      <c r="D2" s="52"/>
    </row>
    <row r="3" spans="1:52" s="150" customFormat="1" ht="23.25" x14ac:dyDescent="0.35">
      <c r="A3" s="148"/>
      <c r="B3" s="149"/>
      <c r="C3" s="149"/>
      <c r="D3" s="149"/>
      <c r="E3" s="341">
        <f>'Calendrier Action'!B11</f>
        <v>41911</v>
      </c>
      <c r="F3" s="341"/>
      <c r="G3" s="341"/>
      <c r="H3" s="341"/>
      <c r="I3" s="341">
        <f>EDATE(E3,1)</f>
        <v>41941</v>
      </c>
      <c r="J3" s="341"/>
      <c r="K3" s="341"/>
      <c r="L3" s="341"/>
      <c r="M3" s="341">
        <f>EDATE(I3,1)</f>
        <v>41972</v>
      </c>
      <c r="N3" s="341"/>
      <c r="O3" s="341"/>
      <c r="P3" s="341"/>
      <c r="Q3" s="341">
        <f>EDATE(M3,1)</f>
        <v>42002</v>
      </c>
      <c r="R3" s="341"/>
      <c r="S3" s="341"/>
      <c r="T3" s="341"/>
      <c r="U3" s="341">
        <f>EDATE(Q3,1)</f>
        <v>42033</v>
      </c>
      <c r="V3" s="341"/>
      <c r="W3" s="341"/>
      <c r="X3" s="341"/>
      <c r="Y3" s="341">
        <f>EDATE(U3,1)</f>
        <v>42063</v>
      </c>
      <c r="Z3" s="341"/>
      <c r="AA3" s="341"/>
      <c r="AB3" s="341"/>
      <c r="AC3" s="341">
        <f>EDATE(Y3,1)</f>
        <v>42091</v>
      </c>
      <c r="AD3" s="341"/>
      <c r="AE3" s="341"/>
      <c r="AF3" s="341"/>
      <c r="AG3" s="341">
        <f>EDATE(AC3,1)</f>
        <v>42122</v>
      </c>
      <c r="AH3" s="341"/>
      <c r="AI3" s="341"/>
      <c r="AJ3" s="341"/>
      <c r="AK3" s="341">
        <f>EDATE(AG3,1)</f>
        <v>42152</v>
      </c>
      <c r="AL3" s="341"/>
      <c r="AM3" s="341"/>
      <c r="AN3" s="341"/>
      <c r="AO3" s="341">
        <f>EDATE(AK3,1)</f>
        <v>42183</v>
      </c>
      <c r="AP3" s="341"/>
      <c r="AQ3" s="341"/>
      <c r="AR3" s="341"/>
      <c r="AS3" s="341">
        <f>EDATE(AO3,1)</f>
        <v>42213</v>
      </c>
      <c r="AT3" s="341"/>
      <c r="AU3" s="341"/>
      <c r="AV3" s="341"/>
      <c r="AW3" s="341">
        <f>EDATE(AS3,1)</f>
        <v>42244</v>
      </c>
      <c r="AX3" s="341"/>
      <c r="AY3" s="341"/>
      <c r="AZ3" s="341"/>
    </row>
    <row r="4" spans="1:52" s="105" customFormat="1" ht="38.25" x14ac:dyDescent="0.2">
      <c r="A4" s="49"/>
      <c r="B4" s="50" t="s">
        <v>57</v>
      </c>
      <c r="C4" s="50" t="s">
        <v>70</v>
      </c>
      <c r="D4" s="50" t="s">
        <v>139</v>
      </c>
      <c r="E4" s="99" t="s">
        <v>146</v>
      </c>
      <c r="F4" s="100" t="s">
        <v>145</v>
      </c>
      <c r="G4" s="101" t="s">
        <v>210</v>
      </c>
      <c r="H4" s="102" t="s">
        <v>25</v>
      </c>
      <c r="I4" s="99" t="s">
        <v>146</v>
      </c>
      <c r="J4" s="100" t="s">
        <v>145</v>
      </c>
      <c r="K4" s="101" t="s">
        <v>210</v>
      </c>
      <c r="L4" s="102" t="s">
        <v>25</v>
      </c>
      <c r="M4" s="99" t="s">
        <v>146</v>
      </c>
      <c r="N4" s="100" t="s">
        <v>145</v>
      </c>
      <c r="O4" s="101" t="s">
        <v>210</v>
      </c>
      <c r="P4" s="102" t="s">
        <v>25</v>
      </c>
      <c r="Q4" s="103" t="s">
        <v>146</v>
      </c>
      <c r="R4" s="101" t="s">
        <v>145</v>
      </c>
      <c r="S4" s="101" t="s">
        <v>210</v>
      </c>
      <c r="T4" s="104" t="s">
        <v>25</v>
      </c>
      <c r="U4" s="103" t="s">
        <v>146</v>
      </c>
      <c r="V4" s="101" t="s">
        <v>145</v>
      </c>
      <c r="W4" s="101" t="s">
        <v>210</v>
      </c>
      <c r="X4" s="104" t="s">
        <v>25</v>
      </c>
      <c r="Y4" s="103" t="s">
        <v>146</v>
      </c>
      <c r="Z4" s="101" t="s">
        <v>145</v>
      </c>
      <c r="AA4" s="101" t="s">
        <v>210</v>
      </c>
      <c r="AB4" s="104" t="s">
        <v>25</v>
      </c>
      <c r="AC4" s="103" t="s">
        <v>146</v>
      </c>
      <c r="AD4" s="101" t="s">
        <v>145</v>
      </c>
      <c r="AE4" s="101" t="s">
        <v>210</v>
      </c>
      <c r="AF4" s="104" t="s">
        <v>25</v>
      </c>
      <c r="AG4" s="103" t="s">
        <v>146</v>
      </c>
      <c r="AH4" s="101" t="s">
        <v>145</v>
      </c>
      <c r="AI4" s="101" t="s">
        <v>210</v>
      </c>
      <c r="AJ4" s="104" t="s">
        <v>25</v>
      </c>
      <c r="AK4" s="103" t="s">
        <v>146</v>
      </c>
      <c r="AL4" s="101" t="s">
        <v>145</v>
      </c>
      <c r="AM4" s="101" t="s">
        <v>210</v>
      </c>
      <c r="AN4" s="104" t="s">
        <v>25</v>
      </c>
      <c r="AO4" s="103" t="s">
        <v>146</v>
      </c>
      <c r="AP4" s="101" t="s">
        <v>145</v>
      </c>
      <c r="AQ4" s="101" t="s">
        <v>210</v>
      </c>
      <c r="AR4" s="104" t="s">
        <v>25</v>
      </c>
      <c r="AS4" s="103" t="s">
        <v>146</v>
      </c>
      <c r="AT4" s="101" t="s">
        <v>145</v>
      </c>
      <c r="AU4" s="101" t="s">
        <v>210</v>
      </c>
      <c r="AV4" s="104" t="s">
        <v>25</v>
      </c>
      <c r="AW4" s="103" t="s">
        <v>146</v>
      </c>
      <c r="AX4" s="101" t="s">
        <v>145</v>
      </c>
      <c r="AY4" s="101" t="s">
        <v>210</v>
      </c>
      <c r="AZ4" s="104" t="s">
        <v>25</v>
      </c>
    </row>
    <row r="5" spans="1:52" s="105" customFormat="1" x14ac:dyDescent="0.2">
      <c r="A5" s="49"/>
      <c r="B5" s="50"/>
      <c r="C5" s="50"/>
      <c r="D5" s="50"/>
      <c r="E5" s="99"/>
      <c r="F5" s="100"/>
      <c r="G5" s="101"/>
      <c r="H5" s="102">
        <f>SUM(H6:H25)</f>
        <v>0</v>
      </c>
      <c r="I5" s="99"/>
      <c r="J5" s="100"/>
      <c r="K5" s="101"/>
      <c r="L5" s="102">
        <f>SUM(L6:L25)</f>
        <v>0</v>
      </c>
      <c r="M5" s="99"/>
      <c r="N5" s="100"/>
      <c r="O5" s="101"/>
      <c r="P5" s="102">
        <f>SUM(P6:P25)</f>
        <v>0</v>
      </c>
      <c r="Q5" s="99"/>
      <c r="R5" s="100"/>
      <c r="S5" s="101"/>
      <c r="T5" s="102">
        <f>SUM(T6:T25)</f>
        <v>0</v>
      </c>
      <c r="U5" s="103"/>
      <c r="V5" s="101"/>
      <c r="W5" s="101"/>
      <c r="X5" s="102">
        <f>SUM(X6:X25)</f>
        <v>0</v>
      </c>
      <c r="Y5" s="103"/>
      <c r="Z5" s="101"/>
      <c r="AA5" s="101"/>
      <c r="AB5" s="102">
        <f>SUM(AB6:AB25)</f>
        <v>0</v>
      </c>
      <c r="AC5" s="103"/>
      <c r="AD5" s="101"/>
      <c r="AE5" s="101"/>
      <c r="AF5" s="102">
        <f>SUM(AF6:AF25)</f>
        <v>0</v>
      </c>
      <c r="AG5" s="103"/>
      <c r="AH5" s="101"/>
      <c r="AI5" s="101"/>
      <c r="AJ5" s="102">
        <f>SUM(AJ6:AJ25)</f>
        <v>0</v>
      </c>
      <c r="AK5" s="103"/>
      <c r="AL5" s="101"/>
      <c r="AM5" s="101"/>
      <c r="AN5" s="102">
        <f>SUM(AN6:AN25)</f>
        <v>0</v>
      </c>
      <c r="AO5" s="103"/>
      <c r="AP5" s="101"/>
      <c r="AQ5" s="101"/>
      <c r="AR5" s="102">
        <f>SUM(AR6:AR25)</f>
        <v>0</v>
      </c>
      <c r="AS5" s="103"/>
      <c r="AT5" s="101"/>
      <c r="AU5" s="101"/>
      <c r="AV5" s="102">
        <f>SUM(AV6:AV25)</f>
        <v>0</v>
      </c>
      <c r="AW5" s="103"/>
      <c r="AX5" s="101"/>
      <c r="AY5" s="101"/>
      <c r="AZ5" s="102">
        <f>SUM(AZ6:AZ25)</f>
        <v>0</v>
      </c>
    </row>
    <row r="6" spans="1:52" ht="24.95" customHeight="1" x14ac:dyDescent="0.2">
      <c r="A6" s="106">
        <v>1</v>
      </c>
      <c r="B6" s="107" t="str">
        <f>Entrees!B2</f>
        <v>X</v>
      </c>
      <c r="C6" s="107" t="str">
        <f>Entrees!C2</f>
        <v>Y</v>
      </c>
      <c r="D6" s="30">
        <f>IF(Entrees!O2="","",Entrees!O2)</f>
        <v>42003</v>
      </c>
      <c r="E6" s="112"/>
      <c r="F6" s="113"/>
      <c r="G6" s="110"/>
      <c r="H6" s="111">
        <f t="shared" ref="H6:H24" si="0">E6*7</f>
        <v>0</v>
      </c>
      <c r="I6" s="112"/>
      <c r="J6" s="113"/>
      <c r="K6" s="110"/>
      <c r="L6" s="111">
        <f t="shared" ref="L6:L24" si="1">I6*7</f>
        <v>0</v>
      </c>
      <c r="M6" s="112"/>
      <c r="N6" s="113"/>
      <c r="O6" s="110"/>
      <c r="P6" s="111">
        <f t="shared" ref="P6:P24" si="2">M6*7</f>
        <v>0</v>
      </c>
      <c r="Q6" s="112"/>
      <c r="R6" s="113"/>
      <c r="S6" s="110"/>
      <c r="T6" s="111">
        <f t="shared" ref="T6:T24" si="3">Q6*7</f>
        <v>0</v>
      </c>
      <c r="U6" s="112"/>
      <c r="V6" s="113"/>
      <c r="W6" s="110"/>
      <c r="X6" s="114">
        <f t="shared" ref="X6:X24" si="4">U6*7</f>
        <v>0</v>
      </c>
      <c r="Y6" s="112"/>
      <c r="Z6" s="113"/>
      <c r="AA6" s="110"/>
      <c r="AB6" s="114">
        <f>Y6*7</f>
        <v>0</v>
      </c>
      <c r="AC6" s="112"/>
      <c r="AD6" s="113"/>
      <c r="AE6" s="110"/>
      <c r="AF6" s="114">
        <f t="shared" ref="AF6:AF23" si="5">AC6*7</f>
        <v>0</v>
      </c>
      <c r="AG6" s="112"/>
      <c r="AH6" s="113"/>
      <c r="AI6" s="110"/>
      <c r="AJ6" s="114">
        <f t="shared" ref="AJ6:AJ23" si="6">AG6*7</f>
        <v>0</v>
      </c>
      <c r="AK6" s="112"/>
      <c r="AL6" s="113"/>
      <c r="AM6" s="110"/>
      <c r="AN6" s="114">
        <f t="shared" ref="AN6:AN23" si="7">AK6*7</f>
        <v>0</v>
      </c>
      <c r="AO6" s="112"/>
      <c r="AP6" s="113"/>
      <c r="AQ6" s="110"/>
      <c r="AR6" s="114">
        <f t="shared" ref="AR6:AR23" si="8">AO6*7</f>
        <v>0</v>
      </c>
      <c r="AS6" s="112"/>
      <c r="AT6" s="113"/>
      <c r="AU6" s="110"/>
      <c r="AV6" s="114">
        <f t="shared" ref="AV6:AV23" si="9">AS6*7</f>
        <v>0</v>
      </c>
      <c r="AW6" s="112"/>
      <c r="AX6" s="113"/>
      <c r="AY6" s="110"/>
      <c r="AZ6" s="114">
        <f t="shared" ref="AZ6:AZ23" si="10">AW6*7</f>
        <v>0</v>
      </c>
    </row>
    <row r="7" spans="1:52" ht="24.95" customHeight="1" x14ac:dyDescent="0.2">
      <c r="A7" s="106">
        <v>2</v>
      </c>
      <c r="B7" s="107" t="str">
        <f>Entrees!B3</f>
        <v>X</v>
      </c>
      <c r="C7" s="107" t="str">
        <f>Entrees!C3</f>
        <v>Y</v>
      </c>
      <c r="D7" s="30" t="str">
        <f>IF(Entrees!O3="","",Entrees!O3)</f>
        <v/>
      </c>
      <c r="E7" s="112"/>
      <c r="F7" s="113"/>
      <c r="G7" s="110"/>
      <c r="H7" s="111">
        <f t="shared" si="0"/>
        <v>0</v>
      </c>
      <c r="I7" s="112"/>
      <c r="J7" s="113"/>
      <c r="K7" s="110"/>
      <c r="L7" s="111">
        <f t="shared" si="1"/>
        <v>0</v>
      </c>
      <c r="M7" s="112"/>
      <c r="N7" s="113"/>
      <c r="O7" s="110"/>
      <c r="P7" s="111">
        <f t="shared" si="2"/>
        <v>0</v>
      </c>
      <c r="Q7" s="112"/>
      <c r="R7" s="113"/>
      <c r="S7" s="110"/>
      <c r="T7" s="111">
        <f t="shared" si="3"/>
        <v>0</v>
      </c>
      <c r="U7" s="112"/>
      <c r="V7" s="113"/>
      <c r="W7" s="110"/>
      <c r="X7" s="114">
        <f t="shared" si="4"/>
        <v>0</v>
      </c>
      <c r="Y7" s="112"/>
      <c r="Z7" s="113"/>
      <c r="AA7" s="110"/>
      <c r="AB7" s="114">
        <f t="shared" ref="AB7:AB25" si="11">Y7*7</f>
        <v>0</v>
      </c>
      <c r="AC7" s="112"/>
      <c r="AD7" s="113"/>
      <c r="AE7" s="110"/>
      <c r="AF7" s="114">
        <f t="shared" si="5"/>
        <v>0</v>
      </c>
      <c r="AG7" s="112"/>
      <c r="AH7" s="113"/>
      <c r="AI7" s="110"/>
      <c r="AJ7" s="114">
        <f t="shared" si="6"/>
        <v>0</v>
      </c>
      <c r="AK7" s="112"/>
      <c r="AL7" s="113"/>
      <c r="AM7" s="110"/>
      <c r="AN7" s="114">
        <f t="shared" si="7"/>
        <v>0</v>
      </c>
      <c r="AO7" s="112"/>
      <c r="AP7" s="113"/>
      <c r="AQ7" s="110"/>
      <c r="AR7" s="114">
        <f t="shared" si="8"/>
        <v>0</v>
      </c>
      <c r="AS7" s="112"/>
      <c r="AT7" s="113"/>
      <c r="AU7" s="110"/>
      <c r="AV7" s="114">
        <f t="shared" si="9"/>
        <v>0</v>
      </c>
      <c r="AW7" s="112"/>
      <c r="AX7" s="113"/>
      <c r="AY7" s="110"/>
      <c r="AZ7" s="114">
        <f t="shared" si="10"/>
        <v>0</v>
      </c>
    </row>
    <row r="8" spans="1:52" ht="24.95" customHeight="1" x14ac:dyDescent="0.2">
      <c r="A8" s="106">
        <v>3</v>
      </c>
      <c r="B8" s="107" t="str">
        <f>Entrees!B4</f>
        <v>X</v>
      </c>
      <c r="C8" s="107" t="str">
        <f>Entrees!C4</f>
        <v>Y</v>
      </c>
      <c r="D8" s="30" t="str">
        <f>IF(Entrees!O4="","",Entrees!O4)</f>
        <v/>
      </c>
      <c r="E8" s="112"/>
      <c r="F8" s="113"/>
      <c r="G8" s="115"/>
      <c r="H8" s="111">
        <f t="shared" si="0"/>
        <v>0</v>
      </c>
      <c r="I8" s="112"/>
      <c r="J8" s="113"/>
      <c r="K8" s="115"/>
      <c r="L8" s="111">
        <f t="shared" si="1"/>
        <v>0</v>
      </c>
      <c r="M8" s="112"/>
      <c r="N8" s="113"/>
      <c r="O8" s="115"/>
      <c r="P8" s="111">
        <f t="shared" si="2"/>
        <v>0</v>
      </c>
      <c r="Q8" s="112"/>
      <c r="R8" s="113"/>
      <c r="S8" s="115"/>
      <c r="T8" s="111">
        <f t="shared" si="3"/>
        <v>0</v>
      </c>
      <c r="U8" s="112"/>
      <c r="V8" s="113"/>
      <c r="W8" s="115"/>
      <c r="X8" s="114">
        <f t="shared" si="4"/>
        <v>0</v>
      </c>
      <c r="Y8" s="112"/>
      <c r="Z8" s="113"/>
      <c r="AA8" s="115"/>
      <c r="AB8" s="114">
        <f t="shared" si="11"/>
        <v>0</v>
      </c>
      <c r="AC8" s="112"/>
      <c r="AD8" s="113"/>
      <c r="AE8" s="115"/>
      <c r="AF8" s="114">
        <f t="shared" si="5"/>
        <v>0</v>
      </c>
      <c r="AG8" s="112"/>
      <c r="AH8" s="113"/>
      <c r="AI8" s="115"/>
      <c r="AJ8" s="114">
        <f t="shared" si="6"/>
        <v>0</v>
      </c>
      <c r="AK8" s="112"/>
      <c r="AL8" s="113"/>
      <c r="AM8" s="115"/>
      <c r="AN8" s="114">
        <f t="shared" si="7"/>
        <v>0</v>
      </c>
      <c r="AO8" s="112"/>
      <c r="AP8" s="113"/>
      <c r="AQ8" s="115"/>
      <c r="AR8" s="114">
        <f t="shared" si="8"/>
        <v>0</v>
      </c>
      <c r="AS8" s="112"/>
      <c r="AT8" s="113"/>
      <c r="AU8" s="115"/>
      <c r="AV8" s="114">
        <f t="shared" si="9"/>
        <v>0</v>
      </c>
      <c r="AW8" s="112"/>
      <c r="AX8" s="113"/>
      <c r="AY8" s="115"/>
      <c r="AZ8" s="114">
        <f t="shared" si="10"/>
        <v>0</v>
      </c>
    </row>
    <row r="9" spans="1:52" ht="24.95" customHeight="1" x14ac:dyDescent="0.2">
      <c r="A9" s="106">
        <v>4</v>
      </c>
      <c r="B9" s="107" t="str">
        <f>Entrees!B5</f>
        <v>X</v>
      </c>
      <c r="C9" s="107" t="str">
        <f>Entrees!C5</f>
        <v>Y</v>
      </c>
      <c r="D9" s="30" t="str">
        <f>IF(Entrees!O5="","",Entrees!O5)</f>
        <v/>
      </c>
      <c r="E9" s="112"/>
      <c r="F9" s="113"/>
      <c r="G9" s="115"/>
      <c r="H9" s="111">
        <f t="shared" si="0"/>
        <v>0</v>
      </c>
      <c r="I9" s="112"/>
      <c r="J9" s="113"/>
      <c r="K9" s="115"/>
      <c r="L9" s="111">
        <f t="shared" si="1"/>
        <v>0</v>
      </c>
      <c r="M9" s="112"/>
      <c r="N9" s="113"/>
      <c r="O9" s="115"/>
      <c r="P9" s="111">
        <f t="shared" si="2"/>
        <v>0</v>
      </c>
      <c r="Q9" s="112"/>
      <c r="R9" s="113"/>
      <c r="S9" s="115"/>
      <c r="T9" s="111">
        <f t="shared" si="3"/>
        <v>0</v>
      </c>
      <c r="U9" s="108"/>
      <c r="V9" s="109"/>
      <c r="W9" s="115"/>
      <c r="X9" s="114">
        <f t="shared" si="4"/>
        <v>0</v>
      </c>
      <c r="Y9" s="112"/>
      <c r="Z9" s="113"/>
      <c r="AA9" s="115"/>
      <c r="AB9" s="114">
        <f t="shared" si="11"/>
        <v>0</v>
      </c>
      <c r="AC9" s="112"/>
      <c r="AD9" s="113"/>
      <c r="AE9" s="115"/>
      <c r="AF9" s="114">
        <f t="shared" si="5"/>
        <v>0</v>
      </c>
      <c r="AG9" s="112"/>
      <c r="AH9" s="113"/>
      <c r="AI9" s="115"/>
      <c r="AJ9" s="114">
        <f t="shared" si="6"/>
        <v>0</v>
      </c>
      <c r="AK9" s="112"/>
      <c r="AL9" s="113"/>
      <c r="AM9" s="115"/>
      <c r="AN9" s="114">
        <f t="shared" si="7"/>
        <v>0</v>
      </c>
      <c r="AO9" s="112"/>
      <c r="AP9" s="113"/>
      <c r="AQ9" s="115"/>
      <c r="AR9" s="114">
        <f t="shared" si="8"/>
        <v>0</v>
      </c>
      <c r="AS9" s="112"/>
      <c r="AT9" s="113"/>
      <c r="AU9" s="115"/>
      <c r="AV9" s="114">
        <f t="shared" si="9"/>
        <v>0</v>
      </c>
      <c r="AW9" s="112"/>
      <c r="AX9" s="113"/>
      <c r="AY9" s="115"/>
      <c r="AZ9" s="114">
        <f t="shared" si="10"/>
        <v>0</v>
      </c>
    </row>
    <row r="10" spans="1:52" ht="24.95" customHeight="1" x14ac:dyDescent="0.2">
      <c r="A10" s="106">
        <v>5</v>
      </c>
      <c r="B10" s="107" t="str">
        <f>Entrees!B6</f>
        <v>X</v>
      </c>
      <c r="C10" s="107" t="str">
        <f>Entrees!C6</f>
        <v>Y</v>
      </c>
      <c r="D10" s="30" t="str">
        <f>IF(Entrees!O6="","",Entrees!O6)</f>
        <v/>
      </c>
      <c r="E10" s="112"/>
      <c r="F10" s="113"/>
      <c r="G10" s="115"/>
      <c r="H10" s="111">
        <f t="shared" si="0"/>
        <v>0</v>
      </c>
      <c r="I10" s="112"/>
      <c r="J10" s="113"/>
      <c r="K10" s="115"/>
      <c r="L10" s="111">
        <f t="shared" si="1"/>
        <v>0</v>
      </c>
      <c r="M10" s="112"/>
      <c r="N10" s="113"/>
      <c r="O10" s="115"/>
      <c r="P10" s="111">
        <f t="shared" si="2"/>
        <v>0</v>
      </c>
      <c r="Q10" s="112"/>
      <c r="R10" s="113"/>
      <c r="S10" s="115"/>
      <c r="T10" s="111">
        <f t="shared" si="3"/>
        <v>0</v>
      </c>
      <c r="U10" s="108"/>
      <c r="V10" s="109"/>
      <c r="W10" s="115"/>
      <c r="X10" s="114">
        <f t="shared" si="4"/>
        <v>0</v>
      </c>
      <c r="Y10" s="112"/>
      <c r="Z10" s="113"/>
      <c r="AA10" s="115"/>
      <c r="AB10" s="114">
        <f t="shared" si="11"/>
        <v>0</v>
      </c>
      <c r="AC10" s="112"/>
      <c r="AD10" s="113"/>
      <c r="AE10" s="115"/>
      <c r="AF10" s="114">
        <f t="shared" si="5"/>
        <v>0</v>
      </c>
      <c r="AG10" s="112"/>
      <c r="AH10" s="113"/>
      <c r="AI10" s="115"/>
      <c r="AJ10" s="114">
        <f t="shared" si="6"/>
        <v>0</v>
      </c>
      <c r="AK10" s="112"/>
      <c r="AL10" s="113"/>
      <c r="AM10" s="115"/>
      <c r="AN10" s="114">
        <f t="shared" si="7"/>
        <v>0</v>
      </c>
      <c r="AO10" s="112"/>
      <c r="AP10" s="113"/>
      <c r="AQ10" s="115"/>
      <c r="AR10" s="114">
        <f t="shared" si="8"/>
        <v>0</v>
      </c>
      <c r="AS10" s="112"/>
      <c r="AT10" s="113"/>
      <c r="AU10" s="115"/>
      <c r="AV10" s="114">
        <f t="shared" si="9"/>
        <v>0</v>
      </c>
      <c r="AW10" s="112"/>
      <c r="AX10" s="113"/>
      <c r="AY10" s="115"/>
      <c r="AZ10" s="114">
        <f t="shared" si="10"/>
        <v>0</v>
      </c>
    </row>
    <row r="11" spans="1:52" ht="24.95" customHeight="1" x14ac:dyDescent="0.2">
      <c r="A11" s="106">
        <v>6</v>
      </c>
      <c r="B11" s="107" t="str">
        <f>Entrees!B7</f>
        <v>X</v>
      </c>
      <c r="C11" s="107" t="str">
        <f>Entrees!C7</f>
        <v>Y</v>
      </c>
      <c r="D11" s="30" t="str">
        <f>IF(Entrees!O7="","",Entrees!O7)</f>
        <v/>
      </c>
      <c r="E11" s="112"/>
      <c r="F11" s="113"/>
      <c r="G11" s="115"/>
      <c r="H11" s="111">
        <f t="shared" si="0"/>
        <v>0</v>
      </c>
      <c r="I11" s="112"/>
      <c r="J11" s="113"/>
      <c r="K11" s="115"/>
      <c r="L11" s="111">
        <f t="shared" si="1"/>
        <v>0</v>
      </c>
      <c r="M11" s="112"/>
      <c r="N11" s="113"/>
      <c r="O11" s="115"/>
      <c r="P11" s="111">
        <f t="shared" si="2"/>
        <v>0</v>
      </c>
      <c r="Q11" s="112"/>
      <c r="R11" s="113"/>
      <c r="S11" s="115"/>
      <c r="T11" s="111">
        <f t="shared" si="3"/>
        <v>0</v>
      </c>
      <c r="U11" s="108"/>
      <c r="V11" s="109"/>
      <c r="W11" s="115"/>
      <c r="X11" s="114">
        <f t="shared" si="4"/>
        <v>0</v>
      </c>
      <c r="Y11" s="112"/>
      <c r="Z11" s="113"/>
      <c r="AA11" s="115"/>
      <c r="AB11" s="114">
        <f t="shared" si="11"/>
        <v>0</v>
      </c>
      <c r="AC11" s="112"/>
      <c r="AD11" s="113"/>
      <c r="AE11" s="115"/>
      <c r="AF11" s="114">
        <f t="shared" si="5"/>
        <v>0</v>
      </c>
      <c r="AG11" s="112"/>
      <c r="AH11" s="113"/>
      <c r="AI11" s="115"/>
      <c r="AJ11" s="114">
        <f t="shared" si="6"/>
        <v>0</v>
      </c>
      <c r="AK11" s="112"/>
      <c r="AL11" s="113"/>
      <c r="AM11" s="115"/>
      <c r="AN11" s="114">
        <f t="shared" si="7"/>
        <v>0</v>
      </c>
      <c r="AO11" s="112"/>
      <c r="AP11" s="113"/>
      <c r="AQ11" s="115"/>
      <c r="AR11" s="114">
        <f t="shared" si="8"/>
        <v>0</v>
      </c>
      <c r="AS11" s="112"/>
      <c r="AT11" s="113"/>
      <c r="AU11" s="115"/>
      <c r="AV11" s="114">
        <f t="shared" si="9"/>
        <v>0</v>
      </c>
      <c r="AW11" s="112"/>
      <c r="AX11" s="113"/>
      <c r="AY11" s="115"/>
      <c r="AZ11" s="114">
        <f t="shared" si="10"/>
        <v>0</v>
      </c>
    </row>
    <row r="12" spans="1:52" ht="24.95" customHeight="1" x14ac:dyDescent="0.2">
      <c r="A12" s="106">
        <v>7</v>
      </c>
      <c r="B12" s="107" t="str">
        <f>Entrees!B8</f>
        <v>X</v>
      </c>
      <c r="C12" s="107" t="str">
        <f>Entrees!C8</f>
        <v>Y</v>
      </c>
      <c r="D12" s="30" t="str">
        <f>IF(Entrees!O8="","",Entrees!O8)</f>
        <v/>
      </c>
      <c r="E12" s="112"/>
      <c r="F12" s="113"/>
      <c r="G12" s="115"/>
      <c r="H12" s="111">
        <f t="shared" si="0"/>
        <v>0</v>
      </c>
      <c r="I12" s="112"/>
      <c r="J12" s="113"/>
      <c r="K12" s="115"/>
      <c r="L12" s="111">
        <f t="shared" si="1"/>
        <v>0</v>
      </c>
      <c r="M12" s="112"/>
      <c r="N12" s="113"/>
      <c r="O12" s="115"/>
      <c r="P12" s="111">
        <f t="shared" si="2"/>
        <v>0</v>
      </c>
      <c r="Q12" s="112"/>
      <c r="R12" s="113"/>
      <c r="S12" s="115"/>
      <c r="T12" s="111">
        <f t="shared" si="3"/>
        <v>0</v>
      </c>
      <c r="U12" s="108"/>
      <c r="V12" s="109"/>
      <c r="W12" s="115"/>
      <c r="X12" s="114">
        <f t="shared" si="4"/>
        <v>0</v>
      </c>
      <c r="Y12" s="112"/>
      <c r="Z12" s="113"/>
      <c r="AA12" s="115"/>
      <c r="AB12" s="114">
        <f t="shared" si="11"/>
        <v>0</v>
      </c>
      <c r="AC12" s="112"/>
      <c r="AD12" s="113"/>
      <c r="AE12" s="115"/>
      <c r="AF12" s="114">
        <f t="shared" si="5"/>
        <v>0</v>
      </c>
      <c r="AG12" s="112"/>
      <c r="AH12" s="113"/>
      <c r="AI12" s="115"/>
      <c r="AJ12" s="114">
        <f t="shared" si="6"/>
        <v>0</v>
      </c>
      <c r="AK12" s="112"/>
      <c r="AL12" s="113"/>
      <c r="AM12" s="115"/>
      <c r="AN12" s="114">
        <f t="shared" si="7"/>
        <v>0</v>
      </c>
      <c r="AO12" s="112"/>
      <c r="AP12" s="113"/>
      <c r="AQ12" s="115"/>
      <c r="AR12" s="114">
        <f t="shared" si="8"/>
        <v>0</v>
      </c>
      <c r="AS12" s="112"/>
      <c r="AT12" s="113"/>
      <c r="AU12" s="115"/>
      <c r="AV12" s="114">
        <f t="shared" si="9"/>
        <v>0</v>
      </c>
      <c r="AW12" s="112"/>
      <c r="AX12" s="113"/>
      <c r="AY12" s="115"/>
      <c r="AZ12" s="114">
        <f t="shared" si="10"/>
        <v>0</v>
      </c>
    </row>
    <row r="13" spans="1:52" ht="24.95" customHeight="1" x14ac:dyDescent="0.2">
      <c r="A13" s="106">
        <v>8</v>
      </c>
      <c r="B13" s="107" t="str">
        <f>Entrees!B9</f>
        <v>X</v>
      </c>
      <c r="C13" s="107" t="str">
        <f>Entrees!C9</f>
        <v>Y</v>
      </c>
      <c r="D13" s="30" t="str">
        <f>IF(Entrees!O9="","",Entrees!O9)</f>
        <v/>
      </c>
      <c r="E13" s="112"/>
      <c r="F13" s="113"/>
      <c r="G13" s="115"/>
      <c r="H13" s="111">
        <f t="shared" si="0"/>
        <v>0</v>
      </c>
      <c r="I13" s="112"/>
      <c r="J13" s="113"/>
      <c r="K13" s="115"/>
      <c r="L13" s="111">
        <f t="shared" si="1"/>
        <v>0</v>
      </c>
      <c r="M13" s="112"/>
      <c r="N13" s="113"/>
      <c r="O13" s="115"/>
      <c r="P13" s="111">
        <f t="shared" si="2"/>
        <v>0</v>
      </c>
      <c r="Q13" s="112"/>
      <c r="R13" s="113"/>
      <c r="S13" s="115"/>
      <c r="T13" s="111">
        <f t="shared" si="3"/>
        <v>0</v>
      </c>
      <c r="U13" s="108"/>
      <c r="V13" s="109"/>
      <c r="W13" s="115"/>
      <c r="X13" s="114">
        <f t="shared" si="4"/>
        <v>0</v>
      </c>
      <c r="Y13" s="112"/>
      <c r="Z13" s="113"/>
      <c r="AA13" s="115"/>
      <c r="AB13" s="114">
        <f t="shared" si="11"/>
        <v>0</v>
      </c>
      <c r="AC13" s="112"/>
      <c r="AD13" s="113"/>
      <c r="AE13" s="115"/>
      <c r="AF13" s="114">
        <f t="shared" si="5"/>
        <v>0</v>
      </c>
      <c r="AG13" s="112"/>
      <c r="AH13" s="113"/>
      <c r="AI13" s="115"/>
      <c r="AJ13" s="114">
        <f t="shared" si="6"/>
        <v>0</v>
      </c>
      <c r="AK13" s="112"/>
      <c r="AL13" s="113"/>
      <c r="AM13" s="115"/>
      <c r="AN13" s="114">
        <f t="shared" si="7"/>
        <v>0</v>
      </c>
      <c r="AO13" s="112"/>
      <c r="AP13" s="113"/>
      <c r="AQ13" s="115"/>
      <c r="AR13" s="114">
        <f t="shared" si="8"/>
        <v>0</v>
      </c>
      <c r="AS13" s="112"/>
      <c r="AT13" s="113"/>
      <c r="AU13" s="115"/>
      <c r="AV13" s="114">
        <f t="shared" si="9"/>
        <v>0</v>
      </c>
      <c r="AW13" s="112"/>
      <c r="AX13" s="113"/>
      <c r="AY13" s="115"/>
      <c r="AZ13" s="114">
        <f t="shared" si="10"/>
        <v>0</v>
      </c>
    </row>
    <row r="14" spans="1:52" ht="24.95" customHeight="1" x14ac:dyDescent="0.2">
      <c r="A14" s="106">
        <v>9</v>
      </c>
      <c r="B14" s="107" t="str">
        <f>Entrees!B10</f>
        <v>X</v>
      </c>
      <c r="C14" s="107" t="str">
        <f>Entrees!C10</f>
        <v>Y</v>
      </c>
      <c r="D14" s="30" t="str">
        <f>IF(Entrees!O10="","",Entrees!O10)</f>
        <v/>
      </c>
      <c r="E14" s="112"/>
      <c r="F14" s="113"/>
      <c r="G14" s="115"/>
      <c r="H14" s="111">
        <f t="shared" si="0"/>
        <v>0</v>
      </c>
      <c r="I14" s="112"/>
      <c r="J14" s="113"/>
      <c r="K14" s="115"/>
      <c r="L14" s="111">
        <f t="shared" si="1"/>
        <v>0</v>
      </c>
      <c r="M14" s="112"/>
      <c r="N14" s="113"/>
      <c r="O14" s="115"/>
      <c r="P14" s="111">
        <f t="shared" si="2"/>
        <v>0</v>
      </c>
      <c r="Q14" s="112"/>
      <c r="R14" s="113"/>
      <c r="S14" s="115"/>
      <c r="T14" s="111">
        <f t="shared" si="3"/>
        <v>0</v>
      </c>
      <c r="U14" s="108"/>
      <c r="V14" s="109"/>
      <c r="W14" s="115"/>
      <c r="X14" s="114">
        <f t="shared" si="4"/>
        <v>0</v>
      </c>
      <c r="Y14" s="112"/>
      <c r="Z14" s="113"/>
      <c r="AA14" s="115"/>
      <c r="AB14" s="114">
        <f t="shared" si="11"/>
        <v>0</v>
      </c>
      <c r="AC14" s="112"/>
      <c r="AD14" s="113"/>
      <c r="AE14" s="115"/>
      <c r="AF14" s="114">
        <f t="shared" si="5"/>
        <v>0</v>
      </c>
      <c r="AG14" s="112"/>
      <c r="AH14" s="113"/>
      <c r="AI14" s="115"/>
      <c r="AJ14" s="114">
        <f t="shared" si="6"/>
        <v>0</v>
      </c>
      <c r="AK14" s="112"/>
      <c r="AL14" s="113"/>
      <c r="AM14" s="115"/>
      <c r="AN14" s="114">
        <f t="shared" si="7"/>
        <v>0</v>
      </c>
      <c r="AO14" s="112"/>
      <c r="AP14" s="113"/>
      <c r="AQ14" s="115"/>
      <c r="AR14" s="114">
        <f t="shared" si="8"/>
        <v>0</v>
      </c>
      <c r="AS14" s="112"/>
      <c r="AT14" s="113"/>
      <c r="AU14" s="115"/>
      <c r="AV14" s="114">
        <f t="shared" si="9"/>
        <v>0</v>
      </c>
      <c r="AW14" s="112"/>
      <c r="AX14" s="113"/>
      <c r="AY14" s="115"/>
      <c r="AZ14" s="114">
        <f t="shared" si="10"/>
        <v>0</v>
      </c>
    </row>
    <row r="15" spans="1:52" ht="24.95" customHeight="1" x14ac:dyDescent="0.2">
      <c r="A15" s="106">
        <v>10</v>
      </c>
      <c r="B15" s="107" t="str">
        <f>Entrees!B11</f>
        <v>X</v>
      </c>
      <c r="C15" s="107" t="str">
        <f>Entrees!C11</f>
        <v>Y</v>
      </c>
      <c r="D15" s="30" t="str">
        <f>IF(Entrees!O11="","",Entrees!O11)</f>
        <v/>
      </c>
      <c r="E15" s="112"/>
      <c r="F15" s="113"/>
      <c r="G15" s="115"/>
      <c r="H15" s="111">
        <f t="shared" si="0"/>
        <v>0</v>
      </c>
      <c r="I15" s="112"/>
      <c r="J15" s="113"/>
      <c r="K15" s="115"/>
      <c r="L15" s="111">
        <f t="shared" si="1"/>
        <v>0</v>
      </c>
      <c r="M15" s="112"/>
      <c r="N15" s="113"/>
      <c r="O15" s="115"/>
      <c r="P15" s="111">
        <f t="shared" si="2"/>
        <v>0</v>
      </c>
      <c r="Q15" s="112"/>
      <c r="R15" s="113"/>
      <c r="S15" s="115"/>
      <c r="T15" s="111">
        <f t="shared" si="3"/>
        <v>0</v>
      </c>
      <c r="U15" s="108"/>
      <c r="V15" s="109"/>
      <c r="W15" s="115"/>
      <c r="X15" s="114">
        <f t="shared" si="4"/>
        <v>0</v>
      </c>
      <c r="Y15" s="112"/>
      <c r="Z15" s="113"/>
      <c r="AA15" s="115"/>
      <c r="AB15" s="114">
        <f t="shared" si="11"/>
        <v>0</v>
      </c>
      <c r="AC15" s="112"/>
      <c r="AD15" s="113"/>
      <c r="AE15" s="115"/>
      <c r="AF15" s="114">
        <f t="shared" si="5"/>
        <v>0</v>
      </c>
      <c r="AG15" s="112"/>
      <c r="AH15" s="113"/>
      <c r="AI15" s="115"/>
      <c r="AJ15" s="114">
        <f t="shared" si="6"/>
        <v>0</v>
      </c>
      <c r="AK15" s="112"/>
      <c r="AL15" s="113"/>
      <c r="AM15" s="115"/>
      <c r="AN15" s="114">
        <f t="shared" si="7"/>
        <v>0</v>
      </c>
      <c r="AO15" s="112"/>
      <c r="AP15" s="113"/>
      <c r="AQ15" s="115"/>
      <c r="AR15" s="114">
        <f t="shared" si="8"/>
        <v>0</v>
      </c>
      <c r="AS15" s="112"/>
      <c r="AT15" s="113"/>
      <c r="AU15" s="115"/>
      <c r="AV15" s="114">
        <f t="shared" si="9"/>
        <v>0</v>
      </c>
      <c r="AW15" s="112"/>
      <c r="AX15" s="113"/>
      <c r="AY15" s="115"/>
      <c r="AZ15" s="114">
        <f t="shared" si="10"/>
        <v>0</v>
      </c>
    </row>
    <row r="16" spans="1:52" ht="24.95" customHeight="1" x14ac:dyDescent="0.2">
      <c r="A16" s="106">
        <v>11</v>
      </c>
      <c r="B16" s="107" t="str">
        <f>Entrees!B12</f>
        <v>X</v>
      </c>
      <c r="C16" s="107" t="str">
        <f>Entrees!C12</f>
        <v>Y</v>
      </c>
      <c r="D16" s="30" t="str">
        <f>IF(Entrees!O12="","",Entrees!O12)</f>
        <v/>
      </c>
      <c r="E16" s="112"/>
      <c r="F16" s="113"/>
      <c r="G16" s="115"/>
      <c r="H16" s="111">
        <f t="shared" si="0"/>
        <v>0</v>
      </c>
      <c r="I16" s="112"/>
      <c r="J16" s="113"/>
      <c r="K16" s="115"/>
      <c r="L16" s="111">
        <f t="shared" si="1"/>
        <v>0</v>
      </c>
      <c r="M16" s="112"/>
      <c r="N16" s="113"/>
      <c r="O16" s="115"/>
      <c r="P16" s="111">
        <f t="shared" si="2"/>
        <v>0</v>
      </c>
      <c r="Q16" s="112"/>
      <c r="R16" s="113"/>
      <c r="S16" s="115"/>
      <c r="T16" s="111">
        <f t="shared" si="3"/>
        <v>0</v>
      </c>
      <c r="U16" s="108"/>
      <c r="V16" s="109"/>
      <c r="W16" s="115"/>
      <c r="X16" s="114">
        <f t="shared" si="4"/>
        <v>0</v>
      </c>
      <c r="Y16" s="112"/>
      <c r="Z16" s="113"/>
      <c r="AA16" s="115"/>
      <c r="AB16" s="114">
        <f t="shared" si="11"/>
        <v>0</v>
      </c>
      <c r="AC16" s="112"/>
      <c r="AD16" s="113"/>
      <c r="AE16" s="115"/>
      <c r="AF16" s="114">
        <f t="shared" si="5"/>
        <v>0</v>
      </c>
      <c r="AG16" s="112"/>
      <c r="AH16" s="113"/>
      <c r="AI16" s="115"/>
      <c r="AJ16" s="114">
        <f t="shared" si="6"/>
        <v>0</v>
      </c>
      <c r="AK16" s="112"/>
      <c r="AL16" s="113"/>
      <c r="AM16" s="115"/>
      <c r="AN16" s="114">
        <f t="shared" si="7"/>
        <v>0</v>
      </c>
      <c r="AO16" s="112"/>
      <c r="AP16" s="113"/>
      <c r="AQ16" s="115"/>
      <c r="AR16" s="114">
        <f t="shared" si="8"/>
        <v>0</v>
      </c>
      <c r="AS16" s="112"/>
      <c r="AT16" s="113"/>
      <c r="AU16" s="115"/>
      <c r="AV16" s="114">
        <f t="shared" si="9"/>
        <v>0</v>
      </c>
      <c r="AW16" s="112"/>
      <c r="AX16" s="113"/>
      <c r="AY16" s="115"/>
      <c r="AZ16" s="114">
        <f t="shared" si="10"/>
        <v>0</v>
      </c>
    </row>
    <row r="17" spans="1:52" ht="24.95" customHeight="1" x14ac:dyDescent="0.2">
      <c r="A17" s="106">
        <v>12</v>
      </c>
      <c r="B17" s="107" t="str">
        <f>Entrees!B13</f>
        <v>X</v>
      </c>
      <c r="C17" s="107" t="str">
        <f>Entrees!C13</f>
        <v>Y</v>
      </c>
      <c r="D17" s="30" t="str">
        <f>IF(Entrees!O13="","",Entrees!O13)</f>
        <v/>
      </c>
      <c r="E17" s="112"/>
      <c r="F17" s="113"/>
      <c r="G17" s="115"/>
      <c r="H17" s="111">
        <f t="shared" si="0"/>
        <v>0</v>
      </c>
      <c r="I17" s="112"/>
      <c r="J17" s="113"/>
      <c r="K17" s="115"/>
      <c r="L17" s="111">
        <f t="shared" si="1"/>
        <v>0</v>
      </c>
      <c r="M17" s="112"/>
      <c r="N17" s="113"/>
      <c r="O17" s="115"/>
      <c r="P17" s="111">
        <f t="shared" si="2"/>
        <v>0</v>
      </c>
      <c r="Q17" s="112"/>
      <c r="R17" s="113"/>
      <c r="S17" s="115"/>
      <c r="T17" s="111">
        <f t="shared" si="3"/>
        <v>0</v>
      </c>
      <c r="U17" s="108"/>
      <c r="V17" s="109"/>
      <c r="W17" s="115"/>
      <c r="X17" s="114">
        <f t="shared" si="4"/>
        <v>0</v>
      </c>
      <c r="Y17" s="112"/>
      <c r="Z17" s="113"/>
      <c r="AA17" s="115"/>
      <c r="AB17" s="114">
        <f t="shared" si="11"/>
        <v>0</v>
      </c>
      <c r="AC17" s="112"/>
      <c r="AD17" s="113"/>
      <c r="AE17" s="115"/>
      <c r="AF17" s="114">
        <f t="shared" si="5"/>
        <v>0</v>
      </c>
      <c r="AG17" s="112"/>
      <c r="AH17" s="113"/>
      <c r="AI17" s="115"/>
      <c r="AJ17" s="114">
        <f t="shared" si="6"/>
        <v>0</v>
      </c>
      <c r="AK17" s="112"/>
      <c r="AL17" s="113"/>
      <c r="AM17" s="115"/>
      <c r="AN17" s="114">
        <f t="shared" si="7"/>
        <v>0</v>
      </c>
      <c r="AO17" s="112"/>
      <c r="AP17" s="113"/>
      <c r="AQ17" s="115"/>
      <c r="AR17" s="114">
        <f t="shared" si="8"/>
        <v>0</v>
      </c>
      <c r="AS17" s="112"/>
      <c r="AT17" s="113"/>
      <c r="AU17" s="115"/>
      <c r="AV17" s="114">
        <f t="shared" si="9"/>
        <v>0</v>
      </c>
      <c r="AW17" s="112"/>
      <c r="AX17" s="113"/>
      <c r="AY17" s="115"/>
      <c r="AZ17" s="114">
        <f t="shared" si="10"/>
        <v>0</v>
      </c>
    </row>
    <row r="18" spans="1:52" ht="24.95" customHeight="1" x14ac:dyDescent="0.2">
      <c r="A18" s="106">
        <v>13</v>
      </c>
      <c r="B18" s="107" t="str">
        <f>Entrees!B14</f>
        <v>X</v>
      </c>
      <c r="C18" s="107" t="str">
        <f>Entrees!C14</f>
        <v>Y</v>
      </c>
      <c r="D18" s="30" t="str">
        <f>IF(Entrees!O14="","",Entrees!O14)</f>
        <v/>
      </c>
      <c r="E18" s="112"/>
      <c r="F18" s="113"/>
      <c r="G18" s="115"/>
      <c r="H18" s="111">
        <f t="shared" si="0"/>
        <v>0</v>
      </c>
      <c r="I18" s="112"/>
      <c r="J18" s="113"/>
      <c r="K18" s="115"/>
      <c r="L18" s="111">
        <f t="shared" si="1"/>
        <v>0</v>
      </c>
      <c r="M18" s="112"/>
      <c r="N18" s="113"/>
      <c r="O18" s="115"/>
      <c r="P18" s="111">
        <f t="shared" si="2"/>
        <v>0</v>
      </c>
      <c r="Q18" s="112"/>
      <c r="R18" s="113"/>
      <c r="S18" s="115"/>
      <c r="T18" s="111">
        <f t="shared" si="3"/>
        <v>0</v>
      </c>
      <c r="U18" s="108"/>
      <c r="V18" s="109"/>
      <c r="W18" s="115"/>
      <c r="X18" s="114">
        <f t="shared" si="4"/>
        <v>0</v>
      </c>
      <c r="Y18" s="112"/>
      <c r="Z18" s="113"/>
      <c r="AA18" s="115"/>
      <c r="AB18" s="114">
        <f t="shared" si="11"/>
        <v>0</v>
      </c>
      <c r="AC18" s="112"/>
      <c r="AD18" s="113"/>
      <c r="AE18" s="115"/>
      <c r="AF18" s="114">
        <f t="shared" si="5"/>
        <v>0</v>
      </c>
      <c r="AG18" s="112"/>
      <c r="AH18" s="113"/>
      <c r="AI18" s="115"/>
      <c r="AJ18" s="114">
        <f t="shared" si="6"/>
        <v>0</v>
      </c>
      <c r="AK18" s="112"/>
      <c r="AL18" s="113"/>
      <c r="AM18" s="115"/>
      <c r="AN18" s="114">
        <f t="shared" si="7"/>
        <v>0</v>
      </c>
      <c r="AO18" s="112"/>
      <c r="AP18" s="113"/>
      <c r="AQ18" s="115"/>
      <c r="AR18" s="114">
        <f t="shared" si="8"/>
        <v>0</v>
      </c>
      <c r="AS18" s="112"/>
      <c r="AT18" s="113"/>
      <c r="AU18" s="115"/>
      <c r="AV18" s="114">
        <f t="shared" si="9"/>
        <v>0</v>
      </c>
      <c r="AW18" s="112"/>
      <c r="AX18" s="113"/>
      <c r="AY18" s="115"/>
      <c r="AZ18" s="114">
        <f t="shared" si="10"/>
        <v>0</v>
      </c>
    </row>
    <row r="19" spans="1:52" ht="24.95" customHeight="1" x14ac:dyDescent="0.2">
      <c r="A19" s="106">
        <v>14</v>
      </c>
      <c r="B19" s="107" t="str">
        <f>Entrees!B15</f>
        <v>X</v>
      </c>
      <c r="C19" s="107" t="str">
        <f>Entrees!C15</f>
        <v>Y</v>
      </c>
      <c r="D19" s="30" t="str">
        <f>IF(Entrees!O15="","",Entrees!O15)</f>
        <v/>
      </c>
      <c r="E19" s="112"/>
      <c r="F19" s="113"/>
      <c r="G19" s="115"/>
      <c r="H19" s="111">
        <f t="shared" si="0"/>
        <v>0</v>
      </c>
      <c r="I19" s="112"/>
      <c r="J19" s="113"/>
      <c r="K19" s="115"/>
      <c r="L19" s="111">
        <f t="shared" si="1"/>
        <v>0</v>
      </c>
      <c r="M19" s="112"/>
      <c r="N19" s="113"/>
      <c r="O19" s="115"/>
      <c r="P19" s="111">
        <f t="shared" si="2"/>
        <v>0</v>
      </c>
      <c r="Q19" s="112"/>
      <c r="R19" s="113"/>
      <c r="S19" s="115"/>
      <c r="T19" s="111">
        <f t="shared" si="3"/>
        <v>0</v>
      </c>
      <c r="U19" s="108"/>
      <c r="V19" s="109"/>
      <c r="W19" s="115"/>
      <c r="X19" s="114">
        <f t="shared" si="4"/>
        <v>0</v>
      </c>
      <c r="Y19" s="112"/>
      <c r="Z19" s="113"/>
      <c r="AA19" s="115"/>
      <c r="AB19" s="114">
        <f t="shared" si="11"/>
        <v>0</v>
      </c>
      <c r="AC19" s="112"/>
      <c r="AD19" s="113"/>
      <c r="AE19" s="115"/>
      <c r="AF19" s="114">
        <f t="shared" si="5"/>
        <v>0</v>
      </c>
      <c r="AG19" s="112"/>
      <c r="AH19" s="113"/>
      <c r="AI19" s="115"/>
      <c r="AJ19" s="114">
        <f t="shared" si="6"/>
        <v>0</v>
      </c>
      <c r="AK19" s="112"/>
      <c r="AL19" s="113"/>
      <c r="AM19" s="115"/>
      <c r="AN19" s="114">
        <f t="shared" si="7"/>
        <v>0</v>
      </c>
      <c r="AO19" s="112"/>
      <c r="AP19" s="113"/>
      <c r="AQ19" s="115"/>
      <c r="AR19" s="114">
        <f t="shared" si="8"/>
        <v>0</v>
      </c>
      <c r="AS19" s="112"/>
      <c r="AT19" s="113"/>
      <c r="AU19" s="115"/>
      <c r="AV19" s="114">
        <f t="shared" si="9"/>
        <v>0</v>
      </c>
      <c r="AW19" s="112"/>
      <c r="AX19" s="113"/>
      <c r="AY19" s="115"/>
      <c r="AZ19" s="114">
        <f t="shared" si="10"/>
        <v>0</v>
      </c>
    </row>
    <row r="20" spans="1:52" ht="24.95" customHeight="1" x14ac:dyDescent="0.2">
      <c r="A20" s="106">
        <v>15</v>
      </c>
      <c r="B20" s="107" t="str">
        <f>Entrees!B16</f>
        <v>X</v>
      </c>
      <c r="C20" s="107" t="str">
        <f>Entrees!C16</f>
        <v>Y</v>
      </c>
      <c r="D20" s="30" t="str">
        <f>IF(Entrees!O16="","",Entrees!O16)</f>
        <v/>
      </c>
      <c r="E20" s="112"/>
      <c r="F20" s="113"/>
      <c r="G20" s="115"/>
      <c r="H20" s="111">
        <f t="shared" si="0"/>
        <v>0</v>
      </c>
      <c r="I20" s="112"/>
      <c r="J20" s="113"/>
      <c r="K20" s="115"/>
      <c r="L20" s="111">
        <f t="shared" si="1"/>
        <v>0</v>
      </c>
      <c r="M20" s="112"/>
      <c r="N20" s="113"/>
      <c r="O20" s="115"/>
      <c r="P20" s="111">
        <f t="shared" si="2"/>
        <v>0</v>
      </c>
      <c r="Q20" s="112"/>
      <c r="R20" s="113"/>
      <c r="S20" s="115"/>
      <c r="T20" s="111">
        <f t="shared" si="3"/>
        <v>0</v>
      </c>
      <c r="U20" s="108"/>
      <c r="V20" s="109"/>
      <c r="W20" s="115"/>
      <c r="X20" s="114">
        <f t="shared" si="4"/>
        <v>0</v>
      </c>
      <c r="Y20" s="112"/>
      <c r="Z20" s="113"/>
      <c r="AA20" s="115"/>
      <c r="AB20" s="114">
        <f t="shared" si="11"/>
        <v>0</v>
      </c>
      <c r="AC20" s="112"/>
      <c r="AD20" s="113"/>
      <c r="AE20" s="115"/>
      <c r="AF20" s="114">
        <f t="shared" si="5"/>
        <v>0</v>
      </c>
      <c r="AG20" s="112"/>
      <c r="AH20" s="113"/>
      <c r="AI20" s="115"/>
      <c r="AJ20" s="114">
        <f t="shared" si="6"/>
        <v>0</v>
      </c>
      <c r="AK20" s="112"/>
      <c r="AL20" s="113"/>
      <c r="AM20" s="115"/>
      <c r="AN20" s="114">
        <f t="shared" si="7"/>
        <v>0</v>
      </c>
      <c r="AO20" s="112"/>
      <c r="AP20" s="113"/>
      <c r="AQ20" s="115"/>
      <c r="AR20" s="114">
        <f t="shared" si="8"/>
        <v>0</v>
      </c>
      <c r="AS20" s="112"/>
      <c r="AT20" s="113"/>
      <c r="AU20" s="115"/>
      <c r="AV20" s="114">
        <f t="shared" si="9"/>
        <v>0</v>
      </c>
      <c r="AW20" s="112"/>
      <c r="AX20" s="113"/>
      <c r="AY20" s="115"/>
      <c r="AZ20" s="114">
        <f t="shared" si="10"/>
        <v>0</v>
      </c>
    </row>
    <row r="21" spans="1:52" ht="24.95" customHeight="1" x14ac:dyDescent="0.2">
      <c r="A21" s="106">
        <v>16</v>
      </c>
      <c r="B21" s="107" t="str">
        <f>Entrees!B17</f>
        <v>X</v>
      </c>
      <c r="C21" s="107" t="str">
        <f>Entrees!C17</f>
        <v>Y</v>
      </c>
      <c r="D21" s="30" t="str">
        <f>IF(Entrees!O17="","",Entrees!O17)</f>
        <v/>
      </c>
      <c r="E21" s="112"/>
      <c r="F21" s="113"/>
      <c r="G21" s="115"/>
      <c r="H21" s="111">
        <f t="shared" si="0"/>
        <v>0</v>
      </c>
      <c r="I21" s="112"/>
      <c r="J21" s="113"/>
      <c r="K21" s="115"/>
      <c r="L21" s="114">
        <f t="shared" si="1"/>
        <v>0</v>
      </c>
      <c r="M21" s="112"/>
      <c r="N21" s="113"/>
      <c r="O21" s="115"/>
      <c r="P21" s="111">
        <f t="shared" si="2"/>
        <v>0</v>
      </c>
      <c r="Q21" s="112"/>
      <c r="R21" s="113"/>
      <c r="S21" s="115"/>
      <c r="T21" s="111">
        <f t="shared" si="3"/>
        <v>0</v>
      </c>
      <c r="U21" s="108"/>
      <c r="V21" s="109"/>
      <c r="W21" s="115"/>
      <c r="X21" s="114">
        <f t="shared" si="4"/>
        <v>0</v>
      </c>
      <c r="Y21" s="112"/>
      <c r="Z21" s="113"/>
      <c r="AA21" s="115"/>
      <c r="AB21" s="114">
        <f t="shared" si="11"/>
        <v>0</v>
      </c>
      <c r="AC21" s="112"/>
      <c r="AD21" s="113"/>
      <c r="AE21" s="115"/>
      <c r="AF21" s="114">
        <f t="shared" si="5"/>
        <v>0</v>
      </c>
      <c r="AG21" s="112"/>
      <c r="AH21" s="113"/>
      <c r="AI21" s="115"/>
      <c r="AJ21" s="114">
        <f t="shared" si="6"/>
        <v>0</v>
      </c>
      <c r="AK21" s="112"/>
      <c r="AL21" s="113"/>
      <c r="AM21" s="115"/>
      <c r="AN21" s="114">
        <f t="shared" si="7"/>
        <v>0</v>
      </c>
      <c r="AO21" s="112"/>
      <c r="AP21" s="113"/>
      <c r="AQ21" s="115"/>
      <c r="AR21" s="114">
        <f t="shared" si="8"/>
        <v>0</v>
      </c>
      <c r="AS21" s="112"/>
      <c r="AT21" s="113"/>
      <c r="AU21" s="115"/>
      <c r="AV21" s="114">
        <f t="shared" si="9"/>
        <v>0</v>
      </c>
      <c r="AW21" s="112"/>
      <c r="AX21" s="113"/>
      <c r="AY21" s="115"/>
      <c r="AZ21" s="114">
        <f t="shared" si="10"/>
        <v>0</v>
      </c>
    </row>
    <row r="22" spans="1:52" ht="24.95" customHeight="1" x14ac:dyDescent="0.2">
      <c r="A22" s="106">
        <v>17</v>
      </c>
      <c r="B22" s="107" t="str">
        <f>Entrees!B18</f>
        <v>X</v>
      </c>
      <c r="C22" s="107" t="str">
        <f>Entrees!C18</f>
        <v>Y</v>
      </c>
      <c r="D22" s="30" t="str">
        <f>IF(Entrees!O18="","",Entrees!O18)</f>
        <v/>
      </c>
      <c r="E22" s="112"/>
      <c r="F22" s="113"/>
      <c r="G22" s="115"/>
      <c r="H22" s="111">
        <f t="shared" si="0"/>
        <v>0</v>
      </c>
      <c r="I22" s="112"/>
      <c r="J22" s="113"/>
      <c r="K22" s="115"/>
      <c r="L22" s="114">
        <f t="shared" si="1"/>
        <v>0</v>
      </c>
      <c r="M22" s="112"/>
      <c r="N22" s="113"/>
      <c r="O22" s="115"/>
      <c r="P22" s="111">
        <f t="shared" si="2"/>
        <v>0</v>
      </c>
      <c r="Q22" s="112"/>
      <c r="R22" s="113"/>
      <c r="S22" s="115"/>
      <c r="T22" s="111">
        <f t="shared" si="3"/>
        <v>0</v>
      </c>
      <c r="U22" s="112"/>
      <c r="V22" s="113"/>
      <c r="W22" s="115"/>
      <c r="X22" s="114">
        <f t="shared" si="4"/>
        <v>0</v>
      </c>
      <c r="Y22" s="112"/>
      <c r="Z22" s="113"/>
      <c r="AA22" s="115"/>
      <c r="AB22" s="114">
        <f t="shared" si="11"/>
        <v>0</v>
      </c>
      <c r="AC22" s="112"/>
      <c r="AD22" s="113"/>
      <c r="AE22" s="115"/>
      <c r="AF22" s="114">
        <f t="shared" si="5"/>
        <v>0</v>
      </c>
      <c r="AG22" s="112"/>
      <c r="AH22" s="113"/>
      <c r="AI22" s="115"/>
      <c r="AJ22" s="114">
        <f t="shared" si="6"/>
        <v>0</v>
      </c>
      <c r="AK22" s="112"/>
      <c r="AL22" s="113"/>
      <c r="AM22" s="115"/>
      <c r="AN22" s="114">
        <f t="shared" si="7"/>
        <v>0</v>
      </c>
      <c r="AO22" s="112"/>
      <c r="AP22" s="113"/>
      <c r="AQ22" s="115"/>
      <c r="AR22" s="114">
        <f t="shared" si="8"/>
        <v>0</v>
      </c>
      <c r="AS22" s="112"/>
      <c r="AT22" s="113"/>
      <c r="AU22" s="115"/>
      <c r="AV22" s="114">
        <f t="shared" si="9"/>
        <v>0</v>
      </c>
      <c r="AW22" s="112"/>
      <c r="AX22" s="113"/>
      <c r="AY22" s="115"/>
      <c r="AZ22" s="114">
        <f t="shared" si="10"/>
        <v>0</v>
      </c>
    </row>
    <row r="23" spans="1:52" ht="24.95" customHeight="1" x14ac:dyDescent="0.2">
      <c r="A23" s="106">
        <v>18</v>
      </c>
      <c r="B23" s="107" t="str">
        <f>Entrees!B19</f>
        <v>X</v>
      </c>
      <c r="C23" s="107" t="str">
        <f>Entrees!C19</f>
        <v>Y</v>
      </c>
      <c r="D23" s="30" t="str">
        <f>IF(Entrees!O19="","",Entrees!O19)</f>
        <v/>
      </c>
      <c r="E23" s="112"/>
      <c r="F23" s="113"/>
      <c r="G23" s="115"/>
      <c r="H23" s="111">
        <f t="shared" si="0"/>
        <v>0</v>
      </c>
      <c r="I23" s="112"/>
      <c r="J23" s="113"/>
      <c r="K23" s="115"/>
      <c r="L23" s="114">
        <f t="shared" si="1"/>
        <v>0</v>
      </c>
      <c r="M23" s="112"/>
      <c r="N23" s="113"/>
      <c r="O23" s="115"/>
      <c r="P23" s="111">
        <f t="shared" si="2"/>
        <v>0</v>
      </c>
      <c r="Q23" s="112"/>
      <c r="R23" s="113"/>
      <c r="S23" s="115"/>
      <c r="T23" s="111">
        <f t="shared" si="3"/>
        <v>0</v>
      </c>
      <c r="U23" s="112"/>
      <c r="V23" s="113"/>
      <c r="W23" s="115"/>
      <c r="X23" s="114">
        <f t="shared" si="4"/>
        <v>0</v>
      </c>
      <c r="Y23" s="112"/>
      <c r="Z23" s="113"/>
      <c r="AA23" s="115"/>
      <c r="AB23" s="114">
        <f t="shared" si="11"/>
        <v>0</v>
      </c>
      <c r="AC23" s="112"/>
      <c r="AD23" s="113"/>
      <c r="AE23" s="115"/>
      <c r="AF23" s="114">
        <f t="shared" si="5"/>
        <v>0</v>
      </c>
      <c r="AG23" s="112"/>
      <c r="AH23" s="113"/>
      <c r="AI23" s="115"/>
      <c r="AJ23" s="114">
        <f t="shared" si="6"/>
        <v>0</v>
      </c>
      <c r="AK23" s="112"/>
      <c r="AL23" s="113"/>
      <c r="AM23" s="115"/>
      <c r="AN23" s="114">
        <f t="shared" si="7"/>
        <v>0</v>
      </c>
      <c r="AO23" s="112"/>
      <c r="AP23" s="113"/>
      <c r="AQ23" s="115"/>
      <c r="AR23" s="114">
        <f t="shared" si="8"/>
        <v>0</v>
      </c>
      <c r="AS23" s="112"/>
      <c r="AT23" s="113"/>
      <c r="AU23" s="115"/>
      <c r="AV23" s="114">
        <f t="shared" si="9"/>
        <v>0</v>
      </c>
      <c r="AW23" s="112"/>
      <c r="AX23" s="113"/>
      <c r="AY23" s="115"/>
      <c r="AZ23" s="114">
        <f t="shared" si="10"/>
        <v>0</v>
      </c>
    </row>
    <row r="24" spans="1:52" ht="24.95" customHeight="1" x14ac:dyDescent="0.2">
      <c r="A24" s="106">
        <v>19</v>
      </c>
      <c r="B24" s="107" t="str">
        <f>Entrees!B20</f>
        <v>X</v>
      </c>
      <c r="C24" s="107" t="str">
        <f>Entrees!C20</f>
        <v>Y</v>
      </c>
      <c r="D24" s="30" t="str">
        <f>IF(Entrees!O20="","",Entrees!O20)</f>
        <v/>
      </c>
      <c r="E24" s="112"/>
      <c r="F24" s="113"/>
      <c r="G24" s="115"/>
      <c r="H24" s="111">
        <f t="shared" si="0"/>
        <v>0</v>
      </c>
      <c r="I24" s="112"/>
      <c r="J24" s="113"/>
      <c r="K24" s="115"/>
      <c r="L24" s="114">
        <f t="shared" si="1"/>
        <v>0</v>
      </c>
      <c r="M24" s="112"/>
      <c r="N24" s="113"/>
      <c r="O24" s="115"/>
      <c r="P24" s="111">
        <f t="shared" si="2"/>
        <v>0</v>
      </c>
      <c r="Q24" s="112"/>
      <c r="R24" s="113"/>
      <c r="S24" s="115"/>
      <c r="T24" s="111">
        <f t="shared" si="3"/>
        <v>0</v>
      </c>
      <c r="U24" s="112"/>
      <c r="V24" s="113"/>
      <c r="W24" s="115"/>
      <c r="X24" s="114">
        <f t="shared" si="4"/>
        <v>0</v>
      </c>
      <c r="Y24" s="112"/>
      <c r="Z24" s="113"/>
      <c r="AA24" s="115"/>
      <c r="AB24" s="114">
        <f t="shared" si="11"/>
        <v>0</v>
      </c>
      <c r="AC24" s="112"/>
      <c r="AD24" s="113"/>
      <c r="AE24" s="115"/>
      <c r="AF24" s="114">
        <f>AC24*7</f>
        <v>0</v>
      </c>
      <c r="AG24" s="112"/>
      <c r="AH24" s="113"/>
      <c r="AI24" s="115"/>
      <c r="AJ24" s="114">
        <f>AG24*7</f>
        <v>0</v>
      </c>
      <c r="AK24" s="112"/>
      <c r="AL24" s="113"/>
      <c r="AM24" s="115"/>
      <c r="AN24" s="114">
        <f>AK24*7</f>
        <v>0</v>
      </c>
      <c r="AO24" s="112"/>
      <c r="AP24" s="113"/>
      <c r="AQ24" s="115"/>
      <c r="AR24" s="114">
        <f>AO24*7</f>
        <v>0</v>
      </c>
      <c r="AS24" s="112"/>
      <c r="AT24" s="113"/>
      <c r="AU24" s="115"/>
      <c r="AV24" s="114">
        <f>AS24*7</f>
        <v>0</v>
      </c>
      <c r="AW24" s="112"/>
      <c r="AX24" s="113"/>
      <c r="AY24" s="115"/>
      <c r="AZ24" s="114">
        <f>AW24*7</f>
        <v>0</v>
      </c>
    </row>
    <row r="25" spans="1:52" ht="24.95" customHeight="1" x14ac:dyDescent="0.2">
      <c r="A25" s="106">
        <v>20</v>
      </c>
      <c r="B25" s="107" t="str">
        <f>Entrees!B21</f>
        <v>X</v>
      </c>
      <c r="C25" s="107" t="str">
        <f>Entrees!C21</f>
        <v>Y</v>
      </c>
      <c r="D25" s="30" t="str">
        <f>IF(Entrees!O21="","",Entrees!O21)</f>
        <v/>
      </c>
      <c r="E25" s="112"/>
      <c r="F25" s="113"/>
      <c r="G25" s="115"/>
      <c r="H25" s="111">
        <f>E25*7</f>
        <v>0</v>
      </c>
      <c r="I25" s="112"/>
      <c r="J25" s="113"/>
      <c r="K25" s="115"/>
      <c r="L25" s="114">
        <f>I25*7</f>
        <v>0</v>
      </c>
      <c r="M25" s="112"/>
      <c r="N25" s="113"/>
      <c r="O25" s="115"/>
      <c r="P25" s="111">
        <f>M25*7</f>
        <v>0</v>
      </c>
      <c r="Q25" s="112"/>
      <c r="R25" s="113"/>
      <c r="S25" s="115"/>
      <c r="T25" s="111">
        <f>Q25*7</f>
        <v>0</v>
      </c>
      <c r="U25" s="112"/>
      <c r="V25" s="113"/>
      <c r="W25" s="115"/>
      <c r="X25" s="114">
        <f>U25*7</f>
        <v>0</v>
      </c>
      <c r="Y25" s="112"/>
      <c r="Z25" s="113"/>
      <c r="AA25" s="115"/>
      <c r="AB25" s="114">
        <f t="shared" si="11"/>
        <v>0</v>
      </c>
      <c r="AC25" s="112"/>
      <c r="AD25" s="113"/>
      <c r="AE25" s="115"/>
      <c r="AF25" s="114">
        <f>AC25*7</f>
        <v>0</v>
      </c>
      <c r="AG25" s="112"/>
      <c r="AH25" s="113"/>
      <c r="AI25" s="115"/>
      <c r="AJ25" s="114">
        <f>AG25*7</f>
        <v>0</v>
      </c>
      <c r="AK25" s="112"/>
      <c r="AL25" s="113"/>
      <c r="AM25" s="115"/>
      <c r="AN25" s="114">
        <f>AK25*7</f>
        <v>0</v>
      </c>
      <c r="AO25" s="112"/>
      <c r="AP25" s="113"/>
      <c r="AQ25" s="115"/>
      <c r="AR25" s="114">
        <f>AO25*7</f>
        <v>0</v>
      </c>
      <c r="AS25" s="112"/>
      <c r="AT25" s="113"/>
      <c r="AU25" s="115"/>
      <c r="AV25" s="114">
        <f>AS25*7</f>
        <v>0</v>
      </c>
      <c r="AW25" s="112"/>
      <c r="AX25" s="113"/>
      <c r="AY25" s="115"/>
      <c r="AZ25" s="114">
        <f>AW25*7</f>
        <v>0</v>
      </c>
    </row>
  </sheetData>
  <autoFilter ref="B4:AZ4"/>
  <mergeCells count="12">
    <mergeCell ref="AO3:AR3"/>
    <mergeCell ref="AS3:AV3"/>
    <mergeCell ref="AW3:AZ3"/>
    <mergeCell ref="Y3:AB3"/>
    <mergeCell ref="AC3:AF3"/>
    <mergeCell ref="AG3:AJ3"/>
    <mergeCell ref="AK3:AN3"/>
    <mergeCell ref="E3:H3"/>
    <mergeCell ref="I3:L3"/>
    <mergeCell ref="M3:P3"/>
    <mergeCell ref="Q3:T3"/>
    <mergeCell ref="U3:X3"/>
  </mergeCells>
  <phoneticPr fontId="26" type="noConversion"/>
  <dataValidations count="1">
    <dataValidation type="list" allowBlank="1" showInputMessage="1" showErrorMessage="1" sqref="G6:G25 AY6:AY25 AU6:AU25 AQ6:AQ25 AM6:AM25 AI6:AI25 AE6:AE25 AA6:AA25 W6:W25 S6:S25 O6:O25 K6:K25">
      <formula1>abs_exc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AK62"/>
  <sheetViews>
    <sheetView topLeftCell="P1" workbookViewId="0">
      <selection activeCell="AB11" sqref="AB11"/>
    </sheetView>
  </sheetViews>
  <sheetFormatPr baseColWidth="10" defaultColWidth="11.42578125" defaultRowHeight="12.75" x14ac:dyDescent="0.2"/>
  <cols>
    <col min="1" max="4" width="11.42578125" style="20"/>
    <col min="5" max="5" width="15.5703125" style="20" customWidth="1"/>
    <col min="6" max="7" width="11.42578125" style="20"/>
    <col min="8" max="8" width="15.42578125" style="20" customWidth="1"/>
    <col min="9" max="22" width="11.42578125" style="20"/>
    <col min="23" max="23" width="13.28515625" style="20" customWidth="1"/>
    <col min="24" max="24" width="11.42578125" style="20"/>
    <col min="25" max="25" width="32.5703125" style="20" bestFit="1" customWidth="1"/>
    <col min="26" max="26" width="46.85546875" style="20" customWidth="1"/>
    <col min="27" max="27" width="7.140625" style="20" bestFit="1" customWidth="1"/>
    <col min="28" max="28" width="13" style="20" bestFit="1" customWidth="1"/>
    <col min="29" max="29" width="11.42578125" style="20"/>
    <col min="30" max="30" width="11" style="20" bestFit="1" customWidth="1"/>
    <col min="31" max="31" width="8.85546875" style="20" bestFit="1" customWidth="1"/>
    <col min="32" max="33" width="9.85546875" style="20" bestFit="1" customWidth="1"/>
    <col min="34" max="35" width="11.42578125" style="20"/>
    <col min="36" max="36" width="12.28515625" style="20" bestFit="1" customWidth="1"/>
    <col min="37" max="16384" width="11.42578125" style="20"/>
  </cols>
  <sheetData>
    <row r="1" spans="1:37" x14ac:dyDescent="0.2">
      <c r="F1" s="20" t="s">
        <v>118</v>
      </c>
      <c r="H1" s="20" t="s">
        <v>66</v>
      </c>
      <c r="K1" s="22">
        <f ca="1">TODAY()</f>
        <v>42046</v>
      </c>
      <c r="M1" s="20" t="s">
        <v>8</v>
      </c>
      <c r="R1" s="20" t="s">
        <v>147</v>
      </c>
      <c r="X1" s="97">
        <v>1</v>
      </c>
      <c r="Y1" s="20" t="s">
        <v>158</v>
      </c>
      <c r="Z1" s="31" t="s">
        <v>281</v>
      </c>
      <c r="AD1" s="31" t="s">
        <v>218</v>
      </c>
      <c r="AE1" s="31"/>
    </row>
    <row r="2" spans="1:37" x14ac:dyDescent="0.2">
      <c r="A2" s="20" t="s">
        <v>62</v>
      </c>
      <c r="F2" s="20" t="s">
        <v>115</v>
      </c>
      <c r="H2" s="20" t="s">
        <v>64</v>
      </c>
      <c r="M2" s="20" t="s">
        <v>163</v>
      </c>
      <c r="R2" s="20" t="s">
        <v>148</v>
      </c>
      <c r="X2" s="97">
        <v>2</v>
      </c>
      <c r="Y2" s="31" t="s">
        <v>279</v>
      </c>
      <c r="Z2" s="31" t="s">
        <v>281</v>
      </c>
      <c r="AD2" s="31" t="s">
        <v>207</v>
      </c>
      <c r="AE2" s="32">
        <v>1</v>
      </c>
      <c r="AF2" s="33">
        <v>1</v>
      </c>
      <c r="AG2" s="33">
        <v>4</v>
      </c>
      <c r="AI2" s="33">
        <v>1</v>
      </c>
      <c r="AJ2" s="201">
        <v>42005</v>
      </c>
    </row>
    <row r="3" spans="1:37" x14ac:dyDescent="0.2">
      <c r="A3" s="20" t="s">
        <v>135</v>
      </c>
      <c r="F3" s="20" t="s">
        <v>116</v>
      </c>
      <c r="H3" s="20" t="s">
        <v>67</v>
      </c>
      <c r="M3" s="20" t="s">
        <v>9</v>
      </c>
      <c r="R3" s="20" t="s">
        <v>149</v>
      </c>
      <c r="X3" s="97">
        <v>3</v>
      </c>
      <c r="Y3" s="31" t="s">
        <v>280</v>
      </c>
      <c r="Z3" s="31" t="s">
        <v>281</v>
      </c>
      <c r="AD3" s="31" t="s">
        <v>198</v>
      </c>
      <c r="AE3" s="32">
        <v>2</v>
      </c>
      <c r="AF3" s="33">
        <v>10</v>
      </c>
      <c r="AG3" s="33">
        <v>14</v>
      </c>
      <c r="AI3" s="33">
        <v>2</v>
      </c>
      <c r="AJ3" s="201">
        <v>42036</v>
      </c>
    </row>
    <row r="4" spans="1:37" x14ac:dyDescent="0.2">
      <c r="F4" s="20" t="s">
        <v>114</v>
      </c>
      <c r="H4" s="20" t="s">
        <v>65</v>
      </c>
      <c r="R4" s="20" t="s">
        <v>150</v>
      </c>
      <c r="X4" s="97">
        <v>4</v>
      </c>
      <c r="Y4" s="31" t="s">
        <v>161</v>
      </c>
      <c r="Z4" s="31" t="s">
        <v>282</v>
      </c>
      <c r="AA4" s="20" t="s">
        <v>307</v>
      </c>
      <c r="AD4" s="31" t="s">
        <v>206</v>
      </c>
      <c r="AE4" s="32">
        <v>3</v>
      </c>
      <c r="AF4" s="33">
        <v>15</v>
      </c>
      <c r="AG4" s="33">
        <v>19</v>
      </c>
      <c r="AI4" s="33">
        <v>3</v>
      </c>
      <c r="AJ4" s="201">
        <v>42064</v>
      </c>
    </row>
    <row r="5" spans="1:37" x14ac:dyDescent="0.2">
      <c r="H5" s="20" t="s">
        <v>63</v>
      </c>
      <c r="R5" s="20" t="s">
        <v>151</v>
      </c>
      <c r="X5" s="97">
        <v>5</v>
      </c>
      <c r="Y5" s="31" t="s">
        <v>159</v>
      </c>
      <c r="Z5" s="31" t="s">
        <v>282</v>
      </c>
      <c r="AA5" s="20" t="s">
        <v>307</v>
      </c>
      <c r="AD5" s="31" t="s">
        <v>205</v>
      </c>
      <c r="AE5" s="32">
        <v>4</v>
      </c>
      <c r="AF5" s="33">
        <v>5</v>
      </c>
      <c r="AG5" s="33">
        <v>9</v>
      </c>
      <c r="AI5" s="33">
        <v>4</v>
      </c>
      <c r="AJ5" s="201">
        <v>42095</v>
      </c>
    </row>
    <row r="6" spans="1:37" x14ac:dyDescent="0.2">
      <c r="A6" s="20" t="s">
        <v>2</v>
      </c>
      <c r="H6" s="20" t="s">
        <v>68</v>
      </c>
      <c r="R6" s="20" t="s">
        <v>152</v>
      </c>
      <c r="X6" s="97">
        <v>6</v>
      </c>
      <c r="Y6" s="31" t="s">
        <v>160</v>
      </c>
      <c r="Z6" s="31" t="s">
        <v>282</v>
      </c>
      <c r="AA6" s="20" t="s">
        <v>307</v>
      </c>
      <c r="AD6" s="31"/>
      <c r="AE6" s="31"/>
      <c r="AI6" s="33">
        <v>5</v>
      </c>
      <c r="AJ6" s="201">
        <v>42125</v>
      </c>
    </row>
    <row r="7" spans="1:37" x14ac:dyDescent="0.2">
      <c r="A7" s="20" t="s">
        <v>3</v>
      </c>
      <c r="R7" s="20" t="s">
        <v>153</v>
      </c>
      <c r="X7" s="97">
        <v>7</v>
      </c>
      <c r="Y7" s="31" t="s">
        <v>227</v>
      </c>
      <c r="Z7" s="31" t="s">
        <v>283</v>
      </c>
      <c r="AA7" s="20" t="s">
        <v>307</v>
      </c>
      <c r="AD7" s="31"/>
      <c r="AE7" s="31"/>
      <c r="AI7" s="33">
        <v>6</v>
      </c>
      <c r="AJ7" s="201">
        <v>42156</v>
      </c>
    </row>
    <row r="8" spans="1:37" x14ac:dyDescent="0.2">
      <c r="A8" s="20" t="s">
        <v>4</v>
      </c>
      <c r="R8" s="20" t="s">
        <v>154</v>
      </c>
      <c r="X8" s="97">
        <v>8</v>
      </c>
      <c r="Y8" s="31" t="s">
        <v>284</v>
      </c>
      <c r="Z8" s="31" t="s">
        <v>282</v>
      </c>
      <c r="AA8" s="20" t="s">
        <v>307</v>
      </c>
      <c r="AD8" s="31" t="s">
        <v>207</v>
      </c>
      <c r="AE8" s="31"/>
      <c r="AI8" s="33">
        <v>7</v>
      </c>
      <c r="AJ8" s="201">
        <v>41821</v>
      </c>
    </row>
    <row r="9" spans="1:37" x14ac:dyDescent="0.2">
      <c r="R9" s="20" t="s">
        <v>155</v>
      </c>
      <c r="X9" s="97">
        <v>9</v>
      </c>
      <c r="Y9" s="31" t="s">
        <v>293</v>
      </c>
      <c r="Z9" s="31" t="s">
        <v>289</v>
      </c>
      <c r="AA9" s="20" t="s">
        <v>307</v>
      </c>
      <c r="AD9" s="31" t="s">
        <v>205</v>
      </c>
      <c r="AE9" s="31"/>
      <c r="AI9" s="33">
        <v>8</v>
      </c>
      <c r="AJ9" s="201">
        <v>41852</v>
      </c>
    </row>
    <row r="10" spans="1:37" x14ac:dyDescent="0.2">
      <c r="A10" s="20" t="s">
        <v>5</v>
      </c>
      <c r="K10" s="20" t="s">
        <v>123</v>
      </c>
      <c r="R10" s="20" t="s">
        <v>156</v>
      </c>
      <c r="X10" s="97">
        <v>10</v>
      </c>
      <c r="Y10" s="31" t="s">
        <v>285</v>
      </c>
      <c r="Z10" s="31" t="s">
        <v>288</v>
      </c>
      <c r="AA10" s="20" t="s">
        <v>307</v>
      </c>
      <c r="AD10" s="31" t="s">
        <v>198</v>
      </c>
      <c r="AE10" s="31"/>
      <c r="AI10" s="33">
        <v>9</v>
      </c>
      <c r="AJ10" s="201">
        <v>41883</v>
      </c>
      <c r="AK10" s="20">
        <v>41883</v>
      </c>
    </row>
    <row r="11" spans="1:37" x14ac:dyDescent="0.2">
      <c r="A11" s="20" t="s">
        <v>6</v>
      </c>
      <c r="H11" s="20" t="s">
        <v>119</v>
      </c>
      <c r="K11" s="20" t="s">
        <v>124</v>
      </c>
      <c r="R11" s="20" t="s">
        <v>157</v>
      </c>
      <c r="X11" s="97">
        <v>11</v>
      </c>
      <c r="Y11" s="31" t="s">
        <v>286</v>
      </c>
      <c r="Z11" s="31" t="s">
        <v>289</v>
      </c>
      <c r="AA11" s="20" t="s">
        <v>307</v>
      </c>
      <c r="AD11" s="31" t="s">
        <v>206</v>
      </c>
      <c r="AE11" s="31"/>
      <c r="AI11" s="33">
        <v>10</v>
      </c>
      <c r="AJ11" s="201">
        <v>41913</v>
      </c>
    </row>
    <row r="12" spans="1:37" x14ac:dyDescent="0.2">
      <c r="A12" s="20" t="s">
        <v>7</v>
      </c>
      <c r="H12" s="20" t="s">
        <v>120</v>
      </c>
      <c r="K12" s="20" t="s">
        <v>131</v>
      </c>
      <c r="X12" s="97">
        <v>12</v>
      </c>
      <c r="Y12" s="31" t="s">
        <v>287</v>
      </c>
      <c r="Z12" s="31" t="s">
        <v>289</v>
      </c>
      <c r="AA12" s="20" t="s">
        <v>307</v>
      </c>
      <c r="AI12" s="33">
        <v>11</v>
      </c>
      <c r="AJ12" s="201">
        <v>41944</v>
      </c>
    </row>
    <row r="13" spans="1:37" x14ac:dyDescent="0.2">
      <c r="H13" s="20" t="s">
        <v>121</v>
      </c>
      <c r="K13" s="20" t="s">
        <v>125</v>
      </c>
      <c r="X13" s="97">
        <v>13</v>
      </c>
      <c r="Y13" s="31" t="s">
        <v>290</v>
      </c>
      <c r="Z13" s="31" t="s">
        <v>289</v>
      </c>
      <c r="AA13" s="20" t="s">
        <v>307</v>
      </c>
      <c r="AI13" s="33">
        <v>12</v>
      </c>
      <c r="AJ13" s="201">
        <v>41974</v>
      </c>
    </row>
    <row r="14" spans="1:37" x14ac:dyDescent="0.2">
      <c r="H14" s="20" t="s">
        <v>122</v>
      </c>
      <c r="K14" s="20" t="s">
        <v>126</v>
      </c>
      <c r="Z14" s="31"/>
    </row>
    <row r="15" spans="1:37" x14ac:dyDescent="0.2">
      <c r="E15" s="20" t="s">
        <v>34</v>
      </c>
      <c r="K15" s="20" t="s">
        <v>127</v>
      </c>
    </row>
    <row r="16" spans="1:37" x14ac:dyDescent="0.2">
      <c r="E16" s="20" t="s">
        <v>35</v>
      </c>
      <c r="K16" s="20" t="s">
        <v>128</v>
      </c>
    </row>
    <row r="17" spans="1:31" x14ac:dyDescent="0.2">
      <c r="E17" s="20" t="s">
        <v>40</v>
      </c>
      <c r="K17" s="20" t="s">
        <v>129</v>
      </c>
    </row>
    <row r="18" spans="1:31" x14ac:dyDescent="0.2">
      <c r="A18" s="20" t="s">
        <v>14</v>
      </c>
      <c r="E18" s="20" t="s">
        <v>36</v>
      </c>
      <c r="K18" s="20" t="s">
        <v>130</v>
      </c>
      <c r="AC18" s="31" t="s">
        <v>245</v>
      </c>
      <c r="AD18" s="31" t="s">
        <v>246</v>
      </c>
      <c r="AE18" s="31" t="s">
        <v>218</v>
      </c>
    </row>
    <row r="19" spans="1:31" x14ac:dyDescent="0.2">
      <c r="A19" s="20" t="s">
        <v>15</v>
      </c>
      <c r="E19" s="20" t="s">
        <v>37</v>
      </c>
      <c r="Z19" s="31" t="s">
        <v>238</v>
      </c>
      <c r="AA19" s="31" t="s">
        <v>233</v>
      </c>
      <c r="AB19" s="31" t="s">
        <v>232</v>
      </c>
      <c r="AC19" s="192">
        <v>1100</v>
      </c>
      <c r="AD19" s="192"/>
      <c r="AE19" s="31" t="s">
        <v>198</v>
      </c>
    </row>
    <row r="20" spans="1:31" x14ac:dyDescent="0.2">
      <c r="E20" s="20" t="s">
        <v>38</v>
      </c>
      <c r="Z20" s="31" t="s">
        <v>239</v>
      </c>
      <c r="AA20" s="31" t="s">
        <v>233</v>
      </c>
      <c r="AB20" s="31" t="s">
        <v>235</v>
      </c>
      <c r="AC20" s="192">
        <v>770</v>
      </c>
      <c r="AD20" s="192">
        <v>560</v>
      </c>
      <c r="AE20" s="31" t="s">
        <v>198</v>
      </c>
    </row>
    <row r="21" spans="1:31" x14ac:dyDescent="0.2">
      <c r="A21" s="20" t="s">
        <v>19</v>
      </c>
      <c r="C21" s="20" t="s">
        <v>22</v>
      </c>
      <c r="E21" s="20" t="s">
        <v>39</v>
      </c>
      <c r="Y21" s="31"/>
      <c r="Z21" s="31" t="s">
        <v>240</v>
      </c>
      <c r="AA21" s="31" t="s">
        <v>233</v>
      </c>
      <c r="AB21" s="31" t="s">
        <v>232</v>
      </c>
      <c r="AC21" s="192">
        <v>770</v>
      </c>
      <c r="AD21" s="192"/>
      <c r="AE21" s="31" t="s">
        <v>205</v>
      </c>
    </row>
    <row r="22" spans="1:31" x14ac:dyDescent="0.2">
      <c r="A22" s="21" t="s">
        <v>21</v>
      </c>
      <c r="C22" s="20" t="s">
        <v>23</v>
      </c>
      <c r="Z22" s="31" t="s">
        <v>241</v>
      </c>
      <c r="AA22" s="31" t="s">
        <v>233</v>
      </c>
      <c r="AB22" s="31" t="s">
        <v>236</v>
      </c>
      <c r="AC22" s="192">
        <v>800</v>
      </c>
      <c r="AD22" s="192">
        <v>420</v>
      </c>
      <c r="AE22" s="31" t="s">
        <v>198</v>
      </c>
    </row>
    <row r="23" spans="1:31" x14ac:dyDescent="0.2">
      <c r="A23" s="20" t="s">
        <v>16</v>
      </c>
      <c r="C23" s="20" t="s">
        <v>24</v>
      </c>
      <c r="Z23" s="31" t="s">
        <v>242</v>
      </c>
      <c r="AA23" s="31" t="s">
        <v>233</v>
      </c>
      <c r="AB23" s="31" t="s">
        <v>237</v>
      </c>
      <c r="AC23" s="192">
        <v>560</v>
      </c>
      <c r="AD23" s="192">
        <v>420</v>
      </c>
      <c r="AE23" s="31" t="s">
        <v>198</v>
      </c>
    </row>
    <row r="24" spans="1:31" x14ac:dyDescent="0.2">
      <c r="A24" s="20" t="s">
        <v>17</v>
      </c>
      <c r="Z24" s="31" t="s">
        <v>243</v>
      </c>
      <c r="AA24" s="31" t="s">
        <v>234</v>
      </c>
      <c r="AB24" s="31" t="s">
        <v>244</v>
      </c>
      <c r="AC24" s="192">
        <v>175</v>
      </c>
      <c r="AD24" s="192"/>
      <c r="AE24" s="31" t="s">
        <v>198</v>
      </c>
    </row>
    <row r="25" spans="1:31" x14ac:dyDescent="0.2">
      <c r="A25" s="20" t="s">
        <v>20</v>
      </c>
    </row>
    <row r="26" spans="1:31" x14ac:dyDescent="0.2">
      <c r="A26" s="20" t="s">
        <v>18</v>
      </c>
    </row>
    <row r="27" spans="1:31" x14ac:dyDescent="0.2">
      <c r="S27" s="31" t="s">
        <v>212</v>
      </c>
      <c r="U27" s="31" t="s">
        <v>225</v>
      </c>
    </row>
    <row r="28" spans="1:31" x14ac:dyDescent="0.2">
      <c r="S28" s="31" t="s">
        <v>213</v>
      </c>
      <c r="U28" s="31" t="s">
        <v>226</v>
      </c>
    </row>
    <row r="29" spans="1:31" x14ac:dyDescent="0.2">
      <c r="A29" s="20" t="s">
        <v>77</v>
      </c>
      <c r="E29" s="20" t="s">
        <v>89</v>
      </c>
      <c r="H29" s="20" t="s">
        <v>95</v>
      </c>
      <c r="S29" s="31" t="s">
        <v>214</v>
      </c>
      <c r="U29" s="31" t="s">
        <v>131</v>
      </c>
    </row>
    <row r="30" spans="1:31" x14ac:dyDescent="0.2">
      <c r="A30" s="20" t="s">
        <v>78</v>
      </c>
      <c r="E30" s="20" t="s">
        <v>90</v>
      </c>
      <c r="H30" s="20" t="s">
        <v>96</v>
      </c>
      <c r="U30" s="31" t="s">
        <v>68</v>
      </c>
    </row>
    <row r="31" spans="1:31" x14ac:dyDescent="0.2">
      <c r="A31" s="20" t="s">
        <v>79</v>
      </c>
      <c r="E31" s="20" t="s">
        <v>91</v>
      </c>
      <c r="H31" s="20" t="s">
        <v>98</v>
      </c>
      <c r="U31" s="31" t="s">
        <v>227</v>
      </c>
    </row>
    <row r="32" spans="1:31" x14ac:dyDescent="0.2">
      <c r="A32" s="20" t="s">
        <v>80</v>
      </c>
      <c r="E32" s="20" t="s">
        <v>92</v>
      </c>
      <c r="H32" s="20" t="s">
        <v>97</v>
      </c>
    </row>
    <row r="33" spans="1:8" x14ac:dyDescent="0.2">
      <c r="A33" s="20" t="s">
        <v>82</v>
      </c>
      <c r="E33" s="20" t="s">
        <v>93</v>
      </c>
      <c r="H33" s="20" t="s">
        <v>99</v>
      </c>
    </row>
    <row r="34" spans="1:8" x14ac:dyDescent="0.2">
      <c r="A34" s="20" t="s">
        <v>81</v>
      </c>
      <c r="E34" s="20" t="s">
        <v>94</v>
      </c>
      <c r="H34" s="20" t="s">
        <v>100</v>
      </c>
    </row>
    <row r="35" spans="1:8" x14ac:dyDescent="0.2">
      <c r="A35" s="20" t="s">
        <v>83</v>
      </c>
    </row>
    <row r="36" spans="1:8" x14ac:dyDescent="0.2">
      <c r="A36" s="20" t="s">
        <v>84</v>
      </c>
    </row>
    <row r="37" spans="1:8" x14ac:dyDescent="0.2">
      <c r="A37" s="20" t="s">
        <v>85</v>
      </c>
    </row>
    <row r="38" spans="1:8" x14ac:dyDescent="0.2">
      <c r="A38" s="20" t="s">
        <v>86</v>
      </c>
    </row>
    <row r="39" spans="1:8" x14ac:dyDescent="0.2">
      <c r="A39" s="20" t="s">
        <v>87</v>
      </c>
    </row>
    <row r="40" spans="1:8" x14ac:dyDescent="0.2">
      <c r="A40" s="20" t="s">
        <v>88</v>
      </c>
    </row>
    <row r="61" spans="30:31" x14ac:dyDescent="0.2">
      <c r="AD61" s="31"/>
      <c r="AE61" s="31"/>
    </row>
    <row r="62" spans="30:31" x14ac:dyDescent="0.2">
      <c r="AD62" s="31"/>
      <c r="AE62" s="31"/>
    </row>
  </sheetData>
  <sortState ref="Z19:Z23">
    <sortCondition ref="Z19"/>
  </sortState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EZ31"/>
  <sheetViews>
    <sheetView zoomScaleNormal="100" workbookViewId="0">
      <pane xSplit="2" ySplit="3" topLeftCell="EG4" activePane="bottomRight" state="frozenSplit"/>
      <selection pane="topRight" activeCell="B1" sqref="B1"/>
      <selection pane="bottomLeft" activeCell="A2" sqref="A2"/>
      <selection pane="bottomRight" activeCell="EY26" sqref="EY26"/>
    </sheetView>
  </sheetViews>
  <sheetFormatPr baseColWidth="10" defaultRowHeight="12.75" x14ac:dyDescent="0.2"/>
  <cols>
    <col min="1" max="1" width="3" style="277" bestFit="1" customWidth="1"/>
    <col min="2" max="2" width="18" style="7" customWidth="1"/>
    <col min="3" max="3" width="12.5703125" style="7" bestFit="1" customWidth="1"/>
    <col min="4" max="4" width="10.28515625" bestFit="1" customWidth="1"/>
    <col min="5" max="5" width="10.28515625" customWidth="1"/>
    <col min="6" max="6" width="10.28515625" style="1" bestFit="1" customWidth="1"/>
    <col min="8" max="9" width="10.28515625" style="18" customWidth="1"/>
    <col min="10" max="19" width="10.140625" style="1" customWidth="1"/>
    <col min="20" max="20" width="10.42578125" style="1" customWidth="1"/>
    <col min="21" max="21" width="10.140625" style="1" customWidth="1"/>
    <col min="22" max="22" width="12.140625" style="1" customWidth="1"/>
    <col min="23" max="31" width="10.140625" style="1" customWidth="1"/>
    <col min="32" max="33" width="10.28515625" style="1" customWidth="1"/>
    <col min="34" max="34" width="9.42578125" style="1" customWidth="1"/>
    <col min="35" max="43" width="10.140625" style="1" customWidth="1"/>
    <col min="44" max="45" width="10.28515625" style="1" customWidth="1"/>
    <col min="46" max="46" width="9.85546875" style="1" customWidth="1"/>
    <col min="47" max="55" width="10.140625" style="1" customWidth="1"/>
    <col min="59" max="66" width="10.140625" style="1" customWidth="1"/>
    <col min="71" max="78" width="10.140625" style="1" customWidth="1"/>
    <col min="83" max="90" width="10.140625" style="1" customWidth="1"/>
    <col min="95" max="102" width="10.140625" style="1" customWidth="1"/>
    <col min="107" max="114" width="10.140625" style="1" customWidth="1"/>
    <col min="119" max="126" width="10.140625" style="1" customWidth="1"/>
    <col min="131" max="138" width="10.140625" style="1" customWidth="1"/>
    <col min="143" max="150" width="10.140625" style="1" customWidth="1"/>
  </cols>
  <sheetData>
    <row r="1" spans="1:156" ht="13.5" thickBot="1" x14ac:dyDescent="0.25">
      <c r="H1" s="27"/>
      <c r="I1" s="28"/>
      <c r="J1" s="29"/>
      <c r="K1" s="28"/>
      <c r="R1" s="24" t="e">
        <f ca="1">SUM(S4:S23)</f>
        <v>#VALUE!</v>
      </c>
      <c r="S1" s="306">
        <f>'Calendrier Action'!B11</f>
        <v>41911</v>
      </c>
      <c r="T1" s="27"/>
      <c r="U1" s="28"/>
      <c r="V1" s="29"/>
      <c r="W1" s="28"/>
      <c r="AD1" s="24" t="e">
        <f>SUM(AE4:AE23)</f>
        <v>#REF!</v>
      </c>
      <c r="AE1" s="306">
        <f>EDATE(S1,1)</f>
        <v>41941</v>
      </c>
      <c r="AF1" s="27"/>
      <c r="AG1" s="28"/>
      <c r="AH1" s="29"/>
      <c r="AI1" s="28"/>
      <c r="AP1" s="24" t="e">
        <f>SUM(AQ4:AQ23)</f>
        <v>#REF!</v>
      </c>
      <c r="AQ1" s="306">
        <f>EDATE(AE1,1)</f>
        <v>41972</v>
      </c>
      <c r="AR1" s="27"/>
      <c r="AS1" s="28"/>
      <c r="AT1" s="29"/>
      <c r="AU1" s="28"/>
      <c r="BB1" s="24" t="e">
        <f>SUM(BC4:BC23)</f>
        <v>#REF!</v>
      </c>
      <c r="BC1" s="306">
        <f>EDATE(AQ1,1)</f>
        <v>42002</v>
      </c>
      <c r="BD1" s="27"/>
      <c r="BE1" s="28"/>
      <c r="BF1" s="29"/>
      <c r="BG1" s="28"/>
      <c r="BN1" s="24" t="e">
        <f>SUM(BO4:BO23)</f>
        <v>#REF!</v>
      </c>
      <c r="BO1" s="306">
        <f>EDATE(BC1,1)</f>
        <v>42033</v>
      </c>
      <c r="BP1" s="27"/>
      <c r="BQ1" s="28"/>
      <c r="BR1" s="29"/>
      <c r="BS1" s="28"/>
      <c r="BZ1" s="24" t="e">
        <f>SUM(CA4:CA23)</f>
        <v>#REF!</v>
      </c>
      <c r="CA1" s="306">
        <f>EDATE(BO1,1)</f>
        <v>42063</v>
      </c>
      <c r="CB1" s="27"/>
      <c r="CC1" s="28"/>
      <c r="CD1" s="29"/>
      <c r="CE1" s="28"/>
      <c r="CL1" s="24" t="e">
        <f>SUM(CM4:CM23)</f>
        <v>#REF!</v>
      </c>
      <c r="CM1" s="306">
        <f>EDATE(CA1,1)</f>
        <v>42091</v>
      </c>
      <c r="CN1" s="27"/>
      <c r="CO1" s="28"/>
      <c r="CP1" s="29"/>
      <c r="CQ1" s="28"/>
      <c r="CX1" s="24" t="e">
        <f>SUM(CY4:CY23)</f>
        <v>#REF!</v>
      </c>
      <c r="CY1" s="306">
        <f>EDATE(CM1,1)</f>
        <v>42122</v>
      </c>
      <c r="CZ1" s="27"/>
      <c r="DA1" s="28"/>
      <c r="DB1" s="29"/>
      <c r="DC1" s="28"/>
      <c r="DJ1" s="24" t="e">
        <f>SUM(DK4:DK23)</f>
        <v>#REF!</v>
      </c>
      <c r="DK1" s="306">
        <f>EDATE(CY1,1)</f>
        <v>42152</v>
      </c>
      <c r="DL1" s="27"/>
      <c r="DM1" s="28"/>
      <c r="DN1" s="29"/>
      <c r="DO1" s="28"/>
      <c r="DV1" s="24" t="e">
        <f>SUM(DW4:DW23)</f>
        <v>#REF!</v>
      </c>
      <c r="DW1" s="306">
        <f>EDATE(DK1,1)</f>
        <v>42183</v>
      </c>
      <c r="DX1" s="27"/>
      <c r="DY1" s="28"/>
      <c r="DZ1" s="29"/>
      <c r="EA1" s="28"/>
      <c r="EH1" s="24" t="e">
        <f>SUM(EI4:EI23)</f>
        <v>#REF!</v>
      </c>
      <c r="EI1" s="306">
        <f>EDATE(DW1,1)</f>
        <v>42213</v>
      </c>
      <c r="EJ1" s="27"/>
      <c r="EK1" s="28"/>
      <c r="EL1" s="29"/>
      <c r="EM1" s="28"/>
      <c r="ET1" s="24" t="e">
        <f>SUM(EU4:EU23)</f>
        <v>#REF!</v>
      </c>
      <c r="EU1" s="306">
        <f>EDATE(EI1,1)</f>
        <v>42244</v>
      </c>
      <c r="EV1" s="342" t="s">
        <v>69</v>
      </c>
      <c r="EW1" s="342" t="s">
        <v>304</v>
      </c>
      <c r="EX1" s="342" t="s">
        <v>305</v>
      </c>
      <c r="EY1" s="342" t="s">
        <v>309</v>
      </c>
      <c r="EZ1" s="342" t="s">
        <v>310</v>
      </c>
    </row>
    <row r="2" spans="1:156" s="2" customFormat="1" ht="12.75" customHeight="1" thickBot="1" x14ac:dyDescent="0.25">
      <c r="A2" s="347"/>
      <c r="B2" s="349" t="s">
        <v>57</v>
      </c>
      <c r="C2" s="352" t="s">
        <v>70</v>
      </c>
      <c r="D2" s="350" t="s">
        <v>102</v>
      </c>
      <c r="E2" s="351"/>
      <c r="F2" s="351"/>
      <c r="G2" s="351"/>
      <c r="H2" s="16">
        <f>EOMONTH(S1,-1)+1</f>
        <v>41883</v>
      </c>
      <c r="I2" s="17"/>
      <c r="J2" s="13">
        <f>EOMONTH(S1,0)</f>
        <v>41912</v>
      </c>
      <c r="K2" s="25" t="s">
        <v>134</v>
      </c>
      <c r="L2" s="25" t="s">
        <v>134</v>
      </c>
      <c r="M2" s="25" t="s">
        <v>134</v>
      </c>
      <c r="N2" s="343" t="s">
        <v>170</v>
      </c>
      <c r="O2" s="25" t="s">
        <v>172</v>
      </c>
      <c r="P2" s="25" t="s">
        <v>172</v>
      </c>
      <c r="Q2" s="25" t="s">
        <v>172</v>
      </c>
      <c r="R2" s="343" t="s">
        <v>171</v>
      </c>
      <c r="S2" s="345" t="s">
        <v>25</v>
      </c>
      <c r="T2" s="16">
        <f>EOMONTH(AE1,-1)+1</f>
        <v>41913</v>
      </c>
      <c r="U2" s="17"/>
      <c r="V2" s="13">
        <f>EOMONTH(AE1,0)</f>
        <v>41943</v>
      </c>
      <c r="W2" s="25" t="s">
        <v>134</v>
      </c>
      <c r="X2" s="25" t="s">
        <v>134</v>
      </c>
      <c r="Y2" s="25" t="s">
        <v>134</v>
      </c>
      <c r="Z2" s="343" t="s">
        <v>170</v>
      </c>
      <c r="AA2" s="25" t="s">
        <v>172</v>
      </c>
      <c r="AB2" s="25" t="s">
        <v>172</v>
      </c>
      <c r="AC2" s="25" t="s">
        <v>172</v>
      </c>
      <c r="AD2" s="343" t="s">
        <v>171</v>
      </c>
      <c r="AE2" s="345" t="s">
        <v>25</v>
      </c>
      <c r="AF2" s="16">
        <f>EOMONTH(AQ1,-1)+1</f>
        <v>41944</v>
      </c>
      <c r="AG2" s="17"/>
      <c r="AH2" s="13">
        <f>EOMONTH(AQ1,0)</f>
        <v>41973</v>
      </c>
      <c r="AI2" s="25" t="s">
        <v>134</v>
      </c>
      <c r="AJ2" s="25" t="s">
        <v>134</v>
      </c>
      <c r="AK2" s="25" t="s">
        <v>134</v>
      </c>
      <c r="AL2" s="343" t="s">
        <v>170</v>
      </c>
      <c r="AM2" s="25" t="s">
        <v>172</v>
      </c>
      <c r="AN2" s="25" t="s">
        <v>172</v>
      </c>
      <c r="AO2" s="25" t="s">
        <v>172</v>
      </c>
      <c r="AP2" s="343" t="s">
        <v>171</v>
      </c>
      <c r="AQ2" s="345" t="s">
        <v>25</v>
      </c>
      <c r="AR2" s="16">
        <f>EOMONTH(BC1,-1)+1</f>
        <v>41974</v>
      </c>
      <c r="AS2" s="17"/>
      <c r="AT2" s="13">
        <f>EOMONTH(BC1,0)</f>
        <v>42004</v>
      </c>
      <c r="AU2" s="25" t="s">
        <v>134</v>
      </c>
      <c r="AV2" s="25" t="s">
        <v>134</v>
      </c>
      <c r="AW2" s="25" t="s">
        <v>134</v>
      </c>
      <c r="AX2" s="343" t="s">
        <v>170</v>
      </c>
      <c r="AY2" s="25" t="s">
        <v>172</v>
      </c>
      <c r="AZ2" s="25" t="s">
        <v>172</v>
      </c>
      <c r="BA2" s="25" t="s">
        <v>172</v>
      </c>
      <c r="BB2" s="343" t="s">
        <v>171</v>
      </c>
      <c r="BC2" s="345" t="s">
        <v>25</v>
      </c>
      <c r="BD2" s="16">
        <f>EOMONTH(BO1,-1)+1</f>
        <v>42005</v>
      </c>
      <c r="BE2" s="17"/>
      <c r="BF2" s="13">
        <f>EOMONTH(BO1,0)</f>
        <v>42035</v>
      </c>
      <c r="BG2" s="25" t="s">
        <v>134</v>
      </c>
      <c r="BH2" s="25" t="s">
        <v>134</v>
      </c>
      <c r="BI2" s="25" t="s">
        <v>134</v>
      </c>
      <c r="BJ2" s="343" t="s">
        <v>170</v>
      </c>
      <c r="BK2" s="25" t="s">
        <v>172</v>
      </c>
      <c r="BL2" s="25" t="s">
        <v>172</v>
      </c>
      <c r="BM2" s="25" t="s">
        <v>172</v>
      </c>
      <c r="BN2" s="343" t="s">
        <v>171</v>
      </c>
      <c r="BO2" s="345" t="s">
        <v>25</v>
      </c>
      <c r="BP2" s="16">
        <f>EOMONTH(CA1,-1)+1</f>
        <v>42036</v>
      </c>
      <c r="BQ2" s="17"/>
      <c r="BR2" s="13">
        <f>EOMONTH(CA1,0)</f>
        <v>42063</v>
      </c>
      <c r="BS2" s="25" t="s">
        <v>134</v>
      </c>
      <c r="BT2" s="25" t="s">
        <v>134</v>
      </c>
      <c r="BU2" s="25" t="s">
        <v>134</v>
      </c>
      <c r="BV2" s="343" t="s">
        <v>170</v>
      </c>
      <c r="BW2" s="25" t="s">
        <v>172</v>
      </c>
      <c r="BX2" s="25" t="s">
        <v>172</v>
      </c>
      <c r="BY2" s="25" t="s">
        <v>172</v>
      </c>
      <c r="BZ2" s="343" t="s">
        <v>171</v>
      </c>
      <c r="CA2" s="345" t="s">
        <v>25</v>
      </c>
      <c r="CB2" s="16">
        <f>EOMONTH(CM1,-1)+1</f>
        <v>42064</v>
      </c>
      <c r="CC2" s="17"/>
      <c r="CD2" s="13">
        <f>EOMONTH(CM1,0)</f>
        <v>42094</v>
      </c>
      <c r="CE2" s="25" t="s">
        <v>134</v>
      </c>
      <c r="CF2" s="25" t="s">
        <v>134</v>
      </c>
      <c r="CG2" s="25" t="s">
        <v>134</v>
      </c>
      <c r="CH2" s="343" t="s">
        <v>170</v>
      </c>
      <c r="CI2" s="25" t="s">
        <v>172</v>
      </c>
      <c r="CJ2" s="25" t="s">
        <v>172</v>
      </c>
      <c r="CK2" s="25" t="s">
        <v>172</v>
      </c>
      <c r="CL2" s="343" t="s">
        <v>171</v>
      </c>
      <c r="CM2" s="345" t="s">
        <v>25</v>
      </c>
      <c r="CN2" s="16">
        <f>EOMONTH(CY1,-1)+1</f>
        <v>42095</v>
      </c>
      <c r="CO2" s="17"/>
      <c r="CP2" s="13">
        <f>EOMONTH(CY1,0)</f>
        <v>42124</v>
      </c>
      <c r="CQ2" s="25" t="s">
        <v>134</v>
      </c>
      <c r="CR2" s="25" t="s">
        <v>134</v>
      </c>
      <c r="CS2" s="25" t="s">
        <v>134</v>
      </c>
      <c r="CT2" s="343" t="s">
        <v>170</v>
      </c>
      <c r="CU2" s="25" t="s">
        <v>172</v>
      </c>
      <c r="CV2" s="25" t="s">
        <v>172</v>
      </c>
      <c r="CW2" s="25" t="s">
        <v>172</v>
      </c>
      <c r="CX2" s="343" t="s">
        <v>171</v>
      </c>
      <c r="CY2" s="345" t="s">
        <v>25</v>
      </c>
      <c r="CZ2" s="16">
        <f>EOMONTH(DK1,-1)+1</f>
        <v>42125</v>
      </c>
      <c r="DA2" s="17"/>
      <c r="DB2" s="13">
        <f>EOMONTH(DK1,0)</f>
        <v>42155</v>
      </c>
      <c r="DC2" s="25" t="s">
        <v>134</v>
      </c>
      <c r="DD2" s="25" t="s">
        <v>134</v>
      </c>
      <c r="DE2" s="25" t="s">
        <v>134</v>
      </c>
      <c r="DF2" s="343" t="s">
        <v>170</v>
      </c>
      <c r="DG2" s="25" t="s">
        <v>172</v>
      </c>
      <c r="DH2" s="25" t="s">
        <v>172</v>
      </c>
      <c r="DI2" s="25" t="s">
        <v>172</v>
      </c>
      <c r="DJ2" s="343" t="s">
        <v>171</v>
      </c>
      <c r="DK2" s="345" t="s">
        <v>25</v>
      </c>
      <c r="DL2" s="16">
        <f>EOMONTH(DW1,-1)+1</f>
        <v>42156</v>
      </c>
      <c r="DM2" s="17"/>
      <c r="DN2" s="13">
        <f>EOMONTH(DW1,0)</f>
        <v>42185</v>
      </c>
      <c r="DO2" s="25" t="s">
        <v>134</v>
      </c>
      <c r="DP2" s="25" t="s">
        <v>134</v>
      </c>
      <c r="DQ2" s="25" t="s">
        <v>134</v>
      </c>
      <c r="DR2" s="343" t="s">
        <v>170</v>
      </c>
      <c r="DS2" s="25" t="s">
        <v>172</v>
      </c>
      <c r="DT2" s="25" t="s">
        <v>172</v>
      </c>
      <c r="DU2" s="25" t="s">
        <v>172</v>
      </c>
      <c r="DV2" s="343" t="s">
        <v>171</v>
      </c>
      <c r="DW2" s="345" t="s">
        <v>25</v>
      </c>
      <c r="DX2" s="16">
        <f>EOMONTH(EI1,-1)+1</f>
        <v>42186</v>
      </c>
      <c r="DY2" s="17"/>
      <c r="DZ2" s="13">
        <f>EOMONTH(EI1,0)</f>
        <v>42216</v>
      </c>
      <c r="EA2" s="25" t="s">
        <v>134</v>
      </c>
      <c r="EB2" s="25" t="s">
        <v>134</v>
      </c>
      <c r="EC2" s="25" t="s">
        <v>134</v>
      </c>
      <c r="ED2" s="343" t="s">
        <v>170</v>
      </c>
      <c r="EE2" s="25" t="s">
        <v>172</v>
      </c>
      <c r="EF2" s="25" t="s">
        <v>172</v>
      </c>
      <c r="EG2" s="25" t="s">
        <v>172</v>
      </c>
      <c r="EH2" s="343" t="s">
        <v>171</v>
      </c>
      <c r="EI2" s="345" t="s">
        <v>25</v>
      </c>
      <c r="EJ2" s="16">
        <f>EOMONTH(EU1,-1)+1</f>
        <v>42217</v>
      </c>
      <c r="EK2" s="17"/>
      <c r="EL2" s="13">
        <f>EOMONTH(EU1,0)</f>
        <v>42247</v>
      </c>
      <c r="EM2" s="25" t="s">
        <v>134</v>
      </c>
      <c r="EN2" s="25" t="s">
        <v>134</v>
      </c>
      <c r="EO2" s="25" t="s">
        <v>134</v>
      </c>
      <c r="EP2" s="343" t="s">
        <v>170</v>
      </c>
      <c r="EQ2" s="25" t="s">
        <v>172</v>
      </c>
      <c r="ER2" s="25" t="s">
        <v>172</v>
      </c>
      <c r="ES2" s="25" t="s">
        <v>172</v>
      </c>
      <c r="ET2" s="343" t="s">
        <v>171</v>
      </c>
      <c r="EU2" s="345" t="s">
        <v>25</v>
      </c>
      <c r="EV2" s="342"/>
      <c r="EW2" s="342"/>
      <c r="EX2" s="342"/>
      <c r="EY2" s="342"/>
      <c r="EZ2" s="342"/>
    </row>
    <row r="3" spans="1:156" s="3" customFormat="1" ht="24" customHeight="1" thickBot="1" x14ac:dyDescent="0.25">
      <c r="A3" s="348"/>
      <c r="B3" s="349"/>
      <c r="C3" s="353"/>
      <c r="D3" s="4" t="s">
        <v>12</v>
      </c>
      <c r="E3" s="4" t="s">
        <v>13</v>
      </c>
      <c r="F3" s="10" t="s">
        <v>26</v>
      </c>
      <c r="G3" s="10" t="s">
        <v>25</v>
      </c>
      <c r="H3" s="14" t="s">
        <v>12</v>
      </c>
      <c r="I3" s="14" t="s">
        <v>10</v>
      </c>
      <c r="J3" s="15" t="s">
        <v>173</v>
      </c>
      <c r="K3" s="26" t="s">
        <v>167</v>
      </c>
      <c r="L3" s="26" t="s">
        <v>168</v>
      </c>
      <c r="M3" s="26" t="s">
        <v>169</v>
      </c>
      <c r="N3" s="344"/>
      <c r="O3" s="26" t="s">
        <v>167</v>
      </c>
      <c r="P3" s="26" t="s">
        <v>168</v>
      </c>
      <c r="Q3" s="26" t="s">
        <v>169</v>
      </c>
      <c r="R3" s="344"/>
      <c r="S3" s="346"/>
      <c r="T3" s="14" t="s">
        <v>12</v>
      </c>
      <c r="U3" s="14" t="s">
        <v>10</v>
      </c>
      <c r="V3" s="15" t="s">
        <v>173</v>
      </c>
      <c r="W3" s="26" t="s">
        <v>167</v>
      </c>
      <c r="X3" s="26" t="s">
        <v>168</v>
      </c>
      <c r="Y3" s="26" t="s">
        <v>169</v>
      </c>
      <c r="Z3" s="344"/>
      <c r="AA3" s="26" t="s">
        <v>167</v>
      </c>
      <c r="AB3" s="26" t="s">
        <v>168</v>
      </c>
      <c r="AC3" s="26" t="s">
        <v>169</v>
      </c>
      <c r="AD3" s="344"/>
      <c r="AE3" s="346"/>
      <c r="AF3" s="14" t="s">
        <v>12</v>
      </c>
      <c r="AG3" s="14" t="s">
        <v>10</v>
      </c>
      <c r="AH3" s="15" t="s">
        <v>173</v>
      </c>
      <c r="AI3" s="26" t="s">
        <v>167</v>
      </c>
      <c r="AJ3" s="26" t="s">
        <v>168</v>
      </c>
      <c r="AK3" s="26" t="s">
        <v>169</v>
      </c>
      <c r="AL3" s="344"/>
      <c r="AM3" s="26" t="s">
        <v>167</v>
      </c>
      <c r="AN3" s="26" t="s">
        <v>168</v>
      </c>
      <c r="AO3" s="26" t="s">
        <v>169</v>
      </c>
      <c r="AP3" s="344"/>
      <c r="AQ3" s="346"/>
      <c r="AR3" s="14" t="s">
        <v>12</v>
      </c>
      <c r="AS3" s="14" t="s">
        <v>10</v>
      </c>
      <c r="AT3" s="15" t="s">
        <v>173</v>
      </c>
      <c r="AU3" s="26" t="s">
        <v>167</v>
      </c>
      <c r="AV3" s="26" t="s">
        <v>168</v>
      </c>
      <c r="AW3" s="26" t="s">
        <v>169</v>
      </c>
      <c r="AX3" s="344"/>
      <c r="AY3" s="26" t="s">
        <v>167</v>
      </c>
      <c r="AZ3" s="26" t="s">
        <v>168</v>
      </c>
      <c r="BA3" s="26" t="s">
        <v>169</v>
      </c>
      <c r="BB3" s="344"/>
      <c r="BC3" s="346"/>
      <c r="BD3" s="14" t="s">
        <v>12</v>
      </c>
      <c r="BE3" s="14" t="s">
        <v>10</v>
      </c>
      <c r="BF3" s="15" t="s">
        <v>173</v>
      </c>
      <c r="BG3" s="26" t="s">
        <v>167</v>
      </c>
      <c r="BH3" s="26" t="s">
        <v>168</v>
      </c>
      <c r="BI3" s="26" t="s">
        <v>169</v>
      </c>
      <c r="BJ3" s="344"/>
      <c r="BK3" s="26" t="s">
        <v>167</v>
      </c>
      <c r="BL3" s="26" t="s">
        <v>168</v>
      </c>
      <c r="BM3" s="26" t="s">
        <v>169</v>
      </c>
      <c r="BN3" s="344"/>
      <c r="BO3" s="346"/>
      <c r="BP3" s="14" t="s">
        <v>12</v>
      </c>
      <c r="BQ3" s="14" t="s">
        <v>10</v>
      </c>
      <c r="BR3" s="15" t="s">
        <v>173</v>
      </c>
      <c r="BS3" s="26" t="s">
        <v>167</v>
      </c>
      <c r="BT3" s="26" t="s">
        <v>168</v>
      </c>
      <c r="BU3" s="26" t="s">
        <v>169</v>
      </c>
      <c r="BV3" s="344"/>
      <c r="BW3" s="26" t="s">
        <v>167</v>
      </c>
      <c r="BX3" s="26" t="s">
        <v>168</v>
      </c>
      <c r="BY3" s="26" t="s">
        <v>169</v>
      </c>
      <c r="BZ3" s="344"/>
      <c r="CA3" s="346"/>
      <c r="CB3" s="14" t="s">
        <v>12</v>
      </c>
      <c r="CC3" s="14" t="s">
        <v>10</v>
      </c>
      <c r="CD3" s="15" t="s">
        <v>173</v>
      </c>
      <c r="CE3" s="26" t="s">
        <v>167</v>
      </c>
      <c r="CF3" s="26" t="s">
        <v>168</v>
      </c>
      <c r="CG3" s="26" t="s">
        <v>169</v>
      </c>
      <c r="CH3" s="344"/>
      <c r="CI3" s="26" t="s">
        <v>167</v>
      </c>
      <c r="CJ3" s="26" t="s">
        <v>168</v>
      </c>
      <c r="CK3" s="26" t="s">
        <v>169</v>
      </c>
      <c r="CL3" s="344"/>
      <c r="CM3" s="346"/>
      <c r="CN3" s="14" t="s">
        <v>12</v>
      </c>
      <c r="CO3" s="14" t="s">
        <v>10</v>
      </c>
      <c r="CP3" s="15" t="s">
        <v>173</v>
      </c>
      <c r="CQ3" s="26" t="s">
        <v>167</v>
      </c>
      <c r="CR3" s="26" t="s">
        <v>168</v>
      </c>
      <c r="CS3" s="26" t="s">
        <v>169</v>
      </c>
      <c r="CT3" s="344"/>
      <c r="CU3" s="26" t="s">
        <v>167</v>
      </c>
      <c r="CV3" s="26" t="s">
        <v>168</v>
      </c>
      <c r="CW3" s="26" t="s">
        <v>169</v>
      </c>
      <c r="CX3" s="344"/>
      <c r="CY3" s="346"/>
      <c r="CZ3" s="14" t="s">
        <v>12</v>
      </c>
      <c r="DA3" s="14" t="s">
        <v>10</v>
      </c>
      <c r="DB3" s="15" t="s">
        <v>173</v>
      </c>
      <c r="DC3" s="26" t="s">
        <v>167</v>
      </c>
      <c r="DD3" s="26" t="s">
        <v>168</v>
      </c>
      <c r="DE3" s="26" t="s">
        <v>169</v>
      </c>
      <c r="DF3" s="344"/>
      <c r="DG3" s="26" t="s">
        <v>167</v>
      </c>
      <c r="DH3" s="26" t="s">
        <v>168</v>
      </c>
      <c r="DI3" s="26" t="s">
        <v>169</v>
      </c>
      <c r="DJ3" s="344"/>
      <c r="DK3" s="346"/>
      <c r="DL3" s="14" t="s">
        <v>12</v>
      </c>
      <c r="DM3" s="14" t="s">
        <v>10</v>
      </c>
      <c r="DN3" s="15" t="s">
        <v>173</v>
      </c>
      <c r="DO3" s="26" t="s">
        <v>167</v>
      </c>
      <c r="DP3" s="26" t="s">
        <v>168</v>
      </c>
      <c r="DQ3" s="26" t="s">
        <v>169</v>
      </c>
      <c r="DR3" s="344"/>
      <c r="DS3" s="26" t="s">
        <v>167</v>
      </c>
      <c r="DT3" s="26" t="s">
        <v>168</v>
      </c>
      <c r="DU3" s="26" t="s">
        <v>169</v>
      </c>
      <c r="DV3" s="344"/>
      <c r="DW3" s="346"/>
      <c r="DX3" s="14" t="s">
        <v>12</v>
      </c>
      <c r="DY3" s="14" t="s">
        <v>10</v>
      </c>
      <c r="DZ3" s="15" t="s">
        <v>173</v>
      </c>
      <c r="EA3" s="26" t="s">
        <v>167</v>
      </c>
      <c r="EB3" s="26" t="s">
        <v>168</v>
      </c>
      <c r="EC3" s="26" t="s">
        <v>169</v>
      </c>
      <c r="ED3" s="344"/>
      <c r="EE3" s="26" t="s">
        <v>167</v>
      </c>
      <c r="EF3" s="26" t="s">
        <v>168</v>
      </c>
      <c r="EG3" s="26" t="s">
        <v>169</v>
      </c>
      <c r="EH3" s="344"/>
      <c r="EI3" s="346"/>
      <c r="EJ3" s="14" t="s">
        <v>12</v>
      </c>
      <c r="EK3" s="14" t="s">
        <v>10</v>
      </c>
      <c r="EL3" s="15" t="s">
        <v>173</v>
      </c>
      <c r="EM3" s="26" t="s">
        <v>167</v>
      </c>
      <c r="EN3" s="26" t="s">
        <v>168</v>
      </c>
      <c r="EO3" s="26" t="s">
        <v>169</v>
      </c>
      <c r="EP3" s="344"/>
      <c r="EQ3" s="26" t="s">
        <v>167</v>
      </c>
      <c r="ER3" s="26" t="s">
        <v>168</v>
      </c>
      <c r="ES3" s="26" t="s">
        <v>169</v>
      </c>
      <c r="ET3" s="344"/>
      <c r="EU3" s="346"/>
      <c r="EV3" s="342"/>
      <c r="EW3" s="342"/>
      <c r="EX3" s="342"/>
      <c r="EY3" s="342"/>
      <c r="EZ3" s="342"/>
    </row>
    <row r="4" spans="1:156" s="8" customFormat="1" ht="20.100000000000001" customHeight="1" thickBot="1" x14ac:dyDescent="0.25">
      <c r="A4" s="278">
        <v>1</v>
      </c>
      <c r="B4" s="6" t="str">
        <f>IF(Entrees!B2="","",Entrees!B2)</f>
        <v>X</v>
      </c>
      <c r="C4" s="6" t="str">
        <f>IF(Entrees!C2="","",Entrees!C2)</f>
        <v>Y</v>
      </c>
      <c r="D4" s="9">
        <f>Entrees!D2</f>
        <v>41911</v>
      </c>
      <c r="E4" s="9">
        <f>IF(Entrees!O2="",Entrees!E2,Entrees!O2)</f>
        <v>42003</v>
      </c>
      <c r="F4" s="12" t="e">
        <f t="shared" ref="F4:F23" ca="1" si="0">NETWORKDAYS(D4,E4,ferie)</f>
        <v>#VALUE!</v>
      </c>
      <c r="G4" s="11" t="e">
        <f ca="1">F4*7</f>
        <v>#VALUE!</v>
      </c>
      <c r="H4" s="23">
        <f>IF(E4&lt;$H$2,0,IF(D4&gt;$J$2,0,IF(D4&lt;=$H$2,$H$2,D4)))</f>
        <v>41911</v>
      </c>
      <c r="I4" s="23">
        <f>IF(D4&gt;$J$2,0,IF(E4&gt;$J$2,$J$2,IF(E4&lt;$H$2,0,E4)))</f>
        <v>41912</v>
      </c>
      <c r="J4" s="307" t="e">
        <f t="shared" ref="J4:J23" ca="1" si="1">NETWORKDAYS(H4,I4,ferie)*7</f>
        <v>#VALUE!</v>
      </c>
      <c r="K4" s="308" t="e">
        <f ca="1">J4-O4-P4-Q4-L4-M4</f>
        <v>#VALUE!</v>
      </c>
      <c r="L4" s="308">
        <f>'Absence centre'!F6*7</f>
        <v>0</v>
      </c>
      <c r="M4" s="308">
        <f>'Absence centre'!E6*7</f>
        <v>0</v>
      </c>
      <c r="N4" s="307" t="e">
        <f ca="1">K4+L4</f>
        <v>#VALUE!</v>
      </c>
      <c r="O4" s="308">
        <f>Alternance!I4-'H. Centre'!P4</f>
        <v>0</v>
      </c>
      <c r="P4" s="308">
        <f>Alternance!G4*7</f>
        <v>0</v>
      </c>
      <c r="Q4" s="308">
        <f>Alternance!F4*7</f>
        <v>0</v>
      </c>
      <c r="R4" s="307">
        <f>O4+P4</f>
        <v>0</v>
      </c>
      <c r="S4" s="309" t="e">
        <f t="shared" ref="S4:S23" ca="1" si="2">N4+R4</f>
        <v>#VALUE!</v>
      </c>
      <c r="T4" s="23">
        <f>IF(E4&lt;$T$2,0,IF(D4&gt;$V$2,0,IF(D4&lt;=$T$2,$T$2,D4)))</f>
        <v>41913</v>
      </c>
      <c r="U4" s="23">
        <f>IF(D4&gt;$V$2,0,IF(E4&gt;$V$2,$V$2,IF(E4&lt;$T$2,0,E4)))</f>
        <v>41943</v>
      </c>
      <c r="V4" s="310" t="e">
        <f t="shared" ref="V4:V23" si="3">NETWORKDAYS(T4,U4,jours_feries)*7</f>
        <v>#REF!</v>
      </c>
      <c r="W4" s="308" t="e">
        <f t="shared" ref="W4:W23" si="4">V4-AA4-AB4-AC4-X4-Y4</f>
        <v>#REF!</v>
      </c>
      <c r="X4" s="308">
        <f>'Absence centre'!J6*7</f>
        <v>0</v>
      </c>
      <c r="Y4" s="308">
        <f>'Absence centre'!I6*7</f>
        <v>0</v>
      </c>
      <c r="Z4" s="307" t="e">
        <f>W4+X4</f>
        <v>#REF!</v>
      </c>
      <c r="AA4" s="308">
        <f>Alternance!N4-'H. Centre'!AB4</f>
        <v>0</v>
      </c>
      <c r="AB4" s="308">
        <f>Alternance!L4*7</f>
        <v>0</v>
      </c>
      <c r="AC4" s="308">
        <f>Alternance!K4*7</f>
        <v>0</v>
      </c>
      <c r="AD4" s="307">
        <f>AA4+AB4</f>
        <v>0</v>
      </c>
      <c r="AE4" s="309" t="e">
        <f t="shared" ref="AE4:AE23" si="5">Z4+AD4</f>
        <v>#REF!</v>
      </c>
      <c r="AF4" s="23">
        <f>IF(E4&lt;$AF$2,0,IF(D4&gt;$AH$2,0,IF(D4&lt;=$AF$2,$AF$2,D4)))</f>
        <v>41944</v>
      </c>
      <c r="AG4" s="23">
        <f>IF(D4&gt;$AH$2,0,IF(E4&gt;$AH$2,$AH$2,IF(E4&lt;$AF$2,0,E4)))</f>
        <v>41973</v>
      </c>
      <c r="AH4" s="310" t="e">
        <f t="shared" ref="AH4:AH23" si="6">NETWORKDAYS(AF4,AG4,jours_feries)*7</f>
        <v>#REF!</v>
      </c>
      <c r="AI4" s="308" t="e">
        <f t="shared" ref="AI4:AI23" si="7">AH4-AM4-AN4-AO4-AJ4-AK4</f>
        <v>#REF!</v>
      </c>
      <c r="AJ4" s="308">
        <f>'Absence centre'!N6*7</f>
        <v>0</v>
      </c>
      <c r="AK4" s="308">
        <f>'Absence centre'!M6*7</f>
        <v>0</v>
      </c>
      <c r="AL4" s="307" t="e">
        <f>AI4+AJ4</f>
        <v>#REF!</v>
      </c>
      <c r="AM4" s="308">
        <f>Alternance!S4-'H. Centre'!AN4</f>
        <v>0</v>
      </c>
      <c r="AN4" s="308">
        <f>Alternance!Q4*7</f>
        <v>0</v>
      </c>
      <c r="AO4" s="308">
        <f>Alternance!P4*7</f>
        <v>133</v>
      </c>
      <c r="AP4" s="307">
        <f>AM4+AN4</f>
        <v>0</v>
      </c>
      <c r="AQ4" s="309" t="e">
        <f t="shared" ref="AQ4:AQ23" si="8">AL4+AP4</f>
        <v>#REF!</v>
      </c>
      <c r="AR4" s="23">
        <f>IF(E4&lt;$AR$2,0,IF(D4&gt;$AT$2,0,IF(D4&lt;=$AR$2,$AR$2,D4)))</f>
        <v>41974</v>
      </c>
      <c r="AS4" s="23">
        <f>IF(D4&gt;$AT$2,0,IF(E4&gt;$AT$2,$AT$2,IF(E4&lt;$AR$2,0,E4)))</f>
        <v>42003</v>
      </c>
      <c r="AT4" s="310" t="e">
        <f t="shared" ref="AT4:AT23" si="9">NETWORKDAYS(AR4,AS4,jours_feries)*7</f>
        <v>#REF!</v>
      </c>
      <c r="AU4" s="308" t="e">
        <f t="shared" ref="AU4:AU23" si="10">AT4-AY4-AZ4-BA4-AV4-AW4</f>
        <v>#REF!</v>
      </c>
      <c r="AV4" s="308">
        <f>'Absence centre'!R6*7</f>
        <v>0</v>
      </c>
      <c r="AW4" s="308">
        <f>'Absence centre'!Q6*5</f>
        <v>0</v>
      </c>
      <c r="AX4" s="307" t="e">
        <f>AU4+AV4</f>
        <v>#REF!</v>
      </c>
      <c r="AY4" s="308">
        <f>Alternance!X4-'H. Centre'!AZ4</f>
        <v>7</v>
      </c>
      <c r="AZ4" s="308">
        <f>Alternance!V4*7</f>
        <v>0</v>
      </c>
      <c r="BA4" s="308">
        <f>Alternance!U4*7</f>
        <v>0</v>
      </c>
      <c r="BB4" s="307">
        <f>AY4+AZ4</f>
        <v>7</v>
      </c>
      <c r="BC4" s="309" t="e">
        <f t="shared" ref="BC4:BC23" si="11">AX4+BB4</f>
        <v>#REF!</v>
      </c>
      <c r="BD4" s="23">
        <f>IF(E4&lt;$BD$2,0,IF(D4&gt;$BF$2,0,IF(D4&lt;=$BD$2,$BD$2,D4)))</f>
        <v>0</v>
      </c>
      <c r="BE4" s="23">
        <f>IF(D4&gt;$BF$2,0,IF(E4&gt;$BF$2,$BF$2,IF(E4&lt;$BD$2,0,E4)))</f>
        <v>0</v>
      </c>
      <c r="BF4" s="310" t="e">
        <f t="shared" ref="BF4:BF23" si="12">NETWORKDAYS(BD4,BE4,jours_feries)*7</f>
        <v>#REF!</v>
      </c>
      <c r="BG4" s="308" t="e">
        <f t="shared" ref="BG4:BG23" si="13">BF4-BK4-BL4-BM4-BH4-BI4</f>
        <v>#REF!</v>
      </c>
      <c r="BH4" s="308">
        <f>'Absence centre'!V6*7</f>
        <v>0</v>
      </c>
      <c r="BI4" s="308">
        <f>'Absence centre'!U6*7</f>
        <v>0</v>
      </c>
      <c r="BJ4" s="307" t="e">
        <f>BG4+BH4</f>
        <v>#REF!</v>
      </c>
      <c r="BK4" s="308">
        <f>Alternance!AC4-'H. Centre'!BL4</f>
        <v>140</v>
      </c>
      <c r="BL4" s="308">
        <f>Alternance!AF4*7</f>
        <v>0</v>
      </c>
      <c r="BM4" s="308">
        <f>Alternance!AE4*7</f>
        <v>0</v>
      </c>
      <c r="BN4" s="307">
        <f>BK4+BL4</f>
        <v>140</v>
      </c>
      <c r="BO4" s="309" t="e">
        <f t="shared" ref="BO4:BO23" si="14">BJ4+BN4</f>
        <v>#REF!</v>
      </c>
      <c r="BP4" s="23">
        <f>IF(E4&lt;$BP$2,0,IF(D4&gt;$BR$2,0,IF(D4&lt;=$BP$2,$BP$2,D4)))</f>
        <v>0</v>
      </c>
      <c r="BQ4" s="23">
        <f>IF(D4&gt;$BR$2,0,IF(E4&gt;$BR$2,$BR$2,IF(E4&lt;$BP$2,0,E4)))</f>
        <v>0</v>
      </c>
      <c r="BR4" s="310" t="e">
        <f t="shared" ref="BR4:BR23" si="15">NETWORKDAYS(BP4,BQ4,jours_feries)*7</f>
        <v>#REF!</v>
      </c>
      <c r="BS4" s="308" t="e">
        <f t="shared" ref="BS4:BS23" si="16">BR4-BW4-BX4-BY4-BT4-BU4</f>
        <v>#REF!</v>
      </c>
      <c r="BT4" s="308">
        <f>'Absence centre'!Z6*7</f>
        <v>0</v>
      </c>
      <c r="BU4" s="308">
        <f>'Absence centre'!Y6*7</f>
        <v>0</v>
      </c>
      <c r="BV4" s="307" t="e">
        <f>BS4+BT4</f>
        <v>#REF!</v>
      </c>
      <c r="BW4" s="308">
        <f>Alternance!AH4-'H. Centre'!BX4</f>
        <v>70</v>
      </c>
      <c r="BX4" s="308">
        <f>Alternance!AF4*7</f>
        <v>0</v>
      </c>
      <c r="BY4" s="308">
        <f>Alternance!AE4*7</f>
        <v>0</v>
      </c>
      <c r="BZ4" s="307">
        <f>BW4+BX4</f>
        <v>70</v>
      </c>
      <c r="CA4" s="309" t="e">
        <f t="shared" ref="CA4:CA23" si="17">BV4+BZ4</f>
        <v>#REF!</v>
      </c>
      <c r="CB4" s="23">
        <f>IF(E4&lt;$CB$2,0,IF(D4&gt;$CD$2,0,IF(D4&lt;=$CB$2,$CB$2,D4)))</f>
        <v>0</v>
      </c>
      <c r="CC4" s="23">
        <f>IF(D4&gt;$CD$2,0,IF(E4&gt;$CD$2,$CD$2,IF(E4&lt;$CB$2,0,E4)))</f>
        <v>0</v>
      </c>
      <c r="CD4" s="310" t="e">
        <f t="shared" ref="CD4:CD23" si="18">NETWORKDAYS(CB4,CC4,jours_feries)*7</f>
        <v>#REF!</v>
      </c>
      <c r="CE4" s="308" t="e">
        <f t="shared" ref="CE4:CE23" si="19">CD4-CI4-CJ4-CK4-CF4-CG4</f>
        <v>#REF!</v>
      </c>
      <c r="CF4" s="308">
        <f>'Absence centre'!AD6*7</f>
        <v>0</v>
      </c>
      <c r="CG4" s="308">
        <f>'Absence centre'!AC6*7</f>
        <v>0</v>
      </c>
      <c r="CH4" s="307" t="e">
        <f>CE4+CF4</f>
        <v>#REF!</v>
      </c>
      <c r="CI4" s="308">
        <f>Alternance!AM4-'H. Centre'!CJ4</f>
        <v>119</v>
      </c>
      <c r="CJ4" s="308">
        <f>Alternance!AK4*7</f>
        <v>0</v>
      </c>
      <c r="CK4" s="308">
        <f>Alternance!AJ4*7</f>
        <v>0</v>
      </c>
      <c r="CL4" s="307">
        <f>CI4+CJ4</f>
        <v>119</v>
      </c>
      <c r="CM4" s="309" t="e">
        <f t="shared" ref="CM4:CM23" si="20">CH4+CL4</f>
        <v>#REF!</v>
      </c>
      <c r="CN4" s="23">
        <f>IF(E4&lt;$CN$2,0,IF(D4&gt;$CP$2,0,IF(D4&lt;=$CN$2,$CN$2,D4)))</f>
        <v>0</v>
      </c>
      <c r="CO4" s="23">
        <f>IF(D4&gt;$CP$2,0,IF(E4&gt;$CP$2,$CP$2,IF(E4&lt;$CN$2,0,E4)))</f>
        <v>0</v>
      </c>
      <c r="CP4" s="310" t="e">
        <f t="shared" ref="CP4:CP23" si="21">NETWORKDAYS(CN4,CO4,jours_feries)*7</f>
        <v>#REF!</v>
      </c>
      <c r="CQ4" s="308" t="e">
        <f t="shared" ref="CQ4:CQ23" si="22">CP4-CU4-CV4-CW4-CR4-CS4</f>
        <v>#REF!</v>
      </c>
      <c r="CR4" s="308">
        <f>'Absence centre'!AH6*7</f>
        <v>0</v>
      </c>
      <c r="CS4" s="308">
        <f>'Absence centre'!AG6*7</f>
        <v>0</v>
      </c>
      <c r="CT4" s="307" t="e">
        <f>CQ4+CR4</f>
        <v>#REF!</v>
      </c>
      <c r="CU4" s="308">
        <f>Alternance!AR4-'H. Centre'!CV4</f>
        <v>91</v>
      </c>
      <c r="CV4" s="308">
        <f>Alternance!AP4*7</f>
        <v>0</v>
      </c>
      <c r="CW4" s="308">
        <f>Alternance!AO4*7</f>
        <v>0</v>
      </c>
      <c r="CX4" s="307">
        <f>CU4+CV4</f>
        <v>91</v>
      </c>
      <c r="CY4" s="309" t="e">
        <f t="shared" ref="CY4:CY23" si="23">CT4+CX4</f>
        <v>#REF!</v>
      </c>
      <c r="CZ4" s="23">
        <f>IF(E4&lt;$CZ$2,0,IF(D4&gt;$DB$2,0,IF(D4&lt;=$CZ$2,$CZ$2,D4)))</f>
        <v>0</v>
      </c>
      <c r="DA4" s="23">
        <f>IF(D4&gt;$DB$2,0,IF(E4&gt;$DB$2,$DB$2,IF(E4&lt;$CZ$2,0,E4)))</f>
        <v>0</v>
      </c>
      <c r="DB4" s="310" t="e">
        <f t="shared" ref="DB4:DB23" si="24">NETWORKDAYS(CZ4,DA4,jours_feries)*7</f>
        <v>#REF!</v>
      </c>
      <c r="DC4" s="308" t="e">
        <f t="shared" ref="DC4:DC23" si="25">DB4-DG4-DH4-DI4-DD4-DE4</f>
        <v>#REF!</v>
      </c>
      <c r="DD4" s="308">
        <f>'Absence centre'!AL6*7</f>
        <v>0</v>
      </c>
      <c r="DE4" s="308">
        <f>'Absence centre'!AK6*7</f>
        <v>0</v>
      </c>
      <c r="DF4" s="307" t="e">
        <f>DC4+DD4</f>
        <v>#REF!</v>
      </c>
      <c r="DG4" s="308">
        <f>Alternance!AW4-'H. Centre'!DH4</f>
        <v>0</v>
      </c>
      <c r="DH4" s="308">
        <f>Alternance!AZ4*7</f>
        <v>0</v>
      </c>
      <c r="DI4" s="308">
        <f>Alternance!AY4*7</f>
        <v>0</v>
      </c>
      <c r="DJ4" s="307">
        <f>DG4+DH4</f>
        <v>0</v>
      </c>
      <c r="DK4" s="309" t="e">
        <f t="shared" ref="DK4:DK23" si="26">DF4+DJ4</f>
        <v>#REF!</v>
      </c>
      <c r="DL4" s="23">
        <f>IF(E4&lt;$DL$2,0,IF(D4&gt;$DN$2,0,IF(D4&lt;=$DL$2,$DL$2,D4)))</f>
        <v>0</v>
      </c>
      <c r="DM4" s="23">
        <f>IF(D4&gt;$DN$2,0,IF(E4&gt;$DN$2,$DN$2,IF(E4&lt;$DL$2,0,E4)))</f>
        <v>0</v>
      </c>
      <c r="DN4" s="310" t="e">
        <f t="shared" ref="DN4:DN23" si="27">NETWORKDAYS(DL4,DM4,jours_feries)*7</f>
        <v>#REF!</v>
      </c>
      <c r="DO4" s="308" t="e">
        <f t="shared" ref="DO4:DO23" si="28">DN4-DS4-DT4-DU4-DP4-DQ4</f>
        <v>#REF!</v>
      </c>
      <c r="DP4" s="308">
        <f>'Absence centre'!AP6*7</f>
        <v>0</v>
      </c>
      <c r="DQ4" s="308">
        <f>'Absence centre'!AO6*7</f>
        <v>0</v>
      </c>
      <c r="DR4" s="307" t="e">
        <f>DO4+DP4</f>
        <v>#REF!</v>
      </c>
      <c r="DS4" s="308">
        <f>Alternance!BB4-'H. Centre'!DT4</f>
        <v>0</v>
      </c>
      <c r="DT4" s="308">
        <f>Alternance!AZ4*7</f>
        <v>0</v>
      </c>
      <c r="DU4" s="308">
        <f>Alternance!AY4*7</f>
        <v>0</v>
      </c>
      <c r="DV4" s="307">
        <f>DS4+DT4</f>
        <v>0</v>
      </c>
      <c r="DW4" s="309" t="e">
        <f t="shared" ref="DW4:DW23" si="29">DR4+DV4</f>
        <v>#REF!</v>
      </c>
      <c r="DX4" s="23">
        <f>IF(E4&lt;$DX$2,0,IF(D4&gt;$DZ$2,0,IF(D4&lt;=$DX$2,$DX$2,D4)))</f>
        <v>0</v>
      </c>
      <c r="DY4" s="23">
        <f>IF(D4&gt;$DZ$2,0,IF(E4&gt;$DZ$2,$DZ$2,IF(E4&lt;$DX$2,0,E4)))</f>
        <v>0</v>
      </c>
      <c r="DZ4" s="310" t="e">
        <f t="shared" ref="DZ4:DZ23" si="30">NETWORKDAYS(DX4,DY4,jours_feries)*7</f>
        <v>#REF!</v>
      </c>
      <c r="EA4" s="308" t="e">
        <f t="shared" ref="EA4:EA23" si="31">DZ4-EE4-EF4-EG4-EB4-EC4</f>
        <v>#REF!</v>
      </c>
      <c r="EB4" s="308">
        <f>'Absence centre'!AT6*7</f>
        <v>0</v>
      </c>
      <c r="EC4" s="308">
        <f>'Absence centre'!AS6*7</f>
        <v>0</v>
      </c>
      <c r="ED4" s="307" t="e">
        <f>EA4+EB4</f>
        <v>#REF!</v>
      </c>
      <c r="EE4" s="308">
        <f>Alternance!BG4-'H. Centre'!EF4</f>
        <v>0</v>
      </c>
      <c r="EF4" s="308">
        <f>Alternance!BE4*7</f>
        <v>0</v>
      </c>
      <c r="EG4" s="308">
        <f>Alternance!BD4*7</f>
        <v>0</v>
      </c>
      <c r="EH4" s="307">
        <f>EE4+EF4</f>
        <v>0</v>
      </c>
      <c r="EI4" s="309" t="e">
        <f t="shared" ref="EI4:EI23" si="32">ED4+EH4</f>
        <v>#REF!</v>
      </c>
      <c r="EJ4" s="23">
        <f>IF(E4&lt;$EJ$2,0,IF(D4&gt;$EL$2,0,IF(D4&lt;=$EJ$2,$EJ$2,D4)))</f>
        <v>0</v>
      </c>
      <c r="EK4" s="23">
        <f>IF(D4&gt;$EL$2,0,IF(E4&gt;$EL$2,$EL$2,IF(E4&lt;$EJ$2,0,E4)))</f>
        <v>0</v>
      </c>
      <c r="EL4" s="310" t="e">
        <f t="shared" ref="EL4:EL23" si="33">NETWORKDAYS(EJ4,EK4,jours_feries)*7</f>
        <v>#REF!</v>
      </c>
      <c r="EM4" s="308" t="e">
        <f t="shared" ref="EM4:EM23" si="34">EL4-EQ4-ER4-ES4-EN4-EO4</f>
        <v>#REF!</v>
      </c>
      <c r="EN4" s="308">
        <f>'Absence centre'!AX6*7</f>
        <v>0</v>
      </c>
      <c r="EO4" s="308">
        <f>'Absence centre'!AW6*7</f>
        <v>0</v>
      </c>
      <c r="EP4" s="307" t="e">
        <f>EM4+EN4</f>
        <v>#REF!</v>
      </c>
      <c r="EQ4" s="308">
        <f>Alternance!BL4-'H. Centre'!ER4</f>
        <v>0</v>
      </c>
      <c r="ER4" s="308">
        <f>Alternance!BJ4*7</f>
        <v>0</v>
      </c>
      <c r="ES4" s="308">
        <f>Alternance!BI4*7</f>
        <v>0</v>
      </c>
      <c r="ET4" s="307">
        <f>EQ4+ER4</f>
        <v>0</v>
      </c>
      <c r="EU4" s="309" t="e">
        <f t="shared" ref="EU4:EU23" si="35">EP4+ET4</f>
        <v>#REF!</v>
      </c>
      <c r="EV4" s="311" t="e">
        <f t="shared" ref="EV4:EV23" ca="1" si="36">S4+AE4+AQ4+BC4+BO4+CA4+CM4+CY4+DK4+DW4+EI4+EU4</f>
        <v>#VALUE!</v>
      </c>
      <c r="EW4" s="311" t="e">
        <f ca="1">+N4+Z4+AL4+AX4+BJ4+BV4+CH4+CT4+DF4+DR4+ED4+EP4</f>
        <v>#VALUE!</v>
      </c>
      <c r="EX4" s="311">
        <f>R4+AD4+AP4+BB4+BN4+BZ4+CL4+CX4+DJ4+DV4+EH4+ET4</f>
        <v>427</v>
      </c>
      <c r="EY4" s="311">
        <f>L4+P4+X4+AB4+AJ4+AN4+AV4+AZ4+BH4+BL4+BT4+BX4+CF4+CJ4+CR4+CV4+DD4+DH4+DP4+DT4+EB4+EF4+EN4+ER4</f>
        <v>0</v>
      </c>
      <c r="EZ4" s="311" t="e">
        <f ca="1">EV4-EY4</f>
        <v>#VALUE!</v>
      </c>
    </row>
    <row r="5" spans="1:156" s="5" customFormat="1" ht="20.100000000000001" customHeight="1" thickBot="1" x14ac:dyDescent="0.25">
      <c r="A5" s="278">
        <v>2</v>
      </c>
      <c r="B5" s="6" t="str">
        <f>IF(Entrees!B3="","",Entrees!B3)</f>
        <v>X</v>
      </c>
      <c r="C5" s="6" t="str">
        <f>IF(Entrees!C3="","",Entrees!C3)</f>
        <v>Y</v>
      </c>
      <c r="D5" s="9">
        <f>Entrees!D3</f>
        <v>41911</v>
      </c>
      <c r="E5" s="9">
        <f>IF(Entrees!O3="",Entrees!E3,Entrees!O3)</f>
        <v>42185</v>
      </c>
      <c r="F5" s="12" t="e">
        <f t="shared" ca="1" si="0"/>
        <v>#VALUE!</v>
      </c>
      <c r="G5" s="11" t="e">
        <f t="shared" ref="G5:G23" ca="1" si="37">F5*7</f>
        <v>#VALUE!</v>
      </c>
      <c r="H5" s="23">
        <f t="shared" ref="H5:H23" si="38">IF(E5&lt;$H$2,0,IF(D5&gt;$J$2,0,IF(D5&lt;=$H$2,$H$2,D5)))</f>
        <v>41911</v>
      </c>
      <c r="I5" s="23">
        <f t="shared" ref="I5:I23" si="39">IF(D5&gt;$J$2,0,IF(E5&gt;$J$2,$J$2,IF(E5&lt;$H$2,0,E5)))</f>
        <v>41912</v>
      </c>
      <c r="J5" s="307" t="e">
        <f t="shared" ca="1" si="1"/>
        <v>#VALUE!</v>
      </c>
      <c r="K5" s="308" t="e">
        <f t="shared" ref="K5:K23" ca="1" si="40">J5-O5-P5-Q5-L5-M5</f>
        <v>#VALUE!</v>
      </c>
      <c r="L5" s="308">
        <f>'Absence centre'!F7*7</f>
        <v>0</v>
      </c>
      <c r="M5" s="308">
        <f>'Absence centre'!E7*7</f>
        <v>0</v>
      </c>
      <c r="N5" s="307" t="e">
        <f t="shared" ref="N5:N23" ca="1" si="41">K5+L5</f>
        <v>#VALUE!</v>
      </c>
      <c r="O5" s="308">
        <f>Alternance!I5-'H. Centre'!P5</f>
        <v>0</v>
      </c>
      <c r="P5" s="308">
        <f>Alternance!G5*7</f>
        <v>0</v>
      </c>
      <c r="Q5" s="308">
        <f>Alternance!F5*7</f>
        <v>0</v>
      </c>
      <c r="R5" s="307">
        <f t="shared" ref="R5:R23" si="42">O5+P5</f>
        <v>0</v>
      </c>
      <c r="S5" s="309" t="e">
        <f t="shared" ca="1" si="2"/>
        <v>#VALUE!</v>
      </c>
      <c r="T5" s="23">
        <f t="shared" ref="T5:T23" si="43">IF(E5&lt;$T$2,0,IF(D5&gt;$V$2,0,IF(D5&lt;=$T$2,$T$2,D5)))</f>
        <v>41913</v>
      </c>
      <c r="U5" s="23">
        <f t="shared" ref="U5:U23" si="44">IF(D5&gt;$V$2,0,IF(E5&gt;$V$2,$V$2,IF(E5&lt;$T$2,0,E5)))</f>
        <v>41943</v>
      </c>
      <c r="V5" s="310" t="e">
        <f t="shared" si="3"/>
        <v>#REF!</v>
      </c>
      <c r="W5" s="308" t="e">
        <f t="shared" si="4"/>
        <v>#REF!</v>
      </c>
      <c r="X5" s="308">
        <f>'Absence centre'!J7*7</f>
        <v>0</v>
      </c>
      <c r="Y5" s="308">
        <f>'Absence centre'!I7*7</f>
        <v>0</v>
      </c>
      <c r="Z5" s="307" t="e">
        <f t="shared" ref="Z5:Z23" si="45">W5+X5</f>
        <v>#REF!</v>
      </c>
      <c r="AA5" s="308">
        <f>Alternance!N5-'H. Centre'!AB5</f>
        <v>0</v>
      </c>
      <c r="AB5" s="308">
        <f>Alternance!L5*7</f>
        <v>0</v>
      </c>
      <c r="AC5" s="308">
        <f>Alternance!K5*7</f>
        <v>0</v>
      </c>
      <c r="AD5" s="307">
        <f t="shared" ref="AD5:AD23" si="46">AA5+AB5</f>
        <v>0</v>
      </c>
      <c r="AE5" s="309" t="e">
        <f t="shared" si="5"/>
        <v>#REF!</v>
      </c>
      <c r="AF5" s="23">
        <f t="shared" ref="AF5:AF23" si="47">IF(E5&lt;$AF$2,0,IF(D5&gt;$AH$2,0,IF(D5&lt;=$AF$2,$AF$2,D5)))</f>
        <v>41944</v>
      </c>
      <c r="AG5" s="23">
        <f t="shared" ref="AG5:AG23" si="48">IF(D5&gt;$AH$2,0,IF(E5&gt;$AH$2,$AH$2,IF(E5&lt;$AF$2,0,E5)))</f>
        <v>41973</v>
      </c>
      <c r="AH5" s="310" t="e">
        <f t="shared" si="6"/>
        <v>#REF!</v>
      </c>
      <c r="AI5" s="308" t="e">
        <f t="shared" si="7"/>
        <v>#REF!</v>
      </c>
      <c r="AJ5" s="308">
        <f>'Absence centre'!N7*7</f>
        <v>0</v>
      </c>
      <c r="AK5" s="308">
        <f>'Absence centre'!M7*7</f>
        <v>0</v>
      </c>
      <c r="AL5" s="307" t="e">
        <f t="shared" ref="AL5:AL23" si="49">AI5+AJ5</f>
        <v>#REF!</v>
      </c>
      <c r="AM5" s="308">
        <f>Alternance!S5-'H. Centre'!AN5</f>
        <v>133</v>
      </c>
      <c r="AN5" s="308">
        <f>Alternance!Q5*7</f>
        <v>0</v>
      </c>
      <c r="AO5" s="308">
        <f>Alternance!P5*7</f>
        <v>0</v>
      </c>
      <c r="AP5" s="307">
        <f t="shared" ref="AP5:AP23" si="50">AM5+AN5</f>
        <v>133</v>
      </c>
      <c r="AQ5" s="309" t="e">
        <f t="shared" si="8"/>
        <v>#REF!</v>
      </c>
      <c r="AR5" s="23">
        <f t="shared" ref="AR5:AR23" si="51">IF(E5&lt;$AR$2,0,IF(D5&gt;$AT$2,0,IF(D5&lt;=$AR$2,$AR$2,D5)))</f>
        <v>41974</v>
      </c>
      <c r="AS5" s="23">
        <f t="shared" ref="AS5:AS23" si="52">IF(D5&gt;$AT$2,0,IF(E5&gt;$AT$2,$AT$2,IF(E5&lt;$AR$2,0,E5)))</f>
        <v>42004</v>
      </c>
      <c r="AT5" s="310" t="e">
        <f t="shared" si="9"/>
        <v>#REF!</v>
      </c>
      <c r="AU5" s="308" t="e">
        <f t="shared" si="10"/>
        <v>#REF!</v>
      </c>
      <c r="AV5" s="308">
        <f>'Absence centre'!R7*7</f>
        <v>0</v>
      </c>
      <c r="AW5" s="308">
        <f>'Absence centre'!Q7*5</f>
        <v>0</v>
      </c>
      <c r="AX5" s="307" t="e">
        <f t="shared" ref="AX5:AX23" si="53">AU5+AV5</f>
        <v>#REF!</v>
      </c>
      <c r="AY5" s="308">
        <f>Alternance!X5-'H. Centre'!AZ5</f>
        <v>7</v>
      </c>
      <c r="AZ5" s="308">
        <f>Alternance!V5*7</f>
        <v>0</v>
      </c>
      <c r="BA5" s="308">
        <f>Alternance!U5*7</f>
        <v>0</v>
      </c>
      <c r="BB5" s="307">
        <f t="shared" ref="BB5:BB23" si="54">AY5+AZ5</f>
        <v>7</v>
      </c>
      <c r="BC5" s="309" t="e">
        <f t="shared" si="11"/>
        <v>#REF!</v>
      </c>
      <c r="BD5" s="23">
        <f t="shared" ref="BD5:BD23" si="55">IF(E5&lt;$BD$2,0,IF(D5&gt;$BF$2,0,IF(D5&lt;=$BD$2,$BD$2,D5)))</f>
        <v>42005</v>
      </c>
      <c r="BE5" s="23">
        <f t="shared" ref="BE5:BE23" si="56">IF(D5&gt;$BF$2,0,IF(E5&gt;$BF$2,$BF$2,IF(E5&lt;$BD$2,0,E5)))</f>
        <v>42035</v>
      </c>
      <c r="BF5" s="310" t="e">
        <f t="shared" si="12"/>
        <v>#REF!</v>
      </c>
      <c r="BG5" s="308" t="e">
        <f t="shared" si="13"/>
        <v>#REF!</v>
      </c>
      <c r="BH5" s="308">
        <f>'Absence centre'!V7*7</f>
        <v>0</v>
      </c>
      <c r="BI5" s="308">
        <f>'Absence centre'!U7*7</f>
        <v>0</v>
      </c>
      <c r="BJ5" s="307" t="e">
        <f t="shared" ref="BJ5:BJ23" si="57">BG5+BH5</f>
        <v>#REF!</v>
      </c>
      <c r="BK5" s="308">
        <f>Alternance!AC5-'H. Centre'!BL5</f>
        <v>140</v>
      </c>
      <c r="BL5" s="308">
        <f>Alternance!AF5*7</f>
        <v>0</v>
      </c>
      <c r="BM5" s="308">
        <f>Alternance!AE5*7</f>
        <v>0</v>
      </c>
      <c r="BN5" s="307">
        <f t="shared" ref="BN5:BN23" si="58">BK5+BL5</f>
        <v>140</v>
      </c>
      <c r="BO5" s="309" t="e">
        <f t="shared" si="14"/>
        <v>#REF!</v>
      </c>
      <c r="BP5" s="23">
        <f t="shared" ref="BP5:BP23" si="59">IF(E5&lt;$BP$2,0,IF(D5&gt;$BR$2,0,IF(D5&lt;=$BP$2,$BP$2,D5)))</f>
        <v>42036</v>
      </c>
      <c r="BQ5" s="23">
        <f t="shared" ref="BQ5:BQ23" si="60">IF(D5&gt;$BR$2,0,IF(E5&gt;$BR$2,$BR$2,IF(E5&lt;$BP$2,0,E5)))</f>
        <v>42063</v>
      </c>
      <c r="BR5" s="310" t="e">
        <f t="shared" si="15"/>
        <v>#REF!</v>
      </c>
      <c r="BS5" s="308" t="e">
        <f t="shared" si="16"/>
        <v>#REF!</v>
      </c>
      <c r="BT5" s="308">
        <f>'Absence centre'!Z7*7</f>
        <v>0</v>
      </c>
      <c r="BU5" s="308">
        <f>'Absence centre'!Y7*7</f>
        <v>0</v>
      </c>
      <c r="BV5" s="307" t="e">
        <f t="shared" ref="BV5:BV23" si="61">BS5+BT5</f>
        <v>#REF!</v>
      </c>
      <c r="BW5" s="308">
        <f>Alternance!AH5-'H. Centre'!BX5</f>
        <v>70</v>
      </c>
      <c r="BX5" s="308">
        <f>Alternance!AF5*7</f>
        <v>0</v>
      </c>
      <c r="BY5" s="308">
        <f>Alternance!AE5*7</f>
        <v>0</v>
      </c>
      <c r="BZ5" s="307">
        <f t="shared" ref="BZ5:BZ23" si="62">BW5+BX5</f>
        <v>70</v>
      </c>
      <c r="CA5" s="309" t="e">
        <f t="shared" si="17"/>
        <v>#REF!</v>
      </c>
      <c r="CB5" s="23">
        <f t="shared" ref="CB5:CB23" si="63">IF(E5&lt;$CB$2,0,IF(D5&gt;$CD$2,0,IF(D5&lt;=$CB$2,$CB$2,D5)))</f>
        <v>42064</v>
      </c>
      <c r="CC5" s="23">
        <f t="shared" ref="CC5:CC23" si="64">IF(D5&gt;$CD$2,0,IF(E5&gt;$CD$2,$CD$2,IF(E5&lt;$CB$2,0,E5)))</f>
        <v>42094</v>
      </c>
      <c r="CD5" s="310" t="e">
        <f t="shared" si="18"/>
        <v>#REF!</v>
      </c>
      <c r="CE5" s="308" t="e">
        <f t="shared" si="19"/>
        <v>#REF!</v>
      </c>
      <c r="CF5" s="308">
        <f>'Absence centre'!AD7*7</f>
        <v>0</v>
      </c>
      <c r="CG5" s="308">
        <f>'Absence centre'!AC7*7</f>
        <v>0</v>
      </c>
      <c r="CH5" s="307" t="e">
        <f t="shared" ref="CH5:CH23" si="65">CE5+CF5</f>
        <v>#REF!</v>
      </c>
      <c r="CI5" s="308">
        <f>Alternance!AM5-'H. Centre'!CJ5</f>
        <v>119</v>
      </c>
      <c r="CJ5" s="308">
        <f>Alternance!AK5*7</f>
        <v>0</v>
      </c>
      <c r="CK5" s="308">
        <f>Alternance!AJ5*7</f>
        <v>0</v>
      </c>
      <c r="CL5" s="307">
        <f t="shared" ref="CL5:CL23" si="66">CI5+CJ5</f>
        <v>119</v>
      </c>
      <c r="CM5" s="309" t="e">
        <f t="shared" si="20"/>
        <v>#REF!</v>
      </c>
      <c r="CN5" s="23">
        <f t="shared" ref="CN5:CN23" si="67">IF(E5&lt;$CN$2,0,IF(D5&gt;$CP$2,0,IF(D5&lt;=$CN$2,$CN$2,D5)))</f>
        <v>42095</v>
      </c>
      <c r="CO5" s="23">
        <f t="shared" ref="CO5:CO23" si="68">IF(D5&gt;$CP$2,0,IF(E5&gt;$CP$2,$CP$2,IF(E5&lt;$CN$2,0,E5)))</f>
        <v>42124</v>
      </c>
      <c r="CP5" s="310" t="e">
        <f t="shared" si="21"/>
        <v>#REF!</v>
      </c>
      <c r="CQ5" s="308" t="e">
        <f t="shared" si="22"/>
        <v>#REF!</v>
      </c>
      <c r="CR5" s="308">
        <f>'Absence centre'!AH7*7</f>
        <v>0</v>
      </c>
      <c r="CS5" s="308">
        <f>'Absence centre'!AG7*7</f>
        <v>0</v>
      </c>
      <c r="CT5" s="307" t="e">
        <f t="shared" ref="CT5:CT23" si="69">CQ5+CR5</f>
        <v>#REF!</v>
      </c>
      <c r="CU5" s="308">
        <f>Alternance!AR5-'H. Centre'!CV5</f>
        <v>91</v>
      </c>
      <c r="CV5" s="308">
        <f>Alternance!AP5*7</f>
        <v>0</v>
      </c>
      <c r="CW5" s="308">
        <f>Alternance!AO5*7</f>
        <v>0</v>
      </c>
      <c r="CX5" s="307">
        <f t="shared" ref="CX5:CX23" si="70">CU5+CV5</f>
        <v>91</v>
      </c>
      <c r="CY5" s="309" t="e">
        <f t="shared" si="23"/>
        <v>#REF!</v>
      </c>
      <c r="CZ5" s="23">
        <f t="shared" ref="CZ5:CZ23" si="71">IF(E5&lt;$CZ$2,0,IF(D5&gt;$DB$2,0,IF(D5&lt;=$CZ$2,$CZ$2,D5)))</f>
        <v>42125</v>
      </c>
      <c r="DA5" s="23">
        <f t="shared" ref="DA5:DA23" si="72">IF(D5&gt;$DB$2,0,IF(E5&gt;$DB$2,$DB$2,IF(E5&lt;$CZ$2,0,E5)))</f>
        <v>42155</v>
      </c>
      <c r="DB5" s="310" t="e">
        <f t="shared" si="24"/>
        <v>#REF!</v>
      </c>
      <c r="DC5" s="308" t="e">
        <f t="shared" si="25"/>
        <v>#REF!</v>
      </c>
      <c r="DD5" s="308">
        <f>'Absence centre'!AL7*7</f>
        <v>0</v>
      </c>
      <c r="DE5" s="308">
        <f>'Absence centre'!AK7*7</f>
        <v>0</v>
      </c>
      <c r="DF5" s="307" t="e">
        <f t="shared" ref="DF5:DF23" si="73">DC5+DD5</f>
        <v>#REF!</v>
      </c>
      <c r="DG5" s="308">
        <f>Alternance!AW5-'H. Centre'!DH5</f>
        <v>0</v>
      </c>
      <c r="DH5" s="308">
        <f>Alternance!AZ5*7</f>
        <v>0</v>
      </c>
      <c r="DI5" s="308">
        <f>Alternance!AY5*7</f>
        <v>0</v>
      </c>
      <c r="DJ5" s="307">
        <f t="shared" ref="DJ5:DJ23" si="74">DG5+DH5</f>
        <v>0</v>
      </c>
      <c r="DK5" s="309" t="e">
        <f t="shared" si="26"/>
        <v>#REF!</v>
      </c>
      <c r="DL5" s="23">
        <f t="shared" ref="DL5:DL23" si="75">IF(E5&lt;$DL$2,0,IF(D5&gt;$DN$2,0,IF(D5&lt;=$DL$2,$DL$2,D5)))</f>
        <v>42156</v>
      </c>
      <c r="DM5" s="23">
        <f t="shared" ref="DM5:DM23" si="76">IF(D5&gt;$DN$2,0,IF(E5&gt;$DN$2,$DN$2,IF(E5&lt;$DL$2,0,E5)))</f>
        <v>42185</v>
      </c>
      <c r="DN5" s="310" t="e">
        <f t="shared" si="27"/>
        <v>#REF!</v>
      </c>
      <c r="DO5" s="308" t="e">
        <f t="shared" si="28"/>
        <v>#REF!</v>
      </c>
      <c r="DP5" s="308">
        <f>'Absence centre'!AP7*7</f>
        <v>0</v>
      </c>
      <c r="DQ5" s="308">
        <f>'Absence centre'!AO7*7</f>
        <v>0</v>
      </c>
      <c r="DR5" s="307" t="e">
        <f t="shared" ref="DR5:DR23" si="77">DO5+DP5</f>
        <v>#REF!</v>
      </c>
      <c r="DS5" s="308">
        <f>Alternance!BB5-'H. Centre'!DT5</f>
        <v>0</v>
      </c>
      <c r="DT5" s="308">
        <f>Alternance!AZ5*7</f>
        <v>0</v>
      </c>
      <c r="DU5" s="308">
        <f>Alternance!AY5*7</f>
        <v>0</v>
      </c>
      <c r="DV5" s="307">
        <f t="shared" ref="DV5:DV23" si="78">DS5+DT5</f>
        <v>0</v>
      </c>
      <c r="DW5" s="309" t="e">
        <f t="shared" si="29"/>
        <v>#REF!</v>
      </c>
      <c r="DX5" s="23">
        <f t="shared" ref="DX5:DX23" si="79">IF(E5&lt;$DX$2,0,IF(D5&gt;$DZ$2,0,IF(D5&lt;=$DX$2,$DX$2,D5)))</f>
        <v>0</v>
      </c>
      <c r="DY5" s="23">
        <f t="shared" ref="DY5:DY23" si="80">IF(D5&gt;$DZ$2,0,IF(E5&gt;$DZ$2,$DZ$2,IF(E5&lt;$DX$2,0,E5)))</f>
        <v>0</v>
      </c>
      <c r="DZ5" s="310" t="e">
        <f t="shared" si="30"/>
        <v>#REF!</v>
      </c>
      <c r="EA5" s="308" t="e">
        <f t="shared" si="31"/>
        <v>#REF!</v>
      </c>
      <c r="EB5" s="308">
        <f>'Absence centre'!AT7*7</f>
        <v>0</v>
      </c>
      <c r="EC5" s="308">
        <f>'Absence centre'!AS7*7</f>
        <v>0</v>
      </c>
      <c r="ED5" s="307" t="e">
        <f t="shared" ref="ED5:ED23" si="81">EA5+EB5</f>
        <v>#REF!</v>
      </c>
      <c r="EE5" s="308">
        <f>Alternance!BG5-'H. Centre'!EF5</f>
        <v>0</v>
      </c>
      <c r="EF5" s="308">
        <f>Alternance!BE5*7</f>
        <v>0</v>
      </c>
      <c r="EG5" s="308">
        <f>Alternance!BD5*7</f>
        <v>0</v>
      </c>
      <c r="EH5" s="307">
        <f t="shared" ref="EH5:EH23" si="82">EE5+EF5</f>
        <v>0</v>
      </c>
      <c r="EI5" s="309" t="e">
        <f t="shared" si="32"/>
        <v>#REF!</v>
      </c>
      <c r="EJ5" s="23">
        <f t="shared" ref="EJ5:EJ23" si="83">IF(E5&lt;$EJ$2,0,IF(D5&gt;$EL$2,0,IF(D5&lt;=$EJ$2,$EJ$2,D5)))</f>
        <v>0</v>
      </c>
      <c r="EK5" s="23">
        <f t="shared" ref="EK5:EK23" si="84">IF(D5&gt;$EL$2,0,IF(E5&gt;$EL$2,$EL$2,IF(E5&lt;$EJ$2,0,E5)))</f>
        <v>0</v>
      </c>
      <c r="EL5" s="310" t="e">
        <f t="shared" si="33"/>
        <v>#REF!</v>
      </c>
      <c r="EM5" s="308" t="e">
        <f t="shared" si="34"/>
        <v>#REF!</v>
      </c>
      <c r="EN5" s="308">
        <f>'Absence centre'!AX7*7</f>
        <v>0</v>
      </c>
      <c r="EO5" s="308">
        <f>'Absence centre'!AW7*7</f>
        <v>0</v>
      </c>
      <c r="EP5" s="307" t="e">
        <f t="shared" ref="EP5:EP23" si="85">EM5+EN5</f>
        <v>#REF!</v>
      </c>
      <c r="EQ5" s="308">
        <f>Alternance!BL5-'H. Centre'!ER5</f>
        <v>0</v>
      </c>
      <c r="ER5" s="308">
        <f>Alternance!BJ5*7</f>
        <v>0</v>
      </c>
      <c r="ES5" s="308">
        <f>Alternance!BI5*7</f>
        <v>0</v>
      </c>
      <c r="ET5" s="307">
        <f t="shared" ref="ET5:ET23" si="86">EQ5+ER5</f>
        <v>0</v>
      </c>
      <c r="EU5" s="309" t="e">
        <f t="shared" si="35"/>
        <v>#REF!</v>
      </c>
      <c r="EV5" s="311" t="e">
        <f t="shared" ca="1" si="36"/>
        <v>#VALUE!</v>
      </c>
      <c r="EW5" s="311" t="e">
        <f t="shared" ref="EW5:EW23" ca="1" si="87">+N5+Z5+AL5+AX5+BJ5+BV5+CH5+CT5+DF5+DR5+ED5+EP5</f>
        <v>#VALUE!</v>
      </c>
      <c r="EX5" s="311">
        <f t="shared" ref="EX5:EX23" si="88">R5+AD5+AP5+BB5+BN5+BZ5+CL5+CX5+DJ5+DV5+EH5+ET5</f>
        <v>560</v>
      </c>
      <c r="EY5" s="311">
        <f t="shared" ref="EY5:EY23" si="89">L5+P5+X5+AB5+AJ5+AN5+AV5+AZ5+BH5+BL5+BT5+BX5+CF5+CJ5+CR5+CV5+DD5+DH5+DP5+DT5+EB5+EF5+EN5+ER5</f>
        <v>0</v>
      </c>
      <c r="EZ5" s="311" t="e">
        <f t="shared" ref="EZ5:EZ23" ca="1" si="90">EV5-EY5</f>
        <v>#VALUE!</v>
      </c>
    </row>
    <row r="6" spans="1:156" s="5" customFormat="1" ht="20.100000000000001" customHeight="1" thickBot="1" x14ac:dyDescent="0.25">
      <c r="A6" s="278">
        <v>3</v>
      </c>
      <c r="B6" s="6" t="str">
        <f>IF(Entrees!B4="","",Entrees!B4)</f>
        <v>X</v>
      </c>
      <c r="C6" s="6" t="str">
        <f>IF(Entrees!C4="","",Entrees!C4)</f>
        <v>Y</v>
      </c>
      <c r="D6" s="9">
        <f>Entrees!D4</f>
        <v>41911</v>
      </c>
      <c r="E6" s="9">
        <f>IF(Entrees!O4="",Entrees!E4,Entrees!O4)</f>
        <v>42185</v>
      </c>
      <c r="F6" s="12" t="e">
        <f t="shared" ca="1" si="0"/>
        <v>#VALUE!</v>
      </c>
      <c r="G6" s="11" t="e">
        <f t="shared" ca="1" si="37"/>
        <v>#VALUE!</v>
      </c>
      <c r="H6" s="23">
        <f t="shared" si="38"/>
        <v>41911</v>
      </c>
      <c r="I6" s="23">
        <f t="shared" si="39"/>
        <v>41912</v>
      </c>
      <c r="J6" s="307" t="e">
        <f t="shared" ca="1" si="1"/>
        <v>#VALUE!</v>
      </c>
      <c r="K6" s="308" t="e">
        <f t="shared" ca="1" si="40"/>
        <v>#VALUE!</v>
      </c>
      <c r="L6" s="308">
        <f>'Absence centre'!F8*7</f>
        <v>0</v>
      </c>
      <c r="M6" s="308">
        <f>'Absence centre'!E8*7</f>
        <v>0</v>
      </c>
      <c r="N6" s="307" t="e">
        <f t="shared" ca="1" si="41"/>
        <v>#VALUE!</v>
      </c>
      <c r="O6" s="308">
        <f>Alternance!I6-'H. Centre'!P6</f>
        <v>0</v>
      </c>
      <c r="P6" s="308">
        <f>Alternance!G6*7</f>
        <v>0</v>
      </c>
      <c r="Q6" s="308">
        <f>Alternance!F6*7</f>
        <v>0</v>
      </c>
      <c r="R6" s="307">
        <f t="shared" si="42"/>
        <v>0</v>
      </c>
      <c r="S6" s="309" t="e">
        <f t="shared" ca="1" si="2"/>
        <v>#VALUE!</v>
      </c>
      <c r="T6" s="23">
        <f t="shared" si="43"/>
        <v>41913</v>
      </c>
      <c r="U6" s="23">
        <f t="shared" si="44"/>
        <v>41943</v>
      </c>
      <c r="V6" s="310" t="e">
        <f t="shared" si="3"/>
        <v>#REF!</v>
      </c>
      <c r="W6" s="308" t="e">
        <f t="shared" si="4"/>
        <v>#REF!</v>
      </c>
      <c r="X6" s="308">
        <f>'Absence centre'!J8*7</f>
        <v>0</v>
      </c>
      <c r="Y6" s="308">
        <f>'Absence centre'!I8*7</f>
        <v>0</v>
      </c>
      <c r="Z6" s="307" t="e">
        <f t="shared" si="45"/>
        <v>#REF!</v>
      </c>
      <c r="AA6" s="308">
        <f>Alternance!N6-'H. Centre'!AB6</f>
        <v>0</v>
      </c>
      <c r="AB6" s="308">
        <f>Alternance!L6*7</f>
        <v>0</v>
      </c>
      <c r="AC6" s="308">
        <f>Alternance!K6*7</f>
        <v>0</v>
      </c>
      <c r="AD6" s="307">
        <f t="shared" si="46"/>
        <v>0</v>
      </c>
      <c r="AE6" s="309" t="e">
        <f t="shared" si="5"/>
        <v>#REF!</v>
      </c>
      <c r="AF6" s="23">
        <f t="shared" si="47"/>
        <v>41944</v>
      </c>
      <c r="AG6" s="23">
        <f t="shared" si="48"/>
        <v>41973</v>
      </c>
      <c r="AH6" s="310" t="e">
        <f t="shared" si="6"/>
        <v>#REF!</v>
      </c>
      <c r="AI6" s="308" t="e">
        <f t="shared" si="7"/>
        <v>#REF!</v>
      </c>
      <c r="AJ6" s="308">
        <f>'Absence centre'!N8*7</f>
        <v>0</v>
      </c>
      <c r="AK6" s="308">
        <f>'Absence centre'!M8*7</f>
        <v>0</v>
      </c>
      <c r="AL6" s="307" t="e">
        <f t="shared" si="49"/>
        <v>#REF!</v>
      </c>
      <c r="AM6" s="308">
        <f>Alternance!S6-'H. Centre'!AN6</f>
        <v>133</v>
      </c>
      <c r="AN6" s="308">
        <f>Alternance!Q6*7</f>
        <v>0</v>
      </c>
      <c r="AO6" s="308">
        <f>Alternance!P6*7</f>
        <v>0</v>
      </c>
      <c r="AP6" s="307">
        <f t="shared" si="50"/>
        <v>133</v>
      </c>
      <c r="AQ6" s="309" t="e">
        <f t="shared" si="8"/>
        <v>#REF!</v>
      </c>
      <c r="AR6" s="23">
        <f t="shared" si="51"/>
        <v>41974</v>
      </c>
      <c r="AS6" s="23">
        <f t="shared" si="52"/>
        <v>42004</v>
      </c>
      <c r="AT6" s="310" t="e">
        <f t="shared" si="9"/>
        <v>#REF!</v>
      </c>
      <c r="AU6" s="308" t="e">
        <f t="shared" si="10"/>
        <v>#REF!</v>
      </c>
      <c r="AV6" s="308">
        <f>'Absence centre'!R8*7</f>
        <v>0</v>
      </c>
      <c r="AW6" s="308">
        <f>'Absence centre'!Q8*5</f>
        <v>0</v>
      </c>
      <c r="AX6" s="307" t="e">
        <f t="shared" si="53"/>
        <v>#REF!</v>
      </c>
      <c r="AY6" s="308">
        <f>Alternance!X6-'H. Centre'!AZ6</f>
        <v>7</v>
      </c>
      <c r="AZ6" s="308">
        <f>Alternance!V6*7</f>
        <v>0</v>
      </c>
      <c r="BA6" s="308">
        <f>Alternance!U6*7</f>
        <v>0</v>
      </c>
      <c r="BB6" s="307">
        <f t="shared" si="54"/>
        <v>7</v>
      </c>
      <c r="BC6" s="309" t="e">
        <f t="shared" si="11"/>
        <v>#REF!</v>
      </c>
      <c r="BD6" s="23">
        <f t="shared" si="55"/>
        <v>42005</v>
      </c>
      <c r="BE6" s="23">
        <f t="shared" si="56"/>
        <v>42035</v>
      </c>
      <c r="BF6" s="310" t="e">
        <f t="shared" si="12"/>
        <v>#REF!</v>
      </c>
      <c r="BG6" s="308" t="e">
        <f t="shared" si="13"/>
        <v>#REF!</v>
      </c>
      <c r="BH6" s="308">
        <f>'Absence centre'!V8*7</f>
        <v>0</v>
      </c>
      <c r="BI6" s="308">
        <f>'Absence centre'!U8*7</f>
        <v>0</v>
      </c>
      <c r="BJ6" s="307" t="e">
        <f t="shared" si="57"/>
        <v>#REF!</v>
      </c>
      <c r="BK6" s="308">
        <f>Alternance!AC6-'H. Centre'!BL6</f>
        <v>140</v>
      </c>
      <c r="BL6" s="308">
        <f>Alternance!AF6*7</f>
        <v>0</v>
      </c>
      <c r="BM6" s="308">
        <f>Alternance!AE6*7</f>
        <v>0</v>
      </c>
      <c r="BN6" s="307">
        <f t="shared" si="58"/>
        <v>140</v>
      </c>
      <c r="BO6" s="309" t="e">
        <f t="shared" si="14"/>
        <v>#REF!</v>
      </c>
      <c r="BP6" s="23">
        <f t="shared" si="59"/>
        <v>42036</v>
      </c>
      <c r="BQ6" s="23">
        <f t="shared" si="60"/>
        <v>42063</v>
      </c>
      <c r="BR6" s="310" t="e">
        <f t="shared" si="15"/>
        <v>#REF!</v>
      </c>
      <c r="BS6" s="308" t="e">
        <f t="shared" si="16"/>
        <v>#REF!</v>
      </c>
      <c r="BT6" s="308">
        <f>'Absence centre'!Z8*7</f>
        <v>0</v>
      </c>
      <c r="BU6" s="308">
        <f>'Absence centre'!Y8*7</f>
        <v>0</v>
      </c>
      <c r="BV6" s="307" t="e">
        <f t="shared" si="61"/>
        <v>#REF!</v>
      </c>
      <c r="BW6" s="308">
        <f>Alternance!AH6-'H. Centre'!BX6</f>
        <v>70</v>
      </c>
      <c r="BX6" s="308">
        <f>Alternance!AF6*7</f>
        <v>0</v>
      </c>
      <c r="BY6" s="308">
        <f>Alternance!AE6*7</f>
        <v>0</v>
      </c>
      <c r="BZ6" s="307">
        <f t="shared" si="62"/>
        <v>70</v>
      </c>
      <c r="CA6" s="309" t="e">
        <f t="shared" si="17"/>
        <v>#REF!</v>
      </c>
      <c r="CB6" s="23">
        <f t="shared" si="63"/>
        <v>42064</v>
      </c>
      <c r="CC6" s="23">
        <f t="shared" si="64"/>
        <v>42094</v>
      </c>
      <c r="CD6" s="310" t="e">
        <f t="shared" si="18"/>
        <v>#REF!</v>
      </c>
      <c r="CE6" s="308" t="e">
        <f t="shared" si="19"/>
        <v>#REF!</v>
      </c>
      <c r="CF6" s="308">
        <f>'Absence centre'!AD8*7</f>
        <v>0</v>
      </c>
      <c r="CG6" s="308">
        <f>'Absence centre'!AC8*7</f>
        <v>0</v>
      </c>
      <c r="CH6" s="307" t="e">
        <f t="shared" si="65"/>
        <v>#REF!</v>
      </c>
      <c r="CI6" s="308">
        <f>Alternance!AM6-'H. Centre'!CJ6</f>
        <v>119</v>
      </c>
      <c r="CJ6" s="308">
        <f>Alternance!AK6*7</f>
        <v>0</v>
      </c>
      <c r="CK6" s="308">
        <f>Alternance!AJ6*7</f>
        <v>0</v>
      </c>
      <c r="CL6" s="307">
        <f t="shared" si="66"/>
        <v>119</v>
      </c>
      <c r="CM6" s="309" t="e">
        <f t="shared" si="20"/>
        <v>#REF!</v>
      </c>
      <c r="CN6" s="23">
        <f t="shared" si="67"/>
        <v>42095</v>
      </c>
      <c r="CO6" s="23">
        <f t="shared" si="68"/>
        <v>42124</v>
      </c>
      <c r="CP6" s="310" t="e">
        <f t="shared" si="21"/>
        <v>#REF!</v>
      </c>
      <c r="CQ6" s="308" t="e">
        <f t="shared" si="22"/>
        <v>#REF!</v>
      </c>
      <c r="CR6" s="308">
        <f>'Absence centre'!AH8*7</f>
        <v>0</v>
      </c>
      <c r="CS6" s="308">
        <f>'Absence centre'!AG8*7</f>
        <v>0</v>
      </c>
      <c r="CT6" s="307" t="e">
        <f t="shared" si="69"/>
        <v>#REF!</v>
      </c>
      <c r="CU6" s="308">
        <f>Alternance!AR6-'H. Centre'!CV6</f>
        <v>91</v>
      </c>
      <c r="CV6" s="308">
        <f>Alternance!AP6*7</f>
        <v>0</v>
      </c>
      <c r="CW6" s="308">
        <f>Alternance!AO6*7</f>
        <v>0</v>
      </c>
      <c r="CX6" s="307">
        <f t="shared" si="70"/>
        <v>91</v>
      </c>
      <c r="CY6" s="309" t="e">
        <f t="shared" si="23"/>
        <v>#REF!</v>
      </c>
      <c r="CZ6" s="23">
        <f t="shared" si="71"/>
        <v>42125</v>
      </c>
      <c r="DA6" s="23">
        <f t="shared" si="72"/>
        <v>42155</v>
      </c>
      <c r="DB6" s="310" t="e">
        <f t="shared" si="24"/>
        <v>#REF!</v>
      </c>
      <c r="DC6" s="308" t="e">
        <f t="shared" si="25"/>
        <v>#REF!</v>
      </c>
      <c r="DD6" s="308">
        <f>'Absence centre'!AL8*7</f>
        <v>0</v>
      </c>
      <c r="DE6" s="308">
        <f>'Absence centre'!AK8*7</f>
        <v>0</v>
      </c>
      <c r="DF6" s="307" t="e">
        <f t="shared" si="73"/>
        <v>#REF!</v>
      </c>
      <c r="DG6" s="308">
        <f>Alternance!AW6-'H. Centre'!DH6</f>
        <v>0</v>
      </c>
      <c r="DH6" s="308">
        <f>Alternance!AZ6*7</f>
        <v>0</v>
      </c>
      <c r="DI6" s="308">
        <f>Alternance!AY6*7</f>
        <v>0</v>
      </c>
      <c r="DJ6" s="307">
        <f t="shared" si="74"/>
        <v>0</v>
      </c>
      <c r="DK6" s="309" t="e">
        <f t="shared" si="26"/>
        <v>#REF!</v>
      </c>
      <c r="DL6" s="23">
        <f t="shared" si="75"/>
        <v>42156</v>
      </c>
      <c r="DM6" s="23">
        <f t="shared" si="76"/>
        <v>42185</v>
      </c>
      <c r="DN6" s="310" t="e">
        <f t="shared" si="27"/>
        <v>#REF!</v>
      </c>
      <c r="DO6" s="308" t="e">
        <f t="shared" si="28"/>
        <v>#REF!</v>
      </c>
      <c r="DP6" s="308">
        <f>'Absence centre'!AP8*7</f>
        <v>0</v>
      </c>
      <c r="DQ6" s="308">
        <f>'Absence centre'!AO8*7</f>
        <v>0</v>
      </c>
      <c r="DR6" s="307" t="e">
        <f t="shared" si="77"/>
        <v>#REF!</v>
      </c>
      <c r="DS6" s="308">
        <f>Alternance!BB6-'H. Centre'!DT6</f>
        <v>0</v>
      </c>
      <c r="DT6" s="308">
        <f>Alternance!AZ6*7</f>
        <v>0</v>
      </c>
      <c r="DU6" s="308">
        <f>Alternance!AY6*7</f>
        <v>0</v>
      </c>
      <c r="DV6" s="307">
        <f t="shared" si="78"/>
        <v>0</v>
      </c>
      <c r="DW6" s="309" t="e">
        <f t="shared" si="29"/>
        <v>#REF!</v>
      </c>
      <c r="DX6" s="23">
        <f t="shared" si="79"/>
        <v>0</v>
      </c>
      <c r="DY6" s="23">
        <f t="shared" si="80"/>
        <v>0</v>
      </c>
      <c r="DZ6" s="310" t="e">
        <f t="shared" si="30"/>
        <v>#REF!</v>
      </c>
      <c r="EA6" s="308" t="e">
        <f t="shared" si="31"/>
        <v>#REF!</v>
      </c>
      <c r="EB6" s="308">
        <f>'Absence centre'!AT8*7</f>
        <v>0</v>
      </c>
      <c r="EC6" s="308">
        <f>'Absence centre'!AS8*7</f>
        <v>0</v>
      </c>
      <c r="ED6" s="307" t="e">
        <f t="shared" si="81"/>
        <v>#REF!</v>
      </c>
      <c r="EE6" s="308">
        <f>Alternance!BG6-'H. Centre'!EF6</f>
        <v>0</v>
      </c>
      <c r="EF6" s="308">
        <f>Alternance!BE6*7</f>
        <v>0</v>
      </c>
      <c r="EG6" s="308">
        <f>Alternance!BD6*7</f>
        <v>0</v>
      </c>
      <c r="EH6" s="307">
        <f t="shared" si="82"/>
        <v>0</v>
      </c>
      <c r="EI6" s="309" t="e">
        <f t="shared" si="32"/>
        <v>#REF!</v>
      </c>
      <c r="EJ6" s="23">
        <f t="shared" si="83"/>
        <v>0</v>
      </c>
      <c r="EK6" s="23">
        <f t="shared" si="84"/>
        <v>0</v>
      </c>
      <c r="EL6" s="310" t="e">
        <f t="shared" si="33"/>
        <v>#REF!</v>
      </c>
      <c r="EM6" s="308" t="e">
        <f t="shared" si="34"/>
        <v>#REF!</v>
      </c>
      <c r="EN6" s="308">
        <f>'Absence centre'!AX8*7</f>
        <v>0</v>
      </c>
      <c r="EO6" s="308">
        <f>'Absence centre'!AW8*7</f>
        <v>0</v>
      </c>
      <c r="EP6" s="307" t="e">
        <f t="shared" si="85"/>
        <v>#REF!</v>
      </c>
      <c r="EQ6" s="308">
        <f>Alternance!BL6-'H. Centre'!ER6</f>
        <v>0</v>
      </c>
      <c r="ER6" s="308">
        <f>Alternance!BJ6*7</f>
        <v>0</v>
      </c>
      <c r="ES6" s="308">
        <f>Alternance!BI6*7</f>
        <v>0</v>
      </c>
      <c r="ET6" s="307">
        <f t="shared" si="86"/>
        <v>0</v>
      </c>
      <c r="EU6" s="309" t="e">
        <f t="shared" si="35"/>
        <v>#REF!</v>
      </c>
      <c r="EV6" s="311" t="e">
        <f t="shared" ca="1" si="36"/>
        <v>#VALUE!</v>
      </c>
      <c r="EW6" s="311" t="e">
        <f t="shared" ca="1" si="87"/>
        <v>#VALUE!</v>
      </c>
      <c r="EX6" s="311">
        <f t="shared" si="88"/>
        <v>560</v>
      </c>
      <c r="EY6" s="311">
        <f t="shared" si="89"/>
        <v>0</v>
      </c>
      <c r="EZ6" s="311" t="e">
        <f t="shared" ca="1" si="90"/>
        <v>#VALUE!</v>
      </c>
    </row>
    <row r="7" spans="1:156" s="5" customFormat="1" ht="20.100000000000001" customHeight="1" thickBot="1" x14ac:dyDescent="0.25">
      <c r="A7" s="278">
        <v>4</v>
      </c>
      <c r="B7" s="6" t="str">
        <f>IF(Entrees!B5="","",Entrees!B5)</f>
        <v>X</v>
      </c>
      <c r="C7" s="6" t="str">
        <f>IF(Entrees!C5="","",Entrees!C5)</f>
        <v>Y</v>
      </c>
      <c r="D7" s="9">
        <f>Entrees!D5</f>
        <v>41911</v>
      </c>
      <c r="E7" s="9">
        <f>IF(Entrees!O5="",Entrees!E5,Entrees!O5)</f>
        <v>42185</v>
      </c>
      <c r="F7" s="12" t="e">
        <f t="shared" ca="1" si="0"/>
        <v>#VALUE!</v>
      </c>
      <c r="G7" s="11" t="e">
        <f t="shared" ca="1" si="37"/>
        <v>#VALUE!</v>
      </c>
      <c r="H7" s="23">
        <f t="shared" si="38"/>
        <v>41911</v>
      </c>
      <c r="I7" s="23">
        <f t="shared" si="39"/>
        <v>41912</v>
      </c>
      <c r="J7" s="307" t="e">
        <f t="shared" ca="1" si="1"/>
        <v>#VALUE!</v>
      </c>
      <c r="K7" s="308" t="e">
        <f t="shared" ca="1" si="40"/>
        <v>#VALUE!</v>
      </c>
      <c r="L7" s="308">
        <f>'Absence centre'!F9*7</f>
        <v>0</v>
      </c>
      <c r="M7" s="308">
        <f>'Absence centre'!E9*7</f>
        <v>0</v>
      </c>
      <c r="N7" s="307" t="e">
        <f t="shared" ca="1" si="41"/>
        <v>#VALUE!</v>
      </c>
      <c r="O7" s="308">
        <f>Alternance!I7-'H. Centre'!P7</f>
        <v>0</v>
      </c>
      <c r="P7" s="308">
        <f>Alternance!G7*7</f>
        <v>0</v>
      </c>
      <c r="Q7" s="308">
        <f>Alternance!F7*7</f>
        <v>0</v>
      </c>
      <c r="R7" s="307">
        <f t="shared" si="42"/>
        <v>0</v>
      </c>
      <c r="S7" s="309" t="e">
        <f t="shared" ca="1" si="2"/>
        <v>#VALUE!</v>
      </c>
      <c r="T7" s="23">
        <f t="shared" si="43"/>
        <v>41913</v>
      </c>
      <c r="U7" s="23">
        <f t="shared" si="44"/>
        <v>41943</v>
      </c>
      <c r="V7" s="310" t="e">
        <f t="shared" si="3"/>
        <v>#REF!</v>
      </c>
      <c r="W7" s="308" t="e">
        <f t="shared" si="4"/>
        <v>#REF!</v>
      </c>
      <c r="X7" s="308">
        <f>'Absence centre'!J9*7</f>
        <v>0</v>
      </c>
      <c r="Y7" s="308">
        <f>'Absence centre'!I9*7</f>
        <v>0</v>
      </c>
      <c r="Z7" s="307" t="e">
        <f t="shared" si="45"/>
        <v>#REF!</v>
      </c>
      <c r="AA7" s="308">
        <f>Alternance!N7-'H. Centre'!AB7</f>
        <v>0</v>
      </c>
      <c r="AB7" s="308">
        <f>Alternance!L7*7</f>
        <v>0</v>
      </c>
      <c r="AC7" s="308">
        <f>Alternance!K7*7</f>
        <v>0</v>
      </c>
      <c r="AD7" s="307">
        <f t="shared" si="46"/>
        <v>0</v>
      </c>
      <c r="AE7" s="309" t="e">
        <f t="shared" si="5"/>
        <v>#REF!</v>
      </c>
      <c r="AF7" s="23">
        <f t="shared" si="47"/>
        <v>41944</v>
      </c>
      <c r="AG7" s="23">
        <f t="shared" si="48"/>
        <v>41973</v>
      </c>
      <c r="AH7" s="310" t="e">
        <f t="shared" si="6"/>
        <v>#REF!</v>
      </c>
      <c r="AI7" s="308" t="e">
        <f t="shared" si="7"/>
        <v>#REF!</v>
      </c>
      <c r="AJ7" s="308">
        <f>'Absence centre'!N9*7</f>
        <v>0</v>
      </c>
      <c r="AK7" s="308">
        <f>'Absence centre'!M9*7</f>
        <v>0</v>
      </c>
      <c r="AL7" s="307" t="e">
        <f t="shared" si="49"/>
        <v>#REF!</v>
      </c>
      <c r="AM7" s="308">
        <f>Alternance!S7-'H. Centre'!AN7</f>
        <v>133</v>
      </c>
      <c r="AN7" s="308">
        <f>Alternance!Q7*7</f>
        <v>0</v>
      </c>
      <c r="AO7" s="308">
        <f>Alternance!P7*7</f>
        <v>0</v>
      </c>
      <c r="AP7" s="307">
        <f t="shared" si="50"/>
        <v>133</v>
      </c>
      <c r="AQ7" s="309" t="e">
        <f t="shared" si="8"/>
        <v>#REF!</v>
      </c>
      <c r="AR7" s="23">
        <f t="shared" si="51"/>
        <v>41974</v>
      </c>
      <c r="AS7" s="23">
        <f t="shared" si="52"/>
        <v>42004</v>
      </c>
      <c r="AT7" s="310" t="e">
        <f t="shared" si="9"/>
        <v>#REF!</v>
      </c>
      <c r="AU7" s="308" t="e">
        <f t="shared" si="10"/>
        <v>#REF!</v>
      </c>
      <c r="AV7" s="308">
        <f>'Absence centre'!R9*7</f>
        <v>0</v>
      </c>
      <c r="AW7" s="308">
        <f>'Absence centre'!Q9*5</f>
        <v>0</v>
      </c>
      <c r="AX7" s="307" t="e">
        <f t="shared" si="53"/>
        <v>#REF!</v>
      </c>
      <c r="AY7" s="308">
        <f>Alternance!X7-'H. Centre'!AZ7</f>
        <v>7</v>
      </c>
      <c r="AZ7" s="308">
        <f>Alternance!V7*7</f>
        <v>0</v>
      </c>
      <c r="BA7" s="308">
        <f>Alternance!U7*7</f>
        <v>0</v>
      </c>
      <c r="BB7" s="307">
        <f t="shared" si="54"/>
        <v>7</v>
      </c>
      <c r="BC7" s="309" t="e">
        <f t="shared" si="11"/>
        <v>#REF!</v>
      </c>
      <c r="BD7" s="23">
        <f t="shared" si="55"/>
        <v>42005</v>
      </c>
      <c r="BE7" s="23">
        <f t="shared" si="56"/>
        <v>42035</v>
      </c>
      <c r="BF7" s="310" t="e">
        <f t="shared" si="12"/>
        <v>#REF!</v>
      </c>
      <c r="BG7" s="308" t="e">
        <f t="shared" si="13"/>
        <v>#REF!</v>
      </c>
      <c r="BH7" s="308">
        <f>'Absence centre'!V9*7</f>
        <v>0</v>
      </c>
      <c r="BI7" s="308">
        <f>'Absence centre'!U9*7</f>
        <v>0</v>
      </c>
      <c r="BJ7" s="307" t="e">
        <f t="shared" si="57"/>
        <v>#REF!</v>
      </c>
      <c r="BK7" s="308">
        <f>Alternance!AC7-'H. Centre'!BL7</f>
        <v>140</v>
      </c>
      <c r="BL7" s="308">
        <f>Alternance!AF7*7</f>
        <v>0</v>
      </c>
      <c r="BM7" s="308">
        <f>Alternance!AE7*7</f>
        <v>0</v>
      </c>
      <c r="BN7" s="307">
        <f t="shared" si="58"/>
        <v>140</v>
      </c>
      <c r="BO7" s="309" t="e">
        <f t="shared" si="14"/>
        <v>#REF!</v>
      </c>
      <c r="BP7" s="23">
        <f t="shared" si="59"/>
        <v>42036</v>
      </c>
      <c r="BQ7" s="23">
        <f t="shared" si="60"/>
        <v>42063</v>
      </c>
      <c r="BR7" s="310" t="e">
        <f t="shared" si="15"/>
        <v>#REF!</v>
      </c>
      <c r="BS7" s="308" t="e">
        <f t="shared" si="16"/>
        <v>#REF!</v>
      </c>
      <c r="BT7" s="308">
        <f>'Absence centre'!Z9*7</f>
        <v>0</v>
      </c>
      <c r="BU7" s="308">
        <f>'Absence centre'!Y9*7</f>
        <v>0</v>
      </c>
      <c r="BV7" s="307" t="e">
        <f t="shared" si="61"/>
        <v>#REF!</v>
      </c>
      <c r="BW7" s="308">
        <f>Alternance!AH7-'H. Centre'!BX7</f>
        <v>70</v>
      </c>
      <c r="BX7" s="308">
        <f>Alternance!AF7*7</f>
        <v>0</v>
      </c>
      <c r="BY7" s="308">
        <f>Alternance!AE7*7</f>
        <v>0</v>
      </c>
      <c r="BZ7" s="307">
        <f t="shared" si="62"/>
        <v>70</v>
      </c>
      <c r="CA7" s="309" t="e">
        <f t="shared" si="17"/>
        <v>#REF!</v>
      </c>
      <c r="CB7" s="23">
        <f t="shared" si="63"/>
        <v>42064</v>
      </c>
      <c r="CC7" s="23">
        <f t="shared" si="64"/>
        <v>42094</v>
      </c>
      <c r="CD7" s="310" t="e">
        <f t="shared" si="18"/>
        <v>#REF!</v>
      </c>
      <c r="CE7" s="308" t="e">
        <f t="shared" si="19"/>
        <v>#REF!</v>
      </c>
      <c r="CF7" s="308">
        <f>'Absence centre'!AD9*7</f>
        <v>0</v>
      </c>
      <c r="CG7" s="308">
        <f>'Absence centre'!AC9*7</f>
        <v>0</v>
      </c>
      <c r="CH7" s="307" t="e">
        <f t="shared" si="65"/>
        <v>#REF!</v>
      </c>
      <c r="CI7" s="308">
        <f>Alternance!AM7-'H. Centre'!CJ7</f>
        <v>119</v>
      </c>
      <c r="CJ7" s="308">
        <f>Alternance!AK7*7</f>
        <v>0</v>
      </c>
      <c r="CK7" s="308">
        <f>Alternance!AJ7*7</f>
        <v>0</v>
      </c>
      <c r="CL7" s="307">
        <f t="shared" si="66"/>
        <v>119</v>
      </c>
      <c r="CM7" s="309" t="e">
        <f t="shared" si="20"/>
        <v>#REF!</v>
      </c>
      <c r="CN7" s="23">
        <f t="shared" si="67"/>
        <v>42095</v>
      </c>
      <c r="CO7" s="23">
        <f t="shared" si="68"/>
        <v>42124</v>
      </c>
      <c r="CP7" s="310" t="e">
        <f t="shared" si="21"/>
        <v>#REF!</v>
      </c>
      <c r="CQ7" s="308" t="e">
        <f t="shared" si="22"/>
        <v>#REF!</v>
      </c>
      <c r="CR7" s="308">
        <f>'Absence centre'!AH9*7</f>
        <v>0</v>
      </c>
      <c r="CS7" s="308">
        <f>'Absence centre'!AG9*7</f>
        <v>0</v>
      </c>
      <c r="CT7" s="307" t="e">
        <f t="shared" si="69"/>
        <v>#REF!</v>
      </c>
      <c r="CU7" s="308">
        <f>Alternance!AR7-'H. Centre'!CV7</f>
        <v>91</v>
      </c>
      <c r="CV7" s="308">
        <f>Alternance!AP7*7</f>
        <v>0</v>
      </c>
      <c r="CW7" s="308">
        <f>Alternance!AO7*7</f>
        <v>0</v>
      </c>
      <c r="CX7" s="307">
        <f t="shared" si="70"/>
        <v>91</v>
      </c>
      <c r="CY7" s="309" t="e">
        <f t="shared" si="23"/>
        <v>#REF!</v>
      </c>
      <c r="CZ7" s="23">
        <f t="shared" si="71"/>
        <v>42125</v>
      </c>
      <c r="DA7" s="23">
        <f t="shared" si="72"/>
        <v>42155</v>
      </c>
      <c r="DB7" s="310" t="e">
        <f t="shared" si="24"/>
        <v>#REF!</v>
      </c>
      <c r="DC7" s="308" t="e">
        <f t="shared" si="25"/>
        <v>#REF!</v>
      </c>
      <c r="DD7" s="308">
        <f>'Absence centre'!AL9*7</f>
        <v>0</v>
      </c>
      <c r="DE7" s="308">
        <f>'Absence centre'!AK9*7</f>
        <v>0</v>
      </c>
      <c r="DF7" s="307" t="e">
        <f t="shared" si="73"/>
        <v>#REF!</v>
      </c>
      <c r="DG7" s="308">
        <f>Alternance!AW7-'H. Centre'!DH7</f>
        <v>0</v>
      </c>
      <c r="DH7" s="308">
        <f>Alternance!AZ7*7</f>
        <v>0</v>
      </c>
      <c r="DI7" s="308">
        <f>Alternance!AY7*7</f>
        <v>0</v>
      </c>
      <c r="DJ7" s="307">
        <f t="shared" si="74"/>
        <v>0</v>
      </c>
      <c r="DK7" s="309" t="e">
        <f t="shared" si="26"/>
        <v>#REF!</v>
      </c>
      <c r="DL7" s="23">
        <f t="shared" si="75"/>
        <v>42156</v>
      </c>
      <c r="DM7" s="23">
        <f t="shared" si="76"/>
        <v>42185</v>
      </c>
      <c r="DN7" s="310" t="e">
        <f t="shared" si="27"/>
        <v>#REF!</v>
      </c>
      <c r="DO7" s="308" t="e">
        <f t="shared" si="28"/>
        <v>#REF!</v>
      </c>
      <c r="DP7" s="308">
        <f>'Absence centre'!AP9*7</f>
        <v>0</v>
      </c>
      <c r="DQ7" s="308">
        <f>'Absence centre'!AO9*7</f>
        <v>0</v>
      </c>
      <c r="DR7" s="307" t="e">
        <f t="shared" si="77"/>
        <v>#REF!</v>
      </c>
      <c r="DS7" s="308">
        <f>Alternance!BB7-'H. Centre'!DT7</f>
        <v>0</v>
      </c>
      <c r="DT7" s="308">
        <f>Alternance!AZ7*7</f>
        <v>0</v>
      </c>
      <c r="DU7" s="308">
        <f>Alternance!AY7*7</f>
        <v>0</v>
      </c>
      <c r="DV7" s="307">
        <f t="shared" si="78"/>
        <v>0</v>
      </c>
      <c r="DW7" s="309" t="e">
        <f t="shared" si="29"/>
        <v>#REF!</v>
      </c>
      <c r="DX7" s="23">
        <f t="shared" si="79"/>
        <v>0</v>
      </c>
      <c r="DY7" s="23">
        <f t="shared" si="80"/>
        <v>0</v>
      </c>
      <c r="DZ7" s="310" t="e">
        <f t="shared" si="30"/>
        <v>#REF!</v>
      </c>
      <c r="EA7" s="308" t="e">
        <f t="shared" si="31"/>
        <v>#REF!</v>
      </c>
      <c r="EB7" s="308">
        <f>'Absence centre'!AT9*7</f>
        <v>0</v>
      </c>
      <c r="EC7" s="308">
        <f>'Absence centre'!AS9*7</f>
        <v>0</v>
      </c>
      <c r="ED7" s="307" t="e">
        <f t="shared" si="81"/>
        <v>#REF!</v>
      </c>
      <c r="EE7" s="308">
        <f>Alternance!BG7-'H. Centre'!EF7</f>
        <v>0</v>
      </c>
      <c r="EF7" s="308">
        <f>Alternance!BE7*7</f>
        <v>0</v>
      </c>
      <c r="EG7" s="308">
        <f>Alternance!BD7*7</f>
        <v>0</v>
      </c>
      <c r="EH7" s="307">
        <f t="shared" si="82"/>
        <v>0</v>
      </c>
      <c r="EI7" s="309" t="e">
        <f t="shared" si="32"/>
        <v>#REF!</v>
      </c>
      <c r="EJ7" s="23">
        <f t="shared" si="83"/>
        <v>0</v>
      </c>
      <c r="EK7" s="23">
        <f t="shared" si="84"/>
        <v>0</v>
      </c>
      <c r="EL7" s="310" t="e">
        <f t="shared" si="33"/>
        <v>#REF!</v>
      </c>
      <c r="EM7" s="308" t="e">
        <f t="shared" si="34"/>
        <v>#REF!</v>
      </c>
      <c r="EN7" s="308">
        <f>'Absence centre'!AX9*7</f>
        <v>0</v>
      </c>
      <c r="EO7" s="308">
        <f>'Absence centre'!AW9*7</f>
        <v>0</v>
      </c>
      <c r="EP7" s="307" t="e">
        <f t="shared" si="85"/>
        <v>#REF!</v>
      </c>
      <c r="EQ7" s="308">
        <f>Alternance!BL7-'H. Centre'!ER7</f>
        <v>0</v>
      </c>
      <c r="ER7" s="308">
        <f>Alternance!BJ7*7</f>
        <v>0</v>
      </c>
      <c r="ES7" s="308">
        <f>Alternance!BI7*7</f>
        <v>0</v>
      </c>
      <c r="ET7" s="307">
        <f t="shared" si="86"/>
        <v>0</v>
      </c>
      <c r="EU7" s="309" t="e">
        <f t="shared" si="35"/>
        <v>#REF!</v>
      </c>
      <c r="EV7" s="311" t="e">
        <f t="shared" ca="1" si="36"/>
        <v>#VALUE!</v>
      </c>
      <c r="EW7" s="311" t="e">
        <f t="shared" ca="1" si="87"/>
        <v>#VALUE!</v>
      </c>
      <c r="EX7" s="311">
        <f t="shared" si="88"/>
        <v>560</v>
      </c>
      <c r="EY7" s="311">
        <f t="shared" si="89"/>
        <v>0</v>
      </c>
      <c r="EZ7" s="311" t="e">
        <f t="shared" ca="1" si="90"/>
        <v>#VALUE!</v>
      </c>
    </row>
    <row r="8" spans="1:156" ht="20.100000000000001" customHeight="1" thickBot="1" x14ac:dyDescent="0.25">
      <c r="A8" s="278">
        <v>5</v>
      </c>
      <c r="B8" s="6" t="str">
        <f>IF(Entrees!B6="","",Entrees!B6)</f>
        <v>X</v>
      </c>
      <c r="C8" s="6" t="str">
        <f>IF(Entrees!C6="","",Entrees!C6)</f>
        <v>Y</v>
      </c>
      <c r="D8" s="9">
        <f>Entrees!D6</f>
        <v>41911</v>
      </c>
      <c r="E8" s="9">
        <f>IF(Entrees!O6="",Entrees!E6,Entrees!O6)</f>
        <v>42185</v>
      </c>
      <c r="F8" s="12" t="e">
        <f t="shared" ca="1" si="0"/>
        <v>#VALUE!</v>
      </c>
      <c r="G8" s="11" t="e">
        <f t="shared" ca="1" si="37"/>
        <v>#VALUE!</v>
      </c>
      <c r="H8" s="23">
        <f t="shared" si="38"/>
        <v>41911</v>
      </c>
      <c r="I8" s="23">
        <f t="shared" si="39"/>
        <v>41912</v>
      </c>
      <c r="J8" s="307" t="e">
        <f t="shared" ca="1" si="1"/>
        <v>#VALUE!</v>
      </c>
      <c r="K8" s="308" t="e">
        <f t="shared" ca="1" si="40"/>
        <v>#VALUE!</v>
      </c>
      <c r="L8" s="308">
        <f>'Absence centre'!F10*7</f>
        <v>0</v>
      </c>
      <c r="M8" s="308">
        <f>'Absence centre'!E10*7</f>
        <v>0</v>
      </c>
      <c r="N8" s="307" t="e">
        <f t="shared" ca="1" si="41"/>
        <v>#VALUE!</v>
      </c>
      <c r="O8" s="308">
        <f>Alternance!I8-'H. Centre'!P8</f>
        <v>0</v>
      </c>
      <c r="P8" s="308">
        <f>Alternance!G8*7</f>
        <v>0</v>
      </c>
      <c r="Q8" s="308">
        <f>Alternance!F8*7</f>
        <v>0</v>
      </c>
      <c r="R8" s="307">
        <f t="shared" si="42"/>
        <v>0</v>
      </c>
      <c r="S8" s="309" t="e">
        <f t="shared" ca="1" si="2"/>
        <v>#VALUE!</v>
      </c>
      <c r="T8" s="23">
        <f t="shared" si="43"/>
        <v>41913</v>
      </c>
      <c r="U8" s="23">
        <f t="shared" si="44"/>
        <v>41943</v>
      </c>
      <c r="V8" s="310" t="e">
        <f t="shared" si="3"/>
        <v>#REF!</v>
      </c>
      <c r="W8" s="308" t="e">
        <f t="shared" si="4"/>
        <v>#REF!</v>
      </c>
      <c r="X8" s="308">
        <f>'Absence centre'!J10*7</f>
        <v>0</v>
      </c>
      <c r="Y8" s="308">
        <f>'Absence centre'!I10*7</f>
        <v>0</v>
      </c>
      <c r="Z8" s="307" t="e">
        <f t="shared" si="45"/>
        <v>#REF!</v>
      </c>
      <c r="AA8" s="308">
        <f>Alternance!N8-'H. Centre'!AB8</f>
        <v>0</v>
      </c>
      <c r="AB8" s="308">
        <f>Alternance!L8*7</f>
        <v>0</v>
      </c>
      <c r="AC8" s="308">
        <f>Alternance!K8*7</f>
        <v>0</v>
      </c>
      <c r="AD8" s="307">
        <f t="shared" si="46"/>
        <v>0</v>
      </c>
      <c r="AE8" s="309" t="e">
        <f t="shared" si="5"/>
        <v>#REF!</v>
      </c>
      <c r="AF8" s="23">
        <f t="shared" si="47"/>
        <v>41944</v>
      </c>
      <c r="AG8" s="23">
        <f t="shared" si="48"/>
        <v>41973</v>
      </c>
      <c r="AH8" s="310" t="e">
        <f t="shared" si="6"/>
        <v>#REF!</v>
      </c>
      <c r="AI8" s="308" t="e">
        <f t="shared" si="7"/>
        <v>#REF!</v>
      </c>
      <c r="AJ8" s="308">
        <f>'Absence centre'!N10*7</f>
        <v>0</v>
      </c>
      <c r="AK8" s="308">
        <f>'Absence centre'!M10*7</f>
        <v>0</v>
      </c>
      <c r="AL8" s="307" t="e">
        <f t="shared" si="49"/>
        <v>#REF!</v>
      </c>
      <c r="AM8" s="308">
        <f>Alternance!S8-'H. Centre'!AN8</f>
        <v>133</v>
      </c>
      <c r="AN8" s="308">
        <f>Alternance!Q8*7</f>
        <v>0</v>
      </c>
      <c r="AO8" s="308">
        <f>Alternance!P8*7</f>
        <v>0</v>
      </c>
      <c r="AP8" s="307">
        <f t="shared" si="50"/>
        <v>133</v>
      </c>
      <c r="AQ8" s="309" t="e">
        <f t="shared" si="8"/>
        <v>#REF!</v>
      </c>
      <c r="AR8" s="23">
        <f t="shared" si="51"/>
        <v>41974</v>
      </c>
      <c r="AS8" s="23">
        <f t="shared" si="52"/>
        <v>42004</v>
      </c>
      <c r="AT8" s="310" t="e">
        <f t="shared" si="9"/>
        <v>#REF!</v>
      </c>
      <c r="AU8" s="308" t="e">
        <f t="shared" si="10"/>
        <v>#REF!</v>
      </c>
      <c r="AV8" s="308">
        <f>'Absence centre'!R10*7</f>
        <v>0</v>
      </c>
      <c r="AW8" s="308">
        <f>'Absence centre'!Q10*5</f>
        <v>0</v>
      </c>
      <c r="AX8" s="307" t="e">
        <f t="shared" si="53"/>
        <v>#REF!</v>
      </c>
      <c r="AY8" s="308">
        <f>Alternance!X8-'H. Centre'!AZ8</f>
        <v>7</v>
      </c>
      <c r="AZ8" s="308">
        <f>Alternance!V8*7</f>
        <v>0</v>
      </c>
      <c r="BA8" s="308">
        <f>Alternance!U8*7</f>
        <v>0</v>
      </c>
      <c r="BB8" s="307">
        <f t="shared" si="54"/>
        <v>7</v>
      </c>
      <c r="BC8" s="309" t="e">
        <f t="shared" si="11"/>
        <v>#REF!</v>
      </c>
      <c r="BD8" s="23">
        <f t="shared" si="55"/>
        <v>42005</v>
      </c>
      <c r="BE8" s="23">
        <f t="shared" si="56"/>
        <v>42035</v>
      </c>
      <c r="BF8" s="310" t="e">
        <f t="shared" si="12"/>
        <v>#REF!</v>
      </c>
      <c r="BG8" s="308" t="e">
        <f t="shared" si="13"/>
        <v>#REF!</v>
      </c>
      <c r="BH8" s="308">
        <f>'Absence centre'!V10*7</f>
        <v>0</v>
      </c>
      <c r="BI8" s="308">
        <f>'Absence centre'!U10*7</f>
        <v>0</v>
      </c>
      <c r="BJ8" s="307" t="e">
        <f t="shared" si="57"/>
        <v>#REF!</v>
      </c>
      <c r="BK8" s="308">
        <f>Alternance!AC8-'H. Centre'!BL8</f>
        <v>140</v>
      </c>
      <c r="BL8" s="308">
        <f>Alternance!AF8*7</f>
        <v>0</v>
      </c>
      <c r="BM8" s="308">
        <f>Alternance!AE8*7</f>
        <v>0</v>
      </c>
      <c r="BN8" s="307">
        <f t="shared" si="58"/>
        <v>140</v>
      </c>
      <c r="BO8" s="309" t="e">
        <f t="shared" si="14"/>
        <v>#REF!</v>
      </c>
      <c r="BP8" s="23">
        <f t="shared" si="59"/>
        <v>42036</v>
      </c>
      <c r="BQ8" s="23">
        <f t="shared" si="60"/>
        <v>42063</v>
      </c>
      <c r="BR8" s="310" t="e">
        <f t="shared" si="15"/>
        <v>#REF!</v>
      </c>
      <c r="BS8" s="308" t="e">
        <f t="shared" si="16"/>
        <v>#REF!</v>
      </c>
      <c r="BT8" s="308">
        <f>'Absence centre'!Z10*7</f>
        <v>0</v>
      </c>
      <c r="BU8" s="308">
        <f>'Absence centre'!Y10*7</f>
        <v>0</v>
      </c>
      <c r="BV8" s="307" t="e">
        <f t="shared" si="61"/>
        <v>#REF!</v>
      </c>
      <c r="BW8" s="308">
        <f>Alternance!AH8-'H. Centre'!BX8</f>
        <v>70</v>
      </c>
      <c r="BX8" s="308">
        <f>Alternance!AF8*7</f>
        <v>0</v>
      </c>
      <c r="BY8" s="308">
        <f>Alternance!AE8*7</f>
        <v>0</v>
      </c>
      <c r="BZ8" s="307">
        <f t="shared" si="62"/>
        <v>70</v>
      </c>
      <c r="CA8" s="309" t="e">
        <f t="shared" si="17"/>
        <v>#REF!</v>
      </c>
      <c r="CB8" s="23">
        <f t="shared" si="63"/>
        <v>42064</v>
      </c>
      <c r="CC8" s="23">
        <f t="shared" si="64"/>
        <v>42094</v>
      </c>
      <c r="CD8" s="310" t="e">
        <f t="shared" si="18"/>
        <v>#REF!</v>
      </c>
      <c r="CE8" s="308" t="e">
        <f t="shared" si="19"/>
        <v>#REF!</v>
      </c>
      <c r="CF8" s="308">
        <f>'Absence centre'!AD10*7</f>
        <v>0</v>
      </c>
      <c r="CG8" s="308">
        <f>'Absence centre'!AC10*7</f>
        <v>0</v>
      </c>
      <c r="CH8" s="307" t="e">
        <f t="shared" si="65"/>
        <v>#REF!</v>
      </c>
      <c r="CI8" s="308">
        <f>Alternance!AM8-'H. Centre'!CJ8</f>
        <v>119</v>
      </c>
      <c r="CJ8" s="308">
        <f>Alternance!AK8*7</f>
        <v>0</v>
      </c>
      <c r="CK8" s="308">
        <f>Alternance!AJ8*7</f>
        <v>0</v>
      </c>
      <c r="CL8" s="307">
        <f t="shared" si="66"/>
        <v>119</v>
      </c>
      <c r="CM8" s="309" t="e">
        <f t="shared" si="20"/>
        <v>#REF!</v>
      </c>
      <c r="CN8" s="23">
        <f t="shared" si="67"/>
        <v>42095</v>
      </c>
      <c r="CO8" s="23">
        <f t="shared" si="68"/>
        <v>42124</v>
      </c>
      <c r="CP8" s="310" t="e">
        <f t="shared" si="21"/>
        <v>#REF!</v>
      </c>
      <c r="CQ8" s="308" t="e">
        <f t="shared" si="22"/>
        <v>#REF!</v>
      </c>
      <c r="CR8" s="308">
        <f>'Absence centre'!AH10*7</f>
        <v>0</v>
      </c>
      <c r="CS8" s="308">
        <f>'Absence centre'!AG10*7</f>
        <v>0</v>
      </c>
      <c r="CT8" s="307" t="e">
        <f t="shared" si="69"/>
        <v>#REF!</v>
      </c>
      <c r="CU8" s="308">
        <f>Alternance!AR8-'H. Centre'!CV8</f>
        <v>91</v>
      </c>
      <c r="CV8" s="308">
        <f>Alternance!AP8*7</f>
        <v>0</v>
      </c>
      <c r="CW8" s="308">
        <f>Alternance!AO8*7</f>
        <v>0</v>
      </c>
      <c r="CX8" s="307">
        <f t="shared" si="70"/>
        <v>91</v>
      </c>
      <c r="CY8" s="309" t="e">
        <f t="shared" si="23"/>
        <v>#REF!</v>
      </c>
      <c r="CZ8" s="23">
        <f t="shared" si="71"/>
        <v>42125</v>
      </c>
      <c r="DA8" s="23">
        <f t="shared" si="72"/>
        <v>42155</v>
      </c>
      <c r="DB8" s="310" t="e">
        <f t="shared" si="24"/>
        <v>#REF!</v>
      </c>
      <c r="DC8" s="308" t="e">
        <f t="shared" si="25"/>
        <v>#REF!</v>
      </c>
      <c r="DD8" s="308">
        <f>'Absence centre'!AL10*7</f>
        <v>0</v>
      </c>
      <c r="DE8" s="308">
        <f>'Absence centre'!AK10*7</f>
        <v>0</v>
      </c>
      <c r="DF8" s="307" t="e">
        <f t="shared" si="73"/>
        <v>#REF!</v>
      </c>
      <c r="DG8" s="308">
        <f>Alternance!AW8-'H. Centre'!DH8</f>
        <v>0</v>
      </c>
      <c r="DH8" s="308">
        <f>Alternance!AZ8*7</f>
        <v>0</v>
      </c>
      <c r="DI8" s="308">
        <f>Alternance!AY8*7</f>
        <v>0</v>
      </c>
      <c r="DJ8" s="307">
        <f t="shared" si="74"/>
        <v>0</v>
      </c>
      <c r="DK8" s="309" t="e">
        <f t="shared" si="26"/>
        <v>#REF!</v>
      </c>
      <c r="DL8" s="23">
        <f t="shared" si="75"/>
        <v>42156</v>
      </c>
      <c r="DM8" s="23">
        <f t="shared" si="76"/>
        <v>42185</v>
      </c>
      <c r="DN8" s="310" t="e">
        <f t="shared" si="27"/>
        <v>#REF!</v>
      </c>
      <c r="DO8" s="308" t="e">
        <f t="shared" si="28"/>
        <v>#REF!</v>
      </c>
      <c r="DP8" s="308">
        <f>'Absence centre'!AP10*7</f>
        <v>0</v>
      </c>
      <c r="DQ8" s="308">
        <f>'Absence centre'!AO10*7</f>
        <v>0</v>
      </c>
      <c r="DR8" s="307" t="e">
        <f t="shared" si="77"/>
        <v>#REF!</v>
      </c>
      <c r="DS8" s="308">
        <f>Alternance!BB8-'H. Centre'!DT8</f>
        <v>0</v>
      </c>
      <c r="DT8" s="308">
        <f>Alternance!AZ8*7</f>
        <v>0</v>
      </c>
      <c r="DU8" s="308">
        <f>Alternance!AY8*7</f>
        <v>0</v>
      </c>
      <c r="DV8" s="307">
        <f t="shared" si="78"/>
        <v>0</v>
      </c>
      <c r="DW8" s="309" t="e">
        <f t="shared" si="29"/>
        <v>#REF!</v>
      </c>
      <c r="DX8" s="23">
        <f t="shared" si="79"/>
        <v>0</v>
      </c>
      <c r="DY8" s="23">
        <f t="shared" si="80"/>
        <v>0</v>
      </c>
      <c r="DZ8" s="310" t="e">
        <f t="shared" si="30"/>
        <v>#REF!</v>
      </c>
      <c r="EA8" s="308" t="e">
        <f t="shared" si="31"/>
        <v>#REF!</v>
      </c>
      <c r="EB8" s="308">
        <f>'Absence centre'!AT10*7</f>
        <v>0</v>
      </c>
      <c r="EC8" s="308">
        <f>'Absence centre'!AS10*7</f>
        <v>0</v>
      </c>
      <c r="ED8" s="307" t="e">
        <f t="shared" si="81"/>
        <v>#REF!</v>
      </c>
      <c r="EE8" s="308">
        <f>Alternance!BG8-'H. Centre'!EF8</f>
        <v>0</v>
      </c>
      <c r="EF8" s="308">
        <f>Alternance!BE8*7</f>
        <v>0</v>
      </c>
      <c r="EG8" s="308">
        <f>Alternance!BD8*7</f>
        <v>0</v>
      </c>
      <c r="EH8" s="307">
        <f t="shared" si="82"/>
        <v>0</v>
      </c>
      <c r="EI8" s="309" t="e">
        <f t="shared" si="32"/>
        <v>#REF!</v>
      </c>
      <c r="EJ8" s="23">
        <f t="shared" si="83"/>
        <v>0</v>
      </c>
      <c r="EK8" s="23">
        <f t="shared" si="84"/>
        <v>0</v>
      </c>
      <c r="EL8" s="310" t="e">
        <f t="shared" si="33"/>
        <v>#REF!</v>
      </c>
      <c r="EM8" s="308" t="e">
        <f t="shared" si="34"/>
        <v>#REF!</v>
      </c>
      <c r="EN8" s="308">
        <f>'Absence centre'!AX10*7</f>
        <v>0</v>
      </c>
      <c r="EO8" s="308">
        <f>'Absence centre'!AW10*7</f>
        <v>0</v>
      </c>
      <c r="EP8" s="307" t="e">
        <f t="shared" si="85"/>
        <v>#REF!</v>
      </c>
      <c r="EQ8" s="308">
        <f>Alternance!BL8-'H. Centre'!ER8</f>
        <v>0</v>
      </c>
      <c r="ER8" s="308">
        <f>Alternance!BJ8*7</f>
        <v>0</v>
      </c>
      <c r="ES8" s="308">
        <f>Alternance!BI8*7</f>
        <v>0</v>
      </c>
      <c r="ET8" s="307">
        <f t="shared" si="86"/>
        <v>0</v>
      </c>
      <c r="EU8" s="309" t="e">
        <f t="shared" si="35"/>
        <v>#REF!</v>
      </c>
      <c r="EV8" s="311" t="e">
        <f t="shared" ca="1" si="36"/>
        <v>#VALUE!</v>
      </c>
      <c r="EW8" s="311" t="e">
        <f t="shared" ca="1" si="87"/>
        <v>#VALUE!</v>
      </c>
      <c r="EX8" s="311">
        <f t="shared" si="88"/>
        <v>560</v>
      </c>
      <c r="EY8" s="311">
        <f t="shared" si="89"/>
        <v>0</v>
      </c>
      <c r="EZ8" s="311" t="e">
        <f t="shared" ca="1" si="90"/>
        <v>#VALUE!</v>
      </c>
    </row>
    <row r="9" spans="1:156" s="5" customFormat="1" ht="20.100000000000001" customHeight="1" thickBot="1" x14ac:dyDescent="0.25">
      <c r="A9" s="278">
        <v>6</v>
      </c>
      <c r="B9" s="6" t="str">
        <f>IF(Entrees!B7="","",Entrees!B7)</f>
        <v>X</v>
      </c>
      <c r="C9" s="6" t="str">
        <f>IF(Entrees!C7="","",Entrees!C7)</f>
        <v>Y</v>
      </c>
      <c r="D9" s="9">
        <f>Entrees!D7</f>
        <v>41911</v>
      </c>
      <c r="E9" s="9">
        <f>IF(Entrees!O7="",Entrees!E7,Entrees!O7)</f>
        <v>42185</v>
      </c>
      <c r="F9" s="12" t="e">
        <f t="shared" ca="1" si="0"/>
        <v>#VALUE!</v>
      </c>
      <c r="G9" s="11" t="e">
        <f t="shared" ca="1" si="37"/>
        <v>#VALUE!</v>
      </c>
      <c r="H9" s="23">
        <f t="shared" si="38"/>
        <v>41911</v>
      </c>
      <c r="I9" s="23">
        <f t="shared" si="39"/>
        <v>41912</v>
      </c>
      <c r="J9" s="307" t="e">
        <f t="shared" ca="1" si="1"/>
        <v>#VALUE!</v>
      </c>
      <c r="K9" s="308" t="e">
        <f t="shared" ca="1" si="40"/>
        <v>#VALUE!</v>
      </c>
      <c r="L9" s="308">
        <f>'Absence centre'!F11*7</f>
        <v>0</v>
      </c>
      <c r="M9" s="308">
        <f>'Absence centre'!E11*7</f>
        <v>0</v>
      </c>
      <c r="N9" s="307" t="e">
        <f t="shared" ca="1" si="41"/>
        <v>#VALUE!</v>
      </c>
      <c r="O9" s="308">
        <f>Alternance!I9-'H. Centre'!P9</f>
        <v>0</v>
      </c>
      <c r="P9" s="308">
        <f>Alternance!G9*7</f>
        <v>0</v>
      </c>
      <c r="Q9" s="308">
        <f>Alternance!F9*7</f>
        <v>0</v>
      </c>
      <c r="R9" s="307">
        <f t="shared" si="42"/>
        <v>0</v>
      </c>
      <c r="S9" s="309" t="e">
        <f t="shared" ca="1" si="2"/>
        <v>#VALUE!</v>
      </c>
      <c r="T9" s="23">
        <f t="shared" si="43"/>
        <v>41913</v>
      </c>
      <c r="U9" s="23">
        <f t="shared" si="44"/>
        <v>41943</v>
      </c>
      <c r="V9" s="310" t="e">
        <f t="shared" si="3"/>
        <v>#REF!</v>
      </c>
      <c r="W9" s="308" t="e">
        <f t="shared" si="4"/>
        <v>#REF!</v>
      </c>
      <c r="X9" s="308">
        <f>'Absence centre'!J11*7</f>
        <v>0</v>
      </c>
      <c r="Y9" s="308">
        <f>'Absence centre'!I11*7</f>
        <v>0</v>
      </c>
      <c r="Z9" s="307" t="e">
        <f t="shared" si="45"/>
        <v>#REF!</v>
      </c>
      <c r="AA9" s="308">
        <f>Alternance!N9-'H. Centre'!AB9</f>
        <v>0</v>
      </c>
      <c r="AB9" s="308">
        <f>Alternance!L9*7</f>
        <v>0</v>
      </c>
      <c r="AC9" s="308">
        <f>Alternance!K9*7</f>
        <v>0</v>
      </c>
      <c r="AD9" s="307">
        <f t="shared" si="46"/>
        <v>0</v>
      </c>
      <c r="AE9" s="309" t="e">
        <f t="shared" si="5"/>
        <v>#REF!</v>
      </c>
      <c r="AF9" s="23">
        <f t="shared" si="47"/>
        <v>41944</v>
      </c>
      <c r="AG9" s="23">
        <f t="shared" si="48"/>
        <v>41973</v>
      </c>
      <c r="AH9" s="310" t="e">
        <f t="shared" si="6"/>
        <v>#REF!</v>
      </c>
      <c r="AI9" s="308" t="e">
        <f t="shared" si="7"/>
        <v>#REF!</v>
      </c>
      <c r="AJ9" s="308">
        <f>'Absence centre'!N11*7</f>
        <v>0</v>
      </c>
      <c r="AK9" s="308">
        <f>'Absence centre'!M11*7</f>
        <v>0</v>
      </c>
      <c r="AL9" s="307" t="e">
        <f t="shared" si="49"/>
        <v>#REF!</v>
      </c>
      <c r="AM9" s="308">
        <f>Alternance!S9-'H. Centre'!AN9</f>
        <v>133</v>
      </c>
      <c r="AN9" s="308">
        <f>Alternance!Q9*7</f>
        <v>0</v>
      </c>
      <c r="AO9" s="308">
        <f>Alternance!P9*7</f>
        <v>0</v>
      </c>
      <c r="AP9" s="307">
        <f t="shared" si="50"/>
        <v>133</v>
      </c>
      <c r="AQ9" s="309" t="e">
        <f t="shared" si="8"/>
        <v>#REF!</v>
      </c>
      <c r="AR9" s="23">
        <f t="shared" si="51"/>
        <v>41974</v>
      </c>
      <c r="AS9" s="23">
        <f t="shared" si="52"/>
        <v>42004</v>
      </c>
      <c r="AT9" s="310" t="e">
        <f t="shared" si="9"/>
        <v>#REF!</v>
      </c>
      <c r="AU9" s="308" t="e">
        <f t="shared" si="10"/>
        <v>#REF!</v>
      </c>
      <c r="AV9" s="308">
        <f>'Absence centre'!R11*7</f>
        <v>0</v>
      </c>
      <c r="AW9" s="308">
        <f>'Absence centre'!Q11*5</f>
        <v>0</v>
      </c>
      <c r="AX9" s="307" t="e">
        <f t="shared" si="53"/>
        <v>#REF!</v>
      </c>
      <c r="AY9" s="308">
        <f>Alternance!X9-'H. Centre'!AZ9</f>
        <v>7</v>
      </c>
      <c r="AZ9" s="308">
        <f>Alternance!V9*7</f>
        <v>0</v>
      </c>
      <c r="BA9" s="308">
        <f>Alternance!U9*7</f>
        <v>0</v>
      </c>
      <c r="BB9" s="307">
        <f t="shared" si="54"/>
        <v>7</v>
      </c>
      <c r="BC9" s="309" t="e">
        <f t="shared" si="11"/>
        <v>#REF!</v>
      </c>
      <c r="BD9" s="23">
        <f t="shared" si="55"/>
        <v>42005</v>
      </c>
      <c r="BE9" s="23">
        <f t="shared" si="56"/>
        <v>42035</v>
      </c>
      <c r="BF9" s="310" t="e">
        <f t="shared" si="12"/>
        <v>#REF!</v>
      </c>
      <c r="BG9" s="308" t="e">
        <f t="shared" si="13"/>
        <v>#REF!</v>
      </c>
      <c r="BH9" s="308">
        <f>'Absence centre'!V11*7</f>
        <v>0</v>
      </c>
      <c r="BI9" s="308">
        <f>'Absence centre'!U11*7</f>
        <v>0</v>
      </c>
      <c r="BJ9" s="307" t="e">
        <f t="shared" si="57"/>
        <v>#REF!</v>
      </c>
      <c r="BK9" s="308">
        <f>Alternance!AC9-'H. Centre'!BL9</f>
        <v>140</v>
      </c>
      <c r="BL9" s="308">
        <f>Alternance!AF9*7</f>
        <v>0</v>
      </c>
      <c r="BM9" s="308">
        <f>Alternance!AE9*7</f>
        <v>0</v>
      </c>
      <c r="BN9" s="307">
        <f t="shared" si="58"/>
        <v>140</v>
      </c>
      <c r="BO9" s="309" t="e">
        <f t="shared" si="14"/>
        <v>#REF!</v>
      </c>
      <c r="BP9" s="23">
        <f t="shared" si="59"/>
        <v>42036</v>
      </c>
      <c r="BQ9" s="23">
        <f t="shared" si="60"/>
        <v>42063</v>
      </c>
      <c r="BR9" s="310" t="e">
        <f t="shared" si="15"/>
        <v>#REF!</v>
      </c>
      <c r="BS9" s="308" t="e">
        <f t="shared" si="16"/>
        <v>#REF!</v>
      </c>
      <c r="BT9" s="308">
        <f>'Absence centre'!Z11*7</f>
        <v>0</v>
      </c>
      <c r="BU9" s="308">
        <f>'Absence centre'!Y11*7</f>
        <v>0</v>
      </c>
      <c r="BV9" s="307" t="e">
        <f t="shared" si="61"/>
        <v>#REF!</v>
      </c>
      <c r="BW9" s="308">
        <f>Alternance!AH9-'H. Centre'!BX9</f>
        <v>70</v>
      </c>
      <c r="BX9" s="308">
        <f>Alternance!AF9*7</f>
        <v>0</v>
      </c>
      <c r="BY9" s="308">
        <f>Alternance!AE9*7</f>
        <v>0</v>
      </c>
      <c r="BZ9" s="307">
        <f t="shared" si="62"/>
        <v>70</v>
      </c>
      <c r="CA9" s="309" t="e">
        <f t="shared" si="17"/>
        <v>#REF!</v>
      </c>
      <c r="CB9" s="23">
        <f t="shared" si="63"/>
        <v>42064</v>
      </c>
      <c r="CC9" s="23">
        <f t="shared" si="64"/>
        <v>42094</v>
      </c>
      <c r="CD9" s="310" t="e">
        <f t="shared" si="18"/>
        <v>#REF!</v>
      </c>
      <c r="CE9" s="308" t="e">
        <f t="shared" si="19"/>
        <v>#REF!</v>
      </c>
      <c r="CF9" s="308">
        <f>'Absence centre'!AD11*7</f>
        <v>0</v>
      </c>
      <c r="CG9" s="308">
        <f>'Absence centre'!AC11*7</f>
        <v>0</v>
      </c>
      <c r="CH9" s="307" t="e">
        <f t="shared" si="65"/>
        <v>#REF!</v>
      </c>
      <c r="CI9" s="308">
        <f>Alternance!AM9-'H. Centre'!CJ9</f>
        <v>119</v>
      </c>
      <c r="CJ9" s="308">
        <f>Alternance!AK9*7</f>
        <v>0</v>
      </c>
      <c r="CK9" s="308">
        <f>Alternance!AJ9*7</f>
        <v>0</v>
      </c>
      <c r="CL9" s="307">
        <f t="shared" si="66"/>
        <v>119</v>
      </c>
      <c r="CM9" s="309" t="e">
        <f t="shared" si="20"/>
        <v>#REF!</v>
      </c>
      <c r="CN9" s="23">
        <f t="shared" si="67"/>
        <v>42095</v>
      </c>
      <c r="CO9" s="23">
        <f t="shared" si="68"/>
        <v>42124</v>
      </c>
      <c r="CP9" s="310" t="e">
        <f t="shared" si="21"/>
        <v>#REF!</v>
      </c>
      <c r="CQ9" s="308" t="e">
        <f t="shared" si="22"/>
        <v>#REF!</v>
      </c>
      <c r="CR9" s="308">
        <f>'Absence centre'!AH11*7</f>
        <v>0</v>
      </c>
      <c r="CS9" s="308">
        <f>'Absence centre'!AG11*7</f>
        <v>0</v>
      </c>
      <c r="CT9" s="307" t="e">
        <f t="shared" si="69"/>
        <v>#REF!</v>
      </c>
      <c r="CU9" s="308">
        <f>Alternance!AR9-'H. Centre'!CV9</f>
        <v>91</v>
      </c>
      <c r="CV9" s="308">
        <f>Alternance!AP9*7</f>
        <v>0</v>
      </c>
      <c r="CW9" s="308">
        <f>Alternance!AO9*7</f>
        <v>0</v>
      </c>
      <c r="CX9" s="307">
        <f t="shared" si="70"/>
        <v>91</v>
      </c>
      <c r="CY9" s="309" t="e">
        <f t="shared" si="23"/>
        <v>#REF!</v>
      </c>
      <c r="CZ9" s="23">
        <f t="shared" si="71"/>
        <v>42125</v>
      </c>
      <c r="DA9" s="23">
        <f t="shared" si="72"/>
        <v>42155</v>
      </c>
      <c r="DB9" s="310" t="e">
        <f t="shared" si="24"/>
        <v>#REF!</v>
      </c>
      <c r="DC9" s="308" t="e">
        <f t="shared" si="25"/>
        <v>#REF!</v>
      </c>
      <c r="DD9" s="308">
        <f>'Absence centre'!AL11*7</f>
        <v>0</v>
      </c>
      <c r="DE9" s="308">
        <f>'Absence centre'!AK11*7</f>
        <v>0</v>
      </c>
      <c r="DF9" s="307" t="e">
        <f t="shared" si="73"/>
        <v>#REF!</v>
      </c>
      <c r="DG9" s="308">
        <f>Alternance!AW9-'H. Centre'!DH9</f>
        <v>0</v>
      </c>
      <c r="DH9" s="308">
        <f>Alternance!AZ9*7</f>
        <v>0</v>
      </c>
      <c r="DI9" s="308">
        <f>Alternance!AY9*7</f>
        <v>0</v>
      </c>
      <c r="DJ9" s="307">
        <f t="shared" si="74"/>
        <v>0</v>
      </c>
      <c r="DK9" s="309" t="e">
        <f t="shared" si="26"/>
        <v>#REF!</v>
      </c>
      <c r="DL9" s="23">
        <f t="shared" si="75"/>
        <v>42156</v>
      </c>
      <c r="DM9" s="23">
        <f t="shared" si="76"/>
        <v>42185</v>
      </c>
      <c r="DN9" s="310" t="e">
        <f t="shared" si="27"/>
        <v>#REF!</v>
      </c>
      <c r="DO9" s="308" t="e">
        <f t="shared" si="28"/>
        <v>#REF!</v>
      </c>
      <c r="DP9" s="308">
        <f>'Absence centre'!AP11*7</f>
        <v>0</v>
      </c>
      <c r="DQ9" s="308">
        <f>'Absence centre'!AO11*7</f>
        <v>0</v>
      </c>
      <c r="DR9" s="307" t="e">
        <f t="shared" si="77"/>
        <v>#REF!</v>
      </c>
      <c r="DS9" s="308">
        <f>Alternance!BB9-'H. Centre'!DT9</f>
        <v>0</v>
      </c>
      <c r="DT9" s="308">
        <f>Alternance!AZ9*7</f>
        <v>0</v>
      </c>
      <c r="DU9" s="308">
        <f>Alternance!AY9*7</f>
        <v>0</v>
      </c>
      <c r="DV9" s="307">
        <f t="shared" si="78"/>
        <v>0</v>
      </c>
      <c r="DW9" s="309" t="e">
        <f t="shared" si="29"/>
        <v>#REF!</v>
      </c>
      <c r="DX9" s="23">
        <f t="shared" si="79"/>
        <v>0</v>
      </c>
      <c r="DY9" s="23">
        <f t="shared" si="80"/>
        <v>0</v>
      </c>
      <c r="DZ9" s="310" t="e">
        <f t="shared" si="30"/>
        <v>#REF!</v>
      </c>
      <c r="EA9" s="308" t="e">
        <f t="shared" si="31"/>
        <v>#REF!</v>
      </c>
      <c r="EB9" s="308">
        <f>'Absence centre'!AT11*7</f>
        <v>0</v>
      </c>
      <c r="EC9" s="308">
        <f>'Absence centre'!AS11*7</f>
        <v>0</v>
      </c>
      <c r="ED9" s="307" t="e">
        <f t="shared" si="81"/>
        <v>#REF!</v>
      </c>
      <c r="EE9" s="308">
        <f>Alternance!BG9-'H. Centre'!EF9</f>
        <v>0</v>
      </c>
      <c r="EF9" s="308">
        <f>Alternance!BE9*7</f>
        <v>0</v>
      </c>
      <c r="EG9" s="308">
        <f>Alternance!BD9*7</f>
        <v>0</v>
      </c>
      <c r="EH9" s="307">
        <f t="shared" si="82"/>
        <v>0</v>
      </c>
      <c r="EI9" s="309" t="e">
        <f t="shared" si="32"/>
        <v>#REF!</v>
      </c>
      <c r="EJ9" s="23">
        <f t="shared" si="83"/>
        <v>0</v>
      </c>
      <c r="EK9" s="23">
        <f t="shared" si="84"/>
        <v>0</v>
      </c>
      <c r="EL9" s="310" t="e">
        <f t="shared" si="33"/>
        <v>#REF!</v>
      </c>
      <c r="EM9" s="308" t="e">
        <f t="shared" si="34"/>
        <v>#REF!</v>
      </c>
      <c r="EN9" s="308">
        <f>'Absence centre'!AX11*7</f>
        <v>0</v>
      </c>
      <c r="EO9" s="308">
        <f>'Absence centre'!AW11*7</f>
        <v>0</v>
      </c>
      <c r="EP9" s="307" t="e">
        <f t="shared" si="85"/>
        <v>#REF!</v>
      </c>
      <c r="EQ9" s="308">
        <f>Alternance!BL9-'H. Centre'!ER9</f>
        <v>0</v>
      </c>
      <c r="ER9" s="308">
        <f>Alternance!BJ9*7</f>
        <v>0</v>
      </c>
      <c r="ES9" s="308">
        <f>Alternance!BI9*7</f>
        <v>0</v>
      </c>
      <c r="ET9" s="307">
        <f t="shared" si="86"/>
        <v>0</v>
      </c>
      <c r="EU9" s="309" t="e">
        <f t="shared" si="35"/>
        <v>#REF!</v>
      </c>
      <c r="EV9" s="311" t="e">
        <f t="shared" ca="1" si="36"/>
        <v>#VALUE!</v>
      </c>
      <c r="EW9" s="311" t="e">
        <f t="shared" ca="1" si="87"/>
        <v>#VALUE!</v>
      </c>
      <c r="EX9" s="311">
        <f t="shared" si="88"/>
        <v>560</v>
      </c>
      <c r="EY9" s="311">
        <f t="shared" si="89"/>
        <v>0</v>
      </c>
      <c r="EZ9" s="311" t="e">
        <f t="shared" ca="1" si="90"/>
        <v>#VALUE!</v>
      </c>
    </row>
    <row r="10" spans="1:156" ht="20.100000000000001" customHeight="1" thickBot="1" x14ac:dyDescent="0.25">
      <c r="A10" s="278">
        <v>7</v>
      </c>
      <c r="B10" s="6" t="str">
        <f>IF(Entrees!B8="","",Entrees!B8)</f>
        <v>X</v>
      </c>
      <c r="C10" s="6" t="str">
        <f>IF(Entrees!C8="","",Entrees!C8)</f>
        <v>Y</v>
      </c>
      <c r="D10" s="9">
        <f>Entrees!D8</f>
        <v>41911</v>
      </c>
      <c r="E10" s="9">
        <f>IF(Entrees!O8="",Entrees!E8,Entrees!O8)</f>
        <v>42185</v>
      </c>
      <c r="F10" s="12" t="e">
        <f t="shared" ca="1" si="0"/>
        <v>#VALUE!</v>
      </c>
      <c r="G10" s="11" t="e">
        <f t="shared" ca="1" si="37"/>
        <v>#VALUE!</v>
      </c>
      <c r="H10" s="23">
        <f t="shared" si="38"/>
        <v>41911</v>
      </c>
      <c r="I10" s="23">
        <f t="shared" si="39"/>
        <v>41912</v>
      </c>
      <c r="J10" s="307" t="e">
        <f t="shared" ca="1" si="1"/>
        <v>#VALUE!</v>
      </c>
      <c r="K10" s="308" t="e">
        <f t="shared" ca="1" si="40"/>
        <v>#VALUE!</v>
      </c>
      <c r="L10" s="308">
        <f>'Absence centre'!F12*7</f>
        <v>0</v>
      </c>
      <c r="M10" s="308">
        <f>'Absence centre'!E12*7</f>
        <v>0</v>
      </c>
      <c r="N10" s="307" t="e">
        <f t="shared" ca="1" si="41"/>
        <v>#VALUE!</v>
      </c>
      <c r="O10" s="308">
        <f>Alternance!I10-'H. Centre'!P10</f>
        <v>0</v>
      </c>
      <c r="P10" s="308">
        <f>Alternance!G10*7</f>
        <v>0</v>
      </c>
      <c r="Q10" s="308">
        <f>Alternance!F10*7</f>
        <v>0</v>
      </c>
      <c r="R10" s="307">
        <f t="shared" si="42"/>
        <v>0</v>
      </c>
      <c r="S10" s="309" t="e">
        <f t="shared" ca="1" si="2"/>
        <v>#VALUE!</v>
      </c>
      <c r="T10" s="23">
        <f t="shared" si="43"/>
        <v>41913</v>
      </c>
      <c r="U10" s="23">
        <f t="shared" si="44"/>
        <v>41943</v>
      </c>
      <c r="V10" s="310" t="e">
        <f t="shared" si="3"/>
        <v>#REF!</v>
      </c>
      <c r="W10" s="308" t="e">
        <f t="shared" si="4"/>
        <v>#REF!</v>
      </c>
      <c r="X10" s="308">
        <f>'Absence centre'!J12*7</f>
        <v>0</v>
      </c>
      <c r="Y10" s="308">
        <f>'Absence centre'!I12*7</f>
        <v>0</v>
      </c>
      <c r="Z10" s="307" t="e">
        <f t="shared" si="45"/>
        <v>#REF!</v>
      </c>
      <c r="AA10" s="308">
        <f>Alternance!N10-'H. Centre'!AB10</f>
        <v>0</v>
      </c>
      <c r="AB10" s="308">
        <f>Alternance!L10*7</f>
        <v>0</v>
      </c>
      <c r="AC10" s="308">
        <f>Alternance!K10*7</f>
        <v>0</v>
      </c>
      <c r="AD10" s="307">
        <f t="shared" si="46"/>
        <v>0</v>
      </c>
      <c r="AE10" s="309" t="e">
        <f t="shared" si="5"/>
        <v>#REF!</v>
      </c>
      <c r="AF10" s="23">
        <f t="shared" si="47"/>
        <v>41944</v>
      </c>
      <c r="AG10" s="23">
        <f t="shared" si="48"/>
        <v>41973</v>
      </c>
      <c r="AH10" s="310" t="e">
        <f t="shared" si="6"/>
        <v>#REF!</v>
      </c>
      <c r="AI10" s="308" t="e">
        <f t="shared" si="7"/>
        <v>#REF!</v>
      </c>
      <c r="AJ10" s="308">
        <f>'Absence centre'!N12*7</f>
        <v>0</v>
      </c>
      <c r="AK10" s="308">
        <f>'Absence centre'!M12*7</f>
        <v>0</v>
      </c>
      <c r="AL10" s="307" t="e">
        <f t="shared" si="49"/>
        <v>#REF!</v>
      </c>
      <c r="AM10" s="308">
        <f>Alternance!S10-'H. Centre'!AN10</f>
        <v>133</v>
      </c>
      <c r="AN10" s="308">
        <f>Alternance!Q10*7</f>
        <v>0</v>
      </c>
      <c r="AO10" s="308">
        <f>Alternance!P10*7</f>
        <v>0</v>
      </c>
      <c r="AP10" s="307">
        <f t="shared" si="50"/>
        <v>133</v>
      </c>
      <c r="AQ10" s="309" t="e">
        <f t="shared" si="8"/>
        <v>#REF!</v>
      </c>
      <c r="AR10" s="23">
        <f t="shared" si="51"/>
        <v>41974</v>
      </c>
      <c r="AS10" s="23">
        <f t="shared" si="52"/>
        <v>42004</v>
      </c>
      <c r="AT10" s="310" t="e">
        <f t="shared" si="9"/>
        <v>#REF!</v>
      </c>
      <c r="AU10" s="308" t="e">
        <f t="shared" si="10"/>
        <v>#REF!</v>
      </c>
      <c r="AV10" s="308">
        <f>'Absence centre'!R12*7</f>
        <v>0</v>
      </c>
      <c r="AW10" s="308">
        <f>'Absence centre'!Q12*5</f>
        <v>0</v>
      </c>
      <c r="AX10" s="307" t="e">
        <f t="shared" si="53"/>
        <v>#REF!</v>
      </c>
      <c r="AY10" s="308">
        <f>Alternance!X10-'H. Centre'!AZ10</f>
        <v>7</v>
      </c>
      <c r="AZ10" s="308">
        <f>Alternance!V10*7</f>
        <v>0</v>
      </c>
      <c r="BA10" s="308">
        <f>Alternance!U10*7</f>
        <v>0</v>
      </c>
      <c r="BB10" s="307">
        <f t="shared" si="54"/>
        <v>7</v>
      </c>
      <c r="BC10" s="309" t="e">
        <f t="shared" si="11"/>
        <v>#REF!</v>
      </c>
      <c r="BD10" s="23">
        <f t="shared" si="55"/>
        <v>42005</v>
      </c>
      <c r="BE10" s="23">
        <f t="shared" si="56"/>
        <v>42035</v>
      </c>
      <c r="BF10" s="310" t="e">
        <f t="shared" si="12"/>
        <v>#REF!</v>
      </c>
      <c r="BG10" s="308" t="e">
        <f t="shared" si="13"/>
        <v>#REF!</v>
      </c>
      <c r="BH10" s="308">
        <f>'Absence centre'!V12*7</f>
        <v>0</v>
      </c>
      <c r="BI10" s="308">
        <f>'Absence centre'!U12*7</f>
        <v>0</v>
      </c>
      <c r="BJ10" s="307" t="e">
        <f t="shared" si="57"/>
        <v>#REF!</v>
      </c>
      <c r="BK10" s="308">
        <f>Alternance!AC10-'H. Centre'!BL10</f>
        <v>140</v>
      </c>
      <c r="BL10" s="308">
        <f>Alternance!AF10*7</f>
        <v>0</v>
      </c>
      <c r="BM10" s="308">
        <f>Alternance!AE10*7</f>
        <v>0</v>
      </c>
      <c r="BN10" s="307">
        <f t="shared" si="58"/>
        <v>140</v>
      </c>
      <c r="BO10" s="309" t="e">
        <f t="shared" si="14"/>
        <v>#REF!</v>
      </c>
      <c r="BP10" s="23">
        <f t="shared" si="59"/>
        <v>42036</v>
      </c>
      <c r="BQ10" s="23">
        <f t="shared" si="60"/>
        <v>42063</v>
      </c>
      <c r="BR10" s="310" t="e">
        <f t="shared" si="15"/>
        <v>#REF!</v>
      </c>
      <c r="BS10" s="308" t="e">
        <f t="shared" si="16"/>
        <v>#REF!</v>
      </c>
      <c r="BT10" s="308">
        <f>'Absence centre'!Z12*7</f>
        <v>0</v>
      </c>
      <c r="BU10" s="308">
        <f>'Absence centre'!Y12*7</f>
        <v>0</v>
      </c>
      <c r="BV10" s="307" t="e">
        <f t="shared" si="61"/>
        <v>#REF!</v>
      </c>
      <c r="BW10" s="308">
        <f>Alternance!AH10-'H. Centre'!BX10</f>
        <v>70</v>
      </c>
      <c r="BX10" s="308">
        <f>Alternance!AF10*7</f>
        <v>0</v>
      </c>
      <c r="BY10" s="308">
        <f>Alternance!AE10*7</f>
        <v>0</v>
      </c>
      <c r="BZ10" s="307">
        <f t="shared" si="62"/>
        <v>70</v>
      </c>
      <c r="CA10" s="309" t="e">
        <f t="shared" si="17"/>
        <v>#REF!</v>
      </c>
      <c r="CB10" s="23">
        <f t="shared" si="63"/>
        <v>42064</v>
      </c>
      <c r="CC10" s="23">
        <f t="shared" si="64"/>
        <v>42094</v>
      </c>
      <c r="CD10" s="310" t="e">
        <f t="shared" si="18"/>
        <v>#REF!</v>
      </c>
      <c r="CE10" s="308" t="e">
        <f t="shared" si="19"/>
        <v>#REF!</v>
      </c>
      <c r="CF10" s="308">
        <f>'Absence centre'!AD12*7</f>
        <v>0</v>
      </c>
      <c r="CG10" s="308">
        <f>'Absence centre'!AC12*7</f>
        <v>0</v>
      </c>
      <c r="CH10" s="307" t="e">
        <f t="shared" si="65"/>
        <v>#REF!</v>
      </c>
      <c r="CI10" s="308">
        <f>Alternance!AM10-'H. Centre'!CJ10</f>
        <v>119</v>
      </c>
      <c r="CJ10" s="308">
        <f>Alternance!AK10*7</f>
        <v>0</v>
      </c>
      <c r="CK10" s="308">
        <f>Alternance!AJ10*7</f>
        <v>0</v>
      </c>
      <c r="CL10" s="307">
        <f t="shared" si="66"/>
        <v>119</v>
      </c>
      <c r="CM10" s="309" t="e">
        <f t="shared" si="20"/>
        <v>#REF!</v>
      </c>
      <c r="CN10" s="23">
        <f t="shared" si="67"/>
        <v>42095</v>
      </c>
      <c r="CO10" s="23">
        <f t="shared" si="68"/>
        <v>42124</v>
      </c>
      <c r="CP10" s="310" t="e">
        <f t="shared" si="21"/>
        <v>#REF!</v>
      </c>
      <c r="CQ10" s="308" t="e">
        <f t="shared" si="22"/>
        <v>#REF!</v>
      </c>
      <c r="CR10" s="308">
        <f>'Absence centre'!AH12*7</f>
        <v>0</v>
      </c>
      <c r="CS10" s="308">
        <f>'Absence centre'!AG12*7</f>
        <v>0</v>
      </c>
      <c r="CT10" s="307" t="e">
        <f t="shared" si="69"/>
        <v>#REF!</v>
      </c>
      <c r="CU10" s="308">
        <f>Alternance!AR10-'H. Centre'!CV10</f>
        <v>91</v>
      </c>
      <c r="CV10" s="308">
        <f>Alternance!AP10*7</f>
        <v>0</v>
      </c>
      <c r="CW10" s="308">
        <f>Alternance!AO10*7</f>
        <v>0</v>
      </c>
      <c r="CX10" s="307">
        <f t="shared" si="70"/>
        <v>91</v>
      </c>
      <c r="CY10" s="309" t="e">
        <f t="shared" si="23"/>
        <v>#REF!</v>
      </c>
      <c r="CZ10" s="23">
        <f t="shared" si="71"/>
        <v>42125</v>
      </c>
      <c r="DA10" s="23">
        <f t="shared" si="72"/>
        <v>42155</v>
      </c>
      <c r="DB10" s="310" t="e">
        <f t="shared" si="24"/>
        <v>#REF!</v>
      </c>
      <c r="DC10" s="308" t="e">
        <f t="shared" si="25"/>
        <v>#REF!</v>
      </c>
      <c r="DD10" s="308">
        <f>'Absence centre'!AL12*7</f>
        <v>0</v>
      </c>
      <c r="DE10" s="308">
        <f>'Absence centre'!AK12*7</f>
        <v>0</v>
      </c>
      <c r="DF10" s="307" t="e">
        <f t="shared" si="73"/>
        <v>#REF!</v>
      </c>
      <c r="DG10" s="308">
        <f>Alternance!AW10-'H. Centre'!DH10</f>
        <v>0</v>
      </c>
      <c r="DH10" s="308">
        <f>Alternance!AZ10*7</f>
        <v>0</v>
      </c>
      <c r="DI10" s="308">
        <f>Alternance!AY10*7</f>
        <v>0</v>
      </c>
      <c r="DJ10" s="307">
        <f t="shared" si="74"/>
        <v>0</v>
      </c>
      <c r="DK10" s="309" t="e">
        <f t="shared" si="26"/>
        <v>#REF!</v>
      </c>
      <c r="DL10" s="23">
        <f t="shared" si="75"/>
        <v>42156</v>
      </c>
      <c r="DM10" s="23">
        <f t="shared" si="76"/>
        <v>42185</v>
      </c>
      <c r="DN10" s="310" t="e">
        <f t="shared" si="27"/>
        <v>#REF!</v>
      </c>
      <c r="DO10" s="308" t="e">
        <f t="shared" si="28"/>
        <v>#REF!</v>
      </c>
      <c r="DP10" s="308">
        <f>'Absence centre'!AP12*7</f>
        <v>0</v>
      </c>
      <c r="DQ10" s="308">
        <f>'Absence centre'!AO12*7</f>
        <v>0</v>
      </c>
      <c r="DR10" s="307" t="e">
        <f t="shared" si="77"/>
        <v>#REF!</v>
      </c>
      <c r="DS10" s="308">
        <f>Alternance!BB10-'H. Centre'!DT10</f>
        <v>0</v>
      </c>
      <c r="DT10" s="308">
        <f>Alternance!AZ10*7</f>
        <v>0</v>
      </c>
      <c r="DU10" s="308">
        <f>Alternance!AY10*7</f>
        <v>0</v>
      </c>
      <c r="DV10" s="307">
        <f t="shared" si="78"/>
        <v>0</v>
      </c>
      <c r="DW10" s="309" t="e">
        <f t="shared" si="29"/>
        <v>#REF!</v>
      </c>
      <c r="DX10" s="23">
        <f t="shared" si="79"/>
        <v>0</v>
      </c>
      <c r="DY10" s="23">
        <f t="shared" si="80"/>
        <v>0</v>
      </c>
      <c r="DZ10" s="310" t="e">
        <f t="shared" si="30"/>
        <v>#REF!</v>
      </c>
      <c r="EA10" s="308" t="e">
        <f t="shared" si="31"/>
        <v>#REF!</v>
      </c>
      <c r="EB10" s="308">
        <f>'Absence centre'!AT12*7</f>
        <v>0</v>
      </c>
      <c r="EC10" s="308">
        <f>'Absence centre'!AS12*7</f>
        <v>0</v>
      </c>
      <c r="ED10" s="307" t="e">
        <f t="shared" si="81"/>
        <v>#REF!</v>
      </c>
      <c r="EE10" s="308">
        <f>Alternance!BG10-'H. Centre'!EF10</f>
        <v>0</v>
      </c>
      <c r="EF10" s="308">
        <f>Alternance!BE10*7</f>
        <v>0</v>
      </c>
      <c r="EG10" s="308">
        <f>Alternance!BD10*7</f>
        <v>0</v>
      </c>
      <c r="EH10" s="307">
        <f t="shared" si="82"/>
        <v>0</v>
      </c>
      <c r="EI10" s="309" t="e">
        <f t="shared" si="32"/>
        <v>#REF!</v>
      </c>
      <c r="EJ10" s="23">
        <f t="shared" si="83"/>
        <v>0</v>
      </c>
      <c r="EK10" s="23">
        <f t="shared" si="84"/>
        <v>0</v>
      </c>
      <c r="EL10" s="310" t="e">
        <f t="shared" si="33"/>
        <v>#REF!</v>
      </c>
      <c r="EM10" s="308" t="e">
        <f t="shared" si="34"/>
        <v>#REF!</v>
      </c>
      <c r="EN10" s="308">
        <f>'Absence centre'!AX12*7</f>
        <v>0</v>
      </c>
      <c r="EO10" s="308">
        <f>'Absence centre'!AW12*7</f>
        <v>0</v>
      </c>
      <c r="EP10" s="307" t="e">
        <f t="shared" si="85"/>
        <v>#REF!</v>
      </c>
      <c r="EQ10" s="308">
        <f>Alternance!BL10-'H. Centre'!ER10</f>
        <v>0</v>
      </c>
      <c r="ER10" s="308">
        <f>Alternance!BJ10*7</f>
        <v>0</v>
      </c>
      <c r="ES10" s="308">
        <f>Alternance!BI10*7</f>
        <v>0</v>
      </c>
      <c r="ET10" s="307">
        <f t="shared" si="86"/>
        <v>0</v>
      </c>
      <c r="EU10" s="309" t="e">
        <f t="shared" si="35"/>
        <v>#REF!</v>
      </c>
      <c r="EV10" s="311" t="e">
        <f t="shared" ca="1" si="36"/>
        <v>#VALUE!</v>
      </c>
      <c r="EW10" s="311" t="e">
        <f t="shared" ca="1" si="87"/>
        <v>#VALUE!</v>
      </c>
      <c r="EX10" s="311">
        <f t="shared" si="88"/>
        <v>560</v>
      </c>
      <c r="EY10" s="311">
        <f t="shared" si="89"/>
        <v>0</v>
      </c>
      <c r="EZ10" s="311" t="e">
        <f t="shared" ca="1" si="90"/>
        <v>#VALUE!</v>
      </c>
    </row>
    <row r="11" spans="1:156" s="8" customFormat="1" ht="20.100000000000001" customHeight="1" thickBot="1" x14ac:dyDescent="0.25">
      <c r="A11" s="278">
        <v>8</v>
      </c>
      <c r="B11" s="6" t="str">
        <f>IF(Entrees!B9="","",Entrees!B9)</f>
        <v>X</v>
      </c>
      <c r="C11" s="6" t="str">
        <f>IF(Entrees!C9="","",Entrees!C9)</f>
        <v>Y</v>
      </c>
      <c r="D11" s="9">
        <f>Entrees!D9</f>
        <v>41911</v>
      </c>
      <c r="E11" s="9">
        <f>IF(Entrees!O9="",Entrees!E9,Entrees!O9)</f>
        <v>42185</v>
      </c>
      <c r="F11" s="12" t="e">
        <f t="shared" ca="1" si="0"/>
        <v>#VALUE!</v>
      </c>
      <c r="G11" s="11" t="e">
        <f t="shared" ca="1" si="37"/>
        <v>#VALUE!</v>
      </c>
      <c r="H11" s="23">
        <f t="shared" si="38"/>
        <v>41911</v>
      </c>
      <c r="I11" s="23">
        <f t="shared" si="39"/>
        <v>41912</v>
      </c>
      <c r="J11" s="307" t="e">
        <f t="shared" ca="1" si="1"/>
        <v>#VALUE!</v>
      </c>
      <c r="K11" s="308" t="e">
        <f t="shared" ca="1" si="40"/>
        <v>#VALUE!</v>
      </c>
      <c r="L11" s="308">
        <f>'Absence centre'!F13*7</f>
        <v>0</v>
      </c>
      <c r="M11" s="308">
        <f>'Absence centre'!E13*7</f>
        <v>0</v>
      </c>
      <c r="N11" s="307" t="e">
        <f t="shared" ca="1" si="41"/>
        <v>#VALUE!</v>
      </c>
      <c r="O11" s="308">
        <f>Alternance!I11-'H. Centre'!P11</f>
        <v>0</v>
      </c>
      <c r="P11" s="308">
        <f>Alternance!G11*7</f>
        <v>0</v>
      </c>
      <c r="Q11" s="308">
        <f>Alternance!F11*7</f>
        <v>0</v>
      </c>
      <c r="R11" s="307">
        <f t="shared" si="42"/>
        <v>0</v>
      </c>
      <c r="S11" s="309" t="e">
        <f t="shared" ca="1" si="2"/>
        <v>#VALUE!</v>
      </c>
      <c r="T11" s="23">
        <f t="shared" si="43"/>
        <v>41913</v>
      </c>
      <c r="U11" s="23">
        <f t="shared" si="44"/>
        <v>41943</v>
      </c>
      <c r="V11" s="310" t="e">
        <f t="shared" si="3"/>
        <v>#REF!</v>
      </c>
      <c r="W11" s="308" t="e">
        <f t="shared" si="4"/>
        <v>#REF!</v>
      </c>
      <c r="X11" s="308">
        <f>'Absence centre'!J13*7</f>
        <v>0</v>
      </c>
      <c r="Y11" s="308">
        <f>'Absence centre'!I13*7</f>
        <v>0</v>
      </c>
      <c r="Z11" s="307" t="e">
        <f t="shared" si="45"/>
        <v>#REF!</v>
      </c>
      <c r="AA11" s="308">
        <f>Alternance!N11-'H. Centre'!AB11</f>
        <v>0</v>
      </c>
      <c r="AB11" s="308">
        <f>Alternance!L11*7</f>
        <v>0</v>
      </c>
      <c r="AC11" s="308">
        <f>Alternance!K11*7</f>
        <v>0</v>
      </c>
      <c r="AD11" s="307">
        <f t="shared" si="46"/>
        <v>0</v>
      </c>
      <c r="AE11" s="309" t="e">
        <f t="shared" si="5"/>
        <v>#REF!</v>
      </c>
      <c r="AF11" s="23">
        <f t="shared" si="47"/>
        <v>41944</v>
      </c>
      <c r="AG11" s="23">
        <f t="shared" si="48"/>
        <v>41973</v>
      </c>
      <c r="AH11" s="310" t="e">
        <f t="shared" si="6"/>
        <v>#REF!</v>
      </c>
      <c r="AI11" s="308" t="e">
        <f t="shared" si="7"/>
        <v>#REF!</v>
      </c>
      <c r="AJ11" s="308">
        <f>'Absence centre'!N13*7</f>
        <v>0</v>
      </c>
      <c r="AK11" s="308">
        <f>'Absence centre'!M13*7</f>
        <v>0</v>
      </c>
      <c r="AL11" s="307" t="e">
        <f t="shared" si="49"/>
        <v>#REF!</v>
      </c>
      <c r="AM11" s="308">
        <f>Alternance!S11-'H. Centre'!AN11</f>
        <v>133</v>
      </c>
      <c r="AN11" s="308">
        <f>Alternance!Q11*7</f>
        <v>0</v>
      </c>
      <c r="AO11" s="308">
        <f>Alternance!P11*7</f>
        <v>0</v>
      </c>
      <c r="AP11" s="307">
        <f t="shared" si="50"/>
        <v>133</v>
      </c>
      <c r="AQ11" s="309" t="e">
        <f t="shared" si="8"/>
        <v>#REF!</v>
      </c>
      <c r="AR11" s="23">
        <f t="shared" si="51"/>
        <v>41974</v>
      </c>
      <c r="AS11" s="23">
        <f t="shared" si="52"/>
        <v>42004</v>
      </c>
      <c r="AT11" s="310" t="e">
        <f t="shared" si="9"/>
        <v>#REF!</v>
      </c>
      <c r="AU11" s="308" t="e">
        <f t="shared" si="10"/>
        <v>#REF!</v>
      </c>
      <c r="AV11" s="308">
        <f>'Absence centre'!R13*7</f>
        <v>0</v>
      </c>
      <c r="AW11" s="308">
        <f>'Absence centre'!Q13*5</f>
        <v>0</v>
      </c>
      <c r="AX11" s="307" t="e">
        <f t="shared" si="53"/>
        <v>#REF!</v>
      </c>
      <c r="AY11" s="308">
        <f>Alternance!X11-'H. Centre'!AZ11</f>
        <v>7</v>
      </c>
      <c r="AZ11" s="308">
        <f>Alternance!V11*7</f>
        <v>0</v>
      </c>
      <c r="BA11" s="308">
        <f>Alternance!U11*7</f>
        <v>0</v>
      </c>
      <c r="BB11" s="307">
        <f t="shared" si="54"/>
        <v>7</v>
      </c>
      <c r="BC11" s="309" t="e">
        <f t="shared" si="11"/>
        <v>#REF!</v>
      </c>
      <c r="BD11" s="23">
        <f t="shared" si="55"/>
        <v>42005</v>
      </c>
      <c r="BE11" s="23">
        <f t="shared" si="56"/>
        <v>42035</v>
      </c>
      <c r="BF11" s="310" t="e">
        <f t="shared" si="12"/>
        <v>#REF!</v>
      </c>
      <c r="BG11" s="308" t="e">
        <f t="shared" si="13"/>
        <v>#REF!</v>
      </c>
      <c r="BH11" s="308">
        <f>'Absence centre'!V13*7</f>
        <v>0</v>
      </c>
      <c r="BI11" s="308">
        <f>'Absence centre'!U13*7</f>
        <v>0</v>
      </c>
      <c r="BJ11" s="307" t="e">
        <f t="shared" si="57"/>
        <v>#REF!</v>
      </c>
      <c r="BK11" s="308">
        <f>Alternance!AC11-'H. Centre'!BL11</f>
        <v>140</v>
      </c>
      <c r="BL11" s="308">
        <f>Alternance!AF11*7</f>
        <v>0</v>
      </c>
      <c r="BM11" s="308">
        <f>Alternance!AE11*7</f>
        <v>0</v>
      </c>
      <c r="BN11" s="307">
        <f t="shared" si="58"/>
        <v>140</v>
      </c>
      <c r="BO11" s="309" t="e">
        <f t="shared" si="14"/>
        <v>#REF!</v>
      </c>
      <c r="BP11" s="23">
        <f t="shared" si="59"/>
        <v>42036</v>
      </c>
      <c r="BQ11" s="23">
        <f t="shared" si="60"/>
        <v>42063</v>
      </c>
      <c r="BR11" s="310" t="e">
        <f t="shared" si="15"/>
        <v>#REF!</v>
      </c>
      <c r="BS11" s="308" t="e">
        <f t="shared" si="16"/>
        <v>#REF!</v>
      </c>
      <c r="BT11" s="308">
        <f>'Absence centre'!Z13*7</f>
        <v>0</v>
      </c>
      <c r="BU11" s="308">
        <f>'Absence centre'!Y13*7</f>
        <v>0</v>
      </c>
      <c r="BV11" s="307" t="e">
        <f t="shared" si="61"/>
        <v>#REF!</v>
      </c>
      <c r="BW11" s="308">
        <f>Alternance!AH11-'H. Centre'!BX11</f>
        <v>70</v>
      </c>
      <c r="BX11" s="308">
        <f>Alternance!AF11*7</f>
        <v>0</v>
      </c>
      <c r="BY11" s="308">
        <f>Alternance!AE11*7</f>
        <v>0</v>
      </c>
      <c r="BZ11" s="307">
        <f t="shared" si="62"/>
        <v>70</v>
      </c>
      <c r="CA11" s="309" t="e">
        <f t="shared" si="17"/>
        <v>#REF!</v>
      </c>
      <c r="CB11" s="23">
        <f t="shared" si="63"/>
        <v>42064</v>
      </c>
      <c r="CC11" s="23">
        <f t="shared" si="64"/>
        <v>42094</v>
      </c>
      <c r="CD11" s="310" t="e">
        <f t="shared" si="18"/>
        <v>#REF!</v>
      </c>
      <c r="CE11" s="308" t="e">
        <f t="shared" si="19"/>
        <v>#REF!</v>
      </c>
      <c r="CF11" s="308">
        <f>'Absence centre'!AD13*7</f>
        <v>0</v>
      </c>
      <c r="CG11" s="308">
        <f>'Absence centre'!AC13*7</f>
        <v>0</v>
      </c>
      <c r="CH11" s="307" t="e">
        <f t="shared" si="65"/>
        <v>#REF!</v>
      </c>
      <c r="CI11" s="308">
        <f>Alternance!AM11-'H. Centre'!CJ11</f>
        <v>119</v>
      </c>
      <c r="CJ11" s="308">
        <f>Alternance!AK11*7</f>
        <v>0</v>
      </c>
      <c r="CK11" s="308">
        <f>Alternance!AJ11*7</f>
        <v>0</v>
      </c>
      <c r="CL11" s="307">
        <f t="shared" si="66"/>
        <v>119</v>
      </c>
      <c r="CM11" s="309" t="e">
        <f t="shared" si="20"/>
        <v>#REF!</v>
      </c>
      <c r="CN11" s="23">
        <f t="shared" si="67"/>
        <v>42095</v>
      </c>
      <c r="CO11" s="23">
        <f t="shared" si="68"/>
        <v>42124</v>
      </c>
      <c r="CP11" s="310" t="e">
        <f t="shared" si="21"/>
        <v>#REF!</v>
      </c>
      <c r="CQ11" s="308" t="e">
        <f t="shared" si="22"/>
        <v>#REF!</v>
      </c>
      <c r="CR11" s="308">
        <f>'Absence centre'!AH13*7</f>
        <v>0</v>
      </c>
      <c r="CS11" s="308">
        <f>'Absence centre'!AG13*7</f>
        <v>0</v>
      </c>
      <c r="CT11" s="307" t="e">
        <f t="shared" si="69"/>
        <v>#REF!</v>
      </c>
      <c r="CU11" s="308">
        <f>Alternance!AR11-'H. Centre'!CV11</f>
        <v>91</v>
      </c>
      <c r="CV11" s="308">
        <f>Alternance!AP11*7</f>
        <v>0</v>
      </c>
      <c r="CW11" s="308">
        <f>Alternance!AO11*7</f>
        <v>0</v>
      </c>
      <c r="CX11" s="307">
        <f t="shared" si="70"/>
        <v>91</v>
      </c>
      <c r="CY11" s="309" t="e">
        <f t="shared" si="23"/>
        <v>#REF!</v>
      </c>
      <c r="CZ11" s="23">
        <f t="shared" si="71"/>
        <v>42125</v>
      </c>
      <c r="DA11" s="23">
        <f t="shared" si="72"/>
        <v>42155</v>
      </c>
      <c r="DB11" s="310" t="e">
        <f t="shared" si="24"/>
        <v>#REF!</v>
      </c>
      <c r="DC11" s="308" t="e">
        <f t="shared" si="25"/>
        <v>#REF!</v>
      </c>
      <c r="DD11" s="308">
        <f>'Absence centre'!AL13*7</f>
        <v>0</v>
      </c>
      <c r="DE11" s="308">
        <f>'Absence centre'!AK13*7</f>
        <v>0</v>
      </c>
      <c r="DF11" s="307" t="e">
        <f t="shared" si="73"/>
        <v>#REF!</v>
      </c>
      <c r="DG11" s="308">
        <f>Alternance!AW11-'H. Centre'!DH11</f>
        <v>0</v>
      </c>
      <c r="DH11" s="308">
        <f>Alternance!AZ11*7</f>
        <v>0</v>
      </c>
      <c r="DI11" s="308">
        <f>Alternance!AY11*7</f>
        <v>0</v>
      </c>
      <c r="DJ11" s="307">
        <f t="shared" si="74"/>
        <v>0</v>
      </c>
      <c r="DK11" s="309" t="e">
        <f t="shared" si="26"/>
        <v>#REF!</v>
      </c>
      <c r="DL11" s="23">
        <f t="shared" si="75"/>
        <v>42156</v>
      </c>
      <c r="DM11" s="23">
        <f t="shared" si="76"/>
        <v>42185</v>
      </c>
      <c r="DN11" s="310" t="e">
        <f t="shared" si="27"/>
        <v>#REF!</v>
      </c>
      <c r="DO11" s="308" t="e">
        <f t="shared" si="28"/>
        <v>#REF!</v>
      </c>
      <c r="DP11" s="308">
        <f>'Absence centre'!AP13*7</f>
        <v>0</v>
      </c>
      <c r="DQ11" s="308">
        <f>'Absence centre'!AO13*7</f>
        <v>0</v>
      </c>
      <c r="DR11" s="307" t="e">
        <f t="shared" si="77"/>
        <v>#REF!</v>
      </c>
      <c r="DS11" s="308">
        <f>Alternance!BB11-'H. Centre'!DT11</f>
        <v>0</v>
      </c>
      <c r="DT11" s="308">
        <f>Alternance!AZ11*7</f>
        <v>0</v>
      </c>
      <c r="DU11" s="308">
        <f>Alternance!AY11*7</f>
        <v>0</v>
      </c>
      <c r="DV11" s="307">
        <f t="shared" si="78"/>
        <v>0</v>
      </c>
      <c r="DW11" s="309" t="e">
        <f t="shared" si="29"/>
        <v>#REF!</v>
      </c>
      <c r="DX11" s="23">
        <f t="shared" si="79"/>
        <v>0</v>
      </c>
      <c r="DY11" s="23">
        <f t="shared" si="80"/>
        <v>0</v>
      </c>
      <c r="DZ11" s="310" t="e">
        <f t="shared" si="30"/>
        <v>#REF!</v>
      </c>
      <c r="EA11" s="308" t="e">
        <f t="shared" si="31"/>
        <v>#REF!</v>
      </c>
      <c r="EB11" s="308">
        <f>'Absence centre'!AT13*7</f>
        <v>0</v>
      </c>
      <c r="EC11" s="308">
        <f>'Absence centre'!AS13*7</f>
        <v>0</v>
      </c>
      <c r="ED11" s="307" t="e">
        <f t="shared" si="81"/>
        <v>#REF!</v>
      </c>
      <c r="EE11" s="308">
        <f>Alternance!BG11-'H. Centre'!EF11</f>
        <v>0</v>
      </c>
      <c r="EF11" s="308">
        <f>Alternance!BE11*7</f>
        <v>0</v>
      </c>
      <c r="EG11" s="308">
        <f>Alternance!BD11*7</f>
        <v>0</v>
      </c>
      <c r="EH11" s="307">
        <f t="shared" si="82"/>
        <v>0</v>
      </c>
      <c r="EI11" s="309" t="e">
        <f t="shared" si="32"/>
        <v>#REF!</v>
      </c>
      <c r="EJ11" s="23">
        <f t="shared" si="83"/>
        <v>0</v>
      </c>
      <c r="EK11" s="23">
        <f t="shared" si="84"/>
        <v>0</v>
      </c>
      <c r="EL11" s="310" t="e">
        <f t="shared" si="33"/>
        <v>#REF!</v>
      </c>
      <c r="EM11" s="308" t="e">
        <f t="shared" si="34"/>
        <v>#REF!</v>
      </c>
      <c r="EN11" s="308">
        <f>'Absence centre'!AX13*7</f>
        <v>0</v>
      </c>
      <c r="EO11" s="308">
        <f>'Absence centre'!AW13*7</f>
        <v>0</v>
      </c>
      <c r="EP11" s="307" t="e">
        <f t="shared" si="85"/>
        <v>#REF!</v>
      </c>
      <c r="EQ11" s="308">
        <f>Alternance!BL11-'H. Centre'!ER11</f>
        <v>0</v>
      </c>
      <c r="ER11" s="308">
        <f>Alternance!BJ11*7</f>
        <v>0</v>
      </c>
      <c r="ES11" s="308">
        <f>Alternance!BI11*7</f>
        <v>0</v>
      </c>
      <c r="ET11" s="307">
        <f t="shared" si="86"/>
        <v>0</v>
      </c>
      <c r="EU11" s="309" t="e">
        <f t="shared" si="35"/>
        <v>#REF!</v>
      </c>
      <c r="EV11" s="311" t="e">
        <f t="shared" ca="1" si="36"/>
        <v>#VALUE!</v>
      </c>
      <c r="EW11" s="311" t="e">
        <f t="shared" ca="1" si="87"/>
        <v>#VALUE!</v>
      </c>
      <c r="EX11" s="311">
        <f t="shared" si="88"/>
        <v>560</v>
      </c>
      <c r="EY11" s="311">
        <f t="shared" si="89"/>
        <v>0</v>
      </c>
      <c r="EZ11" s="311" t="e">
        <f t="shared" ca="1" si="90"/>
        <v>#VALUE!</v>
      </c>
    </row>
    <row r="12" spans="1:156" s="5" customFormat="1" ht="20.100000000000001" customHeight="1" thickBot="1" x14ac:dyDescent="0.25">
      <c r="A12" s="278">
        <v>9</v>
      </c>
      <c r="B12" s="6" t="str">
        <f>IF(Entrees!B10="","",Entrees!B10)</f>
        <v>X</v>
      </c>
      <c r="C12" s="6" t="str">
        <f>IF(Entrees!C10="","",Entrees!C10)</f>
        <v>Y</v>
      </c>
      <c r="D12" s="9">
        <f>Entrees!D10</f>
        <v>41911</v>
      </c>
      <c r="E12" s="9">
        <f>IF(Entrees!O10="",Entrees!E10,Entrees!O10)</f>
        <v>42185</v>
      </c>
      <c r="F12" s="12" t="e">
        <f t="shared" ca="1" si="0"/>
        <v>#VALUE!</v>
      </c>
      <c r="G12" s="11" t="e">
        <f t="shared" ca="1" si="37"/>
        <v>#VALUE!</v>
      </c>
      <c r="H12" s="23">
        <f t="shared" si="38"/>
        <v>41911</v>
      </c>
      <c r="I12" s="23">
        <f t="shared" si="39"/>
        <v>41912</v>
      </c>
      <c r="J12" s="307" t="e">
        <f t="shared" ca="1" si="1"/>
        <v>#VALUE!</v>
      </c>
      <c r="K12" s="308" t="e">
        <f t="shared" ca="1" si="40"/>
        <v>#VALUE!</v>
      </c>
      <c r="L12" s="308">
        <f>'Absence centre'!F14*7</f>
        <v>0</v>
      </c>
      <c r="M12" s="308">
        <f>'Absence centre'!E14*7</f>
        <v>0</v>
      </c>
      <c r="N12" s="307" t="e">
        <f t="shared" ca="1" si="41"/>
        <v>#VALUE!</v>
      </c>
      <c r="O12" s="308">
        <f>Alternance!I12-'H. Centre'!P12</f>
        <v>0</v>
      </c>
      <c r="P12" s="308">
        <f>Alternance!G12*7</f>
        <v>0</v>
      </c>
      <c r="Q12" s="308">
        <f>Alternance!F12*7</f>
        <v>0</v>
      </c>
      <c r="R12" s="307">
        <f t="shared" si="42"/>
        <v>0</v>
      </c>
      <c r="S12" s="309" t="e">
        <f t="shared" ca="1" si="2"/>
        <v>#VALUE!</v>
      </c>
      <c r="T12" s="23">
        <f t="shared" si="43"/>
        <v>41913</v>
      </c>
      <c r="U12" s="23">
        <f t="shared" si="44"/>
        <v>41943</v>
      </c>
      <c r="V12" s="310" t="e">
        <f t="shared" si="3"/>
        <v>#REF!</v>
      </c>
      <c r="W12" s="308" t="e">
        <f t="shared" si="4"/>
        <v>#REF!</v>
      </c>
      <c r="X12" s="308">
        <f>'Absence centre'!J14*7</f>
        <v>0</v>
      </c>
      <c r="Y12" s="308">
        <f>'Absence centre'!I14*7</f>
        <v>0</v>
      </c>
      <c r="Z12" s="307" t="e">
        <f t="shared" si="45"/>
        <v>#REF!</v>
      </c>
      <c r="AA12" s="308">
        <f>Alternance!N12-'H. Centre'!AB12</f>
        <v>0</v>
      </c>
      <c r="AB12" s="308">
        <f>Alternance!L12*7</f>
        <v>0</v>
      </c>
      <c r="AC12" s="308">
        <f>Alternance!K12*7</f>
        <v>0</v>
      </c>
      <c r="AD12" s="307">
        <f t="shared" si="46"/>
        <v>0</v>
      </c>
      <c r="AE12" s="309" t="e">
        <f t="shared" si="5"/>
        <v>#REF!</v>
      </c>
      <c r="AF12" s="23">
        <f t="shared" si="47"/>
        <v>41944</v>
      </c>
      <c r="AG12" s="23">
        <f t="shared" si="48"/>
        <v>41973</v>
      </c>
      <c r="AH12" s="310" t="e">
        <f t="shared" si="6"/>
        <v>#REF!</v>
      </c>
      <c r="AI12" s="308" t="e">
        <f t="shared" si="7"/>
        <v>#REF!</v>
      </c>
      <c r="AJ12" s="308">
        <f>'Absence centre'!N14*7</f>
        <v>0</v>
      </c>
      <c r="AK12" s="308">
        <f>'Absence centre'!M14*7</f>
        <v>0</v>
      </c>
      <c r="AL12" s="307" t="e">
        <f t="shared" si="49"/>
        <v>#REF!</v>
      </c>
      <c r="AM12" s="308">
        <f>Alternance!S12-'H. Centre'!AN12</f>
        <v>133</v>
      </c>
      <c r="AN12" s="308">
        <f>Alternance!Q12*7</f>
        <v>0</v>
      </c>
      <c r="AO12" s="308">
        <f>Alternance!P12*7</f>
        <v>0</v>
      </c>
      <c r="AP12" s="307">
        <f t="shared" si="50"/>
        <v>133</v>
      </c>
      <c r="AQ12" s="309" t="e">
        <f t="shared" si="8"/>
        <v>#REF!</v>
      </c>
      <c r="AR12" s="23">
        <f t="shared" si="51"/>
        <v>41974</v>
      </c>
      <c r="AS12" s="23">
        <f t="shared" si="52"/>
        <v>42004</v>
      </c>
      <c r="AT12" s="310" t="e">
        <f t="shared" si="9"/>
        <v>#REF!</v>
      </c>
      <c r="AU12" s="308" t="e">
        <f t="shared" si="10"/>
        <v>#REF!</v>
      </c>
      <c r="AV12" s="308">
        <f>'Absence centre'!R14*7</f>
        <v>0</v>
      </c>
      <c r="AW12" s="308">
        <f>'Absence centre'!Q14*5</f>
        <v>0</v>
      </c>
      <c r="AX12" s="307" t="e">
        <f t="shared" si="53"/>
        <v>#REF!</v>
      </c>
      <c r="AY12" s="308">
        <f>Alternance!X12-'H. Centre'!AZ12</f>
        <v>7</v>
      </c>
      <c r="AZ12" s="308">
        <f>Alternance!V12*7</f>
        <v>0</v>
      </c>
      <c r="BA12" s="308">
        <f>Alternance!U12*7</f>
        <v>0</v>
      </c>
      <c r="BB12" s="307">
        <f t="shared" si="54"/>
        <v>7</v>
      </c>
      <c r="BC12" s="309" t="e">
        <f t="shared" si="11"/>
        <v>#REF!</v>
      </c>
      <c r="BD12" s="23">
        <f t="shared" si="55"/>
        <v>42005</v>
      </c>
      <c r="BE12" s="23">
        <f t="shared" si="56"/>
        <v>42035</v>
      </c>
      <c r="BF12" s="310" t="e">
        <f t="shared" si="12"/>
        <v>#REF!</v>
      </c>
      <c r="BG12" s="308" t="e">
        <f t="shared" si="13"/>
        <v>#REF!</v>
      </c>
      <c r="BH12" s="308">
        <f>'Absence centre'!V14*7</f>
        <v>0</v>
      </c>
      <c r="BI12" s="308">
        <f>'Absence centre'!U14*7</f>
        <v>0</v>
      </c>
      <c r="BJ12" s="307" t="e">
        <f t="shared" si="57"/>
        <v>#REF!</v>
      </c>
      <c r="BK12" s="308">
        <f>Alternance!AC12-'H. Centre'!BL12</f>
        <v>140</v>
      </c>
      <c r="BL12" s="308">
        <f>Alternance!AF12*7</f>
        <v>0</v>
      </c>
      <c r="BM12" s="308">
        <f>Alternance!AE12*7</f>
        <v>0</v>
      </c>
      <c r="BN12" s="307">
        <f t="shared" si="58"/>
        <v>140</v>
      </c>
      <c r="BO12" s="309" t="e">
        <f t="shared" si="14"/>
        <v>#REF!</v>
      </c>
      <c r="BP12" s="23">
        <f t="shared" si="59"/>
        <v>42036</v>
      </c>
      <c r="BQ12" s="23">
        <f t="shared" si="60"/>
        <v>42063</v>
      </c>
      <c r="BR12" s="310" t="e">
        <f t="shared" si="15"/>
        <v>#REF!</v>
      </c>
      <c r="BS12" s="308" t="e">
        <f t="shared" si="16"/>
        <v>#REF!</v>
      </c>
      <c r="BT12" s="308">
        <f>'Absence centre'!Z14*7</f>
        <v>0</v>
      </c>
      <c r="BU12" s="308">
        <f>'Absence centre'!Y14*7</f>
        <v>0</v>
      </c>
      <c r="BV12" s="307" t="e">
        <f t="shared" si="61"/>
        <v>#REF!</v>
      </c>
      <c r="BW12" s="308">
        <f>Alternance!AH12-'H. Centre'!BX12</f>
        <v>70</v>
      </c>
      <c r="BX12" s="308">
        <f>Alternance!AF12*7</f>
        <v>0</v>
      </c>
      <c r="BY12" s="308">
        <f>Alternance!AE12*7</f>
        <v>0</v>
      </c>
      <c r="BZ12" s="307">
        <f t="shared" si="62"/>
        <v>70</v>
      </c>
      <c r="CA12" s="309" t="e">
        <f t="shared" si="17"/>
        <v>#REF!</v>
      </c>
      <c r="CB12" s="23">
        <f t="shared" si="63"/>
        <v>42064</v>
      </c>
      <c r="CC12" s="23">
        <f t="shared" si="64"/>
        <v>42094</v>
      </c>
      <c r="CD12" s="310" t="e">
        <f t="shared" si="18"/>
        <v>#REF!</v>
      </c>
      <c r="CE12" s="308" t="e">
        <f t="shared" si="19"/>
        <v>#REF!</v>
      </c>
      <c r="CF12" s="308">
        <f>'Absence centre'!AD14*7</f>
        <v>0</v>
      </c>
      <c r="CG12" s="308">
        <f>'Absence centre'!AC14*7</f>
        <v>0</v>
      </c>
      <c r="CH12" s="307" t="e">
        <f t="shared" si="65"/>
        <v>#REF!</v>
      </c>
      <c r="CI12" s="308">
        <f>Alternance!AM12-'H. Centre'!CJ12</f>
        <v>119</v>
      </c>
      <c r="CJ12" s="308">
        <f>Alternance!AK12*7</f>
        <v>0</v>
      </c>
      <c r="CK12" s="308">
        <f>Alternance!AJ12*7</f>
        <v>0</v>
      </c>
      <c r="CL12" s="307">
        <f t="shared" si="66"/>
        <v>119</v>
      </c>
      <c r="CM12" s="309" t="e">
        <f t="shared" si="20"/>
        <v>#REF!</v>
      </c>
      <c r="CN12" s="23">
        <f t="shared" si="67"/>
        <v>42095</v>
      </c>
      <c r="CO12" s="23">
        <f t="shared" si="68"/>
        <v>42124</v>
      </c>
      <c r="CP12" s="310" t="e">
        <f t="shared" si="21"/>
        <v>#REF!</v>
      </c>
      <c r="CQ12" s="308" t="e">
        <f t="shared" si="22"/>
        <v>#REF!</v>
      </c>
      <c r="CR12" s="308">
        <f>'Absence centre'!AH14*7</f>
        <v>0</v>
      </c>
      <c r="CS12" s="308">
        <f>'Absence centre'!AG14*7</f>
        <v>0</v>
      </c>
      <c r="CT12" s="307" t="e">
        <f t="shared" si="69"/>
        <v>#REF!</v>
      </c>
      <c r="CU12" s="308">
        <f>Alternance!AR12-'H. Centre'!CV12</f>
        <v>91</v>
      </c>
      <c r="CV12" s="308">
        <f>Alternance!AP12*7</f>
        <v>0</v>
      </c>
      <c r="CW12" s="308">
        <f>Alternance!AO12*7</f>
        <v>0</v>
      </c>
      <c r="CX12" s="307">
        <f t="shared" si="70"/>
        <v>91</v>
      </c>
      <c r="CY12" s="309" t="e">
        <f t="shared" si="23"/>
        <v>#REF!</v>
      </c>
      <c r="CZ12" s="23">
        <f t="shared" si="71"/>
        <v>42125</v>
      </c>
      <c r="DA12" s="23">
        <f t="shared" si="72"/>
        <v>42155</v>
      </c>
      <c r="DB12" s="310" t="e">
        <f t="shared" si="24"/>
        <v>#REF!</v>
      </c>
      <c r="DC12" s="308" t="e">
        <f t="shared" si="25"/>
        <v>#REF!</v>
      </c>
      <c r="DD12" s="308">
        <f>'Absence centre'!AL14*7</f>
        <v>0</v>
      </c>
      <c r="DE12" s="308">
        <f>'Absence centre'!AK14*7</f>
        <v>0</v>
      </c>
      <c r="DF12" s="307" t="e">
        <f t="shared" si="73"/>
        <v>#REF!</v>
      </c>
      <c r="DG12" s="308">
        <f>Alternance!AW12-'H. Centre'!DH12</f>
        <v>0</v>
      </c>
      <c r="DH12" s="308">
        <f>Alternance!AZ12*7</f>
        <v>0</v>
      </c>
      <c r="DI12" s="308">
        <f>Alternance!AY12*7</f>
        <v>0</v>
      </c>
      <c r="DJ12" s="307">
        <f t="shared" si="74"/>
        <v>0</v>
      </c>
      <c r="DK12" s="309" t="e">
        <f t="shared" si="26"/>
        <v>#REF!</v>
      </c>
      <c r="DL12" s="23">
        <f t="shared" si="75"/>
        <v>42156</v>
      </c>
      <c r="DM12" s="23">
        <f t="shared" si="76"/>
        <v>42185</v>
      </c>
      <c r="DN12" s="310" t="e">
        <f t="shared" si="27"/>
        <v>#REF!</v>
      </c>
      <c r="DO12" s="308" t="e">
        <f t="shared" si="28"/>
        <v>#REF!</v>
      </c>
      <c r="DP12" s="308">
        <f>'Absence centre'!AP14*7</f>
        <v>0</v>
      </c>
      <c r="DQ12" s="308">
        <f>'Absence centre'!AO14*7</f>
        <v>0</v>
      </c>
      <c r="DR12" s="307" t="e">
        <f t="shared" si="77"/>
        <v>#REF!</v>
      </c>
      <c r="DS12" s="308">
        <f>Alternance!BB12-'H. Centre'!DT12</f>
        <v>0</v>
      </c>
      <c r="DT12" s="308">
        <f>Alternance!AZ12*7</f>
        <v>0</v>
      </c>
      <c r="DU12" s="308">
        <f>Alternance!AY12*7</f>
        <v>0</v>
      </c>
      <c r="DV12" s="307">
        <f t="shared" si="78"/>
        <v>0</v>
      </c>
      <c r="DW12" s="309" t="e">
        <f t="shared" si="29"/>
        <v>#REF!</v>
      </c>
      <c r="DX12" s="23">
        <f t="shared" si="79"/>
        <v>0</v>
      </c>
      <c r="DY12" s="23">
        <f t="shared" si="80"/>
        <v>0</v>
      </c>
      <c r="DZ12" s="310" t="e">
        <f t="shared" si="30"/>
        <v>#REF!</v>
      </c>
      <c r="EA12" s="308" t="e">
        <f t="shared" si="31"/>
        <v>#REF!</v>
      </c>
      <c r="EB12" s="308">
        <f>'Absence centre'!AT14*7</f>
        <v>0</v>
      </c>
      <c r="EC12" s="308">
        <f>'Absence centre'!AS14*7</f>
        <v>0</v>
      </c>
      <c r="ED12" s="307" t="e">
        <f t="shared" si="81"/>
        <v>#REF!</v>
      </c>
      <c r="EE12" s="308">
        <f>Alternance!BG12-'H. Centre'!EF12</f>
        <v>0</v>
      </c>
      <c r="EF12" s="308">
        <f>Alternance!BE12*7</f>
        <v>0</v>
      </c>
      <c r="EG12" s="308">
        <f>Alternance!BD12*7</f>
        <v>0</v>
      </c>
      <c r="EH12" s="307">
        <f t="shared" si="82"/>
        <v>0</v>
      </c>
      <c r="EI12" s="309" t="e">
        <f t="shared" si="32"/>
        <v>#REF!</v>
      </c>
      <c r="EJ12" s="23">
        <f t="shared" si="83"/>
        <v>0</v>
      </c>
      <c r="EK12" s="23">
        <f t="shared" si="84"/>
        <v>0</v>
      </c>
      <c r="EL12" s="310" t="e">
        <f t="shared" si="33"/>
        <v>#REF!</v>
      </c>
      <c r="EM12" s="308" t="e">
        <f t="shared" si="34"/>
        <v>#REF!</v>
      </c>
      <c r="EN12" s="308">
        <f>'Absence centre'!AX14*7</f>
        <v>0</v>
      </c>
      <c r="EO12" s="308">
        <f>'Absence centre'!AW14*7</f>
        <v>0</v>
      </c>
      <c r="EP12" s="307" t="e">
        <f t="shared" si="85"/>
        <v>#REF!</v>
      </c>
      <c r="EQ12" s="308">
        <f>Alternance!BL12-'H. Centre'!ER12</f>
        <v>0</v>
      </c>
      <c r="ER12" s="308">
        <f>Alternance!BJ12*7</f>
        <v>0</v>
      </c>
      <c r="ES12" s="308">
        <f>Alternance!BI12*7</f>
        <v>0</v>
      </c>
      <c r="ET12" s="307">
        <f t="shared" si="86"/>
        <v>0</v>
      </c>
      <c r="EU12" s="309" t="e">
        <f t="shared" si="35"/>
        <v>#REF!</v>
      </c>
      <c r="EV12" s="311" t="e">
        <f t="shared" ca="1" si="36"/>
        <v>#VALUE!</v>
      </c>
      <c r="EW12" s="311" t="e">
        <f t="shared" ca="1" si="87"/>
        <v>#VALUE!</v>
      </c>
      <c r="EX12" s="311">
        <f t="shared" si="88"/>
        <v>560</v>
      </c>
      <c r="EY12" s="311">
        <f t="shared" si="89"/>
        <v>0</v>
      </c>
      <c r="EZ12" s="311" t="e">
        <f t="shared" ca="1" si="90"/>
        <v>#VALUE!</v>
      </c>
    </row>
    <row r="13" spans="1:156" s="5" customFormat="1" ht="20.100000000000001" customHeight="1" thickBot="1" x14ac:dyDescent="0.25">
      <c r="A13" s="278">
        <v>10</v>
      </c>
      <c r="B13" s="6" t="str">
        <f>IF(Entrees!B11="","",Entrees!B11)</f>
        <v>X</v>
      </c>
      <c r="C13" s="6" t="str">
        <f>IF(Entrees!C11="","",Entrees!C11)</f>
        <v>Y</v>
      </c>
      <c r="D13" s="9">
        <f>Entrees!D11</f>
        <v>41911</v>
      </c>
      <c r="E13" s="9">
        <f>IF(Entrees!O11="",Entrees!E11,Entrees!O11)</f>
        <v>42185</v>
      </c>
      <c r="F13" s="12" t="e">
        <f t="shared" ca="1" si="0"/>
        <v>#VALUE!</v>
      </c>
      <c r="G13" s="11" t="e">
        <f t="shared" ca="1" si="37"/>
        <v>#VALUE!</v>
      </c>
      <c r="H13" s="23">
        <f t="shared" si="38"/>
        <v>41911</v>
      </c>
      <c r="I13" s="23">
        <f t="shared" si="39"/>
        <v>41912</v>
      </c>
      <c r="J13" s="307" t="e">
        <f t="shared" ca="1" si="1"/>
        <v>#VALUE!</v>
      </c>
      <c r="K13" s="308" t="e">
        <f t="shared" ca="1" si="40"/>
        <v>#VALUE!</v>
      </c>
      <c r="L13" s="308">
        <f>'Absence centre'!F15*7</f>
        <v>0</v>
      </c>
      <c r="M13" s="308">
        <f>'Absence centre'!E15*7</f>
        <v>0</v>
      </c>
      <c r="N13" s="307" t="e">
        <f t="shared" ca="1" si="41"/>
        <v>#VALUE!</v>
      </c>
      <c r="O13" s="308">
        <f>Alternance!I13-'H. Centre'!P13</f>
        <v>0</v>
      </c>
      <c r="P13" s="308">
        <f>Alternance!G13*7</f>
        <v>0</v>
      </c>
      <c r="Q13" s="308">
        <f>Alternance!F13*7</f>
        <v>0</v>
      </c>
      <c r="R13" s="307">
        <f t="shared" si="42"/>
        <v>0</v>
      </c>
      <c r="S13" s="309" t="e">
        <f t="shared" ca="1" si="2"/>
        <v>#VALUE!</v>
      </c>
      <c r="T13" s="23">
        <f t="shared" si="43"/>
        <v>41913</v>
      </c>
      <c r="U13" s="23">
        <f t="shared" si="44"/>
        <v>41943</v>
      </c>
      <c r="V13" s="310" t="e">
        <f t="shared" si="3"/>
        <v>#REF!</v>
      </c>
      <c r="W13" s="308" t="e">
        <f t="shared" si="4"/>
        <v>#REF!</v>
      </c>
      <c r="X13" s="308">
        <f>'Absence centre'!J15*7</f>
        <v>0</v>
      </c>
      <c r="Y13" s="308">
        <f>'Absence centre'!I15*7</f>
        <v>0</v>
      </c>
      <c r="Z13" s="307" t="e">
        <f t="shared" si="45"/>
        <v>#REF!</v>
      </c>
      <c r="AA13" s="308">
        <f>Alternance!N13-'H. Centre'!AB13</f>
        <v>0</v>
      </c>
      <c r="AB13" s="308">
        <f>Alternance!L13*7</f>
        <v>0</v>
      </c>
      <c r="AC13" s="308">
        <f>Alternance!K13*7</f>
        <v>0</v>
      </c>
      <c r="AD13" s="307">
        <f t="shared" si="46"/>
        <v>0</v>
      </c>
      <c r="AE13" s="309" t="e">
        <f t="shared" si="5"/>
        <v>#REF!</v>
      </c>
      <c r="AF13" s="23">
        <f t="shared" si="47"/>
        <v>41944</v>
      </c>
      <c r="AG13" s="23">
        <f t="shared" si="48"/>
        <v>41973</v>
      </c>
      <c r="AH13" s="310" t="e">
        <f t="shared" si="6"/>
        <v>#REF!</v>
      </c>
      <c r="AI13" s="308" t="e">
        <f t="shared" si="7"/>
        <v>#REF!</v>
      </c>
      <c r="AJ13" s="308">
        <f>'Absence centre'!N15*7</f>
        <v>0</v>
      </c>
      <c r="AK13" s="308">
        <f>'Absence centre'!M15*7</f>
        <v>0</v>
      </c>
      <c r="AL13" s="307" t="e">
        <f t="shared" si="49"/>
        <v>#REF!</v>
      </c>
      <c r="AM13" s="308">
        <f>Alternance!S13-'H. Centre'!AN13</f>
        <v>133</v>
      </c>
      <c r="AN13" s="308">
        <f>Alternance!Q13*7</f>
        <v>0</v>
      </c>
      <c r="AO13" s="308">
        <f>Alternance!P13*7</f>
        <v>0</v>
      </c>
      <c r="AP13" s="307">
        <f t="shared" si="50"/>
        <v>133</v>
      </c>
      <c r="AQ13" s="309" t="e">
        <f t="shared" si="8"/>
        <v>#REF!</v>
      </c>
      <c r="AR13" s="23">
        <f t="shared" si="51"/>
        <v>41974</v>
      </c>
      <c r="AS13" s="23">
        <f t="shared" si="52"/>
        <v>42004</v>
      </c>
      <c r="AT13" s="310" t="e">
        <f t="shared" si="9"/>
        <v>#REF!</v>
      </c>
      <c r="AU13" s="308" t="e">
        <f t="shared" si="10"/>
        <v>#REF!</v>
      </c>
      <c r="AV13" s="308">
        <f>'Absence centre'!R15*7</f>
        <v>0</v>
      </c>
      <c r="AW13" s="308">
        <f>'Absence centre'!Q15*5</f>
        <v>0</v>
      </c>
      <c r="AX13" s="307" t="e">
        <f t="shared" si="53"/>
        <v>#REF!</v>
      </c>
      <c r="AY13" s="308">
        <f>Alternance!X13-'H. Centre'!AZ13</f>
        <v>7</v>
      </c>
      <c r="AZ13" s="308">
        <f>Alternance!V13*7</f>
        <v>0</v>
      </c>
      <c r="BA13" s="308">
        <f>Alternance!U13*7</f>
        <v>0</v>
      </c>
      <c r="BB13" s="307">
        <f t="shared" si="54"/>
        <v>7</v>
      </c>
      <c r="BC13" s="309" t="e">
        <f t="shared" si="11"/>
        <v>#REF!</v>
      </c>
      <c r="BD13" s="23">
        <f t="shared" si="55"/>
        <v>42005</v>
      </c>
      <c r="BE13" s="23">
        <f t="shared" si="56"/>
        <v>42035</v>
      </c>
      <c r="BF13" s="310" t="e">
        <f t="shared" si="12"/>
        <v>#REF!</v>
      </c>
      <c r="BG13" s="308" t="e">
        <f t="shared" si="13"/>
        <v>#REF!</v>
      </c>
      <c r="BH13" s="308">
        <f>'Absence centre'!V15*7</f>
        <v>0</v>
      </c>
      <c r="BI13" s="308">
        <f>'Absence centre'!U15*7</f>
        <v>0</v>
      </c>
      <c r="BJ13" s="307" t="e">
        <f t="shared" si="57"/>
        <v>#REF!</v>
      </c>
      <c r="BK13" s="308">
        <f>Alternance!AC13-'H. Centre'!BL13</f>
        <v>140</v>
      </c>
      <c r="BL13" s="308">
        <f>Alternance!AF13*7</f>
        <v>0</v>
      </c>
      <c r="BM13" s="308">
        <f>Alternance!AE13*7</f>
        <v>0</v>
      </c>
      <c r="BN13" s="307">
        <f t="shared" si="58"/>
        <v>140</v>
      </c>
      <c r="BO13" s="309" t="e">
        <f t="shared" si="14"/>
        <v>#REF!</v>
      </c>
      <c r="BP13" s="23">
        <f t="shared" si="59"/>
        <v>42036</v>
      </c>
      <c r="BQ13" s="23">
        <f t="shared" si="60"/>
        <v>42063</v>
      </c>
      <c r="BR13" s="310" t="e">
        <f t="shared" si="15"/>
        <v>#REF!</v>
      </c>
      <c r="BS13" s="308" t="e">
        <f t="shared" si="16"/>
        <v>#REF!</v>
      </c>
      <c r="BT13" s="308">
        <f>'Absence centre'!Z15*7</f>
        <v>0</v>
      </c>
      <c r="BU13" s="308">
        <f>'Absence centre'!Y15*7</f>
        <v>0</v>
      </c>
      <c r="BV13" s="307" t="e">
        <f t="shared" si="61"/>
        <v>#REF!</v>
      </c>
      <c r="BW13" s="308">
        <f>Alternance!AH13-'H. Centre'!BX13</f>
        <v>70</v>
      </c>
      <c r="BX13" s="308">
        <f>Alternance!AF13*7</f>
        <v>0</v>
      </c>
      <c r="BY13" s="308">
        <f>Alternance!AE13*7</f>
        <v>0</v>
      </c>
      <c r="BZ13" s="307">
        <f t="shared" si="62"/>
        <v>70</v>
      </c>
      <c r="CA13" s="309" t="e">
        <f t="shared" si="17"/>
        <v>#REF!</v>
      </c>
      <c r="CB13" s="23">
        <f t="shared" si="63"/>
        <v>42064</v>
      </c>
      <c r="CC13" s="23">
        <f t="shared" si="64"/>
        <v>42094</v>
      </c>
      <c r="CD13" s="310" t="e">
        <f t="shared" si="18"/>
        <v>#REF!</v>
      </c>
      <c r="CE13" s="308" t="e">
        <f t="shared" si="19"/>
        <v>#REF!</v>
      </c>
      <c r="CF13" s="308">
        <f>'Absence centre'!AD15*7</f>
        <v>0</v>
      </c>
      <c r="CG13" s="308">
        <f>'Absence centre'!AC15*7</f>
        <v>0</v>
      </c>
      <c r="CH13" s="307" t="e">
        <f t="shared" si="65"/>
        <v>#REF!</v>
      </c>
      <c r="CI13" s="308">
        <f>Alternance!AM13-'H. Centre'!CJ13</f>
        <v>119</v>
      </c>
      <c r="CJ13" s="308">
        <f>Alternance!AK13*7</f>
        <v>0</v>
      </c>
      <c r="CK13" s="308">
        <f>Alternance!AJ13*7</f>
        <v>0</v>
      </c>
      <c r="CL13" s="307">
        <f t="shared" si="66"/>
        <v>119</v>
      </c>
      <c r="CM13" s="309" t="e">
        <f t="shared" si="20"/>
        <v>#REF!</v>
      </c>
      <c r="CN13" s="23">
        <f t="shared" si="67"/>
        <v>42095</v>
      </c>
      <c r="CO13" s="23">
        <f t="shared" si="68"/>
        <v>42124</v>
      </c>
      <c r="CP13" s="310" t="e">
        <f t="shared" si="21"/>
        <v>#REF!</v>
      </c>
      <c r="CQ13" s="308" t="e">
        <f t="shared" si="22"/>
        <v>#REF!</v>
      </c>
      <c r="CR13" s="308">
        <f>'Absence centre'!AH15*7</f>
        <v>0</v>
      </c>
      <c r="CS13" s="308">
        <f>'Absence centre'!AG15*7</f>
        <v>0</v>
      </c>
      <c r="CT13" s="307" t="e">
        <f t="shared" si="69"/>
        <v>#REF!</v>
      </c>
      <c r="CU13" s="308">
        <f>Alternance!AR13-'H. Centre'!CV13</f>
        <v>91</v>
      </c>
      <c r="CV13" s="308">
        <f>Alternance!AP13*7</f>
        <v>0</v>
      </c>
      <c r="CW13" s="308">
        <f>Alternance!AO13*7</f>
        <v>0</v>
      </c>
      <c r="CX13" s="307">
        <f t="shared" si="70"/>
        <v>91</v>
      </c>
      <c r="CY13" s="309" t="e">
        <f t="shared" si="23"/>
        <v>#REF!</v>
      </c>
      <c r="CZ13" s="23">
        <f t="shared" si="71"/>
        <v>42125</v>
      </c>
      <c r="DA13" s="23">
        <f t="shared" si="72"/>
        <v>42155</v>
      </c>
      <c r="DB13" s="310" t="e">
        <f t="shared" si="24"/>
        <v>#REF!</v>
      </c>
      <c r="DC13" s="308" t="e">
        <f t="shared" si="25"/>
        <v>#REF!</v>
      </c>
      <c r="DD13" s="308">
        <f>'Absence centre'!AL15*7</f>
        <v>0</v>
      </c>
      <c r="DE13" s="308">
        <f>'Absence centre'!AK15*7</f>
        <v>0</v>
      </c>
      <c r="DF13" s="307" t="e">
        <f t="shared" si="73"/>
        <v>#REF!</v>
      </c>
      <c r="DG13" s="308">
        <f>Alternance!AW13-'H. Centre'!DH13</f>
        <v>0</v>
      </c>
      <c r="DH13" s="308">
        <f>Alternance!AZ13*7</f>
        <v>0</v>
      </c>
      <c r="DI13" s="308">
        <f>Alternance!AY13*7</f>
        <v>0</v>
      </c>
      <c r="DJ13" s="307">
        <f t="shared" si="74"/>
        <v>0</v>
      </c>
      <c r="DK13" s="309" t="e">
        <f t="shared" si="26"/>
        <v>#REF!</v>
      </c>
      <c r="DL13" s="23">
        <f t="shared" si="75"/>
        <v>42156</v>
      </c>
      <c r="DM13" s="23">
        <f t="shared" si="76"/>
        <v>42185</v>
      </c>
      <c r="DN13" s="310" t="e">
        <f t="shared" si="27"/>
        <v>#REF!</v>
      </c>
      <c r="DO13" s="308" t="e">
        <f t="shared" si="28"/>
        <v>#REF!</v>
      </c>
      <c r="DP13" s="308">
        <f>'Absence centre'!AP15*7</f>
        <v>0</v>
      </c>
      <c r="DQ13" s="308">
        <f>'Absence centre'!AO15*7</f>
        <v>0</v>
      </c>
      <c r="DR13" s="307" t="e">
        <f t="shared" si="77"/>
        <v>#REF!</v>
      </c>
      <c r="DS13" s="308">
        <f>Alternance!BB13-'H. Centre'!DT13</f>
        <v>0</v>
      </c>
      <c r="DT13" s="308">
        <f>Alternance!AZ13*7</f>
        <v>0</v>
      </c>
      <c r="DU13" s="308">
        <f>Alternance!AY13*7</f>
        <v>0</v>
      </c>
      <c r="DV13" s="307">
        <f t="shared" si="78"/>
        <v>0</v>
      </c>
      <c r="DW13" s="309" t="e">
        <f t="shared" si="29"/>
        <v>#REF!</v>
      </c>
      <c r="DX13" s="23">
        <f t="shared" si="79"/>
        <v>0</v>
      </c>
      <c r="DY13" s="23">
        <f t="shared" si="80"/>
        <v>0</v>
      </c>
      <c r="DZ13" s="310" t="e">
        <f t="shared" si="30"/>
        <v>#REF!</v>
      </c>
      <c r="EA13" s="308" t="e">
        <f t="shared" si="31"/>
        <v>#REF!</v>
      </c>
      <c r="EB13" s="308">
        <f>'Absence centre'!AT15*7</f>
        <v>0</v>
      </c>
      <c r="EC13" s="308">
        <f>'Absence centre'!AS15*7</f>
        <v>0</v>
      </c>
      <c r="ED13" s="307" t="e">
        <f t="shared" si="81"/>
        <v>#REF!</v>
      </c>
      <c r="EE13" s="308">
        <f>Alternance!BG13-'H. Centre'!EF13</f>
        <v>0</v>
      </c>
      <c r="EF13" s="308">
        <f>Alternance!BE13*7</f>
        <v>0</v>
      </c>
      <c r="EG13" s="308">
        <f>Alternance!BD13*7</f>
        <v>0</v>
      </c>
      <c r="EH13" s="307">
        <f t="shared" si="82"/>
        <v>0</v>
      </c>
      <c r="EI13" s="309" t="e">
        <f t="shared" si="32"/>
        <v>#REF!</v>
      </c>
      <c r="EJ13" s="23">
        <f t="shared" si="83"/>
        <v>0</v>
      </c>
      <c r="EK13" s="23">
        <f t="shared" si="84"/>
        <v>0</v>
      </c>
      <c r="EL13" s="310" t="e">
        <f t="shared" si="33"/>
        <v>#REF!</v>
      </c>
      <c r="EM13" s="308" t="e">
        <f t="shared" si="34"/>
        <v>#REF!</v>
      </c>
      <c r="EN13" s="308">
        <f>'Absence centre'!AX15*7</f>
        <v>0</v>
      </c>
      <c r="EO13" s="308">
        <f>'Absence centre'!AW15*7</f>
        <v>0</v>
      </c>
      <c r="EP13" s="307" t="e">
        <f t="shared" si="85"/>
        <v>#REF!</v>
      </c>
      <c r="EQ13" s="308">
        <f>Alternance!BL13-'H. Centre'!ER13</f>
        <v>0</v>
      </c>
      <c r="ER13" s="308">
        <f>Alternance!BJ13*7</f>
        <v>0</v>
      </c>
      <c r="ES13" s="308">
        <f>Alternance!BI13*7</f>
        <v>0</v>
      </c>
      <c r="ET13" s="307">
        <f t="shared" si="86"/>
        <v>0</v>
      </c>
      <c r="EU13" s="309" t="e">
        <f t="shared" si="35"/>
        <v>#REF!</v>
      </c>
      <c r="EV13" s="311" t="e">
        <f t="shared" ca="1" si="36"/>
        <v>#VALUE!</v>
      </c>
      <c r="EW13" s="311" t="e">
        <f t="shared" ca="1" si="87"/>
        <v>#VALUE!</v>
      </c>
      <c r="EX13" s="311">
        <f t="shared" si="88"/>
        <v>560</v>
      </c>
      <c r="EY13" s="311">
        <f t="shared" si="89"/>
        <v>0</v>
      </c>
      <c r="EZ13" s="311" t="e">
        <f t="shared" ca="1" si="90"/>
        <v>#VALUE!</v>
      </c>
    </row>
    <row r="14" spans="1:156" s="5" customFormat="1" ht="20.100000000000001" customHeight="1" thickBot="1" x14ac:dyDescent="0.25">
      <c r="A14" s="278">
        <v>11</v>
      </c>
      <c r="B14" s="6" t="str">
        <f>IF(Entrees!B12="","",Entrees!B12)</f>
        <v>X</v>
      </c>
      <c r="C14" s="6" t="str">
        <f>IF(Entrees!C12="","",Entrees!C12)</f>
        <v>Y</v>
      </c>
      <c r="D14" s="9">
        <f>Entrees!D12</f>
        <v>41911</v>
      </c>
      <c r="E14" s="9">
        <f>IF(Entrees!O12="",Entrees!E12,Entrees!O12)</f>
        <v>42185</v>
      </c>
      <c r="F14" s="12" t="e">
        <f t="shared" ca="1" si="0"/>
        <v>#VALUE!</v>
      </c>
      <c r="G14" s="11" t="e">
        <f t="shared" ca="1" si="37"/>
        <v>#VALUE!</v>
      </c>
      <c r="H14" s="23">
        <f t="shared" si="38"/>
        <v>41911</v>
      </c>
      <c r="I14" s="23">
        <f t="shared" si="39"/>
        <v>41912</v>
      </c>
      <c r="J14" s="307" t="e">
        <f t="shared" ca="1" si="1"/>
        <v>#VALUE!</v>
      </c>
      <c r="K14" s="308" t="e">
        <f t="shared" ca="1" si="40"/>
        <v>#VALUE!</v>
      </c>
      <c r="L14" s="308">
        <f>'Absence centre'!F16*7</f>
        <v>0</v>
      </c>
      <c r="M14" s="308">
        <f>'Absence centre'!E16*7</f>
        <v>0</v>
      </c>
      <c r="N14" s="307" t="e">
        <f t="shared" ca="1" si="41"/>
        <v>#VALUE!</v>
      </c>
      <c r="O14" s="308">
        <f>Alternance!I14-'H. Centre'!P14</f>
        <v>0</v>
      </c>
      <c r="P14" s="308">
        <f>Alternance!G14*7</f>
        <v>0</v>
      </c>
      <c r="Q14" s="308">
        <f>Alternance!F14*7</f>
        <v>0</v>
      </c>
      <c r="R14" s="307">
        <f t="shared" si="42"/>
        <v>0</v>
      </c>
      <c r="S14" s="309" t="e">
        <f t="shared" ca="1" si="2"/>
        <v>#VALUE!</v>
      </c>
      <c r="T14" s="23">
        <f t="shared" si="43"/>
        <v>41913</v>
      </c>
      <c r="U14" s="23">
        <f t="shared" si="44"/>
        <v>41943</v>
      </c>
      <c r="V14" s="310" t="e">
        <f t="shared" si="3"/>
        <v>#REF!</v>
      </c>
      <c r="W14" s="308" t="e">
        <f t="shared" si="4"/>
        <v>#REF!</v>
      </c>
      <c r="X14" s="308">
        <f>'Absence centre'!J16*7</f>
        <v>0</v>
      </c>
      <c r="Y14" s="308">
        <f>'Absence centre'!I16*7</f>
        <v>0</v>
      </c>
      <c r="Z14" s="307" t="e">
        <f t="shared" si="45"/>
        <v>#REF!</v>
      </c>
      <c r="AA14" s="308">
        <f>Alternance!N14-'H. Centre'!AB14</f>
        <v>0</v>
      </c>
      <c r="AB14" s="308">
        <f>Alternance!L14*7</f>
        <v>0</v>
      </c>
      <c r="AC14" s="308">
        <f>Alternance!K14*7</f>
        <v>0</v>
      </c>
      <c r="AD14" s="307">
        <f t="shared" si="46"/>
        <v>0</v>
      </c>
      <c r="AE14" s="309" t="e">
        <f t="shared" si="5"/>
        <v>#REF!</v>
      </c>
      <c r="AF14" s="23">
        <f t="shared" si="47"/>
        <v>41944</v>
      </c>
      <c r="AG14" s="23">
        <f t="shared" si="48"/>
        <v>41973</v>
      </c>
      <c r="AH14" s="310" t="e">
        <f t="shared" si="6"/>
        <v>#REF!</v>
      </c>
      <c r="AI14" s="308" t="e">
        <f t="shared" si="7"/>
        <v>#REF!</v>
      </c>
      <c r="AJ14" s="308">
        <f>'Absence centre'!N16*7</f>
        <v>0</v>
      </c>
      <c r="AK14" s="308">
        <f>'Absence centre'!M16*7</f>
        <v>0</v>
      </c>
      <c r="AL14" s="307" t="e">
        <f t="shared" si="49"/>
        <v>#REF!</v>
      </c>
      <c r="AM14" s="308">
        <f>Alternance!S14-'H. Centre'!AN14</f>
        <v>133</v>
      </c>
      <c r="AN14" s="308">
        <f>Alternance!Q14*7</f>
        <v>0</v>
      </c>
      <c r="AO14" s="308">
        <f>Alternance!P14*7</f>
        <v>0</v>
      </c>
      <c r="AP14" s="307">
        <f t="shared" si="50"/>
        <v>133</v>
      </c>
      <c r="AQ14" s="309" t="e">
        <f t="shared" si="8"/>
        <v>#REF!</v>
      </c>
      <c r="AR14" s="23">
        <f t="shared" si="51"/>
        <v>41974</v>
      </c>
      <c r="AS14" s="23">
        <f t="shared" si="52"/>
        <v>42004</v>
      </c>
      <c r="AT14" s="310" t="e">
        <f t="shared" si="9"/>
        <v>#REF!</v>
      </c>
      <c r="AU14" s="308" t="e">
        <f t="shared" si="10"/>
        <v>#REF!</v>
      </c>
      <c r="AV14" s="308">
        <f>'Absence centre'!R16*7</f>
        <v>0</v>
      </c>
      <c r="AW14" s="308">
        <f>'Absence centre'!Q16*5</f>
        <v>0</v>
      </c>
      <c r="AX14" s="307" t="e">
        <f t="shared" si="53"/>
        <v>#REF!</v>
      </c>
      <c r="AY14" s="308">
        <f>Alternance!X14-'H. Centre'!AZ14</f>
        <v>7</v>
      </c>
      <c r="AZ14" s="308">
        <f>Alternance!V14*7</f>
        <v>0</v>
      </c>
      <c r="BA14" s="308">
        <f>Alternance!U14*7</f>
        <v>0</v>
      </c>
      <c r="BB14" s="307">
        <f t="shared" si="54"/>
        <v>7</v>
      </c>
      <c r="BC14" s="309" t="e">
        <f t="shared" si="11"/>
        <v>#REF!</v>
      </c>
      <c r="BD14" s="23">
        <f t="shared" si="55"/>
        <v>42005</v>
      </c>
      <c r="BE14" s="23">
        <f t="shared" si="56"/>
        <v>42035</v>
      </c>
      <c r="BF14" s="310" t="e">
        <f t="shared" si="12"/>
        <v>#REF!</v>
      </c>
      <c r="BG14" s="308" t="e">
        <f t="shared" si="13"/>
        <v>#REF!</v>
      </c>
      <c r="BH14" s="308">
        <f>'Absence centre'!V16*7</f>
        <v>0</v>
      </c>
      <c r="BI14" s="308">
        <f>'Absence centre'!U16*7</f>
        <v>0</v>
      </c>
      <c r="BJ14" s="307" t="e">
        <f t="shared" si="57"/>
        <v>#REF!</v>
      </c>
      <c r="BK14" s="308">
        <f>Alternance!AC14-'H. Centre'!BL14</f>
        <v>140</v>
      </c>
      <c r="BL14" s="308">
        <f>Alternance!AF14*7</f>
        <v>0</v>
      </c>
      <c r="BM14" s="308">
        <f>Alternance!AE14*7</f>
        <v>0</v>
      </c>
      <c r="BN14" s="307">
        <f t="shared" si="58"/>
        <v>140</v>
      </c>
      <c r="BO14" s="309" t="e">
        <f t="shared" si="14"/>
        <v>#REF!</v>
      </c>
      <c r="BP14" s="23">
        <f t="shared" si="59"/>
        <v>42036</v>
      </c>
      <c r="BQ14" s="23">
        <f t="shared" si="60"/>
        <v>42063</v>
      </c>
      <c r="BR14" s="310" t="e">
        <f t="shared" si="15"/>
        <v>#REF!</v>
      </c>
      <c r="BS14" s="308" t="e">
        <f t="shared" si="16"/>
        <v>#REF!</v>
      </c>
      <c r="BT14" s="308">
        <f>'Absence centre'!Z16*7</f>
        <v>0</v>
      </c>
      <c r="BU14" s="308">
        <f>'Absence centre'!Y16*7</f>
        <v>0</v>
      </c>
      <c r="BV14" s="307" t="e">
        <f t="shared" si="61"/>
        <v>#REF!</v>
      </c>
      <c r="BW14" s="308">
        <f>Alternance!AH14-'H. Centre'!BX14</f>
        <v>70</v>
      </c>
      <c r="BX14" s="308">
        <f>Alternance!AF14*7</f>
        <v>0</v>
      </c>
      <c r="BY14" s="308">
        <f>Alternance!AE14*7</f>
        <v>0</v>
      </c>
      <c r="BZ14" s="307">
        <f t="shared" si="62"/>
        <v>70</v>
      </c>
      <c r="CA14" s="309" t="e">
        <f t="shared" si="17"/>
        <v>#REF!</v>
      </c>
      <c r="CB14" s="23">
        <f t="shared" si="63"/>
        <v>42064</v>
      </c>
      <c r="CC14" s="23">
        <f t="shared" si="64"/>
        <v>42094</v>
      </c>
      <c r="CD14" s="310" t="e">
        <f t="shared" si="18"/>
        <v>#REF!</v>
      </c>
      <c r="CE14" s="308" t="e">
        <f t="shared" si="19"/>
        <v>#REF!</v>
      </c>
      <c r="CF14" s="308">
        <f>'Absence centre'!AD16*7</f>
        <v>0</v>
      </c>
      <c r="CG14" s="308">
        <f>'Absence centre'!AC16*7</f>
        <v>0</v>
      </c>
      <c r="CH14" s="307" t="e">
        <f t="shared" si="65"/>
        <v>#REF!</v>
      </c>
      <c r="CI14" s="308">
        <f>Alternance!AM14-'H. Centre'!CJ14</f>
        <v>119</v>
      </c>
      <c r="CJ14" s="308">
        <f>Alternance!AK14*7</f>
        <v>0</v>
      </c>
      <c r="CK14" s="308">
        <f>Alternance!AJ14*7</f>
        <v>0</v>
      </c>
      <c r="CL14" s="307">
        <f t="shared" si="66"/>
        <v>119</v>
      </c>
      <c r="CM14" s="309" t="e">
        <f t="shared" si="20"/>
        <v>#REF!</v>
      </c>
      <c r="CN14" s="23">
        <f t="shared" si="67"/>
        <v>42095</v>
      </c>
      <c r="CO14" s="23">
        <f t="shared" si="68"/>
        <v>42124</v>
      </c>
      <c r="CP14" s="310" t="e">
        <f t="shared" si="21"/>
        <v>#REF!</v>
      </c>
      <c r="CQ14" s="308" t="e">
        <f t="shared" si="22"/>
        <v>#REF!</v>
      </c>
      <c r="CR14" s="308">
        <f>'Absence centre'!AH16*7</f>
        <v>0</v>
      </c>
      <c r="CS14" s="308">
        <f>'Absence centre'!AG16*7</f>
        <v>0</v>
      </c>
      <c r="CT14" s="307" t="e">
        <f t="shared" si="69"/>
        <v>#REF!</v>
      </c>
      <c r="CU14" s="308">
        <f>Alternance!AR14-'H. Centre'!CV14</f>
        <v>91</v>
      </c>
      <c r="CV14" s="308">
        <f>Alternance!AP14*7</f>
        <v>0</v>
      </c>
      <c r="CW14" s="308">
        <f>Alternance!AO14*7</f>
        <v>0</v>
      </c>
      <c r="CX14" s="307">
        <f t="shared" si="70"/>
        <v>91</v>
      </c>
      <c r="CY14" s="309" t="e">
        <f t="shared" si="23"/>
        <v>#REF!</v>
      </c>
      <c r="CZ14" s="23">
        <f t="shared" si="71"/>
        <v>42125</v>
      </c>
      <c r="DA14" s="23">
        <f t="shared" si="72"/>
        <v>42155</v>
      </c>
      <c r="DB14" s="310" t="e">
        <f t="shared" si="24"/>
        <v>#REF!</v>
      </c>
      <c r="DC14" s="308" t="e">
        <f t="shared" si="25"/>
        <v>#REF!</v>
      </c>
      <c r="DD14" s="308">
        <f>'Absence centre'!AL16*7</f>
        <v>0</v>
      </c>
      <c r="DE14" s="308">
        <f>'Absence centre'!AK16*7</f>
        <v>0</v>
      </c>
      <c r="DF14" s="307" t="e">
        <f t="shared" si="73"/>
        <v>#REF!</v>
      </c>
      <c r="DG14" s="308">
        <f>Alternance!AW14-'H. Centre'!DH14</f>
        <v>0</v>
      </c>
      <c r="DH14" s="308">
        <f>Alternance!AZ14*7</f>
        <v>0</v>
      </c>
      <c r="DI14" s="308">
        <f>Alternance!AY14*7</f>
        <v>0</v>
      </c>
      <c r="DJ14" s="307">
        <f t="shared" si="74"/>
        <v>0</v>
      </c>
      <c r="DK14" s="309" t="e">
        <f t="shared" si="26"/>
        <v>#REF!</v>
      </c>
      <c r="DL14" s="23">
        <f t="shared" si="75"/>
        <v>42156</v>
      </c>
      <c r="DM14" s="23">
        <f t="shared" si="76"/>
        <v>42185</v>
      </c>
      <c r="DN14" s="310" t="e">
        <f t="shared" si="27"/>
        <v>#REF!</v>
      </c>
      <c r="DO14" s="308" t="e">
        <f t="shared" si="28"/>
        <v>#REF!</v>
      </c>
      <c r="DP14" s="308">
        <f>'Absence centre'!AP16*7</f>
        <v>0</v>
      </c>
      <c r="DQ14" s="308">
        <f>'Absence centre'!AO16*7</f>
        <v>0</v>
      </c>
      <c r="DR14" s="307" t="e">
        <f t="shared" si="77"/>
        <v>#REF!</v>
      </c>
      <c r="DS14" s="308">
        <f>Alternance!BB14-'H. Centre'!DT14</f>
        <v>0</v>
      </c>
      <c r="DT14" s="308">
        <f>Alternance!AZ14*7</f>
        <v>0</v>
      </c>
      <c r="DU14" s="308">
        <f>Alternance!AY14*7</f>
        <v>0</v>
      </c>
      <c r="DV14" s="307">
        <f t="shared" si="78"/>
        <v>0</v>
      </c>
      <c r="DW14" s="309" t="e">
        <f t="shared" si="29"/>
        <v>#REF!</v>
      </c>
      <c r="DX14" s="23">
        <f t="shared" si="79"/>
        <v>0</v>
      </c>
      <c r="DY14" s="23">
        <f t="shared" si="80"/>
        <v>0</v>
      </c>
      <c r="DZ14" s="310" t="e">
        <f t="shared" si="30"/>
        <v>#REF!</v>
      </c>
      <c r="EA14" s="308" t="e">
        <f t="shared" si="31"/>
        <v>#REF!</v>
      </c>
      <c r="EB14" s="308">
        <f>'Absence centre'!AT16*7</f>
        <v>0</v>
      </c>
      <c r="EC14" s="308">
        <f>'Absence centre'!AS16*7</f>
        <v>0</v>
      </c>
      <c r="ED14" s="307" t="e">
        <f t="shared" si="81"/>
        <v>#REF!</v>
      </c>
      <c r="EE14" s="308">
        <f>Alternance!BG14-'H. Centre'!EF14</f>
        <v>0</v>
      </c>
      <c r="EF14" s="308">
        <f>Alternance!BE14*7</f>
        <v>0</v>
      </c>
      <c r="EG14" s="308">
        <f>Alternance!BD14*7</f>
        <v>0</v>
      </c>
      <c r="EH14" s="307">
        <f t="shared" si="82"/>
        <v>0</v>
      </c>
      <c r="EI14" s="309" t="e">
        <f t="shared" si="32"/>
        <v>#REF!</v>
      </c>
      <c r="EJ14" s="23">
        <f t="shared" si="83"/>
        <v>0</v>
      </c>
      <c r="EK14" s="23">
        <f t="shared" si="84"/>
        <v>0</v>
      </c>
      <c r="EL14" s="310" t="e">
        <f t="shared" si="33"/>
        <v>#REF!</v>
      </c>
      <c r="EM14" s="308" t="e">
        <f t="shared" si="34"/>
        <v>#REF!</v>
      </c>
      <c r="EN14" s="308">
        <f>'Absence centre'!AX16*7</f>
        <v>0</v>
      </c>
      <c r="EO14" s="308">
        <f>'Absence centre'!AW16*7</f>
        <v>0</v>
      </c>
      <c r="EP14" s="307" t="e">
        <f t="shared" si="85"/>
        <v>#REF!</v>
      </c>
      <c r="EQ14" s="308">
        <f>Alternance!BL14-'H. Centre'!ER14</f>
        <v>0</v>
      </c>
      <c r="ER14" s="308">
        <f>Alternance!BJ14*7</f>
        <v>0</v>
      </c>
      <c r="ES14" s="308">
        <f>Alternance!BI14*7</f>
        <v>0</v>
      </c>
      <c r="ET14" s="307">
        <f t="shared" si="86"/>
        <v>0</v>
      </c>
      <c r="EU14" s="309" t="e">
        <f t="shared" si="35"/>
        <v>#REF!</v>
      </c>
      <c r="EV14" s="311" t="e">
        <f t="shared" ca="1" si="36"/>
        <v>#VALUE!</v>
      </c>
      <c r="EW14" s="311" t="e">
        <f t="shared" ca="1" si="87"/>
        <v>#VALUE!</v>
      </c>
      <c r="EX14" s="311">
        <f t="shared" si="88"/>
        <v>560</v>
      </c>
      <c r="EY14" s="311">
        <f t="shared" si="89"/>
        <v>0</v>
      </c>
      <c r="EZ14" s="311" t="e">
        <f t="shared" ca="1" si="90"/>
        <v>#VALUE!</v>
      </c>
    </row>
    <row r="15" spans="1:156" ht="20.100000000000001" customHeight="1" thickBot="1" x14ac:dyDescent="0.25">
      <c r="A15" s="278">
        <v>12</v>
      </c>
      <c r="B15" s="6" t="str">
        <f>IF(Entrees!B13="","",Entrees!B13)</f>
        <v>X</v>
      </c>
      <c r="C15" s="6" t="str">
        <f>IF(Entrees!C13="","",Entrees!C13)</f>
        <v>Y</v>
      </c>
      <c r="D15" s="9">
        <f>Entrees!D13</f>
        <v>41911</v>
      </c>
      <c r="E15" s="9">
        <f>IF(Entrees!O13="",Entrees!E13,Entrees!O13)</f>
        <v>42185</v>
      </c>
      <c r="F15" s="12" t="e">
        <f t="shared" ca="1" si="0"/>
        <v>#VALUE!</v>
      </c>
      <c r="G15" s="11" t="e">
        <f t="shared" ca="1" si="37"/>
        <v>#VALUE!</v>
      </c>
      <c r="H15" s="23">
        <f t="shared" si="38"/>
        <v>41911</v>
      </c>
      <c r="I15" s="23">
        <f t="shared" si="39"/>
        <v>41912</v>
      </c>
      <c r="J15" s="307" t="e">
        <f t="shared" ca="1" si="1"/>
        <v>#VALUE!</v>
      </c>
      <c r="K15" s="308" t="e">
        <f t="shared" ca="1" si="40"/>
        <v>#VALUE!</v>
      </c>
      <c r="L15" s="308">
        <f>'Absence centre'!F17*7</f>
        <v>0</v>
      </c>
      <c r="M15" s="308">
        <f>'Absence centre'!E17*7</f>
        <v>0</v>
      </c>
      <c r="N15" s="307" t="e">
        <f t="shared" ca="1" si="41"/>
        <v>#VALUE!</v>
      </c>
      <c r="O15" s="308">
        <f>Alternance!I15-'H. Centre'!P15</f>
        <v>0</v>
      </c>
      <c r="P15" s="308">
        <f>Alternance!G15*7</f>
        <v>0</v>
      </c>
      <c r="Q15" s="308">
        <f>Alternance!F15*7</f>
        <v>0</v>
      </c>
      <c r="R15" s="307">
        <f t="shared" si="42"/>
        <v>0</v>
      </c>
      <c r="S15" s="309" t="e">
        <f t="shared" ca="1" si="2"/>
        <v>#VALUE!</v>
      </c>
      <c r="T15" s="23">
        <f t="shared" si="43"/>
        <v>41913</v>
      </c>
      <c r="U15" s="23">
        <f t="shared" si="44"/>
        <v>41943</v>
      </c>
      <c r="V15" s="310" t="e">
        <f t="shared" si="3"/>
        <v>#REF!</v>
      </c>
      <c r="W15" s="308" t="e">
        <f t="shared" si="4"/>
        <v>#REF!</v>
      </c>
      <c r="X15" s="308">
        <f>'Absence centre'!J17*7</f>
        <v>0</v>
      </c>
      <c r="Y15" s="308">
        <f>'Absence centre'!I17*7</f>
        <v>0</v>
      </c>
      <c r="Z15" s="307" t="e">
        <f t="shared" si="45"/>
        <v>#REF!</v>
      </c>
      <c r="AA15" s="308">
        <f>Alternance!N15-'H. Centre'!AB15</f>
        <v>0</v>
      </c>
      <c r="AB15" s="308">
        <f>Alternance!L15*7</f>
        <v>0</v>
      </c>
      <c r="AC15" s="308">
        <f>Alternance!K15*7</f>
        <v>0</v>
      </c>
      <c r="AD15" s="307">
        <f t="shared" si="46"/>
        <v>0</v>
      </c>
      <c r="AE15" s="309" t="e">
        <f t="shared" si="5"/>
        <v>#REF!</v>
      </c>
      <c r="AF15" s="23">
        <f t="shared" si="47"/>
        <v>41944</v>
      </c>
      <c r="AG15" s="23">
        <f t="shared" si="48"/>
        <v>41973</v>
      </c>
      <c r="AH15" s="310" t="e">
        <f t="shared" si="6"/>
        <v>#REF!</v>
      </c>
      <c r="AI15" s="308" t="e">
        <f t="shared" si="7"/>
        <v>#REF!</v>
      </c>
      <c r="AJ15" s="308">
        <f>'Absence centre'!N17*7</f>
        <v>0</v>
      </c>
      <c r="AK15" s="308">
        <f>'Absence centre'!M17*7</f>
        <v>0</v>
      </c>
      <c r="AL15" s="307" t="e">
        <f t="shared" si="49"/>
        <v>#REF!</v>
      </c>
      <c r="AM15" s="308">
        <f>Alternance!S15-'H. Centre'!AN15</f>
        <v>133</v>
      </c>
      <c r="AN15" s="308">
        <f>Alternance!Q15*7</f>
        <v>0</v>
      </c>
      <c r="AO15" s="308">
        <f>Alternance!P15*7</f>
        <v>0</v>
      </c>
      <c r="AP15" s="307">
        <f t="shared" si="50"/>
        <v>133</v>
      </c>
      <c r="AQ15" s="309" t="e">
        <f t="shared" si="8"/>
        <v>#REF!</v>
      </c>
      <c r="AR15" s="23">
        <f t="shared" si="51"/>
        <v>41974</v>
      </c>
      <c r="AS15" s="23">
        <f t="shared" si="52"/>
        <v>42004</v>
      </c>
      <c r="AT15" s="310" t="e">
        <f t="shared" si="9"/>
        <v>#REF!</v>
      </c>
      <c r="AU15" s="308" t="e">
        <f t="shared" si="10"/>
        <v>#REF!</v>
      </c>
      <c r="AV15" s="308">
        <f>'Absence centre'!R17*7</f>
        <v>0</v>
      </c>
      <c r="AW15" s="308">
        <f>'Absence centre'!Q17*5</f>
        <v>0</v>
      </c>
      <c r="AX15" s="307" t="e">
        <f t="shared" si="53"/>
        <v>#REF!</v>
      </c>
      <c r="AY15" s="308">
        <f>Alternance!X15-'H. Centre'!AZ15</f>
        <v>7</v>
      </c>
      <c r="AZ15" s="308">
        <f>Alternance!V15*7</f>
        <v>0</v>
      </c>
      <c r="BA15" s="308">
        <f>Alternance!U15*7</f>
        <v>0</v>
      </c>
      <c r="BB15" s="307">
        <f t="shared" si="54"/>
        <v>7</v>
      </c>
      <c r="BC15" s="309" t="e">
        <f t="shared" si="11"/>
        <v>#REF!</v>
      </c>
      <c r="BD15" s="23">
        <f t="shared" si="55"/>
        <v>42005</v>
      </c>
      <c r="BE15" s="23">
        <f t="shared" si="56"/>
        <v>42035</v>
      </c>
      <c r="BF15" s="310" t="e">
        <f t="shared" si="12"/>
        <v>#REF!</v>
      </c>
      <c r="BG15" s="308" t="e">
        <f t="shared" si="13"/>
        <v>#REF!</v>
      </c>
      <c r="BH15" s="308">
        <f>'Absence centre'!V17*7</f>
        <v>0</v>
      </c>
      <c r="BI15" s="308">
        <f>'Absence centre'!U17*7</f>
        <v>0</v>
      </c>
      <c r="BJ15" s="307" t="e">
        <f t="shared" si="57"/>
        <v>#REF!</v>
      </c>
      <c r="BK15" s="308">
        <f>Alternance!AC15-'H. Centre'!BL15</f>
        <v>140</v>
      </c>
      <c r="BL15" s="308">
        <f>Alternance!AF15*7</f>
        <v>0</v>
      </c>
      <c r="BM15" s="308">
        <f>Alternance!AE15*7</f>
        <v>0</v>
      </c>
      <c r="BN15" s="307">
        <f t="shared" si="58"/>
        <v>140</v>
      </c>
      <c r="BO15" s="309" t="e">
        <f t="shared" si="14"/>
        <v>#REF!</v>
      </c>
      <c r="BP15" s="23">
        <f t="shared" si="59"/>
        <v>42036</v>
      </c>
      <c r="BQ15" s="23">
        <f t="shared" si="60"/>
        <v>42063</v>
      </c>
      <c r="BR15" s="310" t="e">
        <f t="shared" si="15"/>
        <v>#REF!</v>
      </c>
      <c r="BS15" s="308" t="e">
        <f t="shared" si="16"/>
        <v>#REF!</v>
      </c>
      <c r="BT15" s="308">
        <f>'Absence centre'!Z17*7</f>
        <v>0</v>
      </c>
      <c r="BU15" s="308">
        <f>'Absence centre'!Y17*7</f>
        <v>0</v>
      </c>
      <c r="BV15" s="307" t="e">
        <f t="shared" si="61"/>
        <v>#REF!</v>
      </c>
      <c r="BW15" s="308">
        <f>Alternance!AH15-'H. Centre'!BX15</f>
        <v>70</v>
      </c>
      <c r="BX15" s="308">
        <f>Alternance!AF15*7</f>
        <v>0</v>
      </c>
      <c r="BY15" s="308">
        <f>Alternance!AE15*7</f>
        <v>0</v>
      </c>
      <c r="BZ15" s="307">
        <f t="shared" si="62"/>
        <v>70</v>
      </c>
      <c r="CA15" s="309" t="e">
        <f t="shared" si="17"/>
        <v>#REF!</v>
      </c>
      <c r="CB15" s="23">
        <f t="shared" si="63"/>
        <v>42064</v>
      </c>
      <c r="CC15" s="23">
        <f t="shared" si="64"/>
        <v>42094</v>
      </c>
      <c r="CD15" s="310" t="e">
        <f t="shared" si="18"/>
        <v>#REF!</v>
      </c>
      <c r="CE15" s="308" t="e">
        <f t="shared" si="19"/>
        <v>#REF!</v>
      </c>
      <c r="CF15" s="308">
        <f>'Absence centre'!AD17*7</f>
        <v>0</v>
      </c>
      <c r="CG15" s="308">
        <f>'Absence centre'!AC17*7</f>
        <v>0</v>
      </c>
      <c r="CH15" s="307" t="e">
        <f t="shared" si="65"/>
        <v>#REF!</v>
      </c>
      <c r="CI15" s="308">
        <f>Alternance!AM15-'H. Centre'!CJ15</f>
        <v>119</v>
      </c>
      <c r="CJ15" s="308">
        <f>Alternance!AK15*7</f>
        <v>0</v>
      </c>
      <c r="CK15" s="308">
        <f>Alternance!AJ15*7</f>
        <v>0</v>
      </c>
      <c r="CL15" s="307">
        <f t="shared" si="66"/>
        <v>119</v>
      </c>
      <c r="CM15" s="309" t="e">
        <f t="shared" si="20"/>
        <v>#REF!</v>
      </c>
      <c r="CN15" s="23">
        <f t="shared" si="67"/>
        <v>42095</v>
      </c>
      <c r="CO15" s="23">
        <f t="shared" si="68"/>
        <v>42124</v>
      </c>
      <c r="CP15" s="310" t="e">
        <f t="shared" si="21"/>
        <v>#REF!</v>
      </c>
      <c r="CQ15" s="308" t="e">
        <f t="shared" si="22"/>
        <v>#REF!</v>
      </c>
      <c r="CR15" s="308">
        <f>'Absence centre'!AH17*7</f>
        <v>0</v>
      </c>
      <c r="CS15" s="308">
        <f>'Absence centre'!AG17*7</f>
        <v>0</v>
      </c>
      <c r="CT15" s="307" t="e">
        <f t="shared" si="69"/>
        <v>#REF!</v>
      </c>
      <c r="CU15" s="308">
        <f>Alternance!AR15-'H. Centre'!CV15</f>
        <v>91</v>
      </c>
      <c r="CV15" s="308">
        <f>Alternance!AP15*7</f>
        <v>0</v>
      </c>
      <c r="CW15" s="308">
        <f>Alternance!AO15*7</f>
        <v>0</v>
      </c>
      <c r="CX15" s="307">
        <f t="shared" si="70"/>
        <v>91</v>
      </c>
      <c r="CY15" s="309" t="e">
        <f t="shared" si="23"/>
        <v>#REF!</v>
      </c>
      <c r="CZ15" s="23">
        <f t="shared" si="71"/>
        <v>42125</v>
      </c>
      <c r="DA15" s="23">
        <f t="shared" si="72"/>
        <v>42155</v>
      </c>
      <c r="DB15" s="310" t="e">
        <f t="shared" si="24"/>
        <v>#REF!</v>
      </c>
      <c r="DC15" s="308" t="e">
        <f t="shared" si="25"/>
        <v>#REF!</v>
      </c>
      <c r="DD15" s="308">
        <f>'Absence centre'!AL17*7</f>
        <v>0</v>
      </c>
      <c r="DE15" s="308">
        <f>'Absence centre'!AK17*7</f>
        <v>0</v>
      </c>
      <c r="DF15" s="307" t="e">
        <f t="shared" si="73"/>
        <v>#REF!</v>
      </c>
      <c r="DG15" s="308">
        <f>Alternance!AW15-'H. Centre'!DH15</f>
        <v>0</v>
      </c>
      <c r="DH15" s="308">
        <f>Alternance!AZ15*7</f>
        <v>0</v>
      </c>
      <c r="DI15" s="308">
        <f>Alternance!AY15*7</f>
        <v>0</v>
      </c>
      <c r="DJ15" s="307">
        <f t="shared" si="74"/>
        <v>0</v>
      </c>
      <c r="DK15" s="309" t="e">
        <f t="shared" si="26"/>
        <v>#REF!</v>
      </c>
      <c r="DL15" s="23">
        <f t="shared" si="75"/>
        <v>42156</v>
      </c>
      <c r="DM15" s="23">
        <f t="shared" si="76"/>
        <v>42185</v>
      </c>
      <c r="DN15" s="310" t="e">
        <f t="shared" si="27"/>
        <v>#REF!</v>
      </c>
      <c r="DO15" s="308" t="e">
        <f t="shared" si="28"/>
        <v>#REF!</v>
      </c>
      <c r="DP15" s="308">
        <f>'Absence centre'!AP17*7</f>
        <v>0</v>
      </c>
      <c r="DQ15" s="308">
        <f>'Absence centre'!AO17*7</f>
        <v>0</v>
      </c>
      <c r="DR15" s="307" t="e">
        <f t="shared" si="77"/>
        <v>#REF!</v>
      </c>
      <c r="DS15" s="308">
        <f>Alternance!BB15-'H. Centre'!DT15</f>
        <v>0</v>
      </c>
      <c r="DT15" s="308">
        <f>Alternance!AZ15*7</f>
        <v>0</v>
      </c>
      <c r="DU15" s="308">
        <f>Alternance!AY15*7</f>
        <v>0</v>
      </c>
      <c r="DV15" s="307">
        <f t="shared" si="78"/>
        <v>0</v>
      </c>
      <c r="DW15" s="309" t="e">
        <f t="shared" si="29"/>
        <v>#REF!</v>
      </c>
      <c r="DX15" s="23">
        <f t="shared" si="79"/>
        <v>0</v>
      </c>
      <c r="DY15" s="23">
        <f t="shared" si="80"/>
        <v>0</v>
      </c>
      <c r="DZ15" s="310" t="e">
        <f t="shared" si="30"/>
        <v>#REF!</v>
      </c>
      <c r="EA15" s="308" t="e">
        <f t="shared" si="31"/>
        <v>#REF!</v>
      </c>
      <c r="EB15" s="308">
        <f>'Absence centre'!AT17*7</f>
        <v>0</v>
      </c>
      <c r="EC15" s="308">
        <f>'Absence centre'!AS17*7</f>
        <v>0</v>
      </c>
      <c r="ED15" s="307" t="e">
        <f t="shared" si="81"/>
        <v>#REF!</v>
      </c>
      <c r="EE15" s="308">
        <f>Alternance!BG15-'H. Centre'!EF15</f>
        <v>0</v>
      </c>
      <c r="EF15" s="308">
        <f>Alternance!BE15*7</f>
        <v>0</v>
      </c>
      <c r="EG15" s="308">
        <f>Alternance!BD15*7</f>
        <v>0</v>
      </c>
      <c r="EH15" s="307">
        <f t="shared" si="82"/>
        <v>0</v>
      </c>
      <c r="EI15" s="309" t="e">
        <f t="shared" si="32"/>
        <v>#REF!</v>
      </c>
      <c r="EJ15" s="23">
        <f t="shared" si="83"/>
        <v>0</v>
      </c>
      <c r="EK15" s="23">
        <f t="shared" si="84"/>
        <v>0</v>
      </c>
      <c r="EL15" s="310" t="e">
        <f t="shared" si="33"/>
        <v>#REF!</v>
      </c>
      <c r="EM15" s="308" t="e">
        <f t="shared" si="34"/>
        <v>#REF!</v>
      </c>
      <c r="EN15" s="308">
        <f>'Absence centre'!AX17*7</f>
        <v>0</v>
      </c>
      <c r="EO15" s="308">
        <f>'Absence centre'!AW17*7</f>
        <v>0</v>
      </c>
      <c r="EP15" s="307" t="e">
        <f t="shared" si="85"/>
        <v>#REF!</v>
      </c>
      <c r="EQ15" s="308">
        <f>Alternance!BL15-'H. Centre'!ER15</f>
        <v>0</v>
      </c>
      <c r="ER15" s="308">
        <f>Alternance!BJ15*7</f>
        <v>0</v>
      </c>
      <c r="ES15" s="308">
        <f>Alternance!BI15*7</f>
        <v>0</v>
      </c>
      <c r="ET15" s="307">
        <f t="shared" si="86"/>
        <v>0</v>
      </c>
      <c r="EU15" s="309" t="e">
        <f t="shared" si="35"/>
        <v>#REF!</v>
      </c>
      <c r="EV15" s="311" t="e">
        <f t="shared" ca="1" si="36"/>
        <v>#VALUE!</v>
      </c>
      <c r="EW15" s="311" t="e">
        <f t="shared" ca="1" si="87"/>
        <v>#VALUE!</v>
      </c>
      <c r="EX15" s="311">
        <f t="shared" si="88"/>
        <v>560</v>
      </c>
      <c r="EY15" s="311">
        <f t="shared" si="89"/>
        <v>0</v>
      </c>
      <c r="EZ15" s="311" t="e">
        <f t="shared" ca="1" si="90"/>
        <v>#VALUE!</v>
      </c>
    </row>
    <row r="16" spans="1:156" s="5" customFormat="1" ht="20.100000000000001" customHeight="1" thickBot="1" x14ac:dyDescent="0.25">
      <c r="A16" s="278">
        <v>13</v>
      </c>
      <c r="B16" s="6" t="str">
        <f>IF(Entrees!B14="","",Entrees!B14)</f>
        <v>X</v>
      </c>
      <c r="C16" s="6" t="str">
        <f>IF(Entrees!C14="","",Entrees!C14)</f>
        <v>Y</v>
      </c>
      <c r="D16" s="9">
        <f>Entrees!D14</f>
        <v>41911</v>
      </c>
      <c r="E16" s="9">
        <f>IF(Entrees!O14="",Entrees!E14,Entrees!O14)</f>
        <v>42185</v>
      </c>
      <c r="F16" s="12" t="e">
        <f t="shared" ca="1" si="0"/>
        <v>#VALUE!</v>
      </c>
      <c r="G16" s="11" t="e">
        <f t="shared" ca="1" si="37"/>
        <v>#VALUE!</v>
      </c>
      <c r="H16" s="23">
        <f t="shared" si="38"/>
        <v>41911</v>
      </c>
      <c r="I16" s="23">
        <f t="shared" si="39"/>
        <v>41912</v>
      </c>
      <c r="J16" s="307" t="e">
        <f t="shared" ca="1" si="1"/>
        <v>#VALUE!</v>
      </c>
      <c r="K16" s="308" t="e">
        <f t="shared" ca="1" si="40"/>
        <v>#VALUE!</v>
      </c>
      <c r="L16" s="308">
        <f>'Absence centre'!F18*7</f>
        <v>0</v>
      </c>
      <c r="M16" s="308">
        <f>'Absence centre'!E18*7</f>
        <v>0</v>
      </c>
      <c r="N16" s="307" t="e">
        <f t="shared" ca="1" si="41"/>
        <v>#VALUE!</v>
      </c>
      <c r="O16" s="308">
        <f>Alternance!I16-'H. Centre'!P16</f>
        <v>0</v>
      </c>
      <c r="P16" s="308">
        <f>Alternance!G16*7</f>
        <v>0</v>
      </c>
      <c r="Q16" s="308">
        <f>Alternance!F16*7</f>
        <v>0</v>
      </c>
      <c r="R16" s="307">
        <f t="shared" si="42"/>
        <v>0</v>
      </c>
      <c r="S16" s="309" t="e">
        <f t="shared" ca="1" si="2"/>
        <v>#VALUE!</v>
      </c>
      <c r="T16" s="23">
        <f t="shared" si="43"/>
        <v>41913</v>
      </c>
      <c r="U16" s="23">
        <f t="shared" si="44"/>
        <v>41943</v>
      </c>
      <c r="V16" s="310" t="e">
        <f t="shared" si="3"/>
        <v>#REF!</v>
      </c>
      <c r="W16" s="308" t="e">
        <f t="shared" si="4"/>
        <v>#REF!</v>
      </c>
      <c r="X16" s="308">
        <f>'Absence centre'!J18*7</f>
        <v>0</v>
      </c>
      <c r="Y16" s="308">
        <f>'Absence centre'!I18*7</f>
        <v>0</v>
      </c>
      <c r="Z16" s="307" t="e">
        <f t="shared" si="45"/>
        <v>#REF!</v>
      </c>
      <c r="AA16" s="308">
        <f>Alternance!N16-'H. Centre'!AB16</f>
        <v>0</v>
      </c>
      <c r="AB16" s="308">
        <f>Alternance!L16*7</f>
        <v>0</v>
      </c>
      <c r="AC16" s="308">
        <f>Alternance!K16*7</f>
        <v>0</v>
      </c>
      <c r="AD16" s="307">
        <f t="shared" si="46"/>
        <v>0</v>
      </c>
      <c r="AE16" s="309" t="e">
        <f t="shared" si="5"/>
        <v>#REF!</v>
      </c>
      <c r="AF16" s="23">
        <f t="shared" si="47"/>
        <v>41944</v>
      </c>
      <c r="AG16" s="23">
        <f t="shared" si="48"/>
        <v>41973</v>
      </c>
      <c r="AH16" s="310" t="e">
        <f t="shared" si="6"/>
        <v>#REF!</v>
      </c>
      <c r="AI16" s="308" t="e">
        <f t="shared" si="7"/>
        <v>#REF!</v>
      </c>
      <c r="AJ16" s="308">
        <f>'Absence centre'!N18*7</f>
        <v>0</v>
      </c>
      <c r="AK16" s="308">
        <f>'Absence centre'!M18*7</f>
        <v>0</v>
      </c>
      <c r="AL16" s="307" t="e">
        <f t="shared" si="49"/>
        <v>#REF!</v>
      </c>
      <c r="AM16" s="308">
        <f>Alternance!S16-'H. Centre'!AN16</f>
        <v>133</v>
      </c>
      <c r="AN16" s="308">
        <f>Alternance!Q16*7</f>
        <v>0</v>
      </c>
      <c r="AO16" s="308">
        <f>Alternance!P16*7</f>
        <v>0</v>
      </c>
      <c r="AP16" s="307">
        <f t="shared" si="50"/>
        <v>133</v>
      </c>
      <c r="AQ16" s="309" t="e">
        <f t="shared" si="8"/>
        <v>#REF!</v>
      </c>
      <c r="AR16" s="23">
        <f t="shared" si="51"/>
        <v>41974</v>
      </c>
      <c r="AS16" s="23">
        <f t="shared" si="52"/>
        <v>42004</v>
      </c>
      <c r="AT16" s="310" t="e">
        <f t="shared" si="9"/>
        <v>#REF!</v>
      </c>
      <c r="AU16" s="308" t="e">
        <f t="shared" si="10"/>
        <v>#REF!</v>
      </c>
      <c r="AV16" s="308">
        <f>'Absence centre'!R18*7</f>
        <v>0</v>
      </c>
      <c r="AW16" s="308">
        <f>'Absence centre'!Q18*5</f>
        <v>0</v>
      </c>
      <c r="AX16" s="307" t="e">
        <f t="shared" si="53"/>
        <v>#REF!</v>
      </c>
      <c r="AY16" s="308">
        <f>Alternance!X16-'H. Centre'!AZ16</f>
        <v>7</v>
      </c>
      <c r="AZ16" s="308">
        <f>Alternance!V16*7</f>
        <v>0</v>
      </c>
      <c r="BA16" s="308">
        <f>Alternance!U16*7</f>
        <v>0</v>
      </c>
      <c r="BB16" s="307">
        <f t="shared" si="54"/>
        <v>7</v>
      </c>
      <c r="BC16" s="309" t="e">
        <f t="shared" si="11"/>
        <v>#REF!</v>
      </c>
      <c r="BD16" s="23">
        <f t="shared" si="55"/>
        <v>42005</v>
      </c>
      <c r="BE16" s="23">
        <f t="shared" si="56"/>
        <v>42035</v>
      </c>
      <c r="BF16" s="310" t="e">
        <f t="shared" si="12"/>
        <v>#REF!</v>
      </c>
      <c r="BG16" s="308" t="e">
        <f t="shared" si="13"/>
        <v>#REF!</v>
      </c>
      <c r="BH16" s="308">
        <f>'Absence centre'!V18*7</f>
        <v>0</v>
      </c>
      <c r="BI16" s="308">
        <f>'Absence centre'!U18*7</f>
        <v>0</v>
      </c>
      <c r="BJ16" s="307" t="e">
        <f t="shared" si="57"/>
        <v>#REF!</v>
      </c>
      <c r="BK16" s="308">
        <f>Alternance!AC16-'H. Centre'!BL16</f>
        <v>140</v>
      </c>
      <c r="BL16" s="308">
        <f>Alternance!AF16*7</f>
        <v>0</v>
      </c>
      <c r="BM16" s="308">
        <f>Alternance!AE16*7</f>
        <v>0</v>
      </c>
      <c r="BN16" s="307">
        <f t="shared" si="58"/>
        <v>140</v>
      </c>
      <c r="BO16" s="309" t="e">
        <f t="shared" si="14"/>
        <v>#REF!</v>
      </c>
      <c r="BP16" s="23">
        <f t="shared" si="59"/>
        <v>42036</v>
      </c>
      <c r="BQ16" s="23">
        <f t="shared" si="60"/>
        <v>42063</v>
      </c>
      <c r="BR16" s="310" t="e">
        <f t="shared" si="15"/>
        <v>#REF!</v>
      </c>
      <c r="BS16" s="308" t="e">
        <f t="shared" si="16"/>
        <v>#REF!</v>
      </c>
      <c r="BT16" s="308">
        <f>'Absence centre'!Z18*7</f>
        <v>0</v>
      </c>
      <c r="BU16" s="308">
        <f>'Absence centre'!Y18*7</f>
        <v>0</v>
      </c>
      <c r="BV16" s="307" t="e">
        <f t="shared" si="61"/>
        <v>#REF!</v>
      </c>
      <c r="BW16" s="308">
        <f>Alternance!AH16-'H. Centre'!BX16</f>
        <v>70</v>
      </c>
      <c r="BX16" s="308">
        <f>Alternance!AF16*7</f>
        <v>0</v>
      </c>
      <c r="BY16" s="308">
        <f>Alternance!AE16*7</f>
        <v>0</v>
      </c>
      <c r="BZ16" s="307">
        <f t="shared" si="62"/>
        <v>70</v>
      </c>
      <c r="CA16" s="309" t="e">
        <f t="shared" si="17"/>
        <v>#REF!</v>
      </c>
      <c r="CB16" s="23">
        <f t="shared" si="63"/>
        <v>42064</v>
      </c>
      <c r="CC16" s="23">
        <f t="shared" si="64"/>
        <v>42094</v>
      </c>
      <c r="CD16" s="310" t="e">
        <f t="shared" si="18"/>
        <v>#REF!</v>
      </c>
      <c r="CE16" s="308" t="e">
        <f t="shared" si="19"/>
        <v>#REF!</v>
      </c>
      <c r="CF16" s="308">
        <f>'Absence centre'!AD18*7</f>
        <v>0</v>
      </c>
      <c r="CG16" s="308">
        <f>'Absence centre'!AC18*7</f>
        <v>0</v>
      </c>
      <c r="CH16" s="307" t="e">
        <f t="shared" si="65"/>
        <v>#REF!</v>
      </c>
      <c r="CI16" s="308">
        <f>Alternance!AM16-'H. Centre'!CJ16</f>
        <v>119</v>
      </c>
      <c r="CJ16" s="308">
        <f>Alternance!AK16*7</f>
        <v>0</v>
      </c>
      <c r="CK16" s="308">
        <f>Alternance!AJ16*7</f>
        <v>0</v>
      </c>
      <c r="CL16" s="307">
        <f t="shared" si="66"/>
        <v>119</v>
      </c>
      <c r="CM16" s="309" t="e">
        <f t="shared" si="20"/>
        <v>#REF!</v>
      </c>
      <c r="CN16" s="23">
        <f t="shared" si="67"/>
        <v>42095</v>
      </c>
      <c r="CO16" s="23">
        <f t="shared" si="68"/>
        <v>42124</v>
      </c>
      <c r="CP16" s="310" t="e">
        <f t="shared" si="21"/>
        <v>#REF!</v>
      </c>
      <c r="CQ16" s="308" t="e">
        <f t="shared" si="22"/>
        <v>#REF!</v>
      </c>
      <c r="CR16" s="308">
        <f>'Absence centre'!AH18*7</f>
        <v>0</v>
      </c>
      <c r="CS16" s="308">
        <f>'Absence centre'!AG18*7</f>
        <v>0</v>
      </c>
      <c r="CT16" s="307" t="e">
        <f t="shared" si="69"/>
        <v>#REF!</v>
      </c>
      <c r="CU16" s="308">
        <f>Alternance!AR16-'H. Centre'!CV16</f>
        <v>91</v>
      </c>
      <c r="CV16" s="308">
        <f>Alternance!AP16*7</f>
        <v>0</v>
      </c>
      <c r="CW16" s="308">
        <f>Alternance!AO16*7</f>
        <v>0</v>
      </c>
      <c r="CX16" s="307">
        <f t="shared" si="70"/>
        <v>91</v>
      </c>
      <c r="CY16" s="309" t="e">
        <f t="shared" si="23"/>
        <v>#REF!</v>
      </c>
      <c r="CZ16" s="23">
        <f t="shared" si="71"/>
        <v>42125</v>
      </c>
      <c r="DA16" s="23">
        <f t="shared" si="72"/>
        <v>42155</v>
      </c>
      <c r="DB16" s="310" t="e">
        <f t="shared" si="24"/>
        <v>#REF!</v>
      </c>
      <c r="DC16" s="308" t="e">
        <f t="shared" si="25"/>
        <v>#REF!</v>
      </c>
      <c r="DD16" s="308">
        <f>'Absence centre'!AL18*7</f>
        <v>0</v>
      </c>
      <c r="DE16" s="308">
        <f>'Absence centre'!AK18*7</f>
        <v>0</v>
      </c>
      <c r="DF16" s="307" t="e">
        <f t="shared" si="73"/>
        <v>#REF!</v>
      </c>
      <c r="DG16" s="308">
        <f>Alternance!AW16-'H. Centre'!DH16</f>
        <v>0</v>
      </c>
      <c r="DH16" s="308">
        <f>Alternance!AZ16*7</f>
        <v>0</v>
      </c>
      <c r="DI16" s="308">
        <f>Alternance!AY16*7</f>
        <v>0</v>
      </c>
      <c r="DJ16" s="307">
        <f t="shared" si="74"/>
        <v>0</v>
      </c>
      <c r="DK16" s="309" t="e">
        <f t="shared" si="26"/>
        <v>#REF!</v>
      </c>
      <c r="DL16" s="23">
        <f t="shared" si="75"/>
        <v>42156</v>
      </c>
      <c r="DM16" s="23">
        <f t="shared" si="76"/>
        <v>42185</v>
      </c>
      <c r="DN16" s="310" t="e">
        <f t="shared" si="27"/>
        <v>#REF!</v>
      </c>
      <c r="DO16" s="308" t="e">
        <f t="shared" si="28"/>
        <v>#REF!</v>
      </c>
      <c r="DP16" s="308">
        <f>'Absence centre'!AP18*7</f>
        <v>0</v>
      </c>
      <c r="DQ16" s="308">
        <f>'Absence centre'!AO18*7</f>
        <v>0</v>
      </c>
      <c r="DR16" s="307" t="e">
        <f t="shared" si="77"/>
        <v>#REF!</v>
      </c>
      <c r="DS16" s="308">
        <f>Alternance!BB16-'H. Centre'!DT16</f>
        <v>0</v>
      </c>
      <c r="DT16" s="308">
        <f>Alternance!AZ16*7</f>
        <v>0</v>
      </c>
      <c r="DU16" s="308">
        <f>Alternance!AY16*7</f>
        <v>0</v>
      </c>
      <c r="DV16" s="307">
        <f t="shared" si="78"/>
        <v>0</v>
      </c>
      <c r="DW16" s="309" t="e">
        <f t="shared" si="29"/>
        <v>#REF!</v>
      </c>
      <c r="DX16" s="23">
        <f t="shared" si="79"/>
        <v>0</v>
      </c>
      <c r="DY16" s="23">
        <f t="shared" si="80"/>
        <v>0</v>
      </c>
      <c r="DZ16" s="310" t="e">
        <f t="shared" si="30"/>
        <v>#REF!</v>
      </c>
      <c r="EA16" s="308" t="e">
        <f t="shared" si="31"/>
        <v>#REF!</v>
      </c>
      <c r="EB16" s="308">
        <f>'Absence centre'!AT18*7</f>
        <v>0</v>
      </c>
      <c r="EC16" s="308">
        <f>'Absence centre'!AS18*7</f>
        <v>0</v>
      </c>
      <c r="ED16" s="307" t="e">
        <f t="shared" si="81"/>
        <v>#REF!</v>
      </c>
      <c r="EE16" s="308">
        <f>Alternance!BG16-'H. Centre'!EF16</f>
        <v>0</v>
      </c>
      <c r="EF16" s="308">
        <f>Alternance!BE16*7</f>
        <v>0</v>
      </c>
      <c r="EG16" s="308">
        <f>Alternance!BD16*7</f>
        <v>0</v>
      </c>
      <c r="EH16" s="307">
        <f t="shared" si="82"/>
        <v>0</v>
      </c>
      <c r="EI16" s="309" t="e">
        <f t="shared" si="32"/>
        <v>#REF!</v>
      </c>
      <c r="EJ16" s="23">
        <f t="shared" si="83"/>
        <v>0</v>
      </c>
      <c r="EK16" s="23">
        <f t="shared" si="84"/>
        <v>0</v>
      </c>
      <c r="EL16" s="310" t="e">
        <f t="shared" si="33"/>
        <v>#REF!</v>
      </c>
      <c r="EM16" s="308" t="e">
        <f t="shared" si="34"/>
        <v>#REF!</v>
      </c>
      <c r="EN16" s="308">
        <f>'Absence centre'!AX18*7</f>
        <v>0</v>
      </c>
      <c r="EO16" s="308">
        <f>'Absence centre'!AW18*7</f>
        <v>0</v>
      </c>
      <c r="EP16" s="307" t="e">
        <f t="shared" si="85"/>
        <v>#REF!</v>
      </c>
      <c r="EQ16" s="308">
        <f>Alternance!BL16-'H. Centre'!ER16</f>
        <v>0</v>
      </c>
      <c r="ER16" s="308">
        <f>Alternance!BJ16*7</f>
        <v>0</v>
      </c>
      <c r="ES16" s="308">
        <f>Alternance!BI16*7</f>
        <v>0</v>
      </c>
      <c r="ET16" s="307">
        <f t="shared" si="86"/>
        <v>0</v>
      </c>
      <c r="EU16" s="309" t="e">
        <f t="shared" si="35"/>
        <v>#REF!</v>
      </c>
      <c r="EV16" s="311" t="e">
        <f t="shared" ca="1" si="36"/>
        <v>#VALUE!</v>
      </c>
      <c r="EW16" s="311" t="e">
        <f t="shared" ca="1" si="87"/>
        <v>#VALUE!</v>
      </c>
      <c r="EX16" s="311">
        <f t="shared" si="88"/>
        <v>560</v>
      </c>
      <c r="EY16" s="311">
        <f t="shared" si="89"/>
        <v>0</v>
      </c>
      <c r="EZ16" s="311" t="e">
        <f t="shared" ca="1" si="90"/>
        <v>#VALUE!</v>
      </c>
    </row>
    <row r="17" spans="1:156" s="8" customFormat="1" ht="20.100000000000001" customHeight="1" thickBot="1" x14ac:dyDescent="0.25">
      <c r="A17" s="278">
        <v>14</v>
      </c>
      <c r="B17" s="6" t="str">
        <f>IF(Entrees!B15="","",Entrees!B15)</f>
        <v>X</v>
      </c>
      <c r="C17" s="6" t="str">
        <f>IF(Entrees!C15="","",Entrees!C15)</f>
        <v>Y</v>
      </c>
      <c r="D17" s="9">
        <f>Entrees!D15</f>
        <v>41911</v>
      </c>
      <c r="E17" s="9">
        <f>IF(Entrees!O15="",Entrees!E15,Entrees!O15)</f>
        <v>42185</v>
      </c>
      <c r="F17" s="12" t="e">
        <f t="shared" ca="1" si="0"/>
        <v>#VALUE!</v>
      </c>
      <c r="G17" s="11" t="e">
        <f t="shared" ca="1" si="37"/>
        <v>#VALUE!</v>
      </c>
      <c r="H17" s="23">
        <f t="shared" si="38"/>
        <v>41911</v>
      </c>
      <c r="I17" s="23">
        <f t="shared" si="39"/>
        <v>41912</v>
      </c>
      <c r="J17" s="307" t="e">
        <f t="shared" ca="1" si="1"/>
        <v>#VALUE!</v>
      </c>
      <c r="K17" s="308" t="e">
        <f t="shared" ca="1" si="40"/>
        <v>#VALUE!</v>
      </c>
      <c r="L17" s="308">
        <f>'Absence centre'!F19*7</f>
        <v>0</v>
      </c>
      <c r="M17" s="308">
        <f>'Absence centre'!E19*7</f>
        <v>0</v>
      </c>
      <c r="N17" s="307" t="e">
        <f t="shared" ca="1" si="41"/>
        <v>#VALUE!</v>
      </c>
      <c r="O17" s="308">
        <f>Alternance!I17-'H. Centre'!P17</f>
        <v>0</v>
      </c>
      <c r="P17" s="308">
        <f>Alternance!G17*7</f>
        <v>0</v>
      </c>
      <c r="Q17" s="308">
        <f>Alternance!F17*7</f>
        <v>0</v>
      </c>
      <c r="R17" s="307">
        <f t="shared" si="42"/>
        <v>0</v>
      </c>
      <c r="S17" s="309" t="e">
        <f t="shared" ca="1" si="2"/>
        <v>#VALUE!</v>
      </c>
      <c r="T17" s="23">
        <f t="shared" si="43"/>
        <v>41913</v>
      </c>
      <c r="U17" s="23">
        <f t="shared" si="44"/>
        <v>41943</v>
      </c>
      <c r="V17" s="310" t="e">
        <f t="shared" si="3"/>
        <v>#REF!</v>
      </c>
      <c r="W17" s="308" t="e">
        <f t="shared" si="4"/>
        <v>#REF!</v>
      </c>
      <c r="X17" s="308">
        <f>'Absence centre'!J19*7</f>
        <v>0</v>
      </c>
      <c r="Y17" s="308">
        <f>'Absence centre'!I19*7</f>
        <v>0</v>
      </c>
      <c r="Z17" s="307" t="e">
        <f t="shared" si="45"/>
        <v>#REF!</v>
      </c>
      <c r="AA17" s="308">
        <f>Alternance!N17-'H. Centre'!AB17</f>
        <v>0</v>
      </c>
      <c r="AB17" s="308">
        <f>Alternance!L17*7</f>
        <v>0</v>
      </c>
      <c r="AC17" s="308">
        <f>Alternance!K17*7</f>
        <v>0</v>
      </c>
      <c r="AD17" s="307">
        <f t="shared" si="46"/>
        <v>0</v>
      </c>
      <c r="AE17" s="309" t="e">
        <f t="shared" si="5"/>
        <v>#REF!</v>
      </c>
      <c r="AF17" s="23">
        <f t="shared" si="47"/>
        <v>41944</v>
      </c>
      <c r="AG17" s="23">
        <f t="shared" si="48"/>
        <v>41973</v>
      </c>
      <c r="AH17" s="310" t="e">
        <f t="shared" si="6"/>
        <v>#REF!</v>
      </c>
      <c r="AI17" s="308" t="e">
        <f t="shared" si="7"/>
        <v>#REF!</v>
      </c>
      <c r="AJ17" s="308">
        <f>'Absence centre'!N19*7</f>
        <v>0</v>
      </c>
      <c r="AK17" s="308">
        <f>'Absence centre'!M19*7</f>
        <v>0</v>
      </c>
      <c r="AL17" s="307" t="e">
        <f t="shared" si="49"/>
        <v>#REF!</v>
      </c>
      <c r="AM17" s="308">
        <f>Alternance!S17-'H. Centre'!AN17</f>
        <v>133</v>
      </c>
      <c r="AN17" s="308">
        <f>Alternance!Q17*7</f>
        <v>0</v>
      </c>
      <c r="AO17" s="308">
        <f>Alternance!P17*7</f>
        <v>0</v>
      </c>
      <c r="AP17" s="307">
        <f t="shared" si="50"/>
        <v>133</v>
      </c>
      <c r="AQ17" s="309" t="e">
        <f t="shared" si="8"/>
        <v>#REF!</v>
      </c>
      <c r="AR17" s="23">
        <f t="shared" si="51"/>
        <v>41974</v>
      </c>
      <c r="AS17" s="23">
        <f t="shared" si="52"/>
        <v>42004</v>
      </c>
      <c r="AT17" s="310" t="e">
        <f t="shared" si="9"/>
        <v>#REF!</v>
      </c>
      <c r="AU17" s="308" t="e">
        <f t="shared" si="10"/>
        <v>#REF!</v>
      </c>
      <c r="AV17" s="308">
        <f>'Absence centre'!R19*7</f>
        <v>0</v>
      </c>
      <c r="AW17" s="308">
        <f>'Absence centre'!Q19*5</f>
        <v>0</v>
      </c>
      <c r="AX17" s="307" t="e">
        <f t="shared" si="53"/>
        <v>#REF!</v>
      </c>
      <c r="AY17" s="308">
        <f>Alternance!X17-'H. Centre'!AZ17</f>
        <v>7</v>
      </c>
      <c r="AZ17" s="308">
        <f>Alternance!V17*7</f>
        <v>0</v>
      </c>
      <c r="BA17" s="308">
        <f>Alternance!U17*7</f>
        <v>0</v>
      </c>
      <c r="BB17" s="307">
        <f t="shared" si="54"/>
        <v>7</v>
      </c>
      <c r="BC17" s="309" t="e">
        <f t="shared" si="11"/>
        <v>#REF!</v>
      </c>
      <c r="BD17" s="23">
        <f t="shared" si="55"/>
        <v>42005</v>
      </c>
      <c r="BE17" s="23">
        <f t="shared" si="56"/>
        <v>42035</v>
      </c>
      <c r="BF17" s="310" t="e">
        <f t="shared" si="12"/>
        <v>#REF!</v>
      </c>
      <c r="BG17" s="308" t="e">
        <f t="shared" si="13"/>
        <v>#REF!</v>
      </c>
      <c r="BH17" s="308">
        <f>'Absence centre'!V19*7</f>
        <v>0</v>
      </c>
      <c r="BI17" s="308">
        <f>'Absence centre'!U19*7</f>
        <v>0</v>
      </c>
      <c r="BJ17" s="307" t="e">
        <f t="shared" si="57"/>
        <v>#REF!</v>
      </c>
      <c r="BK17" s="308">
        <f>Alternance!AC17-'H. Centre'!BL17</f>
        <v>140</v>
      </c>
      <c r="BL17" s="308">
        <f>Alternance!AF17*7</f>
        <v>0</v>
      </c>
      <c r="BM17" s="308">
        <f>Alternance!AE17*7</f>
        <v>0</v>
      </c>
      <c r="BN17" s="307">
        <f t="shared" si="58"/>
        <v>140</v>
      </c>
      <c r="BO17" s="309" t="e">
        <f t="shared" si="14"/>
        <v>#REF!</v>
      </c>
      <c r="BP17" s="23">
        <f t="shared" si="59"/>
        <v>42036</v>
      </c>
      <c r="BQ17" s="23">
        <f t="shared" si="60"/>
        <v>42063</v>
      </c>
      <c r="BR17" s="310" t="e">
        <f t="shared" si="15"/>
        <v>#REF!</v>
      </c>
      <c r="BS17" s="308" t="e">
        <f t="shared" si="16"/>
        <v>#REF!</v>
      </c>
      <c r="BT17" s="308">
        <f>'Absence centre'!Z19*7</f>
        <v>0</v>
      </c>
      <c r="BU17" s="308">
        <f>'Absence centre'!Y19*7</f>
        <v>0</v>
      </c>
      <c r="BV17" s="307" t="e">
        <f t="shared" si="61"/>
        <v>#REF!</v>
      </c>
      <c r="BW17" s="308">
        <f>Alternance!AH17-'H. Centre'!BX17</f>
        <v>70</v>
      </c>
      <c r="BX17" s="308">
        <f>Alternance!AF17*7</f>
        <v>0</v>
      </c>
      <c r="BY17" s="308">
        <f>Alternance!AE17*7</f>
        <v>0</v>
      </c>
      <c r="BZ17" s="307">
        <f t="shared" si="62"/>
        <v>70</v>
      </c>
      <c r="CA17" s="309" t="e">
        <f t="shared" si="17"/>
        <v>#REF!</v>
      </c>
      <c r="CB17" s="23">
        <f t="shared" si="63"/>
        <v>42064</v>
      </c>
      <c r="CC17" s="23">
        <f t="shared" si="64"/>
        <v>42094</v>
      </c>
      <c r="CD17" s="310" t="e">
        <f t="shared" si="18"/>
        <v>#REF!</v>
      </c>
      <c r="CE17" s="308" t="e">
        <f t="shared" si="19"/>
        <v>#REF!</v>
      </c>
      <c r="CF17" s="308">
        <f>'Absence centre'!AD19*7</f>
        <v>0</v>
      </c>
      <c r="CG17" s="308">
        <f>'Absence centre'!AC19*7</f>
        <v>0</v>
      </c>
      <c r="CH17" s="307" t="e">
        <f t="shared" si="65"/>
        <v>#REF!</v>
      </c>
      <c r="CI17" s="308">
        <f>Alternance!AM17-'H. Centre'!CJ17</f>
        <v>119</v>
      </c>
      <c r="CJ17" s="308">
        <f>Alternance!AK17*7</f>
        <v>0</v>
      </c>
      <c r="CK17" s="308">
        <f>Alternance!AJ17*7</f>
        <v>0</v>
      </c>
      <c r="CL17" s="307">
        <f t="shared" si="66"/>
        <v>119</v>
      </c>
      <c r="CM17" s="309" t="e">
        <f t="shared" si="20"/>
        <v>#REF!</v>
      </c>
      <c r="CN17" s="23">
        <f t="shared" si="67"/>
        <v>42095</v>
      </c>
      <c r="CO17" s="23">
        <f t="shared" si="68"/>
        <v>42124</v>
      </c>
      <c r="CP17" s="310" t="e">
        <f t="shared" si="21"/>
        <v>#REF!</v>
      </c>
      <c r="CQ17" s="308" t="e">
        <f t="shared" si="22"/>
        <v>#REF!</v>
      </c>
      <c r="CR17" s="308">
        <f>'Absence centre'!AH19*7</f>
        <v>0</v>
      </c>
      <c r="CS17" s="308">
        <f>'Absence centre'!AG19*7</f>
        <v>0</v>
      </c>
      <c r="CT17" s="307" t="e">
        <f t="shared" si="69"/>
        <v>#REF!</v>
      </c>
      <c r="CU17" s="308">
        <f>Alternance!AR17-'H. Centre'!CV17</f>
        <v>91</v>
      </c>
      <c r="CV17" s="308">
        <f>Alternance!AP17*7</f>
        <v>0</v>
      </c>
      <c r="CW17" s="308">
        <f>Alternance!AO17*7</f>
        <v>0</v>
      </c>
      <c r="CX17" s="307">
        <f t="shared" si="70"/>
        <v>91</v>
      </c>
      <c r="CY17" s="309" t="e">
        <f t="shared" si="23"/>
        <v>#REF!</v>
      </c>
      <c r="CZ17" s="23">
        <f t="shared" si="71"/>
        <v>42125</v>
      </c>
      <c r="DA17" s="23">
        <f t="shared" si="72"/>
        <v>42155</v>
      </c>
      <c r="DB17" s="310" t="e">
        <f t="shared" si="24"/>
        <v>#REF!</v>
      </c>
      <c r="DC17" s="308" t="e">
        <f t="shared" si="25"/>
        <v>#REF!</v>
      </c>
      <c r="DD17" s="308">
        <f>'Absence centre'!AL19*7</f>
        <v>0</v>
      </c>
      <c r="DE17" s="308">
        <f>'Absence centre'!AK19*7</f>
        <v>0</v>
      </c>
      <c r="DF17" s="307" t="e">
        <f t="shared" si="73"/>
        <v>#REF!</v>
      </c>
      <c r="DG17" s="308">
        <f>Alternance!AW17-'H. Centre'!DH17</f>
        <v>0</v>
      </c>
      <c r="DH17" s="308">
        <f>Alternance!AZ17*7</f>
        <v>0</v>
      </c>
      <c r="DI17" s="308">
        <f>Alternance!AY17*7</f>
        <v>0</v>
      </c>
      <c r="DJ17" s="307">
        <f t="shared" si="74"/>
        <v>0</v>
      </c>
      <c r="DK17" s="309" t="e">
        <f t="shared" si="26"/>
        <v>#REF!</v>
      </c>
      <c r="DL17" s="23">
        <f t="shared" si="75"/>
        <v>42156</v>
      </c>
      <c r="DM17" s="23">
        <f t="shared" si="76"/>
        <v>42185</v>
      </c>
      <c r="DN17" s="310" t="e">
        <f t="shared" si="27"/>
        <v>#REF!</v>
      </c>
      <c r="DO17" s="308" t="e">
        <f t="shared" si="28"/>
        <v>#REF!</v>
      </c>
      <c r="DP17" s="308">
        <f>'Absence centre'!AP19*7</f>
        <v>0</v>
      </c>
      <c r="DQ17" s="308">
        <f>'Absence centre'!AO19*7</f>
        <v>0</v>
      </c>
      <c r="DR17" s="307" t="e">
        <f t="shared" si="77"/>
        <v>#REF!</v>
      </c>
      <c r="DS17" s="308">
        <f>Alternance!BB17-'H. Centre'!DT17</f>
        <v>0</v>
      </c>
      <c r="DT17" s="308">
        <f>Alternance!AZ17*7</f>
        <v>0</v>
      </c>
      <c r="DU17" s="308">
        <f>Alternance!AY17*7</f>
        <v>0</v>
      </c>
      <c r="DV17" s="307">
        <f t="shared" si="78"/>
        <v>0</v>
      </c>
      <c r="DW17" s="309" t="e">
        <f t="shared" si="29"/>
        <v>#REF!</v>
      </c>
      <c r="DX17" s="23">
        <f t="shared" si="79"/>
        <v>0</v>
      </c>
      <c r="DY17" s="23">
        <f t="shared" si="80"/>
        <v>0</v>
      </c>
      <c r="DZ17" s="310" t="e">
        <f t="shared" si="30"/>
        <v>#REF!</v>
      </c>
      <c r="EA17" s="308" t="e">
        <f t="shared" si="31"/>
        <v>#REF!</v>
      </c>
      <c r="EB17" s="308">
        <f>'Absence centre'!AT19*7</f>
        <v>0</v>
      </c>
      <c r="EC17" s="308">
        <f>'Absence centre'!AS19*7</f>
        <v>0</v>
      </c>
      <c r="ED17" s="307" t="e">
        <f t="shared" si="81"/>
        <v>#REF!</v>
      </c>
      <c r="EE17" s="308">
        <f>Alternance!BG17-'H. Centre'!EF17</f>
        <v>0</v>
      </c>
      <c r="EF17" s="308">
        <f>Alternance!BE17*7</f>
        <v>0</v>
      </c>
      <c r="EG17" s="308">
        <f>Alternance!BD17*7</f>
        <v>0</v>
      </c>
      <c r="EH17" s="307">
        <f t="shared" si="82"/>
        <v>0</v>
      </c>
      <c r="EI17" s="309" t="e">
        <f t="shared" si="32"/>
        <v>#REF!</v>
      </c>
      <c r="EJ17" s="23">
        <f t="shared" si="83"/>
        <v>0</v>
      </c>
      <c r="EK17" s="23">
        <f t="shared" si="84"/>
        <v>0</v>
      </c>
      <c r="EL17" s="310" t="e">
        <f t="shared" si="33"/>
        <v>#REF!</v>
      </c>
      <c r="EM17" s="308" t="e">
        <f t="shared" si="34"/>
        <v>#REF!</v>
      </c>
      <c r="EN17" s="308">
        <f>'Absence centre'!AX19*7</f>
        <v>0</v>
      </c>
      <c r="EO17" s="308">
        <f>'Absence centre'!AW19*7</f>
        <v>0</v>
      </c>
      <c r="EP17" s="307" t="e">
        <f t="shared" si="85"/>
        <v>#REF!</v>
      </c>
      <c r="EQ17" s="308">
        <f>Alternance!BL17-'H. Centre'!ER17</f>
        <v>0</v>
      </c>
      <c r="ER17" s="308">
        <f>Alternance!BJ17*7</f>
        <v>0</v>
      </c>
      <c r="ES17" s="308">
        <f>Alternance!BI17*7</f>
        <v>0</v>
      </c>
      <c r="ET17" s="307">
        <f t="shared" si="86"/>
        <v>0</v>
      </c>
      <c r="EU17" s="309" t="e">
        <f t="shared" si="35"/>
        <v>#REF!</v>
      </c>
      <c r="EV17" s="311" t="e">
        <f t="shared" ca="1" si="36"/>
        <v>#VALUE!</v>
      </c>
      <c r="EW17" s="311" t="e">
        <f t="shared" ca="1" si="87"/>
        <v>#VALUE!</v>
      </c>
      <c r="EX17" s="311">
        <f t="shared" si="88"/>
        <v>560</v>
      </c>
      <c r="EY17" s="311">
        <f t="shared" si="89"/>
        <v>0</v>
      </c>
      <c r="EZ17" s="311" t="e">
        <f t="shared" ca="1" si="90"/>
        <v>#VALUE!</v>
      </c>
    </row>
    <row r="18" spans="1:156" s="5" customFormat="1" ht="20.100000000000001" customHeight="1" thickBot="1" x14ac:dyDescent="0.25">
      <c r="A18" s="278">
        <v>15</v>
      </c>
      <c r="B18" s="6" t="str">
        <f>IF(Entrees!B16="","",Entrees!B16)</f>
        <v>X</v>
      </c>
      <c r="C18" s="6" t="str">
        <f>IF(Entrees!C16="","",Entrees!C16)</f>
        <v>Y</v>
      </c>
      <c r="D18" s="9">
        <f>Entrees!D16</f>
        <v>41911</v>
      </c>
      <c r="E18" s="9">
        <f>IF(Entrees!O16="",Entrees!E16,Entrees!O16)</f>
        <v>42185</v>
      </c>
      <c r="F18" s="12" t="e">
        <f t="shared" ca="1" si="0"/>
        <v>#VALUE!</v>
      </c>
      <c r="G18" s="11" t="e">
        <f t="shared" ca="1" si="37"/>
        <v>#VALUE!</v>
      </c>
      <c r="H18" s="23">
        <f t="shared" si="38"/>
        <v>41911</v>
      </c>
      <c r="I18" s="23">
        <f t="shared" si="39"/>
        <v>41912</v>
      </c>
      <c r="J18" s="307" t="e">
        <f t="shared" ca="1" si="1"/>
        <v>#VALUE!</v>
      </c>
      <c r="K18" s="308" t="e">
        <f t="shared" ca="1" si="40"/>
        <v>#VALUE!</v>
      </c>
      <c r="L18" s="308">
        <f>'Absence centre'!F20*7</f>
        <v>0</v>
      </c>
      <c r="M18" s="308">
        <f>'Absence centre'!E20*7</f>
        <v>0</v>
      </c>
      <c r="N18" s="307" t="e">
        <f t="shared" ca="1" si="41"/>
        <v>#VALUE!</v>
      </c>
      <c r="O18" s="308">
        <f>Alternance!I18-'H. Centre'!P18</f>
        <v>0</v>
      </c>
      <c r="P18" s="308">
        <f>Alternance!G18*7</f>
        <v>0</v>
      </c>
      <c r="Q18" s="308">
        <f>Alternance!F18*7</f>
        <v>0</v>
      </c>
      <c r="R18" s="307">
        <f t="shared" si="42"/>
        <v>0</v>
      </c>
      <c r="S18" s="309" t="e">
        <f t="shared" ca="1" si="2"/>
        <v>#VALUE!</v>
      </c>
      <c r="T18" s="23">
        <f t="shared" si="43"/>
        <v>41913</v>
      </c>
      <c r="U18" s="23">
        <f t="shared" si="44"/>
        <v>41943</v>
      </c>
      <c r="V18" s="310" t="e">
        <f t="shared" si="3"/>
        <v>#REF!</v>
      </c>
      <c r="W18" s="308" t="e">
        <f t="shared" si="4"/>
        <v>#REF!</v>
      </c>
      <c r="X18" s="308">
        <f>'Absence centre'!J20*7</f>
        <v>0</v>
      </c>
      <c r="Y18" s="308">
        <f>'Absence centre'!I20*7</f>
        <v>0</v>
      </c>
      <c r="Z18" s="307" t="e">
        <f t="shared" si="45"/>
        <v>#REF!</v>
      </c>
      <c r="AA18" s="308">
        <f>Alternance!N18-'H. Centre'!AB18</f>
        <v>0</v>
      </c>
      <c r="AB18" s="308">
        <f>Alternance!L18*7</f>
        <v>0</v>
      </c>
      <c r="AC18" s="308">
        <f>Alternance!K18*7</f>
        <v>0</v>
      </c>
      <c r="AD18" s="307">
        <f t="shared" si="46"/>
        <v>0</v>
      </c>
      <c r="AE18" s="309" t="e">
        <f t="shared" si="5"/>
        <v>#REF!</v>
      </c>
      <c r="AF18" s="23">
        <f t="shared" si="47"/>
        <v>41944</v>
      </c>
      <c r="AG18" s="23">
        <f t="shared" si="48"/>
        <v>41973</v>
      </c>
      <c r="AH18" s="310" t="e">
        <f t="shared" si="6"/>
        <v>#REF!</v>
      </c>
      <c r="AI18" s="308" t="e">
        <f t="shared" si="7"/>
        <v>#REF!</v>
      </c>
      <c r="AJ18" s="308">
        <f>'Absence centre'!N20*7</f>
        <v>0</v>
      </c>
      <c r="AK18" s="308">
        <f>'Absence centre'!M20*7</f>
        <v>0</v>
      </c>
      <c r="AL18" s="307" t="e">
        <f t="shared" si="49"/>
        <v>#REF!</v>
      </c>
      <c r="AM18" s="308">
        <f>Alternance!S18-'H. Centre'!AN18</f>
        <v>133</v>
      </c>
      <c r="AN18" s="308">
        <f>Alternance!Q18*7</f>
        <v>0</v>
      </c>
      <c r="AO18" s="308">
        <f>Alternance!P18*7</f>
        <v>0</v>
      </c>
      <c r="AP18" s="307">
        <f t="shared" si="50"/>
        <v>133</v>
      </c>
      <c r="AQ18" s="309" t="e">
        <f t="shared" si="8"/>
        <v>#REF!</v>
      </c>
      <c r="AR18" s="23">
        <f t="shared" si="51"/>
        <v>41974</v>
      </c>
      <c r="AS18" s="23">
        <f t="shared" si="52"/>
        <v>42004</v>
      </c>
      <c r="AT18" s="310" t="e">
        <f t="shared" si="9"/>
        <v>#REF!</v>
      </c>
      <c r="AU18" s="308" t="e">
        <f t="shared" si="10"/>
        <v>#REF!</v>
      </c>
      <c r="AV18" s="308">
        <f>'Absence centre'!R20*7</f>
        <v>0</v>
      </c>
      <c r="AW18" s="308">
        <f>'Absence centre'!Q20*5</f>
        <v>0</v>
      </c>
      <c r="AX18" s="307" t="e">
        <f t="shared" si="53"/>
        <v>#REF!</v>
      </c>
      <c r="AY18" s="308">
        <f>Alternance!X18-'H. Centre'!AZ18</f>
        <v>7</v>
      </c>
      <c r="AZ18" s="308">
        <f>Alternance!V18*7</f>
        <v>0</v>
      </c>
      <c r="BA18" s="308">
        <f>Alternance!U18*7</f>
        <v>0</v>
      </c>
      <c r="BB18" s="307">
        <f t="shared" si="54"/>
        <v>7</v>
      </c>
      <c r="BC18" s="309" t="e">
        <f t="shared" si="11"/>
        <v>#REF!</v>
      </c>
      <c r="BD18" s="23">
        <f t="shared" si="55"/>
        <v>42005</v>
      </c>
      <c r="BE18" s="23">
        <f t="shared" si="56"/>
        <v>42035</v>
      </c>
      <c r="BF18" s="310" t="e">
        <f t="shared" si="12"/>
        <v>#REF!</v>
      </c>
      <c r="BG18" s="308" t="e">
        <f t="shared" si="13"/>
        <v>#REF!</v>
      </c>
      <c r="BH18" s="308">
        <f>'Absence centre'!V20*7</f>
        <v>0</v>
      </c>
      <c r="BI18" s="308">
        <f>'Absence centre'!U20*7</f>
        <v>0</v>
      </c>
      <c r="BJ18" s="307" t="e">
        <f t="shared" si="57"/>
        <v>#REF!</v>
      </c>
      <c r="BK18" s="308">
        <f>Alternance!AC18-'H. Centre'!BL18</f>
        <v>140</v>
      </c>
      <c r="BL18" s="308">
        <f>Alternance!AF18*7</f>
        <v>0</v>
      </c>
      <c r="BM18" s="308">
        <f>Alternance!AE18*7</f>
        <v>0</v>
      </c>
      <c r="BN18" s="307">
        <f t="shared" si="58"/>
        <v>140</v>
      </c>
      <c r="BO18" s="309" t="e">
        <f t="shared" si="14"/>
        <v>#REF!</v>
      </c>
      <c r="BP18" s="23">
        <f t="shared" si="59"/>
        <v>42036</v>
      </c>
      <c r="BQ18" s="23">
        <f t="shared" si="60"/>
        <v>42063</v>
      </c>
      <c r="BR18" s="310" t="e">
        <f t="shared" si="15"/>
        <v>#REF!</v>
      </c>
      <c r="BS18" s="308" t="e">
        <f t="shared" si="16"/>
        <v>#REF!</v>
      </c>
      <c r="BT18" s="308">
        <f>'Absence centre'!Z20*7</f>
        <v>0</v>
      </c>
      <c r="BU18" s="308">
        <f>'Absence centre'!Y20*7</f>
        <v>0</v>
      </c>
      <c r="BV18" s="307" t="e">
        <f t="shared" si="61"/>
        <v>#REF!</v>
      </c>
      <c r="BW18" s="308">
        <f>Alternance!AH18-'H. Centre'!BX18</f>
        <v>70</v>
      </c>
      <c r="BX18" s="308">
        <f>Alternance!AF18*7</f>
        <v>0</v>
      </c>
      <c r="BY18" s="308">
        <f>Alternance!AE18*7</f>
        <v>0</v>
      </c>
      <c r="BZ18" s="307">
        <f t="shared" si="62"/>
        <v>70</v>
      </c>
      <c r="CA18" s="309" t="e">
        <f t="shared" si="17"/>
        <v>#REF!</v>
      </c>
      <c r="CB18" s="23">
        <f t="shared" si="63"/>
        <v>42064</v>
      </c>
      <c r="CC18" s="23">
        <f t="shared" si="64"/>
        <v>42094</v>
      </c>
      <c r="CD18" s="310" t="e">
        <f t="shared" si="18"/>
        <v>#REF!</v>
      </c>
      <c r="CE18" s="308" t="e">
        <f t="shared" si="19"/>
        <v>#REF!</v>
      </c>
      <c r="CF18" s="308">
        <f>'Absence centre'!AD20*7</f>
        <v>0</v>
      </c>
      <c r="CG18" s="308">
        <f>'Absence centre'!AC20*7</f>
        <v>0</v>
      </c>
      <c r="CH18" s="307" t="e">
        <f t="shared" si="65"/>
        <v>#REF!</v>
      </c>
      <c r="CI18" s="308">
        <f>Alternance!AM18-'H. Centre'!CJ18</f>
        <v>119</v>
      </c>
      <c r="CJ18" s="308">
        <f>Alternance!AK18*7</f>
        <v>0</v>
      </c>
      <c r="CK18" s="308">
        <f>Alternance!AJ18*7</f>
        <v>0</v>
      </c>
      <c r="CL18" s="307">
        <f t="shared" si="66"/>
        <v>119</v>
      </c>
      <c r="CM18" s="309" t="e">
        <f t="shared" si="20"/>
        <v>#REF!</v>
      </c>
      <c r="CN18" s="23">
        <f t="shared" si="67"/>
        <v>42095</v>
      </c>
      <c r="CO18" s="23">
        <f t="shared" si="68"/>
        <v>42124</v>
      </c>
      <c r="CP18" s="310" t="e">
        <f t="shared" si="21"/>
        <v>#REF!</v>
      </c>
      <c r="CQ18" s="308" t="e">
        <f t="shared" si="22"/>
        <v>#REF!</v>
      </c>
      <c r="CR18" s="308">
        <f>'Absence centre'!AH20*7</f>
        <v>0</v>
      </c>
      <c r="CS18" s="308">
        <f>'Absence centre'!AG20*7</f>
        <v>0</v>
      </c>
      <c r="CT18" s="307" t="e">
        <f t="shared" si="69"/>
        <v>#REF!</v>
      </c>
      <c r="CU18" s="308">
        <f>Alternance!AR18-'H. Centre'!CV18</f>
        <v>91</v>
      </c>
      <c r="CV18" s="308">
        <f>Alternance!AP18*7</f>
        <v>0</v>
      </c>
      <c r="CW18" s="308">
        <f>Alternance!AO18*7</f>
        <v>0</v>
      </c>
      <c r="CX18" s="307">
        <f t="shared" si="70"/>
        <v>91</v>
      </c>
      <c r="CY18" s="309" t="e">
        <f t="shared" si="23"/>
        <v>#REF!</v>
      </c>
      <c r="CZ18" s="23">
        <f t="shared" si="71"/>
        <v>42125</v>
      </c>
      <c r="DA18" s="23">
        <f t="shared" si="72"/>
        <v>42155</v>
      </c>
      <c r="DB18" s="310" t="e">
        <f t="shared" si="24"/>
        <v>#REF!</v>
      </c>
      <c r="DC18" s="308" t="e">
        <f t="shared" si="25"/>
        <v>#REF!</v>
      </c>
      <c r="DD18" s="308">
        <f>'Absence centre'!AL20*7</f>
        <v>0</v>
      </c>
      <c r="DE18" s="308">
        <f>'Absence centre'!AK20*7</f>
        <v>0</v>
      </c>
      <c r="DF18" s="307" t="e">
        <f t="shared" si="73"/>
        <v>#REF!</v>
      </c>
      <c r="DG18" s="308">
        <f>Alternance!AW18-'H. Centre'!DH18</f>
        <v>0</v>
      </c>
      <c r="DH18" s="308">
        <f>Alternance!AZ18*7</f>
        <v>0</v>
      </c>
      <c r="DI18" s="308">
        <f>Alternance!AY18*7</f>
        <v>0</v>
      </c>
      <c r="DJ18" s="307">
        <f t="shared" si="74"/>
        <v>0</v>
      </c>
      <c r="DK18" s="309" t="e">
        <f t="shared" si="26"/>
        <v>#REF!</v>
      </c>
      <c r="DL18" s="23">
        <f t="shared" si="75"/>
        <v>42156</v>
      </c>
      <c r="DM18" s="23">
        <f t="shared" si="76"/>
        <v>42185</v>
      </c>
      <c r="DN18" s="310" t="e">
        <f t="shared" si="27"/>
        <v>#REF!</v>
      </c>
      <c r="DO18" s="308" t="e">
        <f t="shared" si="28"/>
        <v>#REF!</v>
      </c>
      <c r="DP18" s="308">
        <f>'Absence centre'!AP20*7</f>
        <v>0</v>
      </c>
      <c r="DQ18" s="308">
        <f>'Absence centre'!AO20*7</f>
        <v>0</v>
      </c>
      <c r="DR18" s="307" t="e">
        <f t="shared" si="77"/>
        <v>#REF!</v>
      </c>
      <c r="DS18" s="308">
        <f>Alternance!BB18-'H. Centre'!DT18</f>
        <v>0</v>
      </c>
      <c r="DT18" s="308">
        <f>Alternance!AZ18*7</f>
        <v>0</v>
      </c>
      <c r="DU18" s="308">
        <f>Alternance!AY18*7</f>
        <v>0</v>
      </c>
      <c r="DV18" s="307">
        <f t="shared" si="78"/>
        <v>0</v>
      </c>
      <c r="DW18" s="309" t="e">
        <f t="shared" si="29"/>
        <v>#REF!</v>
      </c>
      <c r="DX18" s="23">
        <f t="shared" si="79"/>
        <v>0</v>
      </c>
      <c r="DY18" s="23">
        <f t="shared" si="80"/>
        <v>0</v>
      </c>
      <c r="DZ18" s="310" t="e">
        <f t="shared" si="30"/>
        <v>#REF!</v>
      </c>
      <c r="EA18" s="308" t="e">
        <f t="shared" si="31"/>
        <v>#REF!</v>
      </c>
      <c r="EB18" s="308">
        <f>'Absence centre'!AT20*7</f>
        <v>0</v>
      </c>
      <c r="EC18" s="308">
        <f>'Absence centre'!AS20*7</f>
        <v>0</v>
      </c>
      <c r="ED18" s="307" t="e">
        <f t="shared" si="81"/>
        <v>#REF!</v>
      </c>
      <c r="EE18" s="308">
        <f>Alternance!BG18-'H. Centre'!EF18</f>
        <v>0</v>
      </c>
      <c r="EF18" s="308">
        <f>Alternance!BE18*7</f>
        <v>0</v>
      </c>
      <c r="EG18" s="308">
        <f>Alternance!BD18*7</f>
        <v>0</v>
      </c>
      <c r="EH18" s="307">
        <f t="shared" si="82"/>
        <v>0</v>
      </c>
      <c r="EI18" s="309" t="e">
        <f t="shared" si="32"/>
        <v>#REF!</v>
      </c>
      <c r="EJ18" s="23">
        <f t="shared" si="83"/>
        <v>0</v>
      </c>
      <c r="EK18" s="23">
        <f t="shared" si="84"/>
        <v>0</v>
      </c>
      <c r="EL18" s="310" t="e">
        <f t="shared" si="33"/>
        <v>#REF!</v>
      </c>
      <c r="EM18" s="308" t="e">
        <f t="shared" si="34"/>
        <v>#REF!</v>
      </c>
      <c r="EN18" s="308">
        <f>'Absence centre'!AX20*7</f>
        <v>0</v>
      </c>
      <c r="EO18" s="308">
        <f>'Absence centre'!AW20*7</f>
        <v>0</v>
      </c>
      <c r="EP18" s="307" t="e">
        <f t="shared" si="85"/>
        <v>#REF!</v>
      </c>
      <c r="EQ18" s="308">
        <f>Alternance!BL18-'H. Centre'!ER18</f>
        <v>0</v>
      </c>
      <c r="ER18" s="308">
        <f>Alternance!BJ18*7</f>
        <v>0</v>
      </c>
      <c r="ES18" s="308">
        <f>Alternance!BI18*7</f>
        <v>0</v>
      </c>
      <c r="ET18" s="307">
        <f t="shared" si="86"/>
        <v>0</v>
      </c>
      <c r="EU18" s="309" t="e">
        <f t="shared" si="35"/>
        <v>#REF!</v>
      </c>
      <c r="EV18" s="311" t="e">
        <f t="shared" ca="1" si="36"/>
        <v>#VALUE!</v>
      </c>
      <c r="EW18" s="311" t="e">
        <f t="shared" ca="1" si="87"/>
        <v>#VALUE!</v>
      </c>
      <c r="EX18" s="311">
        <f t="shared" si="88"/>
        <v>560</v>
      </c>
      <c r="EY18" s="311">
        <f t="shared" si="89"/>
        <v>0</v>
      </c>
      <c r="EZ18" s="311" t="e">
        <f t="shared" ca="1" si="90"/>
        <v>#VALUE!</v>
      </c>
    </row>
    <row r="19" spans="1:156" s="8" customFormat="1" ht="20.100000000000001" customHeight="1" thickBot="1" x14ac:dyDescent="0.25">
      <c r="A19" s="278">
        <v>16</v>
      </c>
      <c r="B19" s="6" t="str">
        <f>IF(Entrees!B17="","",Entrees!B17)</f>
        <v>X</v>
      </c>
      <c r="C19" s="6" t="str">
        <f>IF(Entrees!C17="","",Entrees!C17)</f>
        <v>Y</v>
      </c>
      <c r="D19" s="9">
        <f>Entrees!D17</f>
        <v>41911</v>
      </c>
      <c r="E19" s="9">
        <f>IF(Entrees!O17="",Entrees!E17,Entrees!O17)</f>
        <v>42185</v>
      </c>
      <c r="F19" s="12" t="e">
        <f t="shared" ca="1" si="0"/>
        <v>#VALUE!</v>
      </c>
      <c r="G19" s="11" t="e">
        <f t="shared" ca="1" si="37"/>
        <v>#VALUE!</v>
      </c>
      <c r="H19" s="23">
        <f t="shared" si="38"/>
        <v>41911</v>
      </c>
      <c r="I19" s="23">
        <f t="shared" si="39"/>
        <v>41912</v>
      </c>
      <c r="J19" s="307" t="e">
        <f t="shared" ca="1" si="1"/>
        <v>#VALUE!</v>
      </c>
      <c r="K19" s="308" t="e">
        <f t="shared" ca="1" si="40"/>
        <v>#VALUE!</v>
      </c>
      <c r="L19" s="308">
        <f>'Absence centre'!F21*7</f>
        <v>0</v>
      </c>
      <c r="M19" s="308">
        <f>'Absence centre'!E21*7</f>
        <v>0</v>
      </c>
      <c r="N19" s="307" t="e">
        <f t="shared" ca="1" si="41"/>
        <v>#VALUE!</v>
      </c>
      <c r="O19" s="308">
        <f>Alternance!I19-'H. Centre'!P19</f>
        <v>0</v>
      </c>
      <c r="P19" s="308">
        <f>Alternance!G19*7</f>
        <v>0</v>
      </c>
      <c r="Q19" s="308">
        <f>Alternance!F19*7</f>
        <v>0</v>
      </c>
      <c r="R19" s="307">
        <f t="shared" si="42"/>
        <v>0</v>
      </c>
      <c r="S19" s="309" t="e">
        <f t="shared" ca="1" si="2"/>
        <v>#VALUE!</v>
      </c>
      <c r="T19" s="23">
        <f t="shared" si="43"/>
        <v>41913</v>
      </c>
      <c r="U19" s="23">
        <f t="shared" si="44"/>
        <v>41943</v>
      </c>
      <c r="V19" s="310" t="e">
        <f t="shared" si="3"/>
        <v>#REF!</v>
      </c>
      <c r="W19" s="308" t="e">
        <f t="shared" si="4"/>
        <v>#REF!</v>
      </c>
      <c r="X19" s="308">
        <f>'Absence centre'!J21*7</f>
        <v>0</v>
      </c>
      <c r="Y19" s="308">
        <f>'Absence centre'!I21*7</f>
        <v>0</v>
      </c>
      <c r="Z19" s="307" t="e">
        <f t="shared" si="45"/>
        <v>#REF!</v>
      </c>
      <c r="AA19" s="308">
        <f>Alternance!N19-'H. Centre'!AB19</f>
        <v>0</v>
      </c>
      <c r="AB19" s="308">
        <f>Alternance!L19*7</f>
        <v>0</v>
      </c>
      <c r="AC19" s="308">
        <f>Alternance!K19*7</f>
        <v>0</v>
      </c>
      <c r="AD19" s="307">
        <f t="shared" si="46"/>
        <v>0</v>
      </c>
      <c r="AE19" s="309" t="e">
        <f t="shared" si="5"/>
        <v>#REF!</v>
      </c>
      <c r="AF19" s="23">
        <f t="shared" si="47"/>
        <v>41944</v>
      </c>
      <c r="AG19" s="23">
        <f t="shared" si="48"/>
        <v>41973</v>
      </c>
      <c r="AH19" s="310" t="e">
        <f t="shared" si="6"/>
        <v>#REF!</v>
      </c>
      <c r="AI19" s="308" t="e">
        <f t="shared" si="7"/>
        <v>#REF!</v>
      </c>
      <c r="AJ19" s="308">
        <f>'Absence centre'!N21*7</f>
        <v>0</v>
      </c>
      <c r="AK19" s="308">
        <f>'Absence centre'!M21*7</f>
        <v>0</v>
      </c>
      <c r="AL19" s="307" t="e">
        <f t="shared" si="49"/>
        <v>#REF!</v>
      </c>
      <c r="AM19" s="308">
        <f>Alternance!S19-'H. Centre'!AN19</f>
        <v>133</v>
      </c>
      <c r="AN19" s="308">
        <f>Alternance!Q19*7</f>
        <v>0</v>
      </c>
      <c r="AO19" s="308">
        <f>Alternance!P19*7</f>
        <v>0</v>
      </c>
      <c r="AP19" s="307">
        <f t="shared" si="50"/>
        <v>133</v>
      </c>
      <c r="AQ19" s="309" t="e">
        <f t="shared" si="8"/>
        <v>#REF!</v>
      </c>
      <c r="AR19" s="23">
        <f t="shared" si="51"/>
        <v>41974</v>
      </c>
      <c r="AS19" s="23">
        <f t="shared" si="52"/>
        <v>42004</v>
      </c>
      <c r="AT19" s="310" t="e">
        <f t="shared" si="9"/>
        <v>#REF!</v>
      </c>
      <c r="AU19" s="308" t="e">
        <f t="shared" si="10"/>
        <v>#REF!</v>
      </c>
      <c r="AV19" s="308">
        <f>'Absence centre'!R21*7</f>
        <v>0</v>
      </c>
      <c r="AW19" s="308">
        <f>'Absence centre'!Q21*5</f>
        <v>0</v>
      </c>
      <c r="AX19" s="307" t="e">
        <f t="shared" si="53"/>
        <v>#REF!</v>
      </c>
      <c r="AY19" s="308">
        <f>Alternance!X19-'H. Centre'!AZ19</f>
        <v>7</v>
      </c>
      <c r="AZ19" s="308">
        <f>Alternance!V19*7</f>
        <v>0</v>
      </c>
      <c r="BA19" s="308">
        <f>Alternance!U19*7</f>
        <v>0</v>
      </c>
      <c r="BB19" s="307">
        <f t="shared" si="54"/>
        <v>7</v>
      </c>
      <c r="BC19" s="309" t="e">
        <f t="shared" si="11"/>
        <v>#REF!</v>
      </c>
      <c r="BD19" s="23">
        <f t="shared" si="55"/>
        <v>42005</v>
      </c>
      <c r="BE19" s="23">
        <f t="shared" si="56"/>
        <v>42035</v>
      </c>
      <c r="BF19" s="310" t="e">
        <f t="shared" si="12"/>
        <v>#REF!</v>
      </c>
      <c r="BG19" s="308" t="e">
        <f t="shared" si="13"/>
        <v>#REF!</v>
      </c>
      <c r="BH19" s="308">
        <f>'Absence centre'!V21*7</f>
        <v>0</v>
      </c>
      <c r="BI19" s="308">
        <f>'Absence centre'!U21*7</f>
        <v>0</v>
      </c>
      <c r="BJ19" s="307" t="e">
        <f t="shared" si="57"/>
        <v>#REF!</v>
      </c>
      <c r="BK19" s="308">
        <f>Alternance!AC19-'H. Centre'!BL19</f>
        <v>140</v>
      </c>
      <c r="BL19" s="308">
        <f>Alternance!AF19*7</f>
        <v>0</v>
      </c>
      <c r="BM19" s="308">
        <f>Alternance!AE19*7</f>
        <v>0</v>
      </c>
      <c r="BN19" s="307">
        <f t="shared" si="58"/>
        <v>140</v>
      </c>
      <c r="BO19" s="309" t="e">
        <f t="shared" si="14"/>
        <v>#REF!</v>
      </c>
      <c r="BP19" s="23">
        <f t="shared" si="59"/>
        <v>42036</v>
      </c>
      <c r="BQ19" s="23">
        <f t="shared" si="60"/>
        <v>42063</v>
      </c>
      <c r="BR19" s="310" t="e">
        <f t="shared" si="15"/>
        <v>#REF!</v>
      </c>
      <c r="BS19" s="308" t="e">
        <f t="shared" si="16"/>
        <v>#REF!</v>
      </c>
      <c r="BT19" s="308">
        <f>'Absence centre'!Z21*7</f>
        <v>0</v>
      </c>
      <c r="BU19" s="308">
        <f>'Absence centre'!Y21*7</f>
        <v>0</v>
      </c>
      <c r="BV19" s="307" t="e">
        <f t="shared" si="61"/>
        <v>#REF!</v>
      </c>
      <c r="BW19" s="308">
        <f>Alternance!AH19-'H. Centre'!BX19</f>
        <v>70</v>
      </c>
      <c r="BX19" s="308">
        <f>Alternance!AF19*7</f>
        <v>0</v>
      </c>
      <c r="BY19" s="308">
        <f>Alternance!AE19*7</f>
        <v>0</v>
      </c>
      <c r="BZ19" s="307">
        <f t="shared" si="62"/>
        <v>70</v>
      </c>
      <c r="CA19" s="309" t="e">
        <f t="shared" si="17"/>
        <v>#REF!</v>
      </c>
      <c r="CB19" s="23">
        <f t="shared" si="63"/>
        <v>42064</v>
      </c>
      <c r="CC19" s="23">
        <f t="shared" si="64"/>
        <v>42094</v>
      </c>
      <c r="CD19" s="310" t="e">
        <f t="shared" si="18"/>
        <v>#REF!</v>
      </c>
      <c r="CE19" s="308" t="e">
        <f t="shared" si="19"/>
        <v>#REF!</v>
      </c>
      <c r="CF19" s="308">
        <f>'Absence centre'!AD21*7</f>
        <v>0</v>
      </c>
      <c r="CG19" s="308">
        <f>'Absence centre'!AC21*7</f>
        <v>0</v>
      </c>
      <c r="CH19" s="307" t="e">
        <f t="shared" si="65"/>
        <v>#REF!</v>
      </c>
      <c r="CI19" s="308">
        <f>Alternance!AM19-'H. Centre'!CJ19</f>
        <v>119</v>
      </c>
      <c r="CJ19" s="308">
        <f>Alternance!AK19*7</f>
        <v>0</v>
      </c>
      <c r="CK19" s="308">
        <f>Alternance!AJ19*7</f>
        <v>0</v>
      </c>
      <c r="CL19" s="307">
        <f t="shared" si="66"/>
        <v>119</v>
      </c>
      <c r="CM19" s="309" t="e">
        <f t="shared" si="20"/>
        <v>#REF!</v>
      </c>
      <c r="CN19" s="23">
        <f t="shared" si="67"/>
        <v>42095</v>
      </c>
      <c r="CO19" s="23">
        <f t="shared" si="68"/>
        <v>42124</v>
      </c>
      <c r="CP19" s="310" t="e">
        <f t="shared" si="21"/>
        <v>#REF!</v>
      </c>
      <c r="CQ19" s="308" t="e">
        <f t="shared" si="22"/>
        <v>#REF!</v>
      </c>
      <c r="CR19" s="308">
        <f>'Absence centre'!AH21*7</f>
        <v>0</v>
      </c>
      <c r="CS19" s="308">
        <f>'Absence centre'!AG21*7</f>
        <v>0</v>
      </c>
      <c r="CT19" s="307" t="e">
        <f t="shared" si="69"/>
        <v>#REF!</v>
      </c>
      <c r="CU19" s="308">
        <f>Alternance!AR19-'H. Centre'!CV19</f>
        <v>91</v>
      </c>
      <c r="CV19" s="308">
        <f>Alternance!AP19*7</f>
        <v>0</v>
      </c>
      <c r="CW19" s="308">
        <f>Alternance!AO19*7</f>
        <v>0</v>
      </c>
      <c r="CX19" s="307">
        <f t="shared" si="70"/>
        <v>91</v>
      </c>
      <c r="CY19" s="309" t="e">
        <f t="shared" si="23"/>
        <v>#REF!</v>
      </c>
      <c r="CZ19" s="23">
        <f t="shared" si="71"/>
        <v>42125</v>
      </c>
      <c r="DA19" s="23">
        <f t="shared" si="72"/>
        <v>42155</v>
      </c>
      <c r="DB19" s="310" t="e">
        <f t="shared" si="24"/>
        <v>#REF!</v>
      </c>
      <c r="DC19" s="308" t="e">
        <f t="shared" si="25"/>
        <v>#REF!</v>
      </c>
      <c r="DD19" s="308">
        <f>'Absence centre'!AL21*7</f>
        <v>0</v>
      </c>
      <c r="DE19" s="308">
        <f>'Absence centre'!AK21*7</f>
        <v>0</v>
      </c>
      <c r="DF19" s="307" t="e">
        <f t="shared" si="73"/>
        <v>#REF!</v>
      </c>
      <c r="DG19" s="308">
        <f>Alternance!AW19-'H. Centre'!DH19</f>
        <v>0</v>
      </c>
      <c r="DH19" s="308">
        <f>Alternance!AZ19*7</f>
        <v>0</v>
      </c>
      <c r="DI19" s="308">
        <f>Alternance!AY19*7</f>
        <v>0</v>
      </c>
      <c r="DJ19" s="307">
        <f t="shared" si="74"/>
        <v>0</v>
      </c>
      <c r="DK19" s="309" t="e">
        <f t="shared" si="26"/>
        <v>#REF!</v>
      </c>
      <c r="DL19" s="23">
        <f t="shared" si="75"/>
        <v>42156</v>
      </c>
      <c r="DM19" s="23">
        <f t="shared" si="76"/>
        <v>42185</v>
      </c>
      <c r="DN19" s="310" t="e">
        <f t="shared" si="27"/>
        <v>#REF!</v>
      </c>
      <c r="DO19" s="308" t="e">
        <f t="shared" si="28"/>
        <v>#REF!</v>
      </c>
      <c r="DP19" s="308">
        <f>'Absence centre'!AP21*7</f>
        <v>0</v>
      </c>
      <c r="DQ19" s="308">
        <f>'Absence centre'!AO21*7</f>
        <v>0</v>
      </c>
      <c r="DR19" s="307" t="e">
        <f t="shared" si="77"/>
        <v>#REF!</v>
      </c>
      <c r="DS19" s="308">
        <f>Alternance!BB19-'H. Centre'!DT19</f>
        <v>0</v>
      </c>
      <c r="DT19" s="308">
        <f>Alternance!AZ19*7</f>
        <v>0</v>
      </c>
      <c r="DU19" s="308">
        <f>Alternance!AY19*7</f>
        <v>0</v>
      </c>
      <c r="DV19" s="307">
        <f t="shared" si="78"/>
        <v>0</v>
      </c>
      <c r="DW19" s="309" t="e">
        <f t="shared" si="29"/>
        <v>#REF!</v>
      </c>
      <c r="DX19" s="23">
        <f t="shared" si="79"/>
        <v>0</v>
      </c>
      <c r="DY19" s="23">
        <f t="shared" si="80"/>
        <v>0</v>
      </c>
      <c r="DZ19" s="310" t="e">
        <f t="shared" si="30"/>
        <v>#REF!</v>
      </c>
      <c r="EA19" s="308" t="e">
        <f t="shared" si="31"/>
        <v>#REF!</v>
      </c>
      <c r="EB19" s="308">
        <f>'Absence centre'!AT21*7</f>
        <v>0</v>
      </c>
      <c r="EC19" s="308">
        <f>'Absence centre'!AS21*7</f>
        <v>0</v>
      </c>
      <c r="ED19" s="307" t="e">
        <f t="shared" si="81"/>
        <v>#REF!</v>
      </c>
      <c r="EE19" s="308">
        <f>Alternance!BG19-'H. Centre'!EF19</f>
        <v>0</v>
      </c>
      <c r="EF19" s="308">
        <f>Alternance!BE19*7</f>
        <v>0</v>
      </c>
      <c r="EG19" s="308">
        <f>Alternance!BD19*7</f>
        <v>0</v>
      </c>
      <c r="EH19" s="307">
        <f t="shared" si="82"/>
        <v>0</v>
      </c>
      <c r="EI19" s="309" t="e">
        <f t="shared" si="32"/>
        <v>#REF!</v>
      </c>
      <c r="EJ19" s="23">
        <f t="shared" si="83"/>
        <v>0</v>
      </c>
      <c r="EK19" s="23">
        <f t="shared" si="84"/>
        <v>0</v>
      </c>
      <c r="EL19" s="310" t="e">
        <f t="shared" si="33"/>
        <v>#REF!</v>
      </c>
      <c r="EM19" s="308" t="e">
        <f t="shared" si="34"/>
        <v>#REF!</v>
      </c>
      <c r="EN19" s="308">
        <f>'Absence centre'!AX21*7</f>
        <v>0</v>
      </c>
      <c r="EO19" s="308">
        <f>'Absence centre'!AW21*7</f>
        <v>0</v>
      </c>
      <c r="EP19" s="307" t="e">
        <f t="shared" si="85"/>
        <v>#REF!</v>
      </c>
      <c r="EQ19" s="308">
        <f>Alternance!BL19-'H. Centre'!ER19</f>
        <v>0</v>
      </c>
      <c r="ER19" s="308">
        <f>Alternance!BJ19*7</f>
        <v>0</v>
      </c>
      <c r="ES19" s="308">
        <f>Alternance!BI19*7</f>
        <v>0</v>
      </c>
      <c r="ET19" s="307">
        <f t="shared" si="86"/>
        <v>0</v>
      </c>
      <c r="EU19" s="309" t="e">
        <f t="shared" si="35"/>
        <v>#REF!</v>
      </c>
      <c r="EV19" s="311" t="e">
        <f t="shared" ca="1" si="36"/>
        <v>#VALUE!</v>
      </c>
      <c r="EW19" s="311" t="e">
        <f t="shared" ca="1" si="87"/>
        <v>#VALUE!</v>
      </c>
      <c r="EX19" s="311">
        <f t="shared" si="88"/>
        <v>560</v>
      </c>
      <c r="EY19" s="311">
        <f t="shared" si="89"/>
        <v>0</v>
      </c>
      <c r="EZ19" s="311" t="e">
        <f t="shared" ca="1" si="90"/>
        <v>#VALUE!</v>
      </c>
    </row>
    <row r="20" spans="1:156" ht="20.100000000000001" customHeight="1" thickBot="1" x14ac:dyDescent="0.25">
      <c r="A20" s="278">
        <v>17</v>
      </c>
      <c r="B20" s="6" t="str">
        <f>IF(Entrees!B18="","",Entrees!B18)</f>
        <v>X</v>
      </c>
      <c r="C20" s="6" t="str">
        <f>IF(Entrees!C18="","",Entrees!C18)</f>
        <v>Y</v>
      </c>
      <c r="D20" s="9">
        <f>Entrees!D18</f>
        <v>41911</v>
      </c>
      <c r="E20" s="9">
        <f>IF(Entrees!O18="",Entrees!E18,Entrees!O18)</f>
        <v>42185</v>
      </c>
      <c r="F20" s="12" t="e">
        <f t="shared" ca="1" si="0"/>
        <v>#VALUE!</v>
      </c>
      <c r="G20" s="11" t="e">
        <f t="shared" ca="1" si="37"/>
        <v>#VALUE!</v>
      </c>
      <c r="H20" s="23">
        <f t="shared" si="38"/>
        <v>41911</v>
      </c>
      <c r="I20" s="23">
        <f t="shared" si="39"/>
        <v>41912</v>
      </c>
      <c r="J20" s="307" t="e">
        <f t="shared" ca="1" si="1"/>
        <v>#VALUE!</v>
      </c>
      <c r="K20" s="308" t="e">
        <f t="shared" ca="1" si="40"/>
        <v>#VALUE!</v>
      </c>
      <c r="L20" s="308">
        <f>'Absence centre'!F22*7</f>
        <v>0</v>
      </c>
      <c r="M20" s="308">
        <f>'Absence centre'!E22*7</f>
        <v>0</v>
      </c>
      <c r="N20" s="307" t="e">
        <f t="shared" ca="1" si="41"/>
        <v>#VALUE!</v>
      </c>
      <c r="O20" s="308">
        <f>Alternance!I20-'H. Centre'!P20</f>
        <v>0</v>
      </c>
      <c r="P20" s="308">
        <f>Alternance!G20*7</f>
        <v>0</v>
      </c>
      <c r="Q20" s="308">
        <f>Alternance!F20*7</f>
        <v>0</v>
      </c>
      <c r="R20" s="307">
        <f t="shared" si="42"/>
        <v>0</v>
      </c>
      <c r="S20" s="309" t="e">
        <f t="shared" ca="1" si="2"/>
        <v>#VALUE!</v>
      </c>
      <c r="T20" s="23">
        <f t="shared" si="43"/>
        <v>41913</v>
      </c>
      <c r="U20" s="23">
        <f t="shared" si="44"/>
        <v>41943</v>
      </c>
      <c r="V20" s="310" t="e">
        <f t="shared" si="3"/>
        <v>#REF!</v>
      </c>
      <c r="W20" s="308" t="e">
        <f t="shared" si="4"/>
        <v>#REF!</v>
      </c>
      <c r="X20" s="308">
        <f>'Absence centre'!J22*7</f>
        <v>0</v>
      </c>
      <c r="Y20" s="308">
        <f>'Absence centre'!I22*7</f>
        <v>0</v>
      </c>
      <c r="Z20" s="307" t="e">
        <f t="shared" si="45"/>
        <v>#REF!</v>
      </c>
      <c r="AA20" s="308">
        <f>Alternance!N20-'H. Centre'!AB20</f>
        <v>0</v>
      </c>
      <c r="AB20" s="308">
        <f>Alternance!L20*7</f>
        <v>0</v>
      </c>
      <c r="AC20" s="308">
        <f>Alternance!K20*7</f>
        <v>0</v>
      </c>
      <c r="AD20" s="307">
        <f t="shared" si="46"/>
        <v>0</v>
      </c>
      <c r="AE20" s="309" t="e">
        <f t="shared" si="5"/>
        <v>#REF!</v>
      </c>
      <c r="AF20" s="23">
        <f t="shared" si="47"/>
        <v>41944</v>
      </c>
      <c r="AG20" s="23">
        <f t="shared" si="48"/>
        <v>41973</v>
      </c>
      <c r="AH20" s="310" t="e">
        <f t="shared" si="6"/>
        <v>#REF!</v>
      </c>
      <c r="AI20" s="308" t="e">
        <f t="shared" si="7"/>
        <v>#REF!</v>
      </c>
      <c r="AJ20" s="308">
        <f>'Absence centre'!N22*7</f>
        <v>0</v>
      </c>
      <c r="AK20" s="308">
        <f>'Absence centre'!M22*7</f>
        <v>0</v>
      </c>
      <c r="AL20" s="307" t="e">
        <f t="shared" si="49"/>
        <v>#REF!</v>
      </c>
      <c r="AM20" s="308">
        <f>Alternance!S20-'H. Centre'!AN20</f>
        <v>133</v>
      </c>
      <c r="AN20" s="308">
        <f>Alternance!Q20*7</f>
        <v>0</v>
      </c>
      <c r="AO20" s="308">
        <f>Alternance!P20*7</f>
        <v>0</v>
      </c>
      <c r="AP20" s="307">
        <f t="shared" si="50"/>
        <v>133</v>
      </c>
      <c r="AQ20" s="309" t="e">
        <f t="shared" si="8"/>
        <v>#REF!</v>
      </c>
      <c r="AR20" s="23">
        <f t="shared" si="51"/>
        <v>41974</v>
      </c>
      <c r="AS20" s="23">
        <f t="shared" si="52"/>
        <v>42004</v>
      </c>
      <c r="AT20" s="310" t="e">
        <f t="shared" si="9"/>
        <v>#REF!</v>
      </c>
      <c r="AU20" s="308" t="e">
        <f t="shared" si="10"/>
        <v>#REF!</v>
      </c>
      <c r="AV20" s="308">
        <f>'Absence centre'!R22*7</f>
        <v>0</v>
      </c>
      <c r="AW20" s="308">
        <f>'Absence centre'!Q22*5</f>
        <v>0</v>
      </c>
      <c r="AX20" s="307" t="e">
        <f t="shared" si="53"/>
        <v>#REF!</v>
      </c>
      <c r="AY20" s="308">
        <f>Alternance!X20-'H. Centre'!AZ20</f>
        <v>7</v>
      </c>
      <c r="AZ20" s="308">
        <f>Alternance!V20*7</f>
        <v>0</v>
      </c>
      <c r="BA20" s="308">
        <f>Alternance!U20*7</f>
        <v>0</v>
      </c>
      <c r="BB20" s="307">
        <f t="shared" si="54"/>
        <v>7</v>
      </c>
      <c r="BC20" s="309" t="e">
        <f t="shared" si="11"/>
        <v>#REF!</v>
      </c>
      <c r="BD20" s="23">
        <f t="shared" si="55"/>
        <v>42005</v>
      </c>
      <c r="BE20" s="23">
        <f t="shared" si="56"/>
        <v>42035</v>
      </c>
      <c r="BF20" s="310" t="e">
        <f t="shared" si="12"/>
        <v>#REF!</v>
      </c>
      <c r="BG20" s="308" t="e">
        <f t="shared" si="13"/>
        <v>#REF!</v>
      </c>
      <c r="BH20" s="308">
        <f>'Absence centre'!V22*7</f>
        <v>0</v>
      </c>
      <c r="BI20" s="308">
        <f>'Absence centre'!U22*7</f>
        <v>0</v>
      </c>
      <c r="BJ20" s="307" t="e">
        <f t="shared" si="57"/>
        <v>#REF!</v>
      </c>
      <c r="BK20" s="308">
        <f>Alternance!AC20-'H. Centre'!BL20</f>
        <v>140</v>
      </c>
      <c r="BL20" s="308">
        <f>Alternance!AF20*7</f>
        <v>0</v>
      </c>
      <c r="BM20" s="308">
        <f>Alternance!AE20*7</f>
        <v>0</v>
      </c>
      <c r="BN20" s="307">
        <f t="shared" si="58"/>
        <v>140</v>
      </c>
      <c r="BO20" s="309" t="e">
        <f t="shared" si="14"/>
        <v>#REF!</v>
      </c>
      <c r="BP20" s="23">
        <f t="shared" si="59"/>
        <v>42036</v>
      </c>
      <c r="BQ20" s="23">
        <f t="shared" si="60"/>
        <v>42063</v>
      </c>
      <c r="BR20" s="310" t="e">
        <f t="shared" si="15"/>
        <v>#REF!</v>
      </c>
      <c r="BS20" s="308" t="e">
        <f t="shared" si="16"/>
        <v>#REF!</v>
      </c>
      <c r="BT20" s="308">
        <f>'Absence centre'!Z22*7</f>
        <v>0</v>
      </c>
      <c r="BU20" s="308">
        <f>'Absence centre'!Y22*7</f>
        <v>0</v>
      </c>
      <c r="BV20" s="307" t="e">
        <f t="shared" si="61"/>
        <v>#REF!</v>
      </c>
      <c r="BW20" s="308">
        <f>Alternance!AH20-'H. Centre'!BX20</f>
        <v>70</v>
      </c>
      <c r="BX20" s="308">
        <f>Alternance!AF20*7</f>
        <v>0</v>
      </c>
      <c r="BY20" s="308">
        <f>Alternance!AE20*7</f>
        <v>0</v>
      </c>
      <c r="BZ20" s="307">
        <f t="shared" si="62"/>
        <v>70</v>
      </c>
      <c r="CA20" s="309" t="e">
        <f t="shared" si="17"/>
        <v>#REF!</v>
      </c>
      <c r="CB20" s="23">
        <f t="shared" si="63"/>
        <v>42064</v>
      </c>
      <c r="CC20" s="23">
        <f t="shared" si="64"/>
        <v>42094</v>
      </c>
      <c r="CD20" s="310" t="e">
        <f t="shared" si="18"/>
        <v>#REF!</v>
      </c>
      <c r="CE20" s="308" t="e">
        <f t="shared" si="19"/>
        <v>#REF!</v>
      </c>
      <c r="CF20" s="308">
        <f>'Absence centre'!AD22*7</f>
        <v>0</v>
      </c>
      <c r="CG20" s="308">
        <f>'Absence centre'!AC22*7</f>
        <v>0</v>
      </c>
      <c r="CH20" s="307" t="e">
        <f t="shared" si="65"/>
        <v>#REF!</v>
      </c>
      <c r="CI20" s="308">
        <f>Alternance!AM20-'H. Centre'!CJ20</f>
        <v>119</v>
      </c>
      <c r="CJ20" s="308">
        <f>Alternance!AK20*7</f>
        <v>0</v>
      </c>
      <c r="CK20" s="308">
        <f>Alternance!AJ20*7</f>
        <v>0</v>
      </c>
      <c r="CL20" s="307">
        <f t="shared" si="66"/>
        <v>119</v>
      </c>
      <c r="CM20" s="309" t="e">
        <f t="shared" si="20"/>
        <v>#REF!</v>
      </c>
      <c r="CN20" s="23">
        <f t="shared" si="67"/>
        <v>42095</v>
      </c>
      <c r="CO20" s="23">
        <f t="shared" si="68"/>
        <v>42124</v>
      </c>
      <c r="CP20" s="310" t="e">
        <f t="shared" si="21"/>
        <v>#REF!</v>
      </c>
      <c r="CQ20" s="308" t="e">
        <f t="shared" si="22"/>
        <v>#REF!</v>
      </c>
      <c r="CR20" s="308">
        <f>'Absence centre'!AH22*7</f>
        <v>0</v>
      </c>
      <c r="CS20" s="308">
        <f>'Absence centre'!AG22*7</f>
        <v>0</v>
      </c>
      <c r="CT20" s="307" t="e">
        <f t="shared" si="69"/>
        <v>#REF!</v>
      </c>
      <c r="CU20" s="308">
        <f>Alternance!AR20-'H. Centre'!CV20</f>
        <v>91</v>
      </c>
      <c r="CV20" s="308">
        <f>Alternance!AP20*7</f>
        <v>0</v>
      </c>
      <c r="CW20" s="308">
        <f>Alternance!AO20*7</f>
        <v>0</v>
      </c>
      <c r="CX20" s="307">
        <f t="shared" si="70"/>
        <v>91</v>
      </c>
      <c r="CY20" s="309" t="e">
        <f t="shared" si="23"/>
        <v>#REF!</v>
      </c>
      <c r="CZ20" s="23">
        <f t="shared" si="71"/>
        <v>42125</v>
      </c>
      <c r="DA20" s="23">
        <f t="shared" si="72"/>
        <v>42155</v>
      </c>
      <c r="DB20" s="310" t="e">
        <f t="shared" si="24"/>
        <v>#REF!</v>
      </c>
      <c r="DC20" s="308" t="e">
        <f t="shared" si="25"/>
        <v>#REF!</v>
      </c>
      <c r="DD20" s="308">
        <f>'Absence centre'!AL22*7</f>
        <v>0</v>
      </c>
      <c r="DE20" s="308">
        <f>'Absence centre'!AK22*7</f>
        <v>0</v>
      </c>
      <c r="DF20" s="307" t="e">
        <f t="shared" si="73"/>
        <v>#REF!</v>
      </c>
      <c r="DG20" s="308">
        <f>Alternance!AW20-'H. Centre'!DH20</f>
        <v>0</v>
      </c>
      <c r="DH20" s="308">
        <f>Alternance!AZ20*7</f>
        <v>0</v>
      </c>
      <c r="DI20" s="308">
        <f>Alternance!AY20*7</f>
        <v>0</v>
      </c>
      <c r="DJ20" s="307">
        <f t="shared" si="74"/>
        <v>0</v>
      </c>
      <c r="DK20" s="309" t="e">
        <f t="shared" si="26"/>
        <v>#REF!</v>
      </c>
      <c r="DL20" s="23">
        <f t="shared" si="75"/>
        <v>42156</v>
      </c>
      <c r="DM20" s="23">
        <f t="shared" si="76"/>
        <v>42185</v>
      </c>
      <c r="DN20" s="310" t="e">
        <f t="shared" si="27"/>
        <v>#REF!</v>
      </c>
      <c r="DO20" s="308" t="e">
        <f t="shared" si="28"/>
        <v>#REF!</v>
      </c>
      <c r="DP20" s="308">
        <f>'Absence centre'!AP22*7</f>
        <v>0</v>
      </c>
      <c r="DQ20" s="308">
        <f>'Absence centre'!AO22*7</f>
        <v>0</v>
      </c>
      <c r="DR20" s="307" t="e">
        <f t="shared" si="77"/>
        <v>#REF!</v>
      </c>
      <c r="DS20" s="308">
        <f>Alternance!BB20-'H. Centre'!DT20</f>
        <v>0</v>
      </c>
      <c r="DT20" s="308">
        <f>Alternance!AZ20*7</f>
        <v>0</v>
      </c>
      <c r="DU20" s="308">
        <f>Alternance!AY20*7</f>
        <v>0</v>
      </c>
      <c r="DV20" s="307">
        <f t="shared" si="78"/>
        <v>0</v>
      </c>
      <c r="DW20" s="309" t="e">
        <f t="shared" si="29"/>
        <v>#REF!</v>
      </c>
      <c r="DX20" s="23">
        <f t="shared" si="79"/>
        <v>0</v>
      </c>
      <c r="DY20" s="23">
        <f t="shared" si="80"/>
        <v>0</v>
      </c>
      <c r="DZ20" s="310" t="e">
        <f t="shared" si="30"/>
        <v>#REF!</v>
      </c>
      <c r="EA20" s="308" t="e">
        <f t="shared" si="31"/>
        <v>#REF!</v>
      </c>
      <c r="EB20" s="308">
        <f>'Absence centre'!AT22*7</f>
        <v>0</v>
      </c>
      <c r="EC20" s="308">
        <f>'Absence centre'!AS22*7</f>
        <v>0</v>
      </c>
      <c r="ED20" s="307" t="e">
        <f t="shared" si="81"/>
        <v>#REF!</v>
      </c>
      <c r="EE20" s="308">
        <f>Alternance!BG20-'H. Centre'!EF20</f>
        <v>0</v>
      </c>
      <c r="EF20" s="308">
        <f>Alternance!BE20*7</f>
        <v>0</v>
      </c>
      <c r="EG20" s="308">
        <f>Alternance!BD20*7</f>
        <v>0</v>
      </c>
      <c r="EH20" s="307">
        <f t="shared" si="82"/>
        <v>0</v>
      </c>
      <c r="EI20" s="309" t="e">
        <f t="shared" si="32"/>
        <v>#REF!</v>
      </c>
      <c r="EJ20" s="23">
        <f t="shared" si="83"/>
        <v>0</v>
      </c>
      <c r="EK20" s="23">
        <f t="shared" si="84"/>
        <v>0</v>
      </c>
      <c r="EL20" s="310" t="e">
        <f t="shared" si="33"/>
        <v>#REF!</v>
      </c>
      <c r="EM20" s="308" t="e">
        <f t="shared" si="34"/>
        <v>#REF!</v>
      </c>
      <c r="EN20" s="308">
        <f>'Absence centre'!AX22*7</f>
        <v>0</v>
      </c>
      <c r="EO20" s="308">
        <f>'Absence centre'!AW22*7</f>
        <v>0</v>
      </c>
      <c r="EP20" s="307" t="e">
        <f t="shared" si="85"/>
        <v>#REF!</v>
      </c>
      <c r="EQ20" s="308">
        <f>Alternance!BL20-'H. Centre'!ER20</f>
        <v>0</v>
      </c>
      <c r="ER20" s="308">
        <f>Alternance!BJ20*7</f>
        <v>0</v>
      </c>
      <c r="ES20" s="308">
        <f>Alternance!BI20*7</f>
        <v>0</v>
      </c>
      <c r="ET20" s="307">
        <f t="shared" si="86"/>
        <v>0</v>
      </c>
      <c r="EU20" s="309" t="e">
        <f t="shared" si="35"/>
        <v>#REF!</v>
      </c>
      <c r="EV20" s="311" t="e">
        <f t="shared" ca="1" si="36"/>
        <v>#VALUE!</v>
      </c>
      <c r="EW20" s="311" t="e">
        <f t="shared" ca="1" si="87"/>
        <v>#VALUE!</v>
      </c>
      <c r="EX20" s="311">
        <f t="shared" si="88"/>
        <v>560</v>
      </c>
      <c r="EY20" s="311">
        <f t="shared" si="89"/>
        <v>0</v>
      </c>
      <c r="EZ20" s="311" t="e">
        <f t="shared" ca="1" si="90"/>
        <v>#VALUE!</v>
      </c>
    </row>
    <row r="21" spans="1:156" ht="20.100000000000001" customHeight="1" thickBot="1" x14ac:dyDescent="0.25">
      <c r="A21" s="278">
        <v>18</v>
      </c>
      <c r="B21" s="6" t="str">
        <f>IF(Entrees!B19="","",Entrees!B19)</f>
        <v>X</v>
      </c>
      <c r="C21" s="6" t="str">
        <f>IF(Entrees!C19="","",Entrees!C19)</f>
        <v>Y</v>
      </c>
      <c r="D21" s="9">
        <f>Entrees!D19</f>
        <v>41911</v>
      </c>
      <c r="E21" s="9">
        <f>IF(Entrees!O19="",Entrees!E19,Entrees!O19)</f>
        <v>42185</v>
      </c>
      <c r="F21" s="12" t="e">
        <f t="shared" ca="1" si="0"/>
        <v>#VALUE!</v>
      </c>
      <c r="G21" s="11" t="e">
        <f t="shared" ca="1" si="37"/>
        <v>#VALUE!</v>
      </c>
      <c r="H21" s="23">
        <f t="shared" si="38"/>
        <v>41911</v>
      </c>
      <c r="I21" s="23">
        <f t="shared" si="39"/>
        <v>41912</v>
      </c>
      <c r="J21" s="307" t="e">
        <f t="shared" ca="1" si="1"/>
        <v>#VALUE!</v>
      </c>
      <c r="K21" s="308" t="e">
        <f t="shared" ca="1" si="40"/>
        <v>#VALUE!</v>
      </c>
      <c r="L21" s="308">
        <f>'Absence centre'!F23*7</f>
        <v>0</v>
      </c>
      <c r="M21" s="308">
        <f>'Absence centre'!E23*7</f>
        <v>0</v>
      </c>
      <c r="N21" s="307" t="e">
        <f t="shared" ca="1" si="41"/>
        <v>#VALUE!</v>
      </c>
      <c r="O21" s="308">
        <f>Alternance!I21-'H. Centre'!P21</f>
        <v>0</v>
      </c>
      <c r="P21" s="308">
        <f>Alternance!G21*7</f>
        <v>0</v>
      </c>
      <c r="Q21" s="308">
        <f>Alternance!F21*7</f>
        <v>0</v>
      </c>
      <c r="R21" s="307">
        <f t="shared" si="42"/>
        <v>0</v>
      </c>
      <c r="S21" s="309" t="e">
        <f t="shared" ca="1" si="2"/>
        <v>#VALUE!</v>
      </c>
      <c r="T21" s="23">
        <f t="shared" si="43"/>
        <v>41913</v>
      </c>
      <c r="U21" s="23">
        <f t="shared" si="44"/>
        <v>41943</v>
      </c>
      <c r="V21" s="310" t="e">
        <f t="shared" si="3"/>
        <v>#REF!</v>
      </c>
      <c r="W21" s="308" t="e">
        <f t="shared" si="4"/>
        <v>#REF!</v>
      </c>
      <c r="X21" s="308">
        <f>'Absence centre'!J23*7</f>
        <v>0</v>
      </c>
      <c r="Y21" s="308">
        <f>'Absence centre'!I23*7</f>
        <v>0</v>
      </c>
      <c r="Z21" s="307" t="e">
        <f t="shared" si="45"/>
        <v>#REF!</v>
      </c>
      <c r="AA21" s="308">
        <f>Alternance!N21-'H. Centre'!AB21</f>
        <v>0</v>
      </c>
      <c r="AB21" s="308">
        <f>Alternance!L21*7</f>
        <v>0</v>
      </c>
      <c r="AC21" s="308">
        <f>Alternance!K21*7</f>
        <v>0</v>
      </c>
      <c r="AD21" s="307">
        <f t="shared" si="46"/>
        <v>0</v>
      </c>
      <c r="AE21" s="309" t="e">
        <f t="shared" si="5"/>
        <v>#REF!</v>
      </c>
      <c r="AF21" s="23">
        <f t="shared" si="47"/>
        <v>41944</v>
      </c>
      <c r="AG21" s="23">
        <f t="shared" si="48"/>
        <v>41973</v>
      </c>
      <c r="AH21" s="310" t="e">
        <f t="shared" si="6"/>
        <v>#REF!</v>
      </c>
      <c r="AI21" s="308" t="e">
        <f t="shared" si="7"/>
        <v>#REF!</v>
      </c>
      <c r="AJ21" s="308">
        <f>'Absence centre'!N23*7</f>
        <v>0</v>
      </c>
      <c r="AK21" s="308">
        <f>'Absence centre'!M23*7</f>
        <v>0</v>
      </c>
      <c r="AL21" s="307" t="e">
        <f t="shared" si="49"/>
        <v>#REF!</v>
      </c>
      <c r="AM21" s="308">
        <f>Alternance!S21-'H. Centre'!AN21</f>
        <v>133</v>
      </c>
      <c r="AN21" s="308">
        <f>Alternance!Q21*7</f>
        <v>0</v>
      </c>
      <c r="AO21" s="308">
        <f>Alternance!P21*7</f>
        <v>0</v>
      </c>
      <c r="AP21" s="307">
        <f t="shared" si="50"/>
        <v>133</v>
      </c>
      <c r="AQ21" s="309" t="e">
        <f t="shared" si="8"/>
        <v>#REF!</v>
      </c>
      <c r="AR21" s="23">
        <f t="shared" si="51"/>
        <v>41974</v>
      </c>
      <c r="AS21" s="23">
        <f t="shared" si="52"/>
        <v>42004</v>
      </c>
      <c r="AT21" s="310" t="e">
        <f t="shared" si="9"/>
        <v>#REF!</v>
      </c>
      <c r="AU21" s="308" t="e">
        <f t="shared" si="10"/>
        <v>#REF!</v>
      </c>
      <c r="AV21" s="308">
        <f>'Absence centre'!R23*7</f>
        <v>0</v>
      </c>
      <c r="AW21" s="308">
        <f>'Absence centre'!Q23*5</f>
        <v>0</v>
      </c>
      <c r="AX21" s="307" t="e">
        <f t="shared" si="53"/>
        <v>#REF!</v>
      </c>
      <c r="AY21" s="308">
        <f>Alternance!X21-'H. Centre'!AZ21</f>
        <v>7</v>
      </c>
      <c r="AZ21" s="308">
        <f>Alternance!V21*7</f>
        <v>0</v>
      </c>
      <c r="BA21" s="308">
        <f>Alternance!U21*7</f>
        <v>0</v>
      </c>
      <c r="BB21" s="307">
        <f t="shared" si="54"/>
        <v>7</v>
      </c>
      <c r="BC21" s="309" t="e">
        <f t="shared" si="11"/>
        <v>#REF!</v>
      </c>
      <c r="BD21" s="23">
        <f t="shared" si="55"/>
        <v>42005</v>
      </c>
      <c r="BE21" s="23">
        <f t="shared" si="56"/>
        <v>42035</v>
      </c>
      <c r="BF21" s="310" t="e">
        <f t="shared" si="12"/>
        <v>#REF!</v>
      </c>
      <c r="BG21" s="308" t="e">
        <f t="shared" si="13"/>
        <v>#REF!</v>
      </c>
      <c r="BH21" s="308">
        <f>'Absence centre'!V23*7</f>
        <v>0</v>
      </c>
      <c r="BI21" s="308">
        <f>'Absence centre'!U23*7</f>
        <v>0</v>
      </c>
      <c r="BJ21" s="307" t="e">
        <f t="shared" si="57"/>
        <v>#REF!</v>
      </c>
      <c r="BK21" s="308">
        <f>Alternance!AC21-'H. Centre'!BL21</f>
        <v>140</v>
      </c>
      <c r="BL21" s="308">
        <f>Alternance!AF21*7</f>
        <v>0</v>
      </c>
      <c r="BM21" s="308">
        <f>Alternance!AE21*7</f>
        <v>0</v>
      </c>
      <c r="BN21" s="307">
        <f t="shared" si="58"/>
        <v>140</v>
      </c>
      <c r="BO21" s="309" t="e">
        <f t="shared" si="14"/>
        <v>#REF!</v>
      </c>
      <c r="BP21" s="23">
        <f t="shared" si="59"/>
        <v>42036</v>
      </c>
      <c r="BQ21" s="23">
        <f t="shared" si="60"/>
        <v>42063</v>
      </c>
      <c r="BR21" s="310" t="e">
        <f t="shared" si="15"/>
        <v>#REF!</v>
      </c>
      <c r="BS21" s="308" t="e">
        <f t="shared" si="16"/>
        <v>#REF!</v>
      </c>
      <c r="BT21" s="308">
        <f>'Absence centre'!Z23*7</f>
        <v>0</v>
      </c>
      <c r="BU21" s="308">
        <f>'Absence centre'!Y23*7</f>
        <v>0</v>
      </c>
      <c r="BV21" s="307" t="e">
        <f t="shared" si="61"/>
        <v>#REF!</v>
      </c>
      <c r="BW21" s="308">
        <f>Alternance!AH21-'H. Centre'!BX21</f>
        <v>70</v>
      </c>
      <c r="BX21" s="308">
        <f>Alternance!AF21*7</f>
        <v>0</v>
      </c>
      <c r="BY21" s="308">
        <f>Alternance!AE21*7</f>
        <v>0</v>
      </c>
      <c r="BZ21" s="307">
        <f t="shared" si="62"/>
        <v>70</v>
      </c>
      <c r="CA21" s="309" t="e">
        <f t="shared" si="17"/>
        <v>#REF!</v>
      </c>
      <c r="CB21" s="23">
        <f t="shared" si="63"/>
        <v>42064</v>
      </c>
      <c r="CC21" s="23">
        <f t="shared" si="64"/>
        <v>42094</v>
      </c>
      <c r="CD21" s="310" t="e">
        <f t="shared" si="18"/>
        <v>#REF!</v>
      </c>
      <c r="CE21" s="308" t="e">
        <f t="shared" si="19"/>
        <v>#REF!</v>
      </c>
      <c r="CF21" s="308">
        <f>'Absence centre'!AD23*7</f>
        <v>0</v>
      </c>
      <c r="CG21" s="308">
        <f>'Absence centre'!AC23*7</f>
        <v>0</v>
      </c>
      <c r="CH21" s="307" t="e">
        <f t="shared" si="65"/>
        <v>#REF!</v>
      </c>
      <c r="CI21" s="308">
        <f>Alternance!AM21-'H. Centre'!CJ21</f>
        <v>119</v>
      </c>
      <c r="CJ21" s="308">
        <f>Alternance!AK21*7</f>
        <v>0</v>
      </c>
      <c r="CK21" s="308">
        <f>Alternance!AJ21*7</f>
        <v>0</v>
      </c>
      <c r="CL21" s="307">
        <f t="shared" si="66"/>
        <v>119</v>
      </c>
      <c r="CM21" s="309" t="e">
        <f t="shared" si="20"/>
        <v>#REF!</v>
      </c>
      <c r="CN21" s="23">
        <f t="shared" si="67"/>
        <v>42095</v>
      </c>
      <c r="CO21" s="23">
        <f t="shared" si="68"/>
        <v>42124</v>
      </c>
      <c r="CP21" s="310" t="e">
        <f t="shared" si="21"/>
        <v>#REF!</v>
      </c>
      <c r="CQ21" s="308" t="e">
        <f t="shared" si="22"/>
        <v>#REF!</v>
      </c>
      <c r="CR21" s="308">
        <f>'Absence centre'!AH23*7</f>
        <v>0</v>
      </c>
      <c r="CS21" s="308">
        <f>'Absence centre'!AG23*7</f>
        <v>0</v>
      </c>
      <c r="CT21" s="307" t="e">
        <f t="shared" si="69"/>
        <v>#REF!</v>
      </c>
      <c r="CU21" s="308">
        <f>Alternance!AR21-'H. Centre'!CV21</f>
        <v>91</v>
      </c>
      <c r="CV21" s="308">
        <f>Alternance!AP21*7</f>
        <v>0</v>
      </c>
      <c r="CW21" s="308">
        <f>Alternance!AO21*7</f>
        <v>0</v>
      </c>
      <c r="CX21" s="307">
        <f t="shared" si="70"/>
        <v>91</v>
      </c>
      <c r="CY21" s="309" t="e">
        <f t="shared" si="23"/>
        <v>#REF!</v>
      </c>
      <c r="CZ21" s="23">
        <f t="shared" si="71"/>
        <v>42125</v>
      </c>
      <c r="DA21" s="23">
        <f t="shared" si="72"/>
        <v>42155</v>
      </c>
      <c r="DB21" s="310" t="e">
        <f t="shared" si="24"/>
        <v>#REF!</v>
      </c>
      <c r="DC21" s="308" t="e">
        <f t="shared" si="25"/>
        <v>#REF!</v>
      </c>
      <c r="DD21" s="308">
        <f>'Absence centre'!AL23*7</f>
        <v>0</v>
      </c>
      <c r="DE21" s="308">
        <f>'Absence centre'!AK23*7</f>
        <v>0</v>
      </c>
      <c r="DF21" s="307" t="e">
        <f t="shared" si="73"/>
        <v>#REF!</v>
      </c>
      <c r="DG21" s="308">
        <f>Alternance!AW21-'H. Centre'!DH21</f>
        <v>0</v>
      </c>
      <c r="DH21" s="308">
        <f>Alternance!AZ21*7</f>
        <v>0</v>
      </c>
      <c r="DI21" s="308">
        <f>Alternance!AY21*7</f>
        <v>0</v>
      </c>
      <c r="DJ21" s="307">
        <f t="shared" si="74"/>
        <v>0</v>
      </c>
      <c r="DK21" s="309" t="e">
        <f t="shared" si="26"/>
        <v>#REF!</v>
      </c>
      <c r="DL21" s="23">
        <f t="shared" si="75"/>
        <v>42156</v>
      </c>
      <c r="DM21" s="23">
        <f t="shared" si="76"/>
        <v>42185</v>
      </c>
      <c r="DN21" s="310" t="e">
        <f t="shared" si="27"/>
        <v>#REF!</v>
      </c>
      <c r="DO21" s="308" t="e">
        <f t="shared" si="28"/>
        <v>#REF!</v>
      </c>
      <c r="DP21" s="308">
        <f>'Absence centre'!AP23*7</f>
        <v>0</v>
      </c>
      <c r="DQ21" s="308">
        <f>'Absence centre'!AO23*7</f>
        <v>0</v>
      </c>
      <c r="DR21" s="307" t="e">
        <f t="shared" si="77"/>
        <v>#REF!</v>
      </c>
      <c r="DS21" s="308">
        <f>Alternance!BB21-'H. Centre'!DT21</f>
        <v>0</v>
      </c>
      <c r="DT21" s="308">
        <f>Alternance!AZ21*7</f>
        <v>0</v>
      </c>
      <c r="DU21" s="308">
        <f>Alternance!AY21*7</f>
        <v>0</v>
      </c>
      <c r="DV21" s="307">
        <f t="shared" si="78"/>
        <v>0</v>
      </c>
      <c r="DW21" s="309" t="e">
        <f t="shared" si="29"/>
        <v>#REF!</v>
      </c>
      <c r="DX21" s="23">
        <f t="shared" si="79"/>
        <v>0</v>
      </c>
      <c r="DY21" s="23">
        <f t="shared" si="80"/>
        <v>0</v>
      </c>
      <c r="DZ21" s="310" t="e">
        <f t="shared" si="30"/>
        <v>#REF!</v>
      </c>
      <c r="EA21" s="308" t="e">
        <f t="shared" si="31"/>
        <v>#REF!</v>
      </c>
      <c r="EB21" s="308">
        <f>'Absence centre'!AT23*7</f>
        <v>0</v>
      </c>
      <c r="EC21" s="308">
        <f>'Absence centre'!AS23*7</f>
        <v>0</v>
      </c>
      <c r="ED21" s="307" t="e">
        <f t="shared" si="81"/>
        <v>#REF!</v>
      </c>
      <c r="EE21" s="308">
        <f>Alternance!BG21-'H. Centre'!EF21</f>
        <v>0</v>
      </c>
      <c r="EF21" s="308">
        <f>Alternance!BE21*7</f>
        <v>0</v>
      </c>
      <c r="EG21" s="308">
        <f>Alternance!BD21*7</f>
        <v>0</v>
      </c>
      <c r="EH21" s="307">
        <f t="shared" si="82"/>
        <v>0</v>
      </c>
      <c r="EI21" s="309" t="e">
        <f t="shared" si="32"/>
        <v>#REF!</v>
      </c>
      <c r="EJ21" s="23">
        <f t="shared" si="83"/>
        <v>0</v>
      </c>
      <c r="EK21" s="23">
        <f t="shared" si="84"/>
        <v>0</v>
      </c>
      <c r="EL21" s="310" t="e">
        <f t="shared" si="33"/>
        <v>#REF!</v>
      </c>
      <c r="EM21" s="308" t="e">
        <f t="shared" si="34"/>
        <v>#REF!</v>
      </c>
      <c r="EN21" s="308">
        <f>'Absence centre'!AX23*7</f>
        <v>0</v>
      </c>
      <c r="EO21" s="308">
        <f>'Absence centre'!AW23*7</f>
        <v>0</v>
      </c>
      <c r="EP21" s="307" t="e">
        <f t="shared" si="85"/>
        <v>#REF!</v>
      </c>
      <c r="EQ21" s="308">
        <f>Alternance!BL21-'H. Centre'!ER21</f>
        <v>0</v>
      </c>
      <c r="ER21" s="308">
        <f>Alternance!BJ21*7</f>
        <v>0</v>
      </c>
      <c r="ES21" s="308">
        <f>Alternance!BI21*7</f>
        <v>0</v>
      </c>
      <c r="ET21" s="307">
        <f t="shared" si="86"/>
        <v>0</v>
      </c>
      <c r="EU21" s="309" t="e">
        <f t="shared" si="35"/>
        <v>#REF!</v>
      </c>
      <c r="EV21" s="311" t="e">
        <f t="shared" ca="1" si="36"/>
        <v>#VALUE!</v>
      </c>
      <c r="EW21" s="311" t="e">
        <f t="shared" ca="1" si="87"/>
        <v>#VALUE!</v>
      </c>
      <c r="EX21" s="311">
        <f t="shared" si="88"/>
        <v>560</v>
      </c>
      <c r="EY21" s="311">
        <f t="shared" si="89"/>
        <v>0</v>
      </c>
      <c r="EZ21" s="311" t="e">
        <f t="shared" ca="1" si="90"/>
        <v>#VALUE!</v>
      </c>
    </row>
    <row r="22" spans="1:156" s="5" customFormat="1" ht="20.100000000000001" customHeight="1" thickBot="1" x14ac:dyDescent="0.25">
      <c r="A22" s="278">
        <v>19</v>
      </c>
      <c r="B22" s="6" t="str">
        <f>IF(Entrees!B20="","",Entrees!B20)</f>
        <v>X</v>
      </c>
      <c r="C22" s="6" t="str">
        <f>IF(Entrees!C20="","",Entrees!C20)</f>
        <v>Y</v>
      </c>
      <c r="D22" s="9">
        <f>Entrees!D20</f>
        <v>41911</v>
      </c>
      <c r="E22" s="9">
        <f>IF(Entrees!O20="",Entrees!E20,Entrees!O20)</f>
        <v>42185</v>
      </c>
      <c r="F22" s="12" t="e">
        <f t="shared" ca="1" si="0"/>
        <v>#VALUE!</v>
      </c>
      <c r="G22" s="11" t="e">
        <f t="shared" ca="1" si="37"/>
        <v>#VALUE!</v>
      </c>
      <c r="H22" s="23">
        <f t="shared" si="38"/>
        <v>41911</v>
      </c>
      <c r="I22" s="23">
        <f t="shared" si="39"/>
        <v>41912</v>
      </c>
      <c r="J22" s="307" t="e">
        <f t="shared" ca="1" si="1"/>
        <v>#VALUE!</v>
      </c>
      <c r="K22" s="308" t="e">
        <f t="shared" ca="1" si="40"/>
        <v>#VALUE!</v>
      </c>
      <c r="L22" s="308">
        <f>'Absence centre'!F24*7</f>
        <v>0</v>
      </c>
      <c r="M22" s="308">
        <f>'Absence centre'!E24*7</f>
        <v>0</v>
      </c>
      <c r="N22" s="307" t="e">
        <f t="shared" ca="1" si="41"/>
        <v>#VALUE!</v>
      </c>
      <c r="O22" s="308">
        <f>Alternance!I22-'H. Centre'!P22</f>
        <v>0</v>
      </c>
      <c r="P22" s="308">
        <f>Alternance!G22*7</f>
        <v>0</v>
      </c>
      <c r="Q22" s="308">
        <f>Alternance!F22*7</f>
        <v>0</v>
      </c>
      <c r="R22" s="307">
        <f t="shared" si="42"/>
        <v>0</v>
      </c>
      <c r="S22" s="309" t="e">
        <f t="shared" ca="1" si="2"/>
        <v>#VALUE!</v>
      </c>
      <c r="T22" s="23">
        <f t="shared" si="43"/>
        <v>41913</v>
      </c>
      <c r="U22" s="23">
        <f t="shared" si="44"/>
        <v>41943</v>
      </c>
      <c r="V22" s="310" t="e">
        <f t="shared" si="3"/>
        <v>#REF!</v>
      </c>
      <c r="W22" s="308" t="e">
        <f t="shared" si="4"/>
        <v>#REF!</v>
      </c>
      <c r="X22" s="308">
        <f>'Absence centre'!J24*7</f>
        <v>0</v>
      </c>
      <c r="Y22" s="308">
        <f>'Absence centre'!I24*7</f>
        <v>0</v>
      </c>
      <c r="Z22" s="307" t="e">
        <f t="shared" si="45"/>
        <v>#REF!</v>
      </c>
      <c r="AA22" s="308">
        <f>Alternance!N22-'H. Centre'!AB22</f>
        <v>0</v>
      </c>
      <c r="AB22" s="308">
        <f>Alternance!L22*7</f>
        <v>0</v>
      </c>
      <c r="AC22" s="308">
        <f>Alternance!K22*7</f>
        <v>0</v>
      </c>
      <c r="AD22" s="307">
        <f t="shared" si="46"/>
        <v>0</v>
      </c>
      <c r="AE22" s="309" t="e">
        <f t="shared" si="5"/>
        <v>#REF!</v>
      </c>
      <c r="AF22" s="23">
        <f t="shared" si="47"/>
        <v>41944</v>
      </c>
      <c r="AG22" s="23">
        <f t="shared" si="48"/>
        <v>41973</v>
      </c>
      <c r="AH22" s="310" t="e">
        <f t="shared" si="6"/>
        <v>#REF!</v>
      </c>
      <c r="AI22" s="308" t="e">
        <f t="shared" si="7"/>
        <v>#REF!</v>
      </c>
      <c r="AJ22" s="308">
        <f>'Absence centre'!N24*7</f>
        <v>0</v>
      </c>
      <c r="AK22" s="308">
        <f>'Absence centre'!M24*7</f>
        <v>0</v>
      </c>
      <c r="AL22" s="307" t="e">
        <f t="shared" si="49"/>
        <v>#REF!</v>
      </c>
      <c r="AM22" s="308">
        <f>Alternance!S22-'H. Centre'!AN22</f>
        <v>133</v>
      </c>
      <c r="AN22" s="308">
        <f>Alternance!Q22*7</f>
        <v>0</v>
      </c>
      <c r="AO22" s="308">
        <f>Alternance!P22*7</f>
        <v>0</v>
      </c>
      <c r="AP22" s="307">
        <f t="shared" si="50"/>
        <v>133</v>
      </c>
      <c r="AQ22" s="309" t="e">
        <f t="shared" si="8"/>
        <v>#REF!</v>
      </c>
      <c r="AR22" s="23">
        <f t="shared" si="51"/>
        <v>41974</v>
      </c>
      <c r="AS22" s="23">
        <f t="shared" si="52"/>
        <v>42004</v>
      </c>
      <c r="AT22" s="310" t="e">
        <f t="shared" si="9"/>
        <v>#REF!</v>
      </c>
      <c r="AU22" s="308" t="e">
        <f t="shared" si="10"/>
        <v>#REF!</v>
      </c>
      <c r="AV22" s="308">
        <f>'Absence centre'!R24*7</f>
        <v>0</v>
      </c>
      <c r="AW22" s="308">
        <f>'Absence centre'!Q24*5</f>
        <v>0</v>
      </c>
      <c r="AX22" s="307" t="e">
        <f t="shared" si="53"/>
        <v>#REF!</v>
      </c>
      <c r="AY22" s="308">
        <f>Alternance!X22-'H. Centre'!AZ22</f>
        <v>7</v>
      </c>
      <c r="AZ22" s="308">
        <f>Alternance!V22*7</f>
        <v>0</v>
      </c>
      <c r="BA22" s="308">
        <f>Alternance!U22*7</f>
        <v>0</v>
      </c>
      <c r="BB22" s="307">
        <f t="shared" si="54"/>
        <v>7</v>
      </c>
      <c r="BC22" s="309" t="e">
        <f t="shared" si="11"/>
        <v>#REF!</v>
      </c>
      <c r="BD22" s="23">
        <f t="shared" si="55"/>
        <v>42005</v>
      </c>
      <c r="BE22" s="23">
        <f t="shared" si="56"/>
        <v>42035</v>
      </c>
      <c r="BF22" s="310" t="e">
        <f t="shared" si="12"/>
        <v>#REF!</v>
      </c>
      <c r="BG22" s="308" t="e">
        <f t="shared" si="13"/>
        <v>#REF!</v>
      </c>
      <c r="BH22" s="308">
        <f>'Absence centre'!V24*7</f>
        <v>0</v>
      </c>
      <c r="BI22" s="308">
        <f>'Absence centre'!U24*7</f>
        <v>0</v>
      </c>
      <c r="BJ22" s="307" t="e">
        <f t="shared" si="57"/>
        <v>#REF!</v>
      </c>
      <c r="BK22" s="308">
        <f>Alternance!AC22-'H. Centre'!BL22</f>
        <v>140</v>
      </c>
      <c r="BL22" s="308">
        <f>Alternance!AF22*7</f>
        <v>0</v>
      </c>
      <c r="BM22" s="308">
        <f>Alternance!AE22*7</f>
        <v>0</v>
      </c>
      <c r="BN22" s="307">
        <f t="shared" si="58"/>
        <v>140</v>
      </c>
      <c r="BO22" s="309" t="e">
        <f t="shared" si="14"/>
        <v>#REF!</v>
      </c>
      <c r="BP22" s="23">
        <f t="shared" si="59"/>
        <v>42036</v>
      </c>
      <c r="BQ22" s="23">
        <f t="shared" si="60"/>
        <v>42063</v>
      </c>
      <c r="BR22" s="310" t="e">
        <f t="shared" si="15"/>
        <v>#REF!</v>
      </c>
      <c r="BS22" s="308" t="e">
        <f t="shared" si="16"/>
        <v>#REF!</v>
      </c>
      <c r="BT22" s="308">
        <f>'Absence centre'!Z24*7</f>
        <v>0</v>
      </c>
      <c r="BU22" s="308">
        <f>'Absence centre'!Y24*7</f>
        <v>0</v>
      </c>
      <c r="BV22" s="307" t="e">
        <f t="shared" si="61"/>
        <v>#REF!</v>
      </c>
      <c r="BW22" s="308">
        <f>Alternance!AH22-'H. Centre'!BX22</f>
        <v>70</v>
      </c>
      <c r="BX22" s="308">
        <f>Alternance!AF22*7</f>
        <v>0</v>
      </c>
      <c r="BY22" s="308">
        <f>Alternance!AE22*7</f>
        <v>0</v>
      </c>
      <c r="BZ22" s="307">
        <f t="shared" si="62"/>
        <v>70</v>
      </c>
      <c r="CA22" s="309" t="e">
        <f t="shared" si="17"/>
        <v>#REF!</v>
      </c>
      <c r="CB22" s="23">
        <f t="shared" si="63"/>
        <v>42064</v>
      </c>
      <c r="CC22" s="23">
        <f t="shared" si="64"/>
        <v>42094</v>
      </c>
      <c r="CD22" s="310" t="e">
        <f t="shared" si="18"/>
        <v>#REF!</v>
      </c>
      <c r="CE22" s="308" t="e">
        <f t="shared" si="19"/>
        <v>#REF!</v>
      </c>
      <c r="CF22" s="308">
        <f>'Absence centre'!AD24*7</f>
        <v>0</v>
      </c>
      <c r="CG22" s="308">
        <f>'Absence centre'!AC24*7</f>
        <v>0</v>
      </c>
      <c r="CH22" s="307" t="e">
        <f t="shared" si="65"/>
        <v>#REF!</v>
      </c>
      <c r="CI22" s="308">
        <f>Alternance!AM22-'H. Centre'!CJ22</f>
        <v>119</v>
      </c>
      <c r="CJ22" s="308">
        <f>Alternance!AK22*7</f>
        <v>0</v>
      </c>
      <c r="CK22" s="308">
        <f>Alternance!AJ22*7</f>
        <v>0</v>
      </c>
      <c r="CL22" s="307">
        <f t="shared" si="66"/>
        <v>119</v>
      </c>
      <c r="CM22" s="309" t="e">
        <f t="shared" si="20"/>
        <v>#REF!</v>
      </c>
      <c r="CN22" s="23">
        <f t="shared" si="67"/>
        <v>42095</v>
      </c>
      <c r="CO22" s="23">
        <f t="shared" si="68"/>
        <v>42124</v>
      </c>
      <c r="CP22" s="310" t="e">
        <f t="shared" si="21"/>
        <v>#REF!</v>
      </c>
      <c r="CQ22" s="308" t="e">
        <f t="shared" si="22"/>
        <v>#REF!</v>
      </c>
      <c r="CR22" s="308">
        <f>'Absence centre'!AH24*7</f>
        <v>0</v>
      </c>
      <c r="CS22" s="308">
        <f>'Absence centre'!AG24*7</f>
        <v>0</v>
      </c>
      <c r="CT22" s="307" t="e">
        <f t="shared" si="69"/>
        <v>#REF!</v>
      </c>
      <c r="CU22" s="308">
        <f>Alternance!AR22-'H. Centre'!CV22</f>
        <v>91</v>
      </c>
      <c r="CV22" s="308">
        <f>Alternance!AP22*7</f>
        <v>0</v>
      </c>
      <c r="CW22" s="308">
        <f>Alternance!AO22*7</f>
        <v>0</v>
      </c>
      <c r="CX22" s="307">
        <f t="shared" si="70"/>
        <v>91</v>
      </c>
      <c r="CY22" s="309" t="e">
        <f t="shared" si="23"/>
        <v>#REF!</v>
      </c>
      <c r="CZ22" s="23">
        <f t="shared" si="71"/>
        <v>42125</v>
      </c>
      <c r="DA22" s="23">
        <f t="shared" si="72"/>
        <v>42155</v>
      </c>
      <c r="DB22" s="310" t="e">
        <f t="shared" si="24"/>
        <v>#REF!</v>
      </c>
      <c r="DC22" s="308" t="e">
        <f t="shared" si="25"/>
        <v>#REF!</v>
      </c>
      <c r="DD22" s="308">
        <f>'Absence centre'!AL24*7</f>
        <v>0</v>
      </c>
      <c r="DE22" s="308">
        <f>'Absence centre'!AK24*7</f>
        <v>0</v>
      </c>
      <c r="DF22" s="307" t="e">
        <f t="shared" si="73"/>
        <v>#REF!</v>
      </c>
      <c r="DG22" s="308">
        <f>Alternance!AW22-'H. Centre'!DH22</f>
        <v>0</v>
      </c>
      <c r="DH22" s="308">
        <f>Alternance!AZ22*7</f>
        <v>0</v>
      </c>
      <c r="DI22" s="308">
        <f>Alternance!AY22*7</f>
        <v>0</v>
      </c>
      <c r="DJ22" s="307">
        <f t="shared" si="74"/>
        <v>0</v>
      </c>
      <c r="DK22" s="309" t="e">
        <f t="shared" si="26"/>
        <v>#REF!</v>
      </c>
      <c r="DL22" s="23">
        <f t="shared" si="75"/>
        <v>42156</v>
      </c>
      <c r="DM22" s="23">
        <f t="shared" si="76"/>
        <v>42185</v>
      </c>
      <c r="DN22" s="310" t="e">
        <f t="shared" si="27"/>
        <v>#REF!</v>
      </c>
      <c r="DO22" s="308" t="e">
        <f t="shared" si="28"/>
        <v>#REF!</v>
      </c>
      <c r="DP22" s="308">
        <f>'Absence centre'!AP24*7</f>
        <v>0</v>
      </c>
      <c r="DQ22" s="308">
        <f>'Absence centre'!AO24*7</f>
        <v>0</v>
      </c>
      <c r="DR22" s="307" t="e">
        <f t="shared" si="77"/>
        <v>#REF!</v>
      </c>
      <c r="DS22" s="308">
        <f>Alternance!BB22-'H. Centre'!DT22</f>
        <v>0</v>
      </c>
      <c r="DT22" s="308">
        <f>Alternance!AZ22*7</f>
        <v>0</v>
      </c>
      <c r="DU22" s="308">
        <f>Alternance!AY22*7</f>
        <v>0</v>
      </c>
      <c r="DV22" s="307">
        <f t="shared" si="78"/>
        <v>0</v>
      </c>
      <c r="DW22" s="309" t="e">
        <f t="shared" si="29"/>
        <v>#REF!</v>
      </c>
      <c r="DX22" s="23">
        <f t="shared" si="79"/>
        <v>0</v>
      </c>
      <c r="DY22" s="23">
        <f t="shared" si="80"/>
        <v>0</v>
      </c>
      <c r="DZ22" s="310" t="e">
        <f t="shared" si="30"/>
        <v>#REF!</v>
      </c>
      <c r="EA22" s="308" t="e">
        <f t="shared" si="31"/>
        <v>#REF!</v>
      </c>
      <c r="EB22" s="308">
        <f>'Absence centre'!AT24*7</f>
        <v>0</v>
      </c>
      <c r="EC22" s="308">
        <f>'Absence centre'!AS24*7</f>
        <v>0</v>
      </c>
      <c r="ED22" s="307" t="e">
        <f t="shared" si="81"/>
        <v>#REF!</v>
      </c>
      <c r="EE22" s="308">
        <f>Alternance!BG22-'H. Centre'!EF22</f>
        <v>0</v>
      </c>
      <c r="EF22" s="308">
        <f>Alternance!BE22*7</f>
        <v>0</v>
      </c>
      <c r="EG22" s="308">
        <f>Alternance!BD22*7</f>
        <v>0</v>
      </c>
      <c r="EH22" s="307">
        <f t="shared" si="82"/>
        <v>0</v>
      </c>
      <c r="EI22" s="309" t="e">
        <f t="shared" si="32"/>
        <v>#REF!</v>
      </c>
      <c r="EJ22" s="23">
        <f t="shared" si="83"/>
        <v>0</v>
      </c>
      <c r="EK22" s="23">
        <f t="shared" si="84"/>
        <v>0</v>
      </c>
      <c r="EL22" s="310" t="e">
        <f t="shared" si="33"/>
        <v>#REF!</v>
      </c>
      <c r="EM22" s="308" t="e">
        <f t="shared" si="34"/>
        <v>#REF!</v>
      </c>
      <c r="EN22" s="308">
        <f>'Absence centre'!AX24*7</f>
        <v>0</v>
      </c>
      <c r="EO22" s="308">
        <f>'Absence centre'!AW24*7</f>
        <v>0</v>
      </c>
      <c r="EP22" s="307" t="e">
        <f t="shared" si="85"/>
        <v>#REF!</v>
      </c>
      <c r="EQ22" s="308">
        <f>Alternance!BL22-'H. Centre'!ER22</f>
        <v>0</v>
      </c>
      <c r="ER22" s="308">
        <f>Alternance!BJ22*7</f>
        <v>0</v>
      </c>
      <c r="ES22" s="308">
        <f>Alternance!BI22*7</f>
        <v>0</v>
      </c>
      <c r="ET22" s="307">
        <f t="shared" si="86"/>
        <v>0</v>
      </c>
      <c r="EU22" s="309" t="e">
        <f t="shared" si="35"/>
        <v>#REF!</v>
      </c>
      <c r="EV22" s="311" t="e">
        <f t="shared" ca="1" si="36"/>
        <v>#VALUE!</v>
      </c>
      <c r="EW22" s="311" t="e">
        <f t="shared" ca="1" si="87"/>
        <v>#VALUE!</v>
      </c>
      <c r="EX22" s="311">
        <f t="shared" si="88"/>
        <v>560</v>
      </c>
      <c r="EY22" s="311">
        <f t="shared" si="89"/>
        <v>0</v>
      </c>
      <c r="EZ22" s="311" t="e">
        <f t="shared" ca="1" si="90"/>
        <v>#VALUE!</v>
      </c>
    </row>
    <row r="23" spans="1:156" ht="20.100000000000001" customHeight="1" thickBot="1" x14ac:dyDescent="0.25">
      <c r="A23" s="278">
        <v>20</v>
      </c>
      <c r="B23" s="6" t="str">
        <f>IF(Entrees!B21="","",Entrees!B21)</f>
        <v>X</v>
      </c>
      <c r="C23" s="6" t="str">
        <f>IF(Entrees!C21="","",Entrees!C21)</f>
        <v>Y</v>
      </c>
      <c r="D23" s="9">
        <f>Entrees!D21</f>
        <v>41911</v>
      </c>
      <c r="E23" s="9">
        <f>IF(Entrees!O21="",Entrees!E21,Entrees!O21)</f>
        <v>42185</v>
      </c>
      <c r="F23" s="12" t="e">
        <f t="shared" ca="1" si="0"/>
        <v>#VALUE!</v>
      </c>
      <c r="G23" s="11" t="e">
        <f t="shared" ca="1" si="37"/>
        <v>#VALUE!</v>
      </c>
      <c r="H23" s="23">
        <f t="shared" si="38"/>
        <v>41911</v>
      </c>
      <c r="I23" s="23">
        <f t="shared" si="39"/>
        <v>41912</v>
      </c>
      <c r="J23" s="307" t="e">
        <f t="shared" ca="1" si="1"/>
        <v>#VALUE!</v>
      </c>
      <c r="K23" s="308" t="e">
        <f t="shared" ca="1" si="40"/>
        <v>#VALUE!</v>
      </c>
      <c r="L23" s="308">
        <f>'Absence centre'!F25*7</f>
        <v>0</v>
      </c>
      <c r="M23" s="308">
        <f>'Absence centre'!E25*7</f>
        <v>0</v>
      </c>
      <c r="N23" s="307" t="e">
        <f t="shared" ca="1" si="41"/>
        <v>#VALUE!</v>
      </c>
      <c r="O23" s="308">
        <f>Alternance!I23-'H. Centre'!P23</f>
        <v>0</v>
      </c>
      <c r="P23" s="308">
        <f>Alternance!G23*7</f>
        <v>0</v>
      </c>
      <c r="Q23" s="308">
        <f>Alternance!F23*7</f>
        <v>0</v>
      </c>
      <c r="R23" s="307">
        <f t="shared" si="42"/>
        <v>0</v>
      </c>
      <c r="S23" s="309" t="e">
        <f t="shared" ca="1" si="2"/>
        <v>#VALUE!</v>
      </c>
      <c r="T23" s="23">
        <f t="shared" si="43"/>
        <v>41913</v>
      </c>
      <c r="U23" s="23">
        <f t="shared" si="44"/>
        <v>41943</v>
      </c>
      <c r="V23" s="310" t="e">
        <f t="shared" si="3"/>
        <v>#REF!</v>
      </c>
      <c r="W23" s="308" t="e">
        <f t="shared" si="4"/>
        <v>#REF!</v>
      </c>
      <c r="X23" s="308">
        <f>'Absence centre'!J25*7</f>
        <v>0</v>
      </c>
      <c r="Y23" s="308">
        <f>'Absence centre'!I25*7</f>
        <v>0</v>
      </c>
      <c r="Z23" s="307" t="e">
        <f t="shared" si="45"/>
        <v>#REF!</v>
      </c>
      <c r="AA23" s="308">
        <f>Alternance!N23-'H. Centre'!AB23</f>
        <v>0</v>
      </c>
      <c r="AB23" s="308">
        <f>Alternance!L23*7</f>
        <v>0</v>
      </c>
      <c r="AC23" s="308">
        <f>Alternance!K23*7</f>
        <v>0</v>
      </c>
      <c r="AD23" s="307">
        <f t="shared" si="46"/>
        <v>0</v>
      </c>
      <c r="AE23" s="309" t="e">
        <f t="shared" si="5"/>
        <v>#REF!</v>
      </c>
      <c r="AF23" s="23">
        <f t="shared" si="47"/>
        <v>41944</v>
      </c>
      <c r="AG23" s="23">
        <f t="shared" si="48"/>
        <v>41973</v>
      </c>
      <c r="AH23" s="310" t="e">
        <f t="shared" si="6"/>
        <v>#REF!</v>
      </c>
      <c r="AI23" s="308" t="e">
        <f t="shared" si="7"/>
        <v>#REF!</v>
      </c>
      <c r="AJ23" s="308">
        <f>'Absence centre'!N25*7</f>
        <v>0</v>
      </c>
      <c r="AK23" s="308">
        <f>'Absence centre'!M25*7</f>
        <v>0</v>
      </c>
      <c r="AL23" s="307" t="e">
        <f t="shared" si="49"/>
        <v>#REF!</v>
      </c>
      <c r="AM23" s="308">
        <f>Alternance!S23-'H. Centre'!AN23</f>
        <v>133</v>
      </c>
      <c r="AN23" s="308">
        <f>Alternance!Q23*7</f>
        <v>0</v>
      </c>
      <c r="AO23" s="308">
        <f>Alternance!P23*7</f>
        <v>0</v>
      </c>
      <c r="AP23" s="307">
        <f t="shared" si="50"/>
        <v>133</v>
      </c>
      <c r="AQ23" s="309" t="e">
        <f t="shared" si="8"/>
        <v>#REF!</v>
      </c>
      <c r="AR23" s="23">
        <f t="shared" si="51"/>
        <v>41974</v>
      </c>
      <c r="AS23" s="23">
        <f t="shared" si="52"/>
        <v>42004</v>
      </c>
      <c r="AT23" s="310" t="e">
        <f t="shared" si="9"/>
        <v>#REF!</v>
      </c>
      <c r="AU23" s="308" t="e">
        <f t="shared" si="10"/>
        <v>#REF!</v>
      </c>
      <c r="AV23" s="308">
        <f>'Absence centre'!R25*7</f>
        <v>0</v>
      </c>
      <c r="AW23" s="308">
        <f>'Absence centre'!Q25*5</f>
        <v>0</v>
      </c>
      <c r="AX23" s="307" t="e">
        <f t="shared" si="53"/>
        <v>#REF!</v>
      </c>
      <c r="AY23" s="308">
        <f>Alternance!X23-'H. Centre'!AZ23</f>
        <v>7</v>
      </c>
      <c r="AZ23" s="308">
        <f>Alternance!V23*7</f>
        <v>0</v>
      </c>
      <c r="BA23" s="308">
        <f>Alternance!U23*7</f>
        <v>0</v>
      </c>
      <c r="BB23" s="307">
        <f t="shared" si="54"/>
        <v>7</v>
      </c>
      <c r="BC23" s="309" t="e">
        <f t="shared" si="11"/>
        <v>#REF!</v>
      </c>
      <c r="BD23" s="23">
        <f t="shared" si="55"/>
        <v>42005</v>
      </c>
      <c r="BE23" s="23">
        <f t="shared" si="56"/>
        <v>42035</v>
      </c>
      <c r="BF23" s="310" t="e">
        <f t="shared" si="12"/>
        <v>#REF!</v>
      </c>
      <c r="BG23" s="308" t="e">
        <f t="shared" si="13"/>
        <v>#REF!</v>
      </c>
      <c r="BH23" s="308">
        <f>'Absence centre'!V25*7</f>
        <v>0</v>
      </c>
      <c r="BI23" s="308">
        <f>'Absence centre'!U25*7</f>
        <v>0</v>
      </c>
      <c r="BJ23" s="307" t="e">
        <f t="shared" si="57"/>
        <v>#REF!</v>
      </c>
      <c r="BK23" s="308">
        <f>Alternance!AC23-'H. Centre'!BL23</f>
        <v>140</v>
      </c>
      <c r="BL23" s="308">
        <f>Alternance!AF23*7</f>
        <v>0</v>
      </c>
      <c r="BM23" s="308">
        <f>Alternance!AE23*7</f>
        <v>0</v>
      </c>
      <c r="BN23" s="307">
        <f t="shared" si="58"/>
        <v>140</v>
      </c>
      <c r="BO23" s="309" t="e">
        <f t="shared" si="14"/>
        <v>#REF!</v>
      </c>
      <c r="BP23" s="23">
        <f t="shared" si="59"/>
        <v>42036</v>
      </c>
      <c r="BQ23" s="23">
        <f t="shared" si="60"/>
        <v>42063</v>
      </c>
      <c r="BR23" s="310" t="e">
        <f t="shared" si="15"/>
        <v>#REF!</v>
      </c>
      <c r="BS23" s="308" t="e">
        <f t="shared" si="16"/>
        <v>#REF!</v>
      </c>
      <c r="BT23" s="308">
        <f>'Absence centre'!Z25*7</f>
        <v>0</v>
      </c>
      <c r="BU23" s="308">
        <f>'Absence centre'!Y25*7</f>
        <v>0</v>
      </c>
      <c r="BV23" s="307" t="e">
        <f t="shared" si="61"/>
        <v>#REF!</v>
      </c>
      <c r="BW23" s="308">
        <f>Alternance!AH23-'H. Centre'!BX23</f>
        <v>70</v>
      </c>
      <c r="BX23" s="308">
        <f>Alternance!AF23*7</f>
        <v>0</v>
      </c>
      <c r="BY23" s="308">
        <f>Alternance!AE23*7</f>
        <v>0</v>
      </c>
      <c r="BZ23" s="307">
        <f t="shared" si="62"/>
        <v>70</v>
      </c>
      <c r="CA23" s="309" t="e">
        <f t="shared" si="17"/>
        <v>#REF!</v>
      </c>
      <c r="CB23" s="23">
        <f t="shared" si="63"/>
        <v>42064</v>
      </c>
      <c r="CC23" s="23">
        <f t="shared" si="64"/>
        <v>42094</v>
      </c>
      <c r="CD23" s="310" t="e">
        <f t="shared" si="18"/>
        <v>#REF!</v>
      </c>
      <c r="CE23" s="308" t="e">
        <f t="shared" si="19"/>
        <v>#REF!</v>
      </c>
      <c r="CF23" s="308">
        <f>'Absence centre'!AD25*7</f>
        <v>0</v>
      </c>
      <c r="CG23" s="308">
        <f>'Absence centre'!AC25*7</f>
        <v>0</v>
      </c>
      <c r="CH23" s="307" t="e">
        <f t="shared" si="65"/>
        <v>#REF!</v>
      </c>
      <c r="CI23" s="308">
        <f>Alternance!AM23-'H. Centre'!CJ23</f>
        <v>119</v>
      </c>
      <c r="CJ23" s="308">
        <f>Alternance!AK23*7</f>
        <v>0</v>
      </c>
      <c r="CK23" s="308">
        <f>Alternance!AJ23*7</f>
        <v>0</v>
      </c>
      <c r="CL23" s="307">
        <f t="shared" si="66"/>
        <v>119</v>
      </c>
      <c r="CM23" s="309" t="e">
        <f t="shared" si="20"/>
        <v>#REF!</v>
      </c>
      <c r="CN23" s="23">
        <f t="shared" si="67"/>
        <v>42095</v>
      </c>
      <c r="CO23" s="23">
        <f t="shared" si="68"/>
        <v>42124</v>
      </c>
      <c r="CP23" s="310" t="e">
        <f t="shared" si="21"/>
        <v>#REF!</v>
      </c>
      <c r="CQ23" s="308" t="e">
        <f t="shared" si="22"/>
        <v>#REF!</v>
      </c>
      <c r="CR23" s="308">
        <f>'Absence centre'!AH25*7</f>
        <v>0</v>
      </c>
      <c r="CS23" s="308">
        <f>'Absence centre'!AG25*7</f>
        <v>0</v>
      </c>
      <c r="CT23" s="307" t="e">
        <f t="shared" si="69"/>
        <v>#REF!</v>
      </c>
      <c r="CU23" s="308">
        <f>Alternance!AR23-'H. Centre'!CV23</f>
        <v>91</v>
      </c>
      <c r="CV23" s="308">
        <f>Alternance!AP23*7</f>
        <v>0</v>
      </c>
      <c r="CW23" s="308">
        <f>Alternance!AO23*7</f>
        <v>0</v>
      </c>
      <c r="CX23" s="307">
        <f t="shared" si="70"/>
        <v>91</v>
      </c>
      <c r="CY23" s="309" t="e">
        <f t="shared" si="23"/>
        <v>#REF!</v>
      </c>
      <c r="CZ23" s="23">
        <f t="shared" si="71"/>
        <v>42125</v>
      </c>
      <c r="DA23" s="23">
        <f t="shared" si="72"/>
        <v>42155</v>
      </c>
      <c r="DB23" s="310" t="e">
        <f t="shared" si="24"/>
        <v>#REF!</v>
      </c>
      <c r="DC23" s="308" t="e">
        <f t="shared" si="25"/>
        <v>#REF!</v>
      </c>
      <c r="DD23" s="308">
        <f>'Absence centre'!AL25*7</f>
        <v>0</v>
      </c>
      <c r="DE23" s="308">
        <f>'Absence centre'!AK25*7</f>
        <v>0</v>
      </c>
      <c r="DF23" s="307" t="e">
        <f t="shared" si="73"/>
        <v>#REF!</v>
      </c>
      <c r="DG23" s="308">
        <f>Alternance!AW23-'H. Centre'!DH23</f>
        <v>0</v>
      </c>
      <c r="DH23" s="308">
        <f>Alternance!AZ23*7</f>
        <v>0</v>
      </c>
      <c r="DI23" s="308">
        <f>Alternance!AY23*7</f>
        <v>0</v>
      </c>
      <c r="DJ23" s="307">
        <f t="shared" si="74"/>
        <v>0</v>
      </c>
      <c r="DK23" s="309" t="e">
        <f t="shared" si="26"/>
        <v>#REF!</v>
      </c>
      <c r="DL23" s="23">
        <f t="shared" si="75"/>
        <v>42156</v>
      </c>
      <c r="DM23" s="23">
        <f t="shared" si="76"/>
        <v>42185</v>
      </c>
      <c r="DN23" s="310" t="e">
        <f t="shared" si="27"/>
        <v>#REF!</v>
      </c>
      <c r="DO23" s="308" t="e">
        <f t="shared" si="28"/>
        <v>#REF!</v>
      </c>
      <c r="DP23" s="308">
        <f>'Absence centre'!AP25*7</f>
        <v>0</v>
      </c>
      <c r="DQ23" s="308">
        <f>'Absence centre'!AO25*7</f>
        <v>0</v>
      </c>
      <c r="DR23" s="307" t="e">
        <f t="shared" si="77"/>
        <v>#REF!</v>
      </c>
      <c r="DS23" s="308">
        <f>Alternance!BB23-'H. Centre'!DT23</f>
        <v>0</v>
      </c>
      <c r="DT23" s="308">
        <f>Alternance!AZ23*7</f>
        <v>0</v>
      </c>
      <c r="DU23" s="308">
        <f>Alternance!AY23*7</f>
        <v>0</v>
      </c>
      <c r="DV23" s="307">
        <f t="shared" si="78"/>
        <v>0</v>
      </c>
      <c r="DW23" s="309" t="e">
        <f t="shared" si="29"/>
        <v>#REF!</v>
      </c>
      <c r="DX23" s="23">
        <f t="shared" si="79"/>
        <v>0</v>
      </c>
      <c r="DY23" s="23">
        <f t="shared" si="80"/>
        <v>0</v>
      </c>
      <c r="DZ23" s="310" t="e">
        <f t="shared" si="30"/>
        <v>#REF!</v>
      </c>
      <c r="EA23" s="308" t="e">
        <f t="shared" si="31"/>
        <v>#REF!</v>
      </c>
      <c r="EB23" s="308">
        <f>'Absence centre'!AT25*7</f>
        <v>0</v>
      </c>
      <c r="EC23" s="308">
        <f>'Absence centre'!AS25*7</f>
        <v>0</v>
      </c>
      <c r="ED23" s="307" t="e">
        <f t="shared" si="81"/>
        <v>#REF!</v>
      </c>
      <c r="EE23" s="308">
        <f>Alternance!BG23-'H. Centre'!EF23</f>
        <v>0</v>
      </c>
      <c r="EF23" s="308">
        <f>Alternance!BE23*7</f>
        <v>0</v>
      </c>
      <c r="EG23" s="308">
        <f>Alternance!BD23*7</f>
        <v>0</v>
      </c>
      <c r="EH23" s="307">
        <f t="shared" si="82"/>
        <v>0</v>
      </c>
      <c r="EI23" s="309" t="e">
        <f t="shared" si="32"/>
        <v>#REF!</v>
      </c>
      <c r="EJ23" s="23">
        <f t="shared" si="83"/>
        <v>0</v>
      </c>
      <c r="EK23" s="23">
        <f t="shared" si="84"/>
        <v>0</v>
      </c>
      <c r="EL23" s="310" t="e">
        <f t="shared" si="33"/>
        <v>#REF!</v>
      </c>
      <c r="EM23" s="308" t="e">
        <f t="shared" si="34"/>
        <v>#REF!</v>
      </c>
      <c r="EN23" s="308">
        <f>'Absence centre'!AX25*7</f>
        <v>0</v>
      </c>
      <c r="EO23" s="308">
        <f>'Absence centre'!AW25*7</f>
        <v>0</v>
      </c>
      <c r="EP23" s="307" t="e">
        <f t="shared" si="85"/>
        <v>#REF!</v>
      </c>
      <c r="EQ23" s="308">
        <f>Alternance!BL23-'H. Centre'!ER23</f>
        <v>0</v>
      </c>
      <c r="ER23" s="308">
        <f>Alternance!BJ23*7</f>
        <v>0</v>
      </c>
      <c r="ES23" s="308">
        <f>Alternance!BI23*7</f>
        <v>0</v>
      </c>
      <c r="ET23" s="307">
        <f t="shared" si="86"/>
        <v>0</v>
      </c>
      <c r="EU23" s="309" t="e">
        <f t="shared" si="35"/>
        <v>#REF!</v>
      </c>
      <c r="EV23" s="311" t="e">
        <f t="shared" ca="1" si="36"/>
        <v>#VALUE!</v>
      </c>
      <c r="EW23" s="311" t="e">
        <f t="shared" ca="1" si="87"/>
        <v>#VALUE!</v>
      </c>
      <c r="EX23" s="311">
        <f t="shared" si="88"/>
        <v>560</v>
      </c>
      <c r="EY23" s="311">
        <f t="shared" si="89"/>
        <v>0</v>
      </c>
      <c r="EZ23" s="311" t="e">
        <f t="shared" ca="1" si="90"/>
        <v>#VALUE!</v>
      </c>
    </row>
    <row r="31" spans="1:156" x14ac:dyDescent="0.2">
      <c r="EL31">
        <v>1</v>
      </c>
    </row>
  </sheetData>
  <autoFilter ref="A3:EV23"/>
  <mergeCells count="45">
    <mergeCell ref="EX1:EX3"/>
    <mergeCell ref="ED2:ED3"/>
    <mergeCell ref="DJ2:DJ3"/>
    <mergeCell ref="DR2:DR3"/>
    <mergeCell ref="ET2:ET3"/>
    <mergeCell ref="EP2:EP3"/>
    <mergeCell ref="EH2:EH3"/>
    <mergeCell ref="DV2:DV3"/>
    <mergeCell ref="EW1:EW3"/>
    <mergeCell ref="A2:A3"/>
    <mergeCell ref="B2:B3"/>
    <mergeCell ref="D2:G2"/>
    <mergeCell ref="C2:C3"/>
    <mergeCell ref="AE2:AE3"/>
    <mergeCell ref="N2:N3"/>
    <mergeCell ref="Z2:Z3"/>
    <mergeCell ref="AD2:AD3"/>
    <mergeCell ref="R2:R3"/>
    <mergeCell ref="S2:S3"/>
    <mergeCell ref="CH2:CH3"/>
    <mergeCell ref="BC2:BC3"/>
    <mergeCell ref="BV2:BV3"/>
    <mergeCell ref="BN2:BN3"/>
    <mergeCell ref="BJ2:BJ3"/>
    <mergeCell ref="BZ2:BZ3"/>
    <mergeCell ref="AQ2:AQ3"/>
    <mergeCell ref="BB2:BB3"/>
    <mergeCell ref="AX2:AX3"/>
    <mergeCell ref="CA2:CA3"/>
    <mergeCell ref="EY1:EY3"/>
    <mergeCell ref="EZ1:EZ3"/>
    <mergeCell ref="AL2:AL3"/>
    <mergeCell ref="BO2:BO3"/>
    <mergeCell ref="AP2:AP3"/>
    <mergeCell ref="CM2:CM3"/>
    <mergeCell ref="CX2:CX3"/>
    <mergeCell ref="CY2:CY3"/>
    <mergeCell ref="CT2:CT3"/>
    <mergeCell ref="CL2:CL3"/>
    <mergeCell ref="DF2:DF3"/>
    <mergeCell ref="EV1:EV3"/>
    <mergeCell ref="DK2:DK3"/>
    <mergeCell ref="DW2:DW3"/>
    <mergeCell ref="EI2:EI3"/>
    <mergeCell ref="EU2:EU3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>
    <oddHeader>&amp;LAECD&amp;CHeures réalisées mensuelles&amp;RETAPS 1 Marseille</oddHeader>
  </headerFooter>
  <cellWatches>
    <cellWatch r="BF2"/>
  </cellWatch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274196A7007A428C5C660DAC33DD0C" ma:contentTypeVersion="0" ma:contentTypeDescription="Crée un document." ma:contentTypeScope="" ma:versionID="63fadd3cadfba64d55764c6ab8a5b3ea">
  <xsd:schema xmlns:xsd="http://www.w3.org/2001/XMLSchema" xmlns:p="http://schemas.microsoft.com/office/2006/metadata/properties" targetNamespace="http://schemas.microsoft.com/office/2006/metadata/properties" ma:root="true" ma:fieldsID="75019ab185b48580fc336df4da24a70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 ma:readOnly="true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08E2F2-2F23-4BC8-90CF-5A3F8489FF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C4087E7-407F-4001-9588-8F572E2B35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6D8631-D5F4-4C53-B0CE-0EA05A42331B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31</vt:i4>
      </vt:variant>
    </vt:vector>
  </HeadingPairs>
  <TitlesOfParts>
    <vt:vector size="39" baseType="lpstr">
      <vt:lpstr>Calendrier Action</vt:lpstr>
      <vt:lpstr>Entrees</vt:lpstr>
      <vt:lpstr>RECAP Heures ETAQ</vt:lpstr>
      <vt:lpstr>Facturation</vt:lpstr>
      <vt:lpstr>Alternance</vt:lpstr>
      <vt:lpstr>Absence centre</vt:lpstr>
      <vt:lpstr>paramètres</vt:lpstr>
      <vt:lpstr>H. Centre</vt:lpstr>
      <vt:lpstr>'Calendrier Action'!_GoBack</vt:lpstr>
      <vt:lpstr>abs_exc</vt:lpstr>
      <vt:lpstr>activite</vt:lpstr>
      <vt:lpstr>ADM</vt:lpstr>
      <vt:lpstr>bff</vt:lpstr>
      <vt:lpstr>borne</vt:lpstr>
      <vt:lpstr>civilité</vt:lpstr>
      <vt:lpstr>classe</vt:lpstr>
      <vt:lpstr>cnasea</vt:lpstr>
      <vt:lpstr>DISPOSITIF</vt:lpstr>
      <vt:lpstr>dossier</vt:lpstr>
      <vt:lpstr>Expression</vt:lpstr>
      <vt:lpstr>ferie</vt:lpstr>
      <vt:lpstr>Entrees!Impression_des_titres</vt:lpstr>
      <vt:lpstr>interval</vt:lpstr>
      <vt:lpstr>interval2</vt:lpstr>
      <vt:lpstr>matrice_sortie</vt:lpstr>
      <vt:lpstr>ML</vt:lpstr>
      <vt:lpstr>mobilité</vt:lpstr>
      <vt:lpstr>mois2</vt:lpstr>
      <vt:lpstr>niveau</vt:lpstr>
      <vt:lpstr>nov</vt:lpstr>
      <vt:lpstr>num_marche</vt:lpstr>
      <vt:lpstr>Oui</vt:lpstr>
      <vt:lpstr>PRF</vt:lpstr>
      <vt:lpstr>remu</vt:lpstr>
      <vt:lpstr>resultat</vt:lpstr>
      <vt:lpstr>situation</vt:lpstr>
      <vt:lpstr>sortie</vt:lpstr>
      <vt:lpstr>'H. Centre'!Zone_d_impression</vt:lpstr>
      <vt:lpstr>'RECAP Heures ETAQ'!Zone_d_impression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BdD BEP Martigues 2012-2013</dc:title>
  <dc:creator>USER;Agnès CHARAVEL</dc:creator>
  <cp:lastModifiedBy>Agnès Charavel</cp:lastModifiedBy>
  <cp:lastPrinted>2015-02-10T15:18:48Z</cp:lastPrinted>
  <dcterms:created xsi:type="dcterms:W3CDTF">2007-09-10T08:41:16Z</dcterms:created>
  <dcterms:modified xsi:type="dcterms:W3CDTF">2015-02-11T14:42:59Z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0x0101008B274196A7007A428C5C660DAC33DD0C</vt:lpwstr>
  </property>
</Properties>
</file>