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10" yWindow="60" windowWidth="9180" windowHeight="4245" activeTab="1"/>
  </bookViews>
  <sheets>
    <sheet name="cas 1" sheetId="1" r:id="rId1"/>
    <sheet name="cas 2" sheetId="2" r:id="rId2"/>
  </sheets>
  <definedNames>
    <definedName name="_xlnm.Print_Area" localSheetId="0">'cas 1'!$B$1:$H$52</definedName>
  </definedNames>
  <calcPr calcId="125725"/>
</workbook>
</file>

<file path=xl/calcChain.xml><?xml version="1.0" encoding="utf-8"?>
<calcChain xmlns="http://schemas.openxmlformats.org/spreadsheetml/2006/main">
  <c r="E28" i="2"/>
  <c r="F28" s="1"/>
  <c r="B21"/>
  <c r="C12"/>
  <c r="G11"/>
  <c r="G17" s="1"/>
  <c r="F11"/>
  <c r="F17" s="1"/>
  <c r="E11"/>
  <c r="E17" s="1"/>
  <c r="D11"/>
  <c r="D17" s="1"/>
  <c r="C11"/>
  <c r="C17" s="1"/>
  <c r="F5"/>
  <c r="E5"/>
  <c r="F6" s="1"/>
  <c r="F7" s="1"/>
  <c r="D5"/>
  <c r="E6" s="1"/>
  <c r="E7" s="1"/>
  <c r="C5"/>
  <c r="D6" s="1"/>
  <c r="D7" s="1"/>
  <c r="B5"/>
  <c r="B6" s="1"/>
  <c r="B7" l="1"/>
  <c r="B24" s="1"/>
  <c r="D29"/>
  <c r="C21"/>
  <c r="C6"/>
  <c r="C7" s="1"/>
  <c r="C13"/>
  <c r="C14" l="1"/>
  <c r="C15" s="1"/>
  <c r="C16" s="1"/>
  <c r="C18" s="1"/>
  <c r="C22" s="1"/>
  <c r="C24" s="1"/>
  <c r="E29"/>
  <c r="G6"/>
  <c r="G7" s="1"/>
  <c r="D12" l="1"/>
  <c r="D13" s="1"/>
  <c r="F29"/>
  <c r="D5" i="1"/>
  <c r="E5"/>
  <c r="D8"/>
  <c r="E8"/>
  <c r="D9"/>
  <c r="E9"/>
  <c r="D10"/>
  <c r="E10"/>
  <c r="D11"/>
  <c r="E11"/>
  <c r="D12"/>
  <c r="E12"/>
  <c r="E33" s="1"/>
  <c r="D19"/>
  <c r="C20" s="1"/>
  <c r="E19"/>
  <c r="F19"/>
  <c r="E20" s="1"/>
  <c r="G19"/>
  <c r="F20" s="1"/>
  <c r="H19"/>
  <c r="G20" s="1"/>
  <c r="D20"/>
  <c r="D33"/>
  <c r="F33"/>
  <c r="H33"/>
  <c r="C37"/>
  <c r="D42"/>
  <c r="D36" s="1"/>
  <c r="E42"/>
  <c r="E36" s="1"/>
  <c r="F42"/>
  <c r="F36" s="1"/>
  <c r="G42"/>
  <c r="G36" s="1"/>
  <c r="H42"/>
  <c r="H36" s="1"/>
  <c r="E44"/>
  <c r="F44"/>
  <c r="G44" s="1"/>
  <c r="H44" s="1"/>
  <c r="E37" l="1"/>
  <c r="G33"/>
  <c r="G37" s="1"/>
  <c r="D21" i="2"/>
  <c r="D30"/>
  <c r="D14"/>
  <c r="D15" s="1"/>
  <c r="D16" s="1"/>
  <c r="G21" i="1"/>
  <c r="G41" s="1"/>
  <c r="G45" s="1"/>
  <c r="H20"/>
  <c r="H21" s="1"/>
  <c r="H41" s="1"/>
  <c r="H45" s="1"/>
  <c r="E21"/>
  <c r="E41" s="1"/>
  <c r="E45" s="1"/>
  <c r="F21"/>
  <c r="F41" s="1"/>
  <c r="F45" s="1"/>
  <c r="C21"/>
  <c r="C41" s="1"/>
  <c r="C45" s="1"/>
  <c r="D21"/>
  <c r="D41" s="1"/>
  <c r="D45" s="1"/>
  <c r="C47"/>
  <c r="D30" s="1"/>
  <c r="D47" s="1"/>
  <c r="E30" s="1"/>
  <c r="E47" s="1"/>
  <c r="F30" s="1"/>
  <c r="H37"/>
  <c r="F37"/>
  <c r="D37"/>
  <c r="D18" i="2" l="1"/>
  <c r="D22" s="1"/>
  <c r="D24" s="1"/>
  <c r="E30"/>
  <c r="F47" i="1"/>
  <c r="G30" s="1"/>
  <c r="G47" s="1"/>
  <c r="H30" s="1"/>
  <c r="H47" s="1"/>
  <c r="F30" i="2" l="1"/>
  <c r="E12"/>
  <c r="E13" s="1"/>
  <c r="E14" l="1"/>
  <c r="E15" s="1"/>
  <c r="E16" s="1"/>
  <c r="E18" s="1"/>
  <c r="E22" s="1"/>
  <c r="E24" s="1"/>
  <c r="E21"/>
  <c r="D31"/>
  <c r="E31" l="1"/>
  <c r="F12" l="1"/>
  <c r="F13" s="1"/>
  <c r="F31"/>
  <c r="F14" l="1"/>
  <c r="F15" s="1"/>
  <c r="F16" s="1"/>
  <c r="F18" s="1"/>
  <c r="F22" s="1"/>
  <c r="F24" s="1"/>
  <c r="F21"/>
  <c r="D32"/>
  <c r="E32" s="1"/>
  <c r="F32" l="1"/>
  <c r="G21" s="1"/>
  <c r="G12"/>
  <c r="G13" s="1"/>
  <c r="G14" l="1"/>
  <c r="G15" s="1"/>
  <c r="G16" s="1"/>
  <c r="G18" s="1"/>
  <c r="G22" s="1"/>
  <c r="G24" s="1"/>
  <c r="G35" s="1"/>
</calcChain>
</file>

<file path=xl/sharedStrings.xml><?xml version="1.0" encoding="utf-8"?>
<sst xmlns="http://schemas.openxmlformats.org/spreadsheetml/2006/main" count="84" uniqueCount="74">
  <si>
    <t>Année</t>
  </si>
  <si>
    <t>N + 1</t>
  </si>
  <si>
    <t>N + 2</t>
  </si>
  <si>
    <t>N + 3</t>
  </si>
  <si>
    <t>N + 4</t>
  </si>
  <si>
    <t>N + 5</t>
  </si>
  <si>
    <t>Chiffre d'affaires</t>
  </si>
  <si>
    <t xml:space="preserve">  - Autres charges fixes</t>
  </si>
  <si>
    <t>Résultat d'exploitation (avant impôt)</t>
  </si>
  <si>
    <t xml:space="preserve">  - Impôts sur les bénéfices (35%)</t>
  </si>
  <si>
    <t>Résultat d'exploitation (après impôt)</t>
  </si>
  <si>
    <t xml:space="preserve">  + Amortissements</t>
  </si>
  <si>
    <t>Recette nette d'exploitation</t>
  </si>
  <si>
    <t>1. CAF d'exploitation prévisionnelle</t>
  </si>
  <si>
    <t>N + 2 à N + 5</t>
  </si>
  <si>
    <t>marge sur coût variable (56% du CA)</t>
  </si>
  <si>
    <t xml:space="preserve">  - Amortissements (2 200 000/5)</t>
  </si>
  <si>
    <t>2. Variation du BFR</t>
  </si>
  <si>
    <t>N</t>
  </si>
  <si>
    <t xml:space="preserve">BFR </t>
  </si>
  <si>
    <t>Accroissement du BFR</t>
  </si>
  <si>
    <t>BFR (N) = C.A(N+1) x 30/360</t>
  </si>
  <si>
    <t>3. Plan de financement</t>
  </si>
  <si>
    <t>Trésorerie au 1/1</t>
  </si>
  <si>
    <t>Ressources</t>
  </si>
  <si>
    <t>CAF d'exploitation</t>
  </si>
  <si>
    <t>Emprunt</t>
  </si>
  <si>
    <t>Augmentation de capital</t>
  </si>
  <si>
    <t>Total Ressources</t>
  </si>
  <si>
    <t>Dépenses</t>
  </si>
  <si>
    <t>Acquisition du matériel</t>
  </si>
  <si>
    <t>Intérêts/Emprunt (8%)</t>
  </si>
  <si>
    <t>Remboursement d'emprunt</t>
  </si>
  <si>
    <t>Dividendes</t>
  </si>
  <si>
    <t>Total des dépenses</t>
  </si>
  <si>
    <t>Trésorerie au 31/12</t>
  </si>
  <si>
    <t>Economie d'impôt sur intérêts(î x 35%)</t>
  </si>
  <si>
    <t>Besoin</t>
  </si>
  <si>
    <t>Prêt relais d'environ 192 000 DH, remboursable en deux ans.</t>
  </si>
  <si>
    <t>Eléments</t>
  </si>
  <si>
    <t>01/01/N</t>
  </si>
  <si>
    <t>31/01/N</t>
  </si>
  <si>
    <t>31/01/N+1</t>
  </si>
  <si>
    <t>31/01/N+2</t>
  </si>
  <si>
    <t>31/01/N+3</t>
  </si>
  <si>
    <t>31/01/N+4</t>
  </si>
  <si>
    <t>Investissement</t>
  </si>
  <si>
    <t>BFR</t>
  </si>
  <si>
    <t>Variation BFR</t>
  </si>
  <si>
    <t>Total Emplois</t>
  </si>
  <si>
    <t>Chiffre d'affaire</t>
  </si>
  <si>
    <t>Dépenses d'exploitation</t>
  </si>
  <si>
    <t>Dotation d'exploitation</t>
  </si>
  <si>
    <t>Intérêts</t>
  </si>
  <si>
    <t>Résultat avant impôt</t>
  </si>
  <si>
    <t>Résultat fiscal</t>
  </si>
  <si>
    <t>IS (30%)</t>
  </si>
  <si>
    <t>Résultat net</t>
  </si>
  <si>
    <t>Amortissement</t>
  </si>
  <si>
    <t>CAF</t>
  </si>
  <si>
    <t>Revenu des équipements</t>
  </si>
  <si>
    <t>Récupération du BFR</t>
  </si>
  <si>
    <t>Emprunt bancaire</t>
  </si>
  <si>
    <t>Totaux ressources</t>
  </si>
  <si>
    <t>Flux nets</t>
  </si>
  <si>
    <t>Capi début</t>
  </si>
  <si>
    <t>intérêt</t>
  </si>
  <si>
    <t>amortiss</t>
  </si>
  <si>
    <t>annuité</t>
  </si>
  <si>
    <t>Annuité = 375 684.68</t>
  </si>
  <si>
    <t>Total flux net</t>
  </si>
  <si>
    <t>Durée</t>
  </si>
  <si>
    <t>TIR</t>
  </si>
  <si>
    <t>Le TIR (20.73%) est légèrement supérieur au coût des capitaux propres (20%), donc, investissement rentable mais pas assez</t>
  </si>
</sst>
</file>

<file path=xl/styles.xml><?xml version="1.0" encoding="utf-8"?>
<styleSheet xmlns="http://schemas.openxmlformats.org/spreadsheetml/2006/main">
  <numFmts count="4">
    <numFmt numFmtId="171" formatCode="_-* #,##0.00\ _F_-;\-* #,##0.00\ _F_-;_-* &quot;-&quot;??\ _F_-;_-@_-"/>
    <numFmt numFmtId="173" formatCode="_-* #,##0\ _F_-;\-* #,##0\ _F_-;_-* &quot;-&quot;??\ _F_-;_-@_-"/>
    <numFmt numFmtId="176" formatCode="#,##0.00_ ;\-#,##0.00\ "/>
    <numFmt numFmtId="177" formatCode="0_ ;\-0\ "/>
  </numFmts>
  <fonts count="4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3" fontId="0" fillId="0" borderId="6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2" borderId="3" xfId="0" applyFill="1" applyBorder="1"/>
    <xf numFmtId="0" fontId="0" fillId="0" borderId="3" xfId="0" applyBorder="1"/>
    <xf numFmtId="0" fontId="0" fillId="0" borderId="3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6" xfId="0" applyBorder="1"/>
    <xf numFmtId="0" fontId="0" fillId="0" borderId="19" xfId="0" applyBorder="1"/>
    <xf numFmtId="3" fontId="0" fillId="0" borderId="19" xfId="0" applyNumberFormat="1" applyBorder="1" applyAlignment="1">
      <alignment horizontal="center"/>
    </xf>
    <xf numFmtId="173" fontId="0" fillId="0" borderId="6" xfId="1" applyNumberFormat="1" applyFont="1" applyBorder="1" applyAlignment="1">
      <alignment horizontal="center"/>
    </xf>
    <xf numFmtId="171" fontId="0" fillId="0" borderId="19" xfId="1" applyFont="1" applyBorder="1" applyAlignment="1">
      <alignment horizontal="center"/>
    </xf>
    <xf numFmtId="173" fontId="0" fillId="0" borderId="20" xfId="1" applyNumberFormat="1" applyFont="1" applyBorder="1"/>
    <xf numFmtId="173" fontId="0" fillId="0" borderId="0" xfId="0" applyNumberFormat="1"/>
    <xf numFmtId="173" fontId="0" fillId="0" borderId="0" xfId="1" applyNumberFormat="1" applyFont="1"/>
    <xf numFmtId="0" fontId="0" fillId="0" borderId="21" xfId="0" applyBorder="1"/>
    <xf numFmtId="0" fontId="0" fillId="0" borderId="22" xfId="0" applyBorder="1"/>
    <xf numFmtId="173" fontId="0" fillId="0" borderId="21" xfId="1" applyNumberFormat="1" applyFont="1" applyBorder="1"/>
    <xf numFmtId="173" fontId="0" fillId="0" borderId="22" xfId="1" applyNumberFormat="1" applyFont="1" applyBorder="1"/>
    <xf numFmtId="0" fontId="0" fillId="2" borderId="21" xfId="0" applyFill="1" applyBorder="1"/>
    <xf numFmtId="0" fontId="0" fillId="2" borderId="21" xfId="0" applyFill="1" applyBorder="1" applyAlignment="1">
      <alignment horizontal="center" vertical="top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center" vertical="center"/>
    </xf>
    <xf numFmtId="0" fontId="0" fillId="0" borderId="0" xfId="0" applyBorder="1" applyAlignment="1">
      <alignment horizontal="left" indent="1"/>
    </xf>
    <xf numFmtId="176" fontId="0" fillId="0" borderId="0" xfId="0" applyNumberFormat="1" applyBorder="1"/>
    <xf numFmtId="0" fontId="0" fillId="0" borderId="0" xfId="0" applyBorder="1"/>
    <xf numFmtId="0" fontId="0" fillId="0" borderId="21" xfId="0" applyBorder="1" applyAlignment="1">
      <alignment horizontal="left" indent="1"/>
    </xf>
    <xf numFmtId="176" fontId="0" fillId="0" borderId="21" xfId="0" applyNumberFormat="1" applyBorder="1"/>
    <xf numFmtId="0" fontId="2" fillId="0" borderId="21" xfId="0" applyFont="1" applyBorder="1" applyAlignment="1">
      <alignment horizontal="left" indent="1"/>
    </xf>
    <xf numFmtId="176" fontId="2" fillId="0" borderId="21" xfId="0" applyNumberFormat="1" applyFont="1" applyBorder="1"/>
    <xf numFmtId="0" fontId="0" fillId="0" borderId="0" xfId="0" applyAlignment="1">
      <alignment horizontal="left" indent="1"/>
    </xf>
    <xf numFmtId="176" fontId="0" fillId="0" borderId="0" xfId="0" applyNumberFormat="1"/>
    <xf numFmtId="0" fontId="3" fillId="0" borderId="21" xfId="0" applyFont="1" applyBorder="1" applyAlignment="1">
      <alignment horizontal="left" indent="1"/>
    </xf>
    <xf numFmtId="176" fontId="0" fillId="0" borderId="23" xfId="0" applyNumberFormat="1" applyFill="1" applyBorder="1"/>
    <xf numFmtId="176" fontId="2" fillId="0" borderId="21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horizontal="center" vertical="center"/>
    </xf>
    <xf numFmtId="0" fontId="0" fillId="0" borderId="21" xfId="0" applyNumberFormat="1" applyBorder="1" applyAlignment="1">
      <alignment horizontal="center"/>
    </xf>
    <xf numFmtId="176" fontId="0" fillId="0" borderId="0" xfId="0" applyNumberFormat="1" applyAlignment="1">
      <alignment horizontal="center"/>
    </xf>
    <xf numFmtId="177" fontId="0" fillId="0" borderId="21" xfId="0" applyNumberFormat="1" applyBorder="1"/>
    <xf numFmtId="10" fontId="0" fillId="0" borderId="21" xfId="2" applyNumberFormat="1" applyFont="1" applyBorder="1"/>
    <xf numFmtId="10" fontId="0" fillId="0" borderId="0" xfId="2" applyNumberFormat="1" applyFont="1" applyBorder="1"/>
    <xf numFmtId="0" fontId="2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oleObject" Target="../embeddings/oleObject1.bin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148"/>
  <sheetViews>
    <sheetView topLeftCell="A34" workbookViewId="0">
      <selection activeCell="A9" sqref="A9"/>
    </sheetView>
  </sheetViews>
  <sheetFormatPr baseColWidth="10" defaultRowHeight="12.75"/>
  <cols>
    <col min="1" max="1" width="4.42578125" customWidth="1"/>
    <col min="2" max="2" width="33.28515625" customWidth="1"/>
    <col min="3" max="3" width="16.7109375" bestFit="1" customWidth="1"/>
    <col min="4" max="4" width="15" customWidth="1"/>
    <col min="5" max="5" width="15.42578125" customWidth="1"/>
    <col min="6" max="8" width="15" bestFit="1" customWidth="1"/>
  </cols>
  <sheetData>
    <row r="1" spans="2:5">
      <c r="C1" s="1"/>
    </row>
    <row r="2" spans="2:5" ht="13.5" thickBot="1">
      <c r="B2" s="1" t="s">
        <v>13</v>
      </c>
      <c r="C2" s="1"/>
    </row>
    <row r="3" spans="2:5" ht="13.5" thickBot="1">
      <c r="B3" s="33" t="s">
        <v>0</v>
      </c>
      <c r="C3" s="34"/>
      <c r="D3" s="3" t="s">
        <v>1</v>
      </c>
      <c r="E3" s="3" t="s">
        <v>14</v>
      </c>
    </row>
    <row r="4" spans="2:5">
      <c r="B4" s="35" t="s">
        <v>6</v>
      </c>
      <c r="C4" s="36"/>
      <c r="D4" s="4">
        <v>2300000</v>
      </c>
      <c r="E4" s="4">
        <v>3000000</v>
      </c>
    </row>
    <row r="5" spans="2:5">
      <c r="B5" s="31" t="s">
        <v>15</v>
      </c>
      <c r="C5" s="32"/>
      <c r="D5" s="5">
        <f>D4*56%</f>
        <v>1288000.0000000002</v>
      </c>
      <c r="E5" s="5">
        <f>E4*56%</f>
        <v>1680000.0000000002</v>
      </c>
    </row>
    <row r="6" spans="2:5">
      <c r="B6" s="37" t="s">
        <v>16</v>
      </c>
      <c r="C6" s="38"/>
      <c r="D6" s="6">
        <v>440000</v>
      </c>
      <c r="E6" s="6">
        <v>440000</v>
      </c>
    </row>
    <row r="7" spans="2:5">
      <c r="B7" s="27" t="s">
        <v>7</v>
      </c>
      <c r="C7" s="28"/>
      <c r="D7" s="7">
        <v>1000000</v>
      </c>
      <c r="E7" s="7">
        <v>1000000</v>
      </c>
    </row>
    <row r="8" spans="2:5">
      <c r="B8" s="31" t="s">
        <v>8</v>
      </c>
      <c r="C8" s="32"/>
      <c r="D8" s="5">
        <f>D5-D6-D7</f>
        <v>-151999.99999999977</v>
      </c>
      <c r="E8" s="5">
        <f>E5-E6-E7</f>
        <v>240000.00000000023</v>
      </c>
    </row>
    <row r="9" spans="2:5">
      <c r="B9" s="27" t="s">
        <v>9</v>
      </c>
      <c r="C9" s="28"/>
      <c r="D9" s="7">
        <f>D8*0.35</f>
        <v>-53199.999999999913</v>
      </c>
      <c r="E9" s="7">
        <f>E8*0.35</f>
        <v>84000.000000000073</v>
      </c>
    </row>
    <row r="10" spans="2:5">
      <c r="B10" s="31" t="s">
        <v>10</v>
      </c>
      <c r="C10" s="32"/>
      <c r="D10" s="5">
        <f>D8-D9</f>
        <v>-98799.999999999854</v>
      </c>
      <c r="E10" s="5">
        <f>E8-E9</f>
        <v>156000.00000000017</v>
      </c>
    </row>
    <row r="11" spans="2:5">
      <c r="B11" s="27" t="s">
        <v>11</v>
      </c>
      <c r="C11" s="28"/>
      <c r="D11" s="7">
        <f>D6</f>
        <v>440000</v>
      </c>
      <c r="E11" s="7">
        <f>E6</f>
        <v>440000</v>
      </c>
    </row>
    <row r="12" spans="2:5" ht="13.5" thickBot="1">
      <c r="B12" s="29" t="s">
        <v>12</v>
      </c>
      <c r="C12" s="30"/>
      <c r="D12" s="8">
        <f>+D10+D11</f>
        <v>341200.00000000012</v>
      </c>
      <c r="E12" s="8">
        <f>+E10+E11</f>
        <v>596000.00000000023</v>
      </c>
    </row>
    <row r="15" spans="2:5">
      <c r="B15" t="s">
        <v>17</v>
      </c>
    </row>
    <row r="17" spans="2:11" ht="13.5" thickBot="1"/>
    <row r="18" spans="2:11" ht="13.5" thickBot="1">
      <c r="B18" s="9"/>
      <c r="C18" s="3" t="s">
        <v>18</v>
      </c>
      <c r="D18" s="3" t="s">
        <v>1</v>
      </c>
      <c r="E18" s="3" t="s">
        <v>2</v>
      </c>
      <c r="F18" s="3" t="s">
        <v>3</v>
      </c>
      <c r="G18" s="3" t="s">
        <v>4</v>
      </c>
      <c r="H18" s="2" t="s">
        <v>5</v>
      </c>
    </row>
    <row r="19" spans="2:11" ht="13.5" thickBot="1">
      <c r="B19" s="10" t="s">
        <v>6</v>
      </c>
      <c r="C19" s="11">
        <v>0</v>
      </c>
      <c r="D19" s="12">
        <f>+D4</f>
        <v>2300000</v>
      </c>
      <c r="E19" s="12">
        <f>+$E$4</f>
        <v>3000000</v>
      </c>
      <c r="F19" s="12">
        <f>+$E$4</f>
        <v>3000000</v>
      </c>
      <c r="G19" s="12">
        <f>+$E$4</f>
        <v>3000000</v>
      </c>
      <c r="H19" s="12">
        <f>+$E$4</f>
        <v>3000000</v>
      </c>
    </row>
    <row r="20" spans="2:11">
      <c r="B20" s="13" t="s">
        <v>19</v>
      </c>
      <c r="C20" s="16">
        <f>D19*30/360</f>
        <v>191666.66666666666</v>
      </c>
      <c r="D20" s="16">
        <f>E19*30/360</f>
        <v>250000</v>
      </c>
      <c r="E20" s="16">
        <f>F19*30/360</f>
        <v>250000</v>
      </c>
      <c r="F20" s="16">
        <f>G19*30/360</f>
        <v>250000</v>
      </c>
      <c r="G20" s="16">
        <f>H19*30/360</f>
        <v>250000</v>
      </c>
      <c r="H20" s="16">
        <f>G20</f>
        <v>250000</v>
      </c>
    </row>
    <row r="21" spans="2:11">
      <c r="B21" s="14" t="s">
        <v>20</v>
      </c>
      <c r="C21" s="15">
        <f>C20</f>
        <v>191666.66666666666</v>
      </c>
      <c r="D21" s="15">
        <f>D20-C20</f>
        <v>58333.333333333343</v>
      </c>
      <c r="E21" s="17">
        <f>E20-D20</f>
        <v>0</v>
      </c>
      <c r="F21" s="17">
        <f>F20-E20</f>
        <v>0</v>
      </c>
      <c r="G21" s="17">
        <f>G20-F20</f>
        <v>0</v>
      </c>
      <c r="H21" s="17">
        <f>H20-G20</f>
        <v>0</v>
      </c>
    </row>
    <row r="23" spans="2:11">
      <c r="B23" t="s">
        <v>21</v>
      </c>
    </row>
    <row r="26" spans="2:11">
      <c r="B26" t="s">
        <v>22</v>
      </c>
    </row>
    <row r="28" spans="2:11">
      <c r="B28" s="25"/>
      <c r="C28" s="26" t="s">
        <v>18</v>
      </c>
      <c r="D28" s="26" t="s">
        <v>1</v>
      </c>
      <c r="E28" s="26" t="s">
        <v>2</v>
      </c>
      <c r="F28" s="26" t="s">
        <v>3</v>
      </c>
      <c r="G28" s="26" t="s">
        <v>4</v>
      </c>
      <c r="H28" s="26" t="s">
        <v>5</v>
      </c>
    </row>
    <row r="29" spans="2:11">
      <c r="B29" s="22"/>
      <c r="D29" s="22"/>
      <c r="F29" s="22"/>
      <c r="H29" s="22"/>
    </row>
    <row r="30" spans="2:11">
      <c r="B30" s="21" t="s">
        <v>23</v>
      </c>
      <c r="C30" s="18"/>
      <c r="D30" s="23">
        <f>+C47</f>
        <v>-191666.66666666651</v>
      </c>
      <c r="E30" s="18">
        <f>+D47</f>
        <v>-110799.99999999977</v>
      </c>
      <c r="F30" s="23">
        <f>+E47</f>
        <v>283200.00000000047</v>
      </c>
      <c r="G30" s="18">
        <f>+F47</f>
        <v>677200.0000000007</v>
      </c>
      <c r="H30" s="23">
        <f>+G47</f>
        <v>1071200.0000000009</v>
      </c>
      <c r="I30" s="19"/>
      <c r="J30" s="19"/>
      <c r="K30" s="19"/>
    </row>
    <row r="31" spans="2:11">
      <c r="B31" s="22"/>
      <c r="C31" s="20"/>
      <c r="D31" s="24"/>
      <c r="E31" s="20"/>
      <c r="F31" s="24"/>
      <c r="G31" s="20"/>
      <c r="H31" s="24"/>
      <c r="I31" s="19"/>
      <c r="J31" s="19"/>
      <c r="K31" s="19"/>
    </row>
    <row r="32" spans="2:11">
      <c r="B32" s="22" t="s">
        <v>24</v>
      </c>
      <c r="C32" s="20"/>
      <c r="D32" s="24"/>
      <c r="E32" s="20"/>
      <c r="F32" s="24"/>
      <c r="G32" s="20"/>
      <c r="H32" s="24"/>
      <c r="I32" s="19"/>
      <c r="J32" s="19"/>
      <c r="K32" s="19"/>
    </row>
    <row r="33" spans="2:11">
      <c r="B33" s="22" t="s">
        <v>25</v>
      </c>
      <c r="C33" s="20">
        <v>0</v>
      </c>
      <c r="D33" s="24">
        <f>D12</f>
        <v>341200.00000000012</v>
      </c>
      <c r="E33" s="20">
        <f>$E$12</f>
        <v>596000.00000000023</v>
      </c>
      <c r="F33" s="24">
        <f>$E$12</f>
        <v>596000.00000000023</v>
      </c>
      <c r="G33" s="20">
        <f>$E$12</f>
        <v>596000.00000000023</v>
      </c>
      <c r="H33" s="24">
        <f>$E$12</f>
        <v>596000.00000000023</v>
      </c>
      <c r="I33" s="19"/>
      <c r="J33" s="19"/>
      <c r="K33" s="19"/>
    </row>
    <row r="34" spans="2:11">
      <c r="B34" s="22" t="s">
        <v>26</v>
      </c>
      <c r="C34" s="20">
        <v>1000000</v>
      </c>
      <c r="D34" s="24"/>
      <c r="E34" s="20"/>
      <c r="F34" s="24"/>
      <c r="G34" s="20"/>
      <c r="H34" s="24"/>
      <c r="I34" s="19"/>
      <c r="J34" s="19"/>
      <c r="K34" s="19"/>
    </row>
    <row r="35" spans="2:11">
      <c r="B35" s="22" t="s">
        <v>27</v>
      </c>
      <c r="C35" s="20">
        <v>1200000</v>
      </c>
      <c r="D35" s="24"/>
      <c r="E35" s="20"/>
      <c r="F35" s="24"/>
      <c r="G35" s="20"/>
      <c r="H35" s="24"/>
      <c r="I35" s="19"/>
      <c r="J35" s="19"/>
      <c r="K35" s="19"/>
    </row>
    <row r="36" spans="2:11">
      <c r="B36" s="22" t="s">
        <v>36</v>
      </c>
      <c r="C36" s="20"/>
      <c r="D36" s="24">
        <f>+D42*35%</f>
        <v>28000</v>
      </c>
      <c r="E36" s="24">
        <f>+E42*35%</f>
        <v>28000</v>
      </c>
      <c r="F36" s="24">
        <f>+F42*35%</f>
        <v>28000</v>
      </c>
      <c r="G36" s="24">
        <f>+G42*35%</f>
        <v>28000</v>
      </c>
      <c r="H36" s="24">
        <f>+H42*35%</f>
        <v>28000</v>
      </c>
      <c r="I36" s="19"/>
      <c r="J36" s="19"/>
      <c r="K36" s="19"/>
    </row>
    <row r="37" spans="2:11">
      <c r="B37" s="21" t="s">
        <v>28</v>
      </c>
      <c r="C37" s="18">
        <f t="shared" ref="C37:H37" si="0">SUM(C33:C36)</f>
        <v>2200000</v>
      </c>
      <c r="D37" s="23">
        <f t="shared" si="0"/>
        <v>369200.00000000012</v>
      </c>
      <c r="E37" s="18">
        <f t="shared" si="0"/>
        <v>624000.00000000023</v>
      </c>
      <c r="F37" s="23">
        <f t="shared" si="0"/>
        <v>624000.00000000023</v>
      </c>
      <c r="G37" s="18">
        <f t="shared" si="0"/>
        <v>624000.00000000023</v>
      </c>
      <c r="H37" s="23">
        <f t="shared" si="0"/>
        <v>624000.00000000023</v>
      </c>
      <c r="I37" s="19"/>
      <c r="J37" s="19"/>
      <c r="K37" s="19"/>
    </row>
    <row r="38" spans="2:11">
      <c r="B38" s="22"/>
      <c r="C38" s="20"/>
      <c r="D38" s="24"/>
      <c r="E38" s="20"/>
      <c r="F38" s="24"/>
      <c r="G38" s="20"/>
      <c r="H38" s="24"/>
      <c r="I38" s="19"/>
      <c r="J38" s="19"/>
      <c r="K38" s="19"/>
    </row>
    <row r="39" spans="2:11">
      <c r="B39" s="22" t="s">
        <v>29</v>
      </c>
      <c r="C39" s="20"/>
      <c r="D39" s="24"/>
      <c r="E39" s="20"/>
      <c r="F39" s="24"/>
      <c r="G39" s="20"/>
      <c r="H39" s="24"/>
      <c r="I39" s="19"/>
      <c r="J39" s="19"/>
      <c r="K39" s="19"/>
    </row>
    <row r="40" spans="2:11">
      <c r="B40" s="22" t="s">
        <v>30</v>
      </c>
      <c r="C40" s="20">
        <v>2200000</v>
      </c>
      <c r="D40" s="24"/>
      <c r="E40" s="20"/>
      <c r="F40" s="24"/>
      <c r="G40" s="20"/>
      <c r="H40" s="24"/>
      <c r="I40" s="19"/>
      <c r="J40" s="19"/>
      <c r="K40" s="19"/>
    </row>
    <row r="41" spans="2:11">
      <c r="B41" s="22" t="s">
        <v>20</v>
      </c>
      <c r="C41" s="20">
        <f t="shared" ref="C41:H41" si="1">C21</f>
        <v>191666.66666666666</v>
      </c>
      <c r="D41" s="24">
        <f t="shared" si="1"/>
        <v>58333.333333333343</v>
      </c>
      <c r="E41" s="20">
        <f t="shared" si="1"/>
        <v>0</v>
      </c>
      <c r="F41" s="24">
        <f t="shared" si="1"/>
        <v>0</v>
      </c>
      <c r="G41" s="20">
        <f t="shared" si="1"/>
        <v>0</v>
      </c>
      <c r="H41" s="24">
        <f t="shared" si="1"/>
        <v>0</v>
      </c>
      <c r="I41" s="19"/>
      <c r="J41" s="19"/>
      <c r="K41" s="19"/>
    </row>
    <row r="42" spans="2:11">
      <c r="B42" s="22" t="s">
        <v>31</v>
      </c>
      <c r="C42" s="20"/>
      <c r="D42" s="24">
        <f>$C$34*8%</f>
        <v>80000</v>
      </c>
      <c r="E42" s="20">
        <f>$C$34*8%</f>
        <v>80000</v>
      </c>
      <c r="F42" s="24">
        <f>$C$34*8%</f>
        <v>80000</v>
      </c>
      <c r="G42" s="20">
        <f>$C$34*8%</f>
        <v>80000</v>
      </c>
      <c r="H42" s="24">
        <f>$C$34*8%</f>
        <v>80000</v>
      </c>
      <c r="I42" s="19"/>
      <c r="J42" s="19"/>
      <c r="K42" s="19"/>
    </row>
    <row r="43" spans="2:11">
      <c r="B43" s="22" t="s">
        <v>32</v>
      </c>
      <c r="C43" s="20"/>
      <c r="D43" s="24"/>
      <c r="E43" s="20"/>
      <c r="F43" s="24"/>
      <c r="G43" s="20"/>
      <c r="H43" s="24">
        <v>1000000</v>
      </c>
      <c r="I43" s="19"/>
      <c r="J43" s="19"/>
      <c r="K43" s="19"/>
    </row>
    <row r="44" spans="2:11">
      <c r="B44" s="22" t="s">
        <v>33</v>
      </c>
      <c r="C44" s="20"/>
      <c r="D44" s="24">
        <v>150000</v>
      </c>
      <c r="E44" s="20">
        <f>D44</f>
        <v>150000</v>
      </c>
      <c r="F44" s="24">
        <f>E44</f>
        <v>150000</v>
      </c>
      <c r="G44" s="20">
        <f>F44</f>
        <v>150000</v>
      </c>
      <c r="H44" s="24">
        <f>G44</f>
        <v>150000</v>
      </c>
      <c r="I44" s="19"/>
      <c r="J44" s="19"/>
      <c r="K44" s="19"/>
    </row>
    <row r="45" spans="2:11">
      <c r="B45" s="21" t="s">
        <v>34</v>
      </c>
      <c r="C45" s="18">
        <f t="shared" ref="C45:H45" si="2">SUM(C40:C44)</f>
        <v>2391666.6666666665</v>
      </c>
      <c r="D45" s="23">
        <f t="shared" si="2"/>
        <v>288333.33333333337</v>
      </c>
      <c r="E45" s="18">
        <f t="shared" si="2"/>
        <v>230000</v>
      </c>
      <c r="F45" s="23">
        <f t="shared" si="2"/>
        <v>230000</v>
      </c>
      <c r="G45" s="18">
        <f t="shared" si="2"/>
        <v>230000</v>
      </c>
      <c r="H45" s="23">
        <f t="shared" si="2"/>
        <v>1230000</v>
      </c>
      <c r="I45" s="19"/>
      <c r="J45" s="19"/>
      <c r="K45" s="19"/>
    </row>
    <row r="46" spans="2:11">
      <c r="B46" s="22"/>
      <c r="C46" s="20"/>
      <c r="D46" s="24"/>
      <c r="E46" s="20"/>
      <c r="F46" s="24"/>
      <c r="G46" s="20"/>
      <c r="H46" s="24"/>
      <c r="I46" s="19"/>
      <c r="J46" s="19"/>
      <c r="K46" s="19"/>
    </row>
    <row r="47" spans="2:11">
      <c r="B47" s="21" t="s">
        <v>35</v>
      </c>
      <c r="C47" s="18">
        <f>C37-C45</f>
        <v>-191666.66666666651</v>
      </c>
      <c r="D47" s="23">
        <f>D30+D37-D45</f>
        <v>-110799.99999999977</v>
      </c>
      <c r="E47" s="18">
        <f>E30+E37-E45</f>
        <v>283200.00000000047</v>
      </c>
      <c r="F47" s="23">
        <f>F30+F37-F45</f>
        <v>677200.0000000007</v>
      </c>
      <c r="G47" s="18">
        <f>G30+G37-G45</f>
        <v>1071200.0000000009</v>
      </c>
      <c r="H47" s="23">
        <f>H30+H37-H45</f>
        <v>465200.00000000116</v>
      </c>
      <c r="I47" s="19"/>
      <c r="J47" s="19"/>
      <c r="K47" s="19"/>
    </row>
    <row r="48" spans="2:11">
      <c r="C48" s="20"/>
      <c r="D48" s="20"/>
      <c r="E48" s="20"/>
      <c r="F48" s="20"/>
      <c r="G48" s="20"/>
      <c r="H48" s="20"/>
      <c r="I48" s="19"/>
      <c r="J48" s="19"/>
      <c r="K48" s="19"/>
    </row>
    <row r="49" spans="2:11">
      <c r="C49" s="20"/>
      <c r="D49" s="20"/>
      <c r="E49" s="20"/>
      <c r="F49" s="20"/>
      <c r="G49" s="20"/>
      <c r="H49" s="20"/>
      <c r="I49" s="19"/>
      <c r="J49" s="19"/>
      <c r="K49" s="19"/>
    </row>
    <row r="50" spans="2:11">
      <c r="B50" t="s">
        <v>37</v>
      </c>
      <c r="C50" s="20"/>
      <c r="D50" s="20"/>
      <c r="E50" s="20"/>
      <c r="F50" s="20"/>
      <c r="G50" s="20"/>
      <c r="H50" s="20"/>
      <c r="I50" s="19"/>
      <c r="J50" s="19"/>
      <c r="K50" s="19"/>
    </row>
    <row r="51" spans="2:11">
      <c r="C51" s="20"/>
      <c r="D51" s="20"/>
      <c r="E51" s="20"/>
      <c r="F51" s="20"/>
      <c r="G51" s="20"/>
      <c r="H51" s="20"/>
      <c r="I51" s="19"/>
      <c r="J51" s="19"/>
      <c r="K51" s="19"/>
    </row>
    <row r="52" spans="2:11">
      <c r="B52" t="s">
        <v>38</v>
      </c>
      <c r="C52" s="20"/>
      <c r="D52" s="20"/>
      <c r="E52" s="20"/>
      <c r="F52" s="20"/>
      <c r="G52" s="20"/>
      <c r="H52" s="20"/>
      <c r="I52" s="19"/>
      <c r="J52" s="19"/>
      <c r="K52" s="19"/>
    </row>
    <row r="53" spans="2:11">
      <c r="C53" s="20"/>
      <c r="D53" s="20"/>
      <c r="E53" s="20"/>
      <c r="F53" s="20"/>
      <c r="G53" s="20"/>
      <c r="H53" s="20"/>
      <c r="I53" s="19"/>
      <c r="J53" s="19"/>
      <c r="K53" s="19"/>
    </row>
    <row r="54" spans="2:11">
      <c r="C54" s="20"/>
      <c r="D54" s="20"/>
      <c r="E54" s="20"/>
      <c r="F54" s="20"/>
      <c r="G54" s="20"/>
      <c r="H54" s="20"/>
      <c r="I54" s="19"/>
      <c r="J54" s="19"/>
      <c r="K54" s="19"/>
    </row>
    <row r="55" spans="2:11">
      <c r="C55" s="20"/>
      <c r="D55" s="20"/>
      <c r="E55" s="20"/>
      <c r="F55" s="20"/>
      <c r="G55" s="20"/>
      <c r="H55" s="20"/>
      <c r="I55" s="19"/>
      <c r="J55" s="19"/>
      <c r="K55" s="19"/>
    </row>
    <row r="56" spans="2:11">
      <c r="C56" s="20"/>
      <c r="D56" s="20"/>
      <c r="E56" s="20"/>
      <c r="F56" s="20"/>
      <c r="G56" s="20"/>
      <c r="H56" s="20"/>
      <c r="I56" s="19"/>
      <c r="J56" s="19"/>
      <c r="K56" s="19"/>
    </row>
    <row r="57" spans="2:11">
      <c r="C57" s="20"/>
      <c r="D57" s="20"/>
      <c r="E57" s="20"/>
      <c r="F57" s="20"/>
      <c r="G57" s="20"/>
      <c r="H57" s="20"/>
      <c r="I57" s="19"/>
      <c r="J57" s="19"/>
      <c r="K57" s="19"/>
    </row>
    <row r="58" spans="2:11">
      <c r="C58" s="20"/>
      <c r="D58" s="20"/>
      <c r="E58" s="20"/>
      <c r="F58" s="20"/>
      <c r="G58" s="20"/>
      <c r="H58" s="20"/>
      <c r="I58" s="19"/>
      <c r="J58" s="19"/>
      <c r="K58" s="19"/>
    </row>
    <row r="59" spans="2:11">
      <c r="C59" s="20"/>
      <c r="D59" s="20"/>
      <c r="E59" s="20"/>
      <c r="F59" s="20"/>
      <c r="G59" s="20"/>
      <c r="H59" s="20"/>
      <c r="I59" s="19"/>
      <c r="J59" s="19"/>
      <c r="K59" s="19"/>
    </row>
    <row r="60" spans="2:11">
      <c r="C60" s="20"/>
      <c r="D60" s="20"/>
      <c r="E60" s="20"/>
      <c r="F60" s="20"/>
      <c r="G60" s="20"/>
      <c r="H60" s="20"/>
      <c r="I60" s="19"/>
      <c r="J60" s="19"/>
      <c r="K60" s="19"/>
    </row>
    <row r="61" spans="2:11">
      <c r="C61" s="20"/>
      <c r="D61" s="20"/>
      <c r="E61" s="20"/>
      <c r="F61" s="20"/>
      <c r="G61" s="20"/>
      <c r="H61" s="20"/>
      <c r="I61" s="19"/>
      <c r="J61" s="19"/>
      <c r="K61" s="19"/>
    </row>
    <row r="62" spans="2:11">
      <c r="C62" s="20"/>
      <c r="D62" s="20"/>
      <c r="E62" s="20"/>
      <c r="F62" s="20"/>
      <c r="G62" s="20"/>
      <c r="H62" s="20"/>
      <c r="I62" s="19"/>
      <c r="J62" s="19"/>
      <c r="K62" s="19"/>
    </row>
    <row r="63" spans="2:11">
      <c r="C63" s="20"/>
      <c r="D63" s="20"/>
      <c r="E63" s="20"/>
      <c r="F63" s="20"/>
      <c r="G63" s="20"/>
      <c r="H63" s="20"/>
      <c r="I63" s="19"/>
      <c r="J63" s="19"/>
      <c r="K63" s="19"/>
    </row>
    <row r="64" spans="2:11">
      <c r="C64" s="20"/>
      <c r="D64" s="20"/>
      <c r="E64" s="20"/>
      <c r="F64" s="20"/>
      <c r="G64" s="20"/>
      <c r="H64" s="20"/>
      <c r="I64" s="19"/>
      <c r="J64" s="19"/>
      <c r="K64" s="19"/>
    </row>
    <row r="65" spans="3:11">
      <c r="C65" s="20"/>
      <c r="D65" s="20"/>
      <c r="E65" s="20"/>
      <c r="F65" s="20"/>
      <c r="G65" s="20"/>
      <c r="H65" s="20"/>
      <c r="I65" s="19"/>
      <c r="J65" s="19"/>
      <c r="K65" s="19"/>
    </row>
    <row r="66" spans="3:11">
      <c r="C66" s="20"/>
      <c r="D66" s="20"/>
      <c r="E66" s="20"/>
      <c r="F66" s="20"/>
      <c r="G66" s="20"/>
      <c r="H66" s="20"/>
      <c r="I66" s="19"/>
      <c r="J66" s="19"/>
      <c r="K66" s="19"/>
    </row>
    <row r="67" spans="3:11">
      <c r="C67" s="20"/>
      <c r="D67" s="20"/>
      <c r="E67" s="20"/>
      <c r="F67" s="20"/>
      <c r="G67" s="20"/>
      <c r="H67" s="20"/>
      <c r="I67" s="19"/>
      <c r="J67" s="19"/>
      <c r="K67" s="19"/>
    </row>
    <row r="68" spans="3:11">
      <c r="C68" s="20"/>
      <c r="D68" s="20"/>
      <c r="E68" s="20"/>
      <c r="F68" s="20"/>
      <c r="G68" s="20"/>
      <c r="H68" s="20"/>
      <c r="I68" s="19"/>
      <c r="J68" s="19"/>
      <c r="K68" s="19"/>
    </row>
    <row r="69" spans="3:11">
      <c r="C69" s="20"/>
      <c r="D69" s="20"/>
      <c r="E69" s="20"/>
      <c r="F69" s="20"/>
      <c r="G69" s="20"/>
      <c r="H69" s="20"/>
      <c r="I69" s="19"/>
      <c r="J69" s="19"/>
      <c r="K69" s="19"/>
    </row>
    <row r="70" spans="3:11">
      <c r="C70" s="20"/>
      <c r="D70" s="20"/>
      <c r="E70" s="20"/>
      <c r="F70" s="20"/>
      <c r="G70" s="20"/>
      <c r="H70" s="20"/>
      <c r="I70" s="19"/>
      <c r="J70" s="19"/>
      <c r="K70" s="19"/>
    </row>
    <row r="71" spans="3:11">
      <c r="C71" s="20"/>
      <c r="D71" s="20"/>
      <c r="E71" s="20"/>
      <c r="F71" s="20"/>
      <c r="G71" s="20"/>
      <c r="H71" s="20"/>
      <c r="I71" s="19"/>
      <c r="J71" s="19"/>
      <c r="K71" s="19"/>
    </row>
    <row r="72" spans="3:11">
      <c r="C72" s="20"/>
      <c r="D72" s="20"/>
      <c r="E72" s="20"/>
      <c r="F72" s="20"/>
      <c r="G72" s="20"/>
      <c r="H72" s="20"/>
      <c r="I72" s="19"/>
      <c r="J72" s="19"/>
      <c r="K72" s="19"/>
    </row>
    <row r="73" spans="3:11">
      <c r="C73" s="20"/>
      <c r="D73" s="20"/>
      <c r="E73" s="20"/>
      <c r="F73" s="20"/>
      <c r="G73" s="20"/>
      <c r="H73" s="20"/>
      <c r="I73" s="19"/>
      <c r="J73" s="19"/>
      <c r="K73" s="19"/>
    </row>
    <row r="74" spans="3:11">
      <c r="C74" s="20"/>
      <c r="D74" s="20"/>
      <c r="E74" s="20"/>
      <c r="F74" s="20"/>
      <c r="G74" s="20"/>
      <c r="H74" s="20"/>
      <c r="I74" s="19"/>
      <c r="J74" s="19"/>
      <c r="K74" s="19"/>
    </row>
    <row r="75" spans="3:11">
      <c r="C75" s="20"/>
      <c r="D75" s="20"/>
      <c r="E75" s="20"/>
      <c r="F75" s="20"/>
      <c r="G75" s="20"/>
      <c r="H75" s="20"/>
      <c r="I75" s="19"/>
      <c r="J75" s="19"/>
      <c r="K75" s="19"/>
    </row>
    <row r="76" spans="3:11">
      <c r="C76" s="20"/>
      <c r="D76" s="20"/>
      <c r="E76" s="20"/>
      <c r="F76" s="20"/>
      <c r="G76" s="20"/>
      <c r="H76" s="20"/>
      <c r="I76" s="19"/>
      <c r="J76" s="19"/>
      <c r="K76" s="19"/>
    </row>
    <row r="77" spans="3:11">
      <c r="C77" s="20"/>
      <c r="D77" s="20"/>
      <c r="E77" s="20"/>
      <c r="F77" s="20"/>
      <c r="G77" s="20"/>
      <c r="H77" s="20"/>
      <c r="I77" s="19"/>
      <c r="J77" s="19"/>
      <c r="K77" s="19"/>
    </row>
    <row r="78" spans="3:11">
      <c r="C78" s="20"/>
      <c r="D78" s="20"/>
      <c r="E78" s="20"/>
      <c r="F78" s="20"/>
      <c r="G78" s="20"/>
      <c r="H78" s="20"/>
      <c r="I78" s="19"/>
      <c r="J78" s="19"/>
      <c r="K78" s="19"/>
    </row>
    <row r="79" spans="3:11">
      <c r="C79" s="20"/>
      <c r="D79" s="20"/>
      <c r="E79" s="20"/>
      <c r="F79" s="20"/>
      <c r="G79" s="20"/>
      <c r="H79" s="20"/>
      <c r="I79" s="19"/>
      <c r="J79" s="19"/>
      <c r="K79" s="19"/>
    </row>
    <row r="80" spans="3:11">
      <c r="C80" s="20"/>
      <c r="D80" s="20"/>
      <c r="E80" s="20"/>
      <c r="F80" s="20"/>
      <c r="G80" s="20"/>
      <c r="H80" s="20"/>
      <c r="I80" s="19"/>
      <c r="J80" s="19"/>
      <c r="K80" s="19"/>
    </row>
    <row r="81" spans="3:11">
      <c r="C81" s="20"/>
      <c r="D81" s="20"/>
      <c r="E81" s="20"/>
      <c r="F81" s="20"/>
      <c r="G81" s="20"/>
      <c r="H81" s="20"/>
      <c r="I81" s="19"/>
      <c r="J81" s="19"/>
      <c r="K81" s="19"/>
    </row>
    <row r="82" spans="3:11">
      <c r="C82" s="20"/>
      <c r="D82" s="20"/>
      <c r="E82" s="20"/>
      <c r="F82" s="20"/>
      <c r="G82" s="20"/>
      <c r="H82" s="20"/>
      <c r="I82" s="19"/>
      <c r="J82" s="19"/>
      <c r="K82" s="19"/>
    </row>
    <row r="83" spans="3:11">
      <c r="C83" s="20"/>
      <c r="D83" s="20"/>
      <c r="E83" s="20"/>
      <c r="F83" s="20"/>
      <c r="G83" s="20"/>
      <c r="H83" s="20"/>
      <c r="I83" s="19"/>
      <c r="J83" s="19"/>
      <c r="K83" s="19"/>
    </row>
    <row r="84" spans="3:11">
      <c r="C84" s="20"/>
      <c r="D84" s="20"/>
      <c r="E84" s="20"/>
      <c r="F84" s="20"/>
      <c r="G84" s="20"/>
      <c r="H84" s="20"/>
      <c r="I84" s="19"/>
      <c r="J84" s="19"/>
      <c r="K84" s="19"/>
    </row>
    <row r="85" spans="3:11">
      <c r="C85" s="20"/>
      <c r="D85" s="20"/>
      <c r="E85" s="20"/>
      <c r="F85" s="20"/>
      <c r="G85" s="20"/>
      <c r="H85" s="20"/>
      <c r="I85" s="19"/>
      <c r="J85" s="19"/>
      <c r="K85" s="19"/>
    </row>
    <row r="86" spans="3:11">
      <c r="C86" s="20"/>
      <c r="D86" s="20"/>
      <c r="E86" s="20"/>
      <c r="F86" s="20"/>
      <c r="G86" s="20"/>
      <c r="H86" s="20"/>
      <c r="I86" s="19"/>
      <c r="J86" s="19"/>
      <c r="K86" s="19"/>
    </row>
    <row r="87" spans="3:11">
      <c r="C87" s="20"/>
      <c r="D87" s="20"/>
      <c r="E87" s="20"/>
      <c r="F87" s="20"/>
      <c r="G87" s="20"/>
      <c r="H87" s="20"/>
      <c r="I87" s="19"/>
      <c r="J87" s="19"/>
      <c r="K87" s="19"/>
    </row>
    <row r="88" spans="3:11">
      <c r="C88" s="20"/>
      <c r="D88" s="20"/>
      <c r="E88" s="20"/>
      <c r="F88" s="20"/>
      <c r="G88" s="20"/>
      <c r="H88" s="20"/>
      <c r="I88" s="19"/>
      <c r="J88" s="19"/>
      <c r="K88" s="19"/>
    </row>
    <row r="89" spans="3:11">
      <c r="C89" s="20"/>
      <c r="D89" s="20"/>
      <c r="E89" s="20"/>
      <c r="F89" s="20"/>
      <c r="G89" s="20"/>
      <c r="H89" s="20"/>
      <c r="I89" s="19"/>
      <c r="J89" s="19"/>
      <c r="K89" s="19"/>
    </row>
    <row r="90" spans="3:11">
      <c r="C90" s="19"/>
      <c r="D90" s="19"/>
      <c r="E90" s="19"/>
      <c r="F90" s="19"/>
      <c r="G90" s="19"/>
      <c r="H90" s="19"/>
      <c r="I90" s="19"/>
      <c r="J90" s="19"/>
      <c r="K90" s="19"/>
    </row>
    <row r="91" spans="3:11">
      <c r="C91" s="19"/>
      <c r="D91" s="19"/>
      <c r="E91" s="19"/>
      <c r="F91" s="19"/>
      <c r="G91" s="19"/>
      <c r="H91" s="19"/>
      <c r="I91" s="19"/>
      <c r="J91" s="19"/>
      <c r="K91" s="19"/>
    </row>
    <row r="92" spans="3:11">
      <c r="C92" s="19"/>
      <c r="D92" s="19"/>
      <c r="E92" s="19"/>
      <c r="F92" s="19"/>
      <c r="G92" s="19"/>
      <c r="H92" s="19"/>
      <c r="I92" s="19"/>
      <c r="J92" s="19"/>
      <c r="K92" s="19"/>
    </row>
    <row r="93" spans="3:11">
      <c r="C93" s="19"/>
      <c r="D93" s="19"/>
      <c r="E93" s="19"/>
      <c r="F93" s="19"/>
      <c r="G93" s="19"/>
      <c r="H93" s="19"/>
      <c r="I93" s="19"/>
      <c r="J93" s="19"/>
      <c r="K93" s="19"/>
    </row>
    <row r="94" spans="3:11">
      <c r="C94" s="19"/>
      <c r="D94" s="19"/>
      <c r="E94" s="19"/>
      <c r="F94" s="19"/>
      <c r="G94" s="19"/>
      <c r="H94" s="19"/>
      <c r="I94" s="19"/>
      <c r="J94" s="19"/>
      <c r="K94" s="19"/>
    </row>
    <row r="95" spans="3:11">
      <c r="C95" s="19"/>
      <c r="D95" s="19"/>
      <c r="E95" s="19"/>
      <c r="F95" s="19"/>
      <c r="G95" s="19"/>
      <c r="H95" s="19"/>
      <c r="I95" s="19"/>
      <c r="J95" s="19"/>
      <c r="K95" s="19"/>
    </row>
    <row r="96" spans="3:11">
      <c r="C96" s="19"/>
      <c r="D96" s="19"/>
      <c r="E96" s="19"/>
      <c r="F96" s="19"/>
      <c r="G96" s="19"/>
      <c r="H96" s="19"/>
      <c r="I96" s="19"/>
      <c r="J96" s="19"/>
      <c r="K96" s="19"/>
    </row>
    <row r="97" spans="3:11">
      <c r="C97" s="19"/>
      <c r="D97" s="19"/>
      <c r="E97" s="19"/>
      <c r="F97" s="19"/>
      <c r="G97" s="19"/>
      <c r="H97" s="19"/>
      <c r="I97" s="19"/>
      <c r="J97" s="19"/>
      <c r="K97" s="19"/>
    </row>
    <row r="98" spans="3:11">
      <c r="C98" s="19"/>
      <c r="D98" s="19"/>
      <c r="E98" s="19"/>
      <c r="F98" s="19"/>
      <c r="G98" s="19"/>
      <c r="H98" s="19"/>
      <c r="I98" s="19"/>
      <c r="J98" s="19"/>
      <c r="K98" s="19"/>
    </row>
    <row r="99" spans="3:11">
      <c r="C99" s="19"/>
      <c r="D99" s="19"/>
      <c r="E99" s="19"/>
      <c r="F99" s="19"/>
      <c r="G99" s="19"/>
      <c r="H99" s="19"/>
      <c r="I99" s="19"/>
      <c r="J99" s="19"/>
      <c r="K99" s="19"/>
    </row>
    <row r="100" spans="3:11">
      <c r="C100" s="19"/>
      <c r="D100" s="19"/>
      <c r="E100" s="19"/>
      <c r="F100" s="19"/>
      <c r="G100" s="19"/>
      <c r="H100" s="19"/>
      <c r="I100" s="19"/>
      <c r="J100" s="19"/>
      <c r="K100" s="19"/>
    </row>
    <row r="101" spans="3:11">
      <c r="C101" s="19"/>
      <c r="D101" s="19"/>
      <c r="E101" s="19"/>
      <c r="F101" s="19"/>
      <c r="G101" s="19"/>
      <c r="H101" s="19"/>
      <c r="I101" s="19"/>
      <c r="J101" s="19"/>
      <c r="K101" s="19"/>
    </row>
    <row r="102" spans="3:11">
      <c r="C102" s="19"/>
      <c r="D102" s="19"/>
      <c r="E102" s="19"/>
      <c r="F102" s="19"/>
      <c r="G102" s="19"/>
      <c r="H102" s="19"/>
      <c r="I102" s="19"/>
      <c r="J102" s="19"/>
      <c r="K102" s="19"/>
    </row>
    <row r="103" spans="3:11">
      <c r="C103" s="19"/>
      <c r="D103" s="19"/>
      <c r="E103" s="19"/>
      <c r="F103" s="19"/>
      <c r="G103" s="19"/>
      <c r="H103" s="19"/>
      <c r="I103" s="19"/>
      <c r="J103" s="19"/>
      <c r="K103" s="19"/>
    </row>
    <row r="104" spans="3:11">
      <c r="C104" s="19"/>
      <c r="D104" s="19"/>
      <c r="E104" s="19"/>
      <c r="F104" s="19"/>
      <c r="G104" s="19"/>
      <c r="H104" s="19"/>
      <c r="I104" s="19"/>
      <c r="J104" s="19"/>
      <c r="K104" s="19"/>
    </row>
    <row r="105" spans="3:11">
      <c r="C105" s="19"/>
      <c r="D105" s="19"/>
      <c r="E105" s="19"/>
      <c r="F105" s="19"/>
      <c r="G105" s="19"/>
      <c r="H105" s="19"/>
      <c r="I105" s="19"/>
      <c r="J105" s="19"/>
      <c r="K105" s="19"/>
    </row>
    <row r="106" spans="3:11">
      <c r="C106" s="19"/>
      <c r="D106" s="19"/>
      <c r="E106" s="19"/>
      <c r="F106" s="19"/>
      <c r="G106" s="19"/>
      <c r="H106" s="19"/>
      <c r="I106" s="19"/>
      <c r="J106" s="19"/>
      <c r="K106" s="19"/>
    </row>
    <row r="107" spans="3:11">
      <c r="C107" s="19"/>
      <c r="D107" s="19"/>
      <c r="E107" s="19"/>
      <c r="F107" s="19"/>
      <c r="G107" s="19"/>
      <c r="H107" s="19"/>
      <c r="I107" s="19"/>
      <c r="J107" s="19"/>
      <c r="K107" s="19"/>
    </row>
    <row r="108" spans="3:11">
      <c r="C108" s="19"/>
      <c r="D108" s="19"/>
      <c r="E108" s="19"/>
      <c r="F108" s="19"/>
      <c r="G108" s="19"/>
      <c r="H108" s="19"/>
      <c r="I108" s="19"/>
      <c r="J108" s="19"/>
      <c r="K108" s="19"/>
    </row>
    <row r="109" spans="3:11">
      <c r="C109" s="19"/>
      <c r="D109" s="19"/>
      <c r="E109" s="19"/>
      <c r="F109" s="19"/>
      <c r="G109" s="19"/>
      <c r="H109" s="19"/>
      <c r="I109" s="19"/>
      <c r="J109" s="19"/>
      <c r="K109" s="19"/>
    </row>
    <row r="110" spans="3:11">
      <c r="C110" s="19"/>
      <c r="D110" s="19"/>
      <c r="E110" s="19"/>
      <c r="F110" s="19"/>
      <c r="G110" s="19"/>
      <c r="H110" s="19"/>
      <c r="I110" s="19"/>
      <c r="J110" s="19"/>
      <c r="K110" s="19"/>
    </row>
    <row r="111" spans="3:11">
      <c r="C111" s="19"/>
      <c r="D111" s="19"/>
      <c r="E111" s="19"/>
      <c r="F111" s="19"/>
      <c r="G111" s="19"/>
      <c r="H111" s="19"/>
      <c r="I111" s="19"/>
      <c r="J111" s="19"/>
      <c r="K111" s="19"/>
    </row>
    <row r="112" spans="3:11">
      <c r="C112" s="19"/>
      <c r="D112" s="19"/>
      <c r="E112" s="19"/>
      <c r="F112" s="19"/>
      <c r="G112" s="19"/>
      <c r="H112" s="19"/>
      <c r="I112" s="19"/>
      <c r="J112" s="19"/>
      <c r="K112" s="19"/>
    </row>
    <row r="113" spans="3:11">
      <c r="C113" s="19"/>
      <c r="D113" s="19"/>
      <c r="E113" s="19"/>
      <c r="F113" s="19"/>
      <c r="G113" s="19"/>
      <c r="H113" s="19"/>
      <c r="I113" s="19"/>
      <c r="J113" s="19"/>
      <c r="K113" s="19"/>
    </row>
    <row r="114" spans="3:11">
      <c r="C114" s="19"/>
      <c r="D114" s="19"/>
      <c r="E114" s="19"/>
      <c r="F114" s="19"/>
      <c r="G114" s="19"/>
      <c r="H114" s="19"/>
      <c r="I114" s="19"/>
      <c r="J114" s="19"/>
      <c r="K114" s="19"/>
    </row>
    <row r="115" spans="3:11">
      <c r="C115" s="19"/>
      <c r="D115" s="19"/>
      <c r="E115" s="19"/>
      <c r="F115" s="19"/>
      <c r="G115" s="19"/>
      <c r="H115" s="19"/>
      <c r="I115" s="19"/>
      <c r="J115" s="19"/>
      <c r="K115" s="19"/>
    </row>
    <row r="116" spans="3:11">
      <c r="C116" s="19"/>
      <c r="D116" s="19"/>
      <c r="E116" s="19"/>
      <c r="F116" s="19"/>
      <c r="G116" s="19"/>
      <c r="H116" s="19"/>
      <c r="I116" s="19"/>
      <c r="J116" s="19"/>
      <c r="K116" s="19"/>
    </row>
    <row r="117" spans="3:11">
      <c r="C117" s="19"/>
      <c r="D117" s="19"/>
      <c r="E117" s="19"/>
      <c r="F117" s="19"/>
      <c r="G117" s="19"/>
      <c r="H117" s="19"/>
      <c r="I117" s="19"/>
      <c r="J117" s="19"/>
      <c r="K117" s="19"/>
    </row>
    <row r="118" spans="3:11">
      <c r="C118" s="19"/>
      <c r="D118" s="19"/>
      <c r="E118" s="19"/>
      <c r="F118" s="19"/>
      <c r="G118" s="19"/>
      <c r="H118" s="19"/>
      <c r="I118" s="19"/>
      <c r="J118" s="19"/>
      <c r="K118" s="19"/>
    </row>
    <row r="119" spans="3:11">
      <c r="C119" s="19"/>
      <c r="D119" s="19"/>
      <c r="E119" s="19"/>
      <c r="F119" s="19"/>
      <c r="G119" s="19"/>
      <c r="H119" s="19"/>
      <c r="I119" s="19"/>
      <c r="J119" s="19"/>
      <c r="K119" s="19"/>
    </row>
    <row r="120" spans="3:11">
      <c r="C120" s="19"/>
      <c r="D120" s="19"/>
      <c r="E120" s="19"/>
      <c r="F120" s="19"/>
      <c r="G120" s="19"/>
      <c r="H120" s="19"/>
      <c r="I120" s="19"/>
      <c r="J120" s="19"/>
      <c r="K120" s="19"/>
    </row>
    <row r="121" spans="3:11">
      <c r="C121" s="19"/>
      <c r="D121" s="19"/>
      <c r="E121" s="19"/>
      <c r="F121" s="19"/>
      <c r="G121" s="19"/>
      <c r="H121" s="19"/>
      <c r="I121" s="19"/>
      <c r="J121" s="19"/>
      <c r="K121" s="19"/>
    </row>
    <row r="122" spans="3:11">
      <c r="C122" s="19"/>
      <c r="D122" s="19"/>
      <c r="E122" s="19"/>
      <c r="F122" s="19"/>
      <c r="G122" s="19"/>
      <c r="H122" s="19"/>
      <c r="I122" s="19"/>
      <c r="J122" s="19"/>
      <c r="K122" s="19"/>
    </row>
    <row r="123" spans="3:11">
      <c r="C123" s="19"/>
      <c r="D123" s="19"/>
      <c r="E123" s="19"/>
      <c r="F123" s="19"/>
      <c r="G123" s="19"/>
      <c r="H123" s="19"/>
      <c r="I123" s="19"/>
      <c r="J123" s="19"/>
      <c r="K123" s="19"/>
    </row>
    <row r="124" spans="3:11">
      <c r="C124" s="19"/>
      <c r="D124" s="19"/>
      <c r="E124" s="19"/>
      <c r="F124" s="19"/>
      <c r="G124" s="19"/>
      <c r="H124" s="19"/>
      <c r="I124" s="19"/>
      <c r="J124" s="19"/>
      <c r="K124" s="19"/>
    </row>
    <row r="125" spans="3:11">
      <c r="C125" s="19"/>
      <c r="D125" s="19"/>
      <c r="E125" s="19"/>
      <c r="F125" s="19"/>
      <c r="G125" s="19"/>
      <c r="H125" s="19"/>
      <c r="I125" s="19"/>
      <c r="J125" s="19"/>
      <c r="K125" s="19"/>
    </row>
    <row r="126" spans="3:11">
      <c r="C126" s="19"/>
      <c r="D126" s="19"/>
      <c r="E126" s="19"/>
      <c r="F126" s="19"/>
      <c r="G126" s="19"/>
      <c r="H126" s="19"/>
      <c r="I126" s="19"/>
      <c r="J126" s="19"/>
      <c r="K126" s="19"/>
    </row>
    <row r="127" spans="3:11">
      <c r="C127" s="19"/>
      <c r="D127" s="19"/>
      <c r="E127" s="19"/>
      <c r="F127" s="19"/>
      <c r="G127" s="19"/>
      <c r="H127" s="19"/>
      <c r="I127" s="19"/>
      <c r="J127" s="19"/>
      <c r="K127" s="19"/>
    </row>
    <row r="128" spans="3:11">
      <c r="C128" s="19"/>
      <c r="D128" s="19"/>
      <c r="E128" s="19"/>
      <c r="F128" s="19"/>
      <c r="G128" s="19"/>
      <c r="H128" s="19"/>
      <c r="I128" s="19"/>
      <c r="J128" s="19"/>
      <c r="K128" s="19"/>
    </row>
    <row r="129" spans="3:11">
      <c r="C129" s="19"/>
      <c r="D129" s="19"/>
      <c r="E129" s="19"/>
      <c r="F129" s="19"/>
      <c r="G129" s="19"/>
      <c r="H129" s="19"/>
      <c r="I129" s="19"/>
      <c r="J129" s="19"/>
      <c r="K129" s="19"/>
    </row>
    <row r="130" spans="3:11">
      <c r="C130" s="19"/>
      <c r="D130" s="19"/>
      <c r="E130" s="19"/>
      <c r="F130" s="19"/>
      <c r="G130" s="19"/>
      <c r="H130" s="19"/>
      <c r="I130" s="19"/>
      <c r="J130" s="19"/>
      <c r="K130" s="19"/>
    </row>
    <row r="131" spans="3:11">
      <c r="C131" s="19"/>
      <c r="D131" s="19"/>
      <c r="E131" s="19"/>
      <c r="F131" s="19"/>
      <c r="G131" s="19"/>
      <c r="H131" s="19"/>
      <c r="I131" s="19"/>
      <c r="J131" s="19"/>
      <c r="K131" s="19"/>
    </row>
    <row r="132" spans="3:11">
      <c r="C132" s="19"/>
      <c r="D132" s="19"/>
      <c r="E132" s="19"/>
      <c r="F132" s="19"/>
      <c r="G132" s="19"/>
      <c r="H132" s="19"/>
      <c r="I132" s="19"/>
      <c r="J132" s="19"/>
      <c r="K132" s="19"/>
    </row>
    <row r="133" spans="3:11">
      <c r="C133" s="19"/>
      <c r="D133" s="19"/>
      <c r="E133" s="19"/>
      <c r="F133" s="19"/>
      <c r="G133" s="19"/>
      <c r="H133" s="19"/>
      <c r="I133" s="19"/>
      <c r="J133" s="19"/>
      <c r="K133" s="19"/>
    </row>
    <row r="134" spans="3:11">
      <c r="C134" s="19"/>
      <c r="D134" s="19"/>
      <c r="E134" s="19"/>
      <c r="F134" s="19"/>
      <c r="G134" s="19"/>
      <c r="H134" s="19"/>
      <c r="I134" s="19"/>
      <c r="J134" s="19"/>
      <c r="K134" s="19"/>
    </row>
    <row r="135" spans="3:11">
      <c r="C135" s="19"/>
      <c r="D135" s="19"/>
      <c r="E135" s="19"/>
      <c r="F135" s="19"/>
      <c r="G135" s="19"/>
      <c r="H135" s="19"/>
      <c r="I135" s="19"/>
      <c r="J135" s="19"/>
      <c r="K135" s="19"/>
    </row>
    <row r="136" spans="3:11">
      <c r="C136" s="19"/>
      <c r="D136" s="19"/>
      <c r="E136" s="19"/>
      <c r="F136" s="19"/>
      <c r="G136" s="19"/>
      <c r="H136" s="19"/>
      <c r="I136" s="19"/>
      <c r="J136" s="19"/>
      <c r="K136" s="19"/>
    </row>
    <row r="137" spans="3:11">
      <c r="C137" s="19"/>
      <c r="D137" s="19"/>
      <c r="E137" s="19"/>
      <c r="F137" s="19"/>
      <c r="G137" s="19"/>
      <c r="H137" s="19"/>
      <c r="I137" s="19"/>
      <c r="J137" s="19"/>
      <c r="K137" s="19"/>
    </row>
    <row r="138" spans="3:11">
      <c r="C138" s="19"/>
      <c r="D138" s="19"/>
      <c r="E138" s="19"/>
      <c r="F138" s="19"/>
      <c r="G138" s="19"/>
      <c r="H138" s="19"/>
      <c r="I138" s="19"/>
      <c r="J138" s="19"/>
      <c r="K138" s="19"/>
    </row>
    <row r="139" spans="3:11">
      <c r="C139" s="19"/>
      <c r="D139" s="19"/>
      <c r="E139" s="19"/>
      <c r="F139" s="19"/>
      <c r="G139" s="19"/>
      <c r="H139" s="19"/>
      <c r="I139" s="19"/>
      <c r="J139" s="19"/>
      <c r="K139" s="19"/>
    </row>
    <row r="140" spans="3:11">
      <c r="C140" s="19"/>
      <c r="D140" s="19"/>
      <c r="E140" s="19"/>
      <c r="F140" s="19"/>
      <c r="G140" s="19"/>
      <c r="H140" s="19"/>
      <c r="I140" s="19"/>
      <c r="J140" s="19"/>
      <c r="K140" s="19"/>
    </row>
    <row r="141" spans="3:11">
      <c r="C141" s="19"/>
      <c r="D141" s="19"/>
      <c r="E141" s="19"/>
      <c r="F141" s="19"/>
      <c r="G141" s="19"/>
      <c r="H141" s="19"/>
      <c r="I141" s="19"/>
      <c r="J141" s="19"/>
      <c r="K141" s="19"/>
    </row>
    <row r="142" spans="3:11">
      <c r="C142" s="19"/>
      <c r="D142" s="19"/>
      <c r="E142" s="19"/>
      <c r="F142" s="19"/>
      <c r="G142" s="19"/>
      <c r="H142" s="19"/>
      <c r="I142" s="19"/>
      <c r="J142" s="19"/>
      <c r="K142" s="19"/>
    </row>
    <row r="143" spans="3:11">
      <c r="C143" s="19"/>
      <c r="D143" s="19"/>
      <c r="E143" s="19"/>
      <c r="F143" s="19"/>
      <c r="G143" s="19"/>
      <c r="H143" s="19"/>
      <c r="I143" s="19"/>
      <c r="J143" s="19"/>
      <c r="K143" s="19"/>
    </row>
    <row r="144" spans="3:11">
      <c r="C144" s="19"/>
      <c r="D144" s="19"/>
      <c r="E144" s="19"/>
      <c r="F144" s="19"/>
      <c r="G144" s="19"/>
      <c r="H144" s="19"/>
      <c r="I144" s="19"/>
      <c r="J144" s="19"/>
      <c r="K144" s="19"/>
    </row>
    <row r="145" spans="3:11">
      <c r="C145" s="19"/>
      <c r="D145" s="19"/>
      <c r="E145" s="19"/>
      <c r="F145" s="19"/>
      <c r="G145" s="19"/>
      <c r="H145" s="19"/>
      <c r="I145" s="19"/>
      <c r="J145" s="19"/>
      <c r="K145" s="19"/>
    </row>
    <row r="146" spans="3:11">
      <c r="C146" s="19"/>
      <c r="D146" s="19"/>
      <c r="E146" s="19"/>
      <c r="F146" s="19"/>
      <c r="G146" s="19"/>
      <c r="H146" s="19"/>
      <c r="I146" s="19"/>
      <c r="J146" s="19"/>
      <c r="K146" s="19"/>
    </row>
    <row r="147" spans="3:11">
      <c r="C147" s="19"/>
      <c r="D147" s="19"/>
      <c r="E147" s="19"/>
      <c r="F147" s="19"/>
      <c r="G147" s="19"/>
      <c r="H147" s="19"/>
      <c r="I147" s="19"/>
      <c r="J147" s="19"/>
      <c r="K147" s="19"/>
    </row>
    <row r="148" spans="3:11">
      <c r="C148" s="19"/>
      <c r="D148" s="19"/>
      <c r="E148" s="19"/>
      <c r="F148" s="19"/>
      <c r="G148" s="19"/>
      <c r="H148" s="19"/>
      <c r="I148" s="19"/>
      <c r="J148" s="19"/>
      <c r="K148" s="19"/>
    </row>
  </sheetData>
  <mergeCells count="10">
    <mergeCell ref="B3:C3"/>
    <mergeCell ref="B4:C4"/>
    <mergeCell ref="B5:C5"/>
    <mergeCell ref="B6:C6"/>
    <mergeCell ref="B11:C11"/>
    <mergeCell ref="B12:C12"/>
    <mergeCell ref="B7:C7"/>
    <mergeCell ref="B8:C8"/>
    <mergeCell ref="B9:C9"/>
    <mergeCell ref="B10:C10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3" orientation="landscape" horizontalDpi="4294967292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I40"/>
  <sheetViews>
    <sheetView tabSelected="1" workbookViewId="0">
      <selection activeCell="A34" sqref="A34"/>
    </sheetView>
  </sheetViews>
  <sheetFormatPr baseColWidth="10" defaultRowHeight="12.75"/>
  <cols>
    <col min="1" max="1" width="35.42578125" customWidth="1"/>
    <col min="2" max="2" width="12.85546875" bestFit="1" customWidth="1"/>
    <col min="3" max="3" width="11.28515625" bestFit="1" customWidth="1"/>
    <col min="4" max="7" width="12.28515625" bestFit="1" customWidth="1"/>
  </cols>
  <sheetData>
    <row r="2" spans="1:9">
      <c r="A2" s="39" t="s">
        <v>39</v>
      </c>
      <c r="B2" s="40" t="s">
        <v>40</v>
      </c>
      <c r="C2" s="40" t="s">
        <v>41</v>
      </c>
      <c r="D2" s="40" t="s">
        <v>42</v>
      </c>
      <c r="E2" s="40" t="s">
        <v>43</v>
      </c>
      <c r="F2" s="40" t="s">
        <v>44</v>
      </c>
      <c r="G2" s="40" t="s">
        <v>45</v>
      </c>
    </row>
    <row r="3" spans="1:9" s="43" customFormat="1">
      <c r="A3" s="41"/>
      <c r="B3" s="42"/>
      <c r="C3" s="42"/>
      <c r="D3" s="42"/>
      <c r="E3" s="42"/>
      <c r="F3" s="42"/>
      <c r="G3" s="42"/>
    </row>
    <row r="4" spans="1:9">
      <c r="A4" s="44" t="s">
        <v>46</v>
      </c>
      <c r="B4" s="45">
        <v>-2000000</v>
      </c>
      <c r="C4" s="45"/>
      <c r="D4" s="45"/>
      <c r="E4" s="45"/>
      <c r="F4" s="45"/>
      <c r="G4" s="45"/>
    </row>
    <row r="5" spans="1:9">
      <c r="A5" s="44" t="s">
        <v>47</v>
      </c>
      <c r="B5" s="45">
        <f>C9*(3/12)</f>
        <v>212500</v>
      </c>
      <c r="C5" s="45">
        <f>D9*(3/12)</f>
        <v>250000</v>
      </c>
      <c r="D5" s="45">
        <f>E9*(3/12)</f>
        <v>500000</v>
      </c>
      <c r="E5" s="45">
        <f>F9*(3/12)</f>
        <v>500000</v>
      </c>
      <c r="F5" s="45">
        <f>G9*(3/12)</f>
        <v>500000</v>
      </c>
      <c r="G5" s="45"/>
    </row>
    <row r="6" spans="1:9">
      <c r="A6" s="44" t="s">
        <v>48</v>
      </c>
      <c r="B6" s="45">
        <f>0-B5</f>
        <v>-212500</v>
      </c>
      <c r="C6" s="45">
        <f>B5-C5</f>
        <v>-37500</v>
      </c>
      <c r="D6" s="45">
        <f>C5-D5</f>
        <v>-250000</v>
      </c>
      <c r="E6" s="45">
        <f>D5-E5</f>
        <v>0</v>
      </c>
      <c r="F6" s="45">
        <f>E5-F5</f>
        <v>0</v>
      </c>
      <c r="G6" s="45">
        <f>-SUM(B6:F6)</f>
        <v>500000</v>
      </c>
    </row>
    <row r="7" spans="1:9">
      <c r="A7" s="46" t="s">
        <v>49</v>
      </c>
      <c r="B7" s="47">
        <f t="shared" ref="B7:G7" si="0">B4+B6</f>
        <v>-2212500</v>
      </c>
      <c r="C7" s="47">
        <f t="shared" si="0"/>
        <v>-37500</v>
      </c>
      <c r="D7" s="47">
        <f t="shared" si="0"/>
        <v>-250000</v>
      </c>
      <c r="E7" s="47">
        <f t="shared" si="0"/>
        <v>0</v>
      </c>
      <c r="F7" s="47">
        <f t="shared" si="0"/>
        <v>0</v>
      </c>
      <c r="G7" s="47">
        <f t="shared" si="0"/>
        <v>500000</v>
      </c>
    </row>
    <row r="8" spans="1:9">
      <c r="A8" s="48"/>
      <c r="B8" s="49"/>
      <c r="C8" s="49"/>
      <c r="D8" s="49"/>
      <c r="E8" s="49"/>
      <c r="F8" s="49"/>
      <c r="G8" s="49"/>
    </row>
    <row r="9" spans="1:9">
      <c r="A9" s="44" t="s">
        <v>50</v>
      </c>
      <c r="B9" s="45"/>
      <c r="C9" s="45">
        <v>850000</v>
      </c>
      <c r="D9" s="45">
        <v>1000000</v>
      </c>
      <c r="E9" s="45">
        <v>2000000</v>
      </c>
      <c r="F9" s="45">
        <v>2000000</v>
      </c>
      <c r="G9" s="45">
        <v>2000000</v>
      </c>
    </row>
    <row r="10" spans="1:9">
      <c r="A10" s="44" t="s">
        <v>51</v>
      </c>
      <c r="B10" s="45"/>
      <c r="C10" s="45">
        <v>-700000</v>
      </c>
      <c r="D10" s="45">
        <v>-700000</v>
      </c>
      <c r="E10" s="45">
        <v>-700000</v>
      </c>
      <c r="F10" s="45">
        <v>-700000</v>
      </c>
      <c r="G10" s="45">
        <v>-700000</v>
      </c>
    </row>
    <row r="11" spans="1:9">
      <c r="A11" s="44" t="s">
        <v>52</v>
      </c>
      <c r="B11" s="45"/>
      <c r="C11" s="45">
        <f>$B$4/5</f>
        <v>-400000</v>
      </c>
      <c r="D11" s="45">
        <f>$B$4/5</f>
        <v>-400000</v>
      </c>
      <c r="E11" s="45">
        <f>$B$4/5</f>
        <v>-400000</v>
      </c>
      <c r="F11" s="45">
        <f>$B$4/5</f>
        <v>-400000</v>
      </c>
      <c r="G11" s="45">
        <f>$B$4/5</f>
        <v>-400000</v>
      </c>
    </row>
    <row r="12" spans="1:9">
      <c r="A12" s="44" t="s">
        <v>53</v>
      </c>
      <c r="B12" s="45"/>
      <c r="C12" s="45">
        <f>-E28</f>
        <v>-120000</v>
      </c>
      <c r="D12" s="45">
        <f>-E29</f>
        <v>-99545.225600000005</v>
      </c>
      <c r="E12" s="45">
        <f>-E30</f>
        <v>-77454.069248000014</v>
      </c>
      <c r="F12" s="45">
        <f>-E31</f>
        <v>-53595.620387840012</v>
      </c>
      <c r="G12" s="45">
        <f>-E32</f>
        <v>-27828.495618867215</v>
      </c>
    </row>
    <row r="13" spans="1:9">
      <c r="A13" s="44" t="s">
        <v>54</v>
      </c>
      <c r="B13" s="45"/>
      <c r="C13" s="45">
        <f>SUM(C9:C12)</f>
        <v>-370000</v>
      </c>
      <c r="D13" s="45">
        <f>SUM(D9:D12)</f>
        <v>-199545.22560000001</v>
      </c>
      <c r="E13" s="45">
        <f>SUM(E9:E12)+D16+C16</f>
        <v>253000.70515199995</v>
      </c>
      <c r="F13" s="45">
        <f>SUM(F9:F12)</f>
        <v>846404.37961216003</v>
      </c>
      <c r="G13" s="45">
        <f>SUM(G9:G12)</f>
        <v>872171.50438113278</v>
      </c>
    </row>
    <row r="14" spans="1:9">
      <c r="A14" s="50" t="s">
        <v>55</v>
      </c>
      <c r="B14" s="45"/>
      <c r="C14" s="45">
        <f>+C13</f>
        <v>-370000</v>
      </c>
      <c r="D14" s="45">
        <f>+D13+C14</f>
        <v>-569545.22560000001</v>
      </c>
      <c r="E14" s="45">
        <f>+E13+D14</f>
        <v>-316544.52044800005</v>
      </c>
      <c r="F14" s="45">
        <f>+F13+E14</f>
        <v>529859.85916415998</v>
      </c>
      <c r="G14" s="45">
        <f>+G13</f>
        <v>872171.50438113278</v>
      </c>
      <c r="I14" s="49"/>
    </row>
    <row r="15" spans="1:9">
      <c r="A15" s="44" t="s">
        <v>56</v>
      </c>
      <c r="B15" s="45"/>
      <c r="C15" s="45">
        <f>MAX(C14*30%,0)</f>
        <v>0</v>
      </c>
      <c r="D15" s="45">
        <f>MAX(D14*30%,0)</f>
        <v>0</v>
      </c>
      <c r="E15" s="45">
        <f>MAX(E14*30%,0)</f>
        <v>0</v>
      </c>
      <c r="F15" s="45">
        <f>MAX(F14*30%,0)</f>
        <v>158957.95774924799</v>
      </c>
      <c r="G15" s="45">
        <f>MAX(G14*30%,0)</f>
        <v>261651.45131433982</v>
      </c>
      <c r="I15" s="51"/>
    </row>
    <row r="16" spans="1:9">
      <c r="A16" s="44" t="s">
        <v>57</v>
      </c>
      <c r="B16" s="45"/>
      <c r="C16" s="45">
        <f>+C13+C15</f>
        <v>-370000</v>
      </c>
      <c r="D16" s="45">
        <f>+D13+D15</f>
        <v>-199545.22560000001</v>
      </c>
      <c r="E16" s="45">
        <f>+E13+E15</f>
        <v>253000.70515199995</v>
      </c>
      <c r="F16" s="45">
        <f>+F13+F15</f>
        <v>1005362.337361408</v>
      </c>
      <c r="G16" s="45">
        <f>+G13+G15</f>
        <v>1133822.9556954727</v>
      </c>
    </row>
    <row r="17" spans="1:8">
      <c r="A17" s="44" t="s">
        <v>58</v>
      </c>
      <c r="B17" s="45"/>
      <c r="C17" s="45">
        <f>-C11</f>
        <v>400000</v>
      </c>
      <c r="D17" s="45">
        <f>-D11</f>
        <v>400000</v>
      </c>
      <c r="E17" s="45">
        <f>-E11</f>
        <v>400000</v>
      </c>
      <c r="F17" s="45">
        <f>-F11</f>
        <v>400000</v>
      </c>
      <c r="G17" s="45">
        <f>-G11</f>
        <v>400000</v>
      </c>
    </row>
    <row r="18" spans="1:8">
      <c r="A18" s="44" t="s">
        <v>59</v>
      </c>
      <c r="B18" s="45"/>
      <c r="C18" s="45">
        <f>SUM(C16:C17)</f>
        <v>30000</v>
      </c>
      <c r="D18" s="45">
        <f>SUM(D16:D17)</f>
        <v>200454.77439999999</v>
      </c>
      <c r="E18" s="45">
        <f>SUM(E16:E17)</f>
        <v>653000.70515199995</v>
      </c>
      <c r="F18" s="45">
        <f>SUM(F16:F17)</f>
        <v>1405362.3373614079</v>
      </c>
      <c r="G18" s="45">
        <f>SUM(G16:G17)</f>
        <v>1533822.9556954727</v>
      </c>
    </row>
    <row r="19" spans="1:8">
      <c r="A19" s="44" t="s">
        <v>60</v>
      </c>
      <c r="B19" s="45"/>
      <c r="C19" s="45"/>
      <c r="D19" s="45"/>
      <c r="E19" s="45"/>
      <c r="F19" s="45"/>
      <c r="G19" s="45"/>
    </row>
    <row r="20" spans="1:8">
      <c r="A20" s="44" t="s">
        <v>61</v>
      </c>
      <c r="B20" s="45"/>
      <c r="C20" s="45"/>
      <c r="D20" s="45"/>
      <c r="E20" s="45"/>
      <c r="F20" s="45"/>
      <c r="G20" s="45"/>
    </row>
    <row r="21" spans="1:8">
      <c r="A21" s="44" t="s">
        <v>62</v>
      </c>
      <c r="B21" s="45">
        <f>D28</f>
        <v>1500000</v>
      </c>
      <c r="C21" s="45">
        <f>-F28</f>
        <v>-255684.68</v>
      </c>
      <c r="D21" s="45">
        <f>-F29</f>
        <v>-276139.45439999999</v>
      </c>
      <c r="E21" s="45">
        <f>-F30</f>
        <v>-298230.61075200001</v>
      </c>
      <c r="F21" s="45">
        <f>-F31</f>
        <v>-322089.05961215997</v>
      </c>
      <c r="G21" s="45">
        <f>-F32</f>
        <v>-347856.18438113277</v>
      </c>
    </row>
    <row r="22" spans="1:8">
      <c r="A22" s="46" t="s">
        <v>63</v>
      </c>
      <c r="B22" s="47"/>
      <c r="C22" s="47">
        <f>SUM(C18:C21)</f>
        <v>-225684.68</v>
      </c>
      <c r="D22" s="47">
        <f>SUM(D18:D21)</f>
        <v>-75684.679999999993</v>
      </c>
      <c r="E22" s="47">
        <f>SUM(E18:E21)</f>
        <v>354770.09439999994</v>
      </c>
      <c r="F22" s="47">
        <f>SUM(F18:F21)</f>
        <v>1083273.2777492478</v>
      </c>
      <c r="G22" s="47">
        <f>SUM(G18:G21)</f>
        <v>1185966.7713143399</v>
      </c>
      <c r="H22" s="1"/>
    </row>
    <row r="23" spans="1:8">
      <c r="A23" s="48"/>
    </row>
    <row r="24" spans="1:8">
      <c r="A24" s="39" t="s">
        <v>64</v>
      </c>
      <c r="B24" s="52">
        <f>B7+B22+B21</f>
        <v>-712500</v>
      </c>
      <c r="C24" s="52">
        <f>C7+C22</f>
        <v>-263184.68</v>
      </c>
      <c r="D24" s="52">
        <f>D7+D22</f>
        <v>-325684.68</v>
      </c>
      <c r="E24" s="52">
        <f>E7+E22</f>
        <v>354770.09439999994</v>
      </c>
      <c r="F24" s="52">
        <f>F7+F22</f>
        <v>1083273.2777492478</v>
      </c>
      <c r="G24" s="52">
        <f>G7+G22</f>
        <v>1685966.7713143399</v>
      </c>
      <c r="H24" s="49"/>
    </row>
    <row r="25" spans="1:8">
      <c r="B25" s="49"/>
      <c r="C25" s="49"/>
      <c r="D25" s="49"/>
      <c r="E25" s="49"/>
      <c r="F25" s="49"/>
      <c r="G25" s="49"/>
    </row>
    <row r="26" spans="1:8">
      <c r="B26" s="49"/>
      <c r="C26" s="49"/>
      <c r="D26" s="49"/>
      <c r="E26" s="49"/>
      <c r="F26" s="49"/>
      <c r="G26" s="49"/>
    </row>
    <row r="27" spans="1:8">
      <c r="B27" s="49"/>
      <c r="C27" s="53" t="s">
        <v>0</v>
      </c>
      <c r="D27" s="53" t="s">
        <v>65</v>
      </c>
      <c r="E27" s="53" t="s">
        <v>66</v>
      </c>
      <c r="F27" s="53" t="s">
        <v>67</v>
      </c>
      <c r="G27" s="53" t="s">
        <v>68</v>
      </c>
    </row>
    <row r="28" spans="1:8">
      <c r="B28" s="49"/>
      <c r="C28" s="54">
        <v>1</v>
      </c>
      <c r="D28" s="45">
        <v>1500000</v>
      </c>
      <c r="E28" s="45">
        <f>D28*0.08</f>
        <v>120000</v>
      </c>
      <c r="F28" s="45">
        <f>G28-E28</f>
        <v>255684.68</v>
      </c>
      <c r="G28" s="45">
        <v>375684.68</v>
      </c>
    </row>
    <row r="29" spans="1:8">
      <c r="B29" s="49"/>
      <c r="C29" s="54">
        <v>2</v>
      </c>
      <c r="D29" s="45">
        <f>D28-F28</f>
        <v>1244315.32</v>
      </c>
      <c r="E29" s="45">
        <f>D29*0.08</f>
        <v>99545.225600000005</v>
      </c>
      <c r="F29" s="45">
        <f>G29-E29</f>
        <v>276139.45439999999</v>
      </c>
      <c r="G29" s="45">
        <v>375684.68</v>
      </c>
    </row>
    <row r="30" spans="1:8">
      <c r="B30" s="49"/>
      <c r="C30" s="54">
        <v>3</v>
      </c>
      <c r="D30" s="45">
        <f>D29-F29</f>
        <v>968175.86560000014</v>
      </c>
      <c r="E30" s="45">
        <f>D30*0.08</f>
        <v>77454.069248000014</v>
      </c>
      <c r="F30" s="45">
        <f>G30-E30</f>
        <v>298230.61075200001</v>
      </c>
      <c r="G30" s="45">
        <v>375684.68</v>
      </c>
    </row>
    <row r="31" spans="1:8">
      <c r="A31" s="48" t="s">
        <v>69</v>
      </c>
      <c r="B31" s="49"/>
      <c r="C31" s="54">
        <v>4</v>
      </c>
      <c r="D31" s="45">
        <f>D30-F30</f>
        <v>669945.25484800013</v>
      </c>
      <c r="E31" s="45">
        <f>D31*0.08</f>
        <v>53595.620387840012</v>
      </c>
      <c r="F31" s="45">
        <f>G31-E31</f>
        <v>322089.05961215997</v>
      </c>
      <c r="G31" s="45">
        <v>375684.68</v>
      </c>
    </row>
    <row r="32" spans="1:8">
      <c r="B32" s="49"/>
      <c r="C32" s="54">
        <v>5</v>
      </c>
      <c r="D32" s="45">
        <f>D31-F31</f>
        <v>347856.19523584016</v>
      </c>
      <c r="E32" s="45">
        <f>D32*0.08</f>
        <v>27828.495618867215</v>
      </c>
      <c r="F32" s="45">
        <f>G32-E32</f>
        <v>347856.18438113277</v>
      </c>
      <c r="G32" s="45">
        <v>375684.68</v>
      </c>
    </row>
    <row r="33" spans="1:7">
      <c r="B33" s="49"/>
      <c r="C33" s="55"/>
      <c r="D33" s="49"/>
      <c r="E33" s="49"/>
      <c r="F33" s="49"/>
      <c r="G33" s="49"/>
    </row>
    <row r="35" spans="1:7">
      <c r="F35" s="21" t="s">
        <v>70</v>
      </c>
      <c r="G35" s="45">
        <f>B24+(C24*(1+G37)^-1)+(D24*(1+G37)^-2)+(E24*(1+G37)^-3)+(F24*(1+G37)^-4)+(G24*(1+G37)^-5)</f>
        <v>214954.67241815355</v>
      </c>
    </row>
    <row r="36" spans="1:7">
      <c r="F36" s="21" t="s">
        <v>71</v>
      </c>
      <c r="G36" s="56">
        <v>5</v>
      </c>
    </row>
    <row r="37" spans="1:7">
      <c r="F37" s="21" t="s">
        <v>72</v>
      </c>
      <c r="G37" s="57">
        <v>0.2072811789497756</v>
      </c>
    </row>
    <row r="38" spans="1:7">
      <c r="F38" s="43"/>
      <c r="G38" s="58"/>
    </row>
    <row r="40" spans="1:7">
      <c r="A40" s="59" t="s">
        <v>73</v>
      </c>
      <c r="B40" s="60"/>
      <c r="C40" s="60"/>
      <c r="D40" s="60"/>
      <c r="E40" s="60"/>
      <c r="F40" s="60"/>
      <c r="G40" s="61"/>
    </row>
  </sheetData>
  <mergeCells count="1">
    <mergeCell ref="A40:G40"/>
  </mergeCells>
  <pageMargins left="0.7" right="0.7" top="0.75" bottom="0.75" header="0.3" footer="0.3"/>
  <legacyDrawing r:id="rId1"/>
  <oleObjects>
    <oleObject progId="Equation.3" shapeId="1025" r:id="rId2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cas 1</vt:lpstr>
      <vt:lpstr>cas 2</vt:lpstr>
      <vt:lpstr>'cas 1'!Zone_d_impression</vt:lpstr>
    </vt:vector>
  </TitlesOfParts>
  <Company>Cabinet Seddik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Chahbi</dc:creator>
  <cp:lastModifiedBy>SAYAD</cp:lastModifiedBy>
  <cp:lastPrinted>2004-05-18T18:54:06Z</cp:lastPrinted>
  <dcterms:created xsi:type="dcterms:W3CDTF">2004-05-18T18:13:39Z</dcterms:created>
  <dcterms:modified xsi:type="dcterms:W3CDTF">2015-04-27T13:25:40Z</dcterms:modified>
</cp:coreProperties>
</file>