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25440" windowHeight="12330"/>
  </bookViews>
  <sheets>
    <sheet name="2014" sheetId="2" r:id="rId1"/>
  </sheets>
  <externalReferences>
    <externalReference r:id="rId2"/>
    <externalReference r:id="rId3"/>
    <externalReference r:id="rId4"/>
  </externalReferences>
  <definedNames>
    <definedName name="adresse" localSheetId="0">#REF!</definedName>
    <definedName name="adresse">#REF!</definedName>
    <definedName name="EURO" localSheetId="0">'[1]PAIE 2000'!#REF!</definedName>
    <definedName name="EURO">'[1]PAIE 2000'!#REF!</definedName>
    <definedName name="Lan">'[2]1er semestre'!$B$1</definedName>
    <definedName name="ListeJoursOuvres">[3]Paramètres!$G$2:$G$6</definedName>
    <definedName name="_xlnm.Print_Area" localSheetId="0">'2014'!$A$1:$AV$34</definedName>
  </definedNames>
  <calcPr calcId="125725"/>
</workbook>
</file>

<file path=xl/calcChain.xml><?xml version="1.0" encoding="utf-8"?>
<calcChain xmlns="http://schemas.openxmlformats.org/spreadsheetml/2006/main">
  <c r="F35" i="2"/>
  <c r="AP34"/>
  <c r="AH34"/>
  <c r="V34"/>
  <c r="N34"/>
  <c r="F34"/>
  <c r="F33"/>
  <c r="AV35" l="1"/>
  <c r="AT35"/>
  <c r="AR35"/>
  <c r="AP35"/>
  <c r="AN35"/>
  <c r="AL35"/>
  <c r="AJ35"/>
  <c r="AH35"/>
  <c r="AB35"/>
  <c r="Z35"/>
  <c r="X35"/>
  <c r="V35"/>
  <c r="T35"/>
  <c r="R35"/>
  <c r="P35"/>
  <c r="N35"/>
  <c r="L35"/>
  <c r="J35"/>
  <c r="H35"/>
  <c r="D35"/>
  <c r="C35"/>
  <c r="BK14"/>
  <c r="BG14"/>
  <c r="BC14"/>
  <c r="AY14"/>
  <c r="BK13"/>
  <c r="BC13"/>
  <c r="AY13"/>
  <c r="BK12"/>
  <c r="BG12"/>
  <c r="BC12"/>
  <c r="AY12"/>
  <c r="BB11"/>
  <c r="AF7"/>
  <c r="AS4"/>
  <c r="AO4"/>
  <c r="AK4"/>
  <c r="AG4"/>
  <c r="AC4"/>
  <c r="Y4"/>
  <c r="U4"/>
  <c r="V4" s="1"/>
  <c r="Q4"/>
  <c r="M4"/>
  <c r="I4"/>
  <c r="E4"/>
  <c r="C4"/>
  <c r="A4"/>
  <c r="B4" s="1"/>
  <c r="BQ3"/>
  <c r="BO3"/>
  <c r="BN3"/>
  <c r="BL3"/>
  <c r="BK3"/>
  <c r="BI3"/>
  <c r="BE3"/>
  <c r="BC3"/>
  <c r="AZ3"/>
  <c r="BF3" s="1"/>
  <c r="AY3"/>
  <c r="Y3"/>
  <c r="I3"/>
  <c r="A3"/>
  <c r="A1"/>
  <c r="AK5" l="1"/>
  <c r="AL5" s="1"/>
  <c r="AL4"/>
  <c r="Q5"/>
  <c r="R4"/>
  <c r="AG3"/>
  <c r="AH4"/>
  <c r="M5"/>
  <c r="N5" s="1"/>
  <c r="N4"/>
  <c r="AC5"/>
  <c r="AD4"/>
  <c r="AS5"/>
  <c r="AT4"/>
  <c r="I5"/>
  <c r="J4"/>
  <c r="Y5"/>
  <c r="Z5" s="1"/>
  <c r="Z4"/>
  <c r="AO5"/>
  <c r="AP4"/>
  <c r="U5"/>
  <c r="V5" s="1"/>
  <c r="U3"/>
  <c r="E5"/>
  <c r="F4"/>
  <c r="AK3"/>
  <c r="AS3"/>
  <c r="BH3"/>
  <c r="BB3"/>
  <c r="AG5"/>
  <c r="M3"/>
  <c r="AC3"/>
  <c r="AO3"/>
  <c r="Q3"/>
  <c r="AZ12"/>
  <c r="D3" s="1"/>
  <c r="M6"/>
  <c r="N6" s="1"/>
  <c r="AK6"/>
  <c r="AL6" s="1"/>
  <c r="U6"/>
  <c r="V6" s="1"/>
  <c r="A5"/>
  <c r="B5" s="1"/>
  <c r="AF35"/>
  <c r="BE18" s="1"/>
  <c r="AD35"/>
  <c r="BB18" s="1"/>
  <c r="BG13"/>
  <c r="E6" l="1"/>
  <c r="F5"/>
  <c r="AO6"/>
  <c r="AP5"/>
  <c r="I6"/>
  <c r="J5"/>
  <c r="AC6"/>
  <c r="AD5"/>
  <c r="Y6"/>
  <c r="Z6" s="1"/>
  <c r="AG6"/>
  <c r="AH5"/>
  <c r="AS6"/>
  <c r="AT5"/>
  <c r="Q6"/>
  <c r="R5"/>
  <c r="A6"/>
  <c r="B6" s="1"/>
  <c r="AZ13"/>
  <c r="U7"/>
  <c r="V7" s="1"/>
  <c r="Y7"/>
  <c r="Z7" s="1"/>
  <c r="BB19"/>
  <c r="T1" s="1"/>
  <c r="A7"/>
  <c r="B7" s="1"/>
  <c r="AZ14"/>
  <c r="H3"/>
  <c r="AK7"/>
  <c r="AL7" s="1"/>
  <c r="M7"/>
  <c r="N7" s="1"/>
  <c r="AH6" l="1"/>
  <c r="AG7"/>
  <c r="AC7"/>
  <c r="AD6"/>
  <c r="AO7"/>
  <c r="AP6"/>
  <c r="AT6"/>
  <c r="AS7"/>
  <c r="I7"/>
  <c r="J6"/>
  <c r="F6"/>
  <c r="E7"/>
  <c r="Q7"/>
  <c r="R6"/>
  <c r="M8"/>
  <c r="N8" s="1"/>
  <c r="AK8"/>
  <c r="BD12"/>
  <c r="L3"/>
  <c r="A8"/>
  <c r="B8" s="1"/>
  <c r="Y8"/>
  <c r="U8"/>
  <c r="V8" s="1"/>
  <c r="AK9" l="1"/>
  <c r="AL8"/>
  <c r="Q8"/>
  <c r="R7"/>
  <c r="I8"/>
  <c r="J7"/>
  <c r="AP7"/>
  <c r="AO8"/>
  <c r="AH7"/>
  <c r="AG8"/>
  <c r="Y9"/>
  <c r="Z8"/>
  <c r="AC8"/>
  <c r="AD7"/>
  <c r="F7"/>
  <c r="E8"/>
  <c r="AT7"/>
  <c r="AS8"/>
  <c r="M9"/>
  <c r="U9"/>
  <c r="V9" s="1"/>
  <c r="A9"/>
  <c r="B9" s="1"/>
  <c r="P3"/>
  <c r="BD13"/>
  <c r="M10" l="1"/>
  <c r="N10" s="1"/>
  <c r="N9"/>
  <c r="J8"/>
  <c r="I9"/>
  <c r="AK10"/>
  <c r="AL9"/>
  <c r="AT8"/>
  <c r="AS9"/>
  <c r="AH8"/>
  <c r="AG9"/>
  <c r="Y10"/>
  <c r="Z9"/>
  <c r="Q9"/>
  <c r="R8"/>
  <c r="AC9"/>
  <c r="AD8"/>
  <c r="F8"/>
  <c r="E9"/>
  <c r="AP8"/>
  <c r="AO9"/>
  <c r="BD14"/>
  <c r="BH12" s="1"/>
  <c r="T3"/>
  <c r="A10"/>
  <c r="B10" s="1"/>
  <c r="C9"/>
  <c r="C16" s="1"/>
  <c r="C23" s="1"/>
  <c r="C30" s="1"/>
  <c r="G6" s="1"/>
  <c r="G13" s="1"/>
  <c r="G20" s="1"/>
  <c r="G27" s="1"/>
  <c r="K6" s="1"/>
  <c r="K13" s="1"/>
  <c r="K20" s="1"/>
  <c r="K27" s="1"/>
  <c r="K34" s="1"/>
  <c r="O10" s="1"/>
  <c r="O17" s="1"/>
  <c r="O24" s="1"/>
  <c r="O31" s="1"/>
  <c r="S8" s="1"/>
  <c r="S15" s="1"/>
  <c r="S22" s="1"/>
  <c r="S29" s="1"/>
  <c r="W5" s="1"/>
  <c r="W12" s="1"/>
  <c r="W19" s="1"/>
  <c r="W26" s="1"/>
  <c r="W33" s="1"/>
  <c r="AA10" s="1"/>
  <c r="AA17" s="1"/>
  <c r="AA24" s="1"/>
  <c r="AA31" s="1"/>
  <c r="AE7" s="1"/>
  <c r="AE14" s="1"/>
  <c r="AE21" s="1"/>
  <c r="AE28" s="1"/>
  <c r="AI4" s="1"/>
  <c r="U10"/>
  <c r="V10" s="1"/>
  <c r="AC10" l="1"/>
  <c r="AD9"/>
  <c r="Y11"/>
  <c r="Z10"/>
  <c r="M11"/>
  <c r="R9"/>
  <c r="Q10"/>
  <c r="AL10"/>
  <c r="AK11"/>
  <c r="F9"/>
  <c r="E10"/>
  <c r="AH9"/>
  <c r="AG10"/>
  <c r="AP9"/>
  <c r="AO10"/>
  <c r="AT9"/>
  <c r="AS10"/>
  <c r="J9"/>
  <c r="I10"/>
  <c r="AI11"/>
  <c r="AI18" s="1"/>
  <c r="AI25" s="1"/>
  <c r="AI32" s="1"/>
  <c r="AM9" s="1"/>
  <c r="AM16" s="1"/>
  <c r="AM23" s="1"/>
  <c r="AM30" s="1"/>
  <c r="AQ6" s="1"/>
  <c r="AQ13" s="1"/>
  <c r="AQ20" s="1"/>
  <c r="AQ27" s="1"/>
  <c r="AU4" s="1"/>
  <c r="AU11" s="1"/>
  <c r="AU18" s="1"/>
  <c r="AU25" s="1"/>
  <c r="AU32" s="1"/>
  <c r="U11"/>
  <c r="A11"/>
  <c r="B11" s="1"/>
  <c r="C10"/>
  <c r="X3"/>
  <c r="BH13"/>
  <c r="U12" l="1"/>
  <c r="V12" s="1"/>
  <c r="V11"/>
  <c r="AS11"/>
  <c r="AT10"/>
  <c r="AG11"/>
  <c r="AH10"/>
  <c r="AL11"/>
  <c r="AK12"/>
  <c r="M12"/>
  <c r="N11"/>
  <c r="AC11"/>
  <c r="AD10"/>
  <c r="J10"/>
  <c r="I11"/>
  <c r="AP10"/>
  <c r="AO11"/>
  <c r="F10"/>
  <c r="E11"/>
  <c r="R10"/>
  <c r="Q11"/>
  <c r="Y12"/>
  <c r="Z11"/>
  <c r="C11"/>
  <c r="A12"/>
  <c r="B12" s="1"/>
  <c r="BH14"/>
  <c r="AB3"/>
  <c r="F11" l="1"/>
  <c r="E12"/>
  <c r="J11"/>
  <c r="I12"/>
  <c r="AC12"/>
  <c r="AD11"/>
  <c r="AS12"/>
  <c r="AT11"/>
  <c r="Y13"/>
  <c r="Z12"/>
  <c r="M13"/>
  <c r="N12"/>
  <c r="AG12"/>
  <c r="AH11"/>
  <c r="R11"/>
  <c r="Q12"/>
  <c r="AP11"/>
  <c r="AO12"/>
  <c r="AL12"/>
  <c r="AK13"/>
  <c r="U13"/>
  <c r="V13" s="1"/>
  <c r="BL12"/>
  <c r="AF3"/>
  <c r="A13"/>
  <c r="B13" s="1"/>
  <c r="E13" l="1"/>
  <c r="F12"/>
  <c r="M14"/>
  <c r="N13"/>
  <c r="AT12"/>
  <c r="AS13"/>
  <c r="AH12"/>
  <c r="AG13"/>
  <c r="Y14"/>
  <c r="Z13"/>
  <c r="AC13"/>
  <c r="AD12"/>
  <c r="AO13"/>
  <c r="AP12"/>
  <c r="AL13"/>
  <c r="AK14"/>
  <c r="R12"/>
  <c r="Q13"/>
  <c r="I13"/>
  <c r="J12"/>
  <c r="U14"/>
  <c r="V14" s="1"/>
  <c r="A14"/>
  <c r="B14" s="1"/>
  <c r="U15"/>
  <c r="V15" s="1"/>
  <c r="C12"/>
  <c r="AJ3"/>
  <c r="BL13"/>
  <c r="AO14" l="1"/>
  <c r="AP13"/>
  <c r="Y15"/>
  <c r="Z14"/>
  <c r="R13"/>
  <c r="Q14"/>
  <c r="J13"/>
  <c r="I14"/>
  <c r="AC14"/>
  <c r="AD13"/>
  <c r="M15"/>
  <c r="N14"/>
  <c r="F13"/>
  <c r="E14"/>
  <c r="AT13"/>
  <c r="AS14"/>
  <c r="AL14"/>
  <c r="AK15"/>
  <c r="AH13"/>
  <c r="AG14"/>
  <c r="BL14"/>
  <c r="L2" s="1"/>
  <c r="AN3"/>
  <c r="U16"/>
  <c r="V16" s="1"/>
  <c r="A15"/>
  <c r="B15" s="1"/>
  <c r="Q15" l="1"/>
  <c r="R14"/>
  <c r="M16"/>
  <c r="N15"/>
  <c r="Y16"/>
  <c r="Z15"/>
  <c r="AC15"/>
  <c r="AD14"/>
  <c r="AP14"/>
  <c r="AO15"/>
  <c r="AK16"/>
  <c r="AL15"/>
  <c r="F14"/>
  <c r="E15"/>
  <c r="AH14"/>
  <c r="AG15"/>
  <c r="AT14"/>
  <c r="AS15"/>
  <c r="J14"/>
  <c r="I15"/>
  <c r="A16"/>
  <c r="B16" s="1"/>
  <c r="U17"/>
  <c r="V17" s="1"/>
  <c r="AV3"/>
  <c r="AR3"/>
  <c r="Y17" l="1"/>
  <c r="Z16"/>
  <c r="Q16"/>
  <c r="R15"/>
  <c r="AT15"/>
  <c r="AS16"/>
  <c r="F15"/>
  <c r="E16"/>
  <c r="AP15"/>
  <c r="AO16"/>
  <c r="AK17"/>
  <c r="AL16"/>
  <c r="AC16"/>
  <c r="AD15"/>
  <c r="M17"/>
  <c r="N16"/>
  <c r="J15"/>
  <c r="I16"/>
  <c r="AH15"/>
  <c r="AG16"/>
  <c r="A17"/>
  <c r="B17" s="1"/>
  <c r="U18"/>
  <c r="AP16" l="1"/>
  <c r="AO17"/>
  <c r="AT16"/>
  <c r="AS17"/>
  <c r="M18"/>
  <c r="N17"/>
  <c r="AL17"/>
  <c r="AK18"/>
  <c r="AC17"/>
  <c r="AD16"/>
  <c r="Y18"/>
  <c r="Z17"/>
  <c r="U19"/>
  <c r="V18"/>
  <c r="J16"/>
  <c r="I17"/>
  <c r="R16"/>
  <c r="Q17"/>
  <c r="AH16"/>
  <c r="AG17"/>
  <c r="F16"/>
  <c r="E17"/>
  <c r="E3"/>
  <c r="A18"/>
  <c r="B18" s="1"/>
  <c r="F17" l="1"/>
  <c r="E18"/>
  <c r="R17"/>
  <c r="Q18"/>
  <c r="U20"/>
  <c r="V19"/>
  <c r="AC18"/>
  <c r="AD17"/>
  <c r="M19"/>
  <c r="N18"/>
  <c r="AP17"/>
  <c r="AO18"/>
  <c r="Y19"/>
  <c r="Z18"/>
  <c r="AG18"/>
  <c r="AH17"/>
  <c r="J17"/>
  <c r="I18"/>
  <c r="AL18"/>
  <c r="AK19"/>
  <c r="AS18"/>
  <c r="AT17"/>
  <c r="A19"/>
  <c r="B19" s="1"/>
  <c r="F18" l="1"/>
  <c r="E19"/>
  <c r="AC19"/>
  <c r="AD18"/>
  <c r="AS19"/>
  <c r="AT18"/>
  <c r="Y20"/>
  <c r="Z19"/>
  <c r="M20"/>
  <c r="N19"/>
  <c r="V20"/>
  <c r="U21"/>
  <c r="J18"/>
  <c r="I19"/>
  <c r="AH18"/>
  <c r="AG19"/>
  <c r="AL19"/>
  <c r="AK20"/>
  <c r="AP18"/>
  <c r="AO19"/>
  <c r="R18"/>
  <c r="Q19"/>
  <c r="A20"/>
  <c r="B20" s="1"/>
  <c r="R19" l="1"/>
  <c r="Q20"/>
  <c r="AL20"/>
  <c r="AK21"/>
  <c r="I20"/>
  <c r="J19"/>
  <c r="E20"/>
  <c r="F19"/>
  <c r="M21"/>
  <c r="N20"/>
  <c r="AT19"/>
  <c r="AS20"/>
  <c r="Y21"/>
  <c r="Z20"/>
  <c r="AC20"/>
  <c r="AD19"/>
  <c r="AO20"/>
  <c r="AP19"/>
  <c r="AH19"/>
  <c r="AG20"/>
  <c r="U22"/>
  <c r="V21"/>
  <c r="A21"/>
  <c r="B21" s="1"/>
  <c r="AC21" l="1"/>
  <c r="AD20"/>
  <c r="V22"/>
  <c r="U23"/>
  <c r="AO21"/>
  <c r="AP20"/>
  <c r="Y22"/>
  <c r="Z21"/>
  <c r="M22"/>
  <c r="N21"/>
  <c r="J20"/>
  <c r="I21"/>
  <c r="R20"/>
  <c r="Q21"/>
  <c r="F20"/>
  <c r="E21"/>
  <c r="AG21"/>
  <c r="AH20"/>
  <c r="AS21"/>
  <c r="AT20"/>
  <c r="AL21"/>
  <c r="AK22"/>
  <c r="A22"/>
  <c r="B22" s="1"/>
  <c r="AK23" l="1"/>
  <c r="AL22"/>
  <c r="Y23"/>
  <c r="Z22"/>
  <c r="AH21"/>
  <c r="AG22"/>
  <c r="M23"/>
  <c r="N22"/>
  <c r="AP21"/>
  <c r="AO22"/>
  <c r="AC22"/>
  <c r="AD21"/>
  <c r="Q22"/>
  <c r="R21"/>
  <c r="AT21"/>
  <c r="AS22"/>
  <c r="E22"/>
  <c r="F21"/>
  <c r="J21"/>
  <c r="I22"/>
  <c r="V23"/>
  <c r="U24"/>
  <c r="A23"/>
  <c r="B23" s="1"/>
  <c r="A24"/>
  <c r="B24" s="1"/>
  <c r="M24" l="1"/>
  <c r="N23"/>
  <c r="Y24"/>
  <c r="Z23"/>
  <c r="J22"/>
  <c r="I23"/>
  <c r="AT22"/>
  <c r="AS23"/>
  <c r="E23"/>
  <c r="F22"/>
  <c r="Q23"/>
  <c r="R22"/>
  <c r="AK24"/>
  <c r="AL23"/>
  <c r="V24"/>
  <c r="U25"/>
  <c r="AO23"/>
  <c r="AP22"/>
  <c r="AH22"/>
  <c r="AG23"/>
  <c r="AC23"/>
  <c r="AD22"/>
  <c r="A25"/>
  <c r="B25" s="1"/>
  <c r="AC24" l="1"/>
  <c r="AD23"/>
  <c r="M25"/>
  <c r="N24"/>
  <c r="J23"/>
  <c r="I24"/>
  <c r="R23"/>
  <c r="Q24"/>
  <c r="Y25"/>
  <c r="Z24"/>
  <c r="AP23"/>
  <c r="AO24"/>
  <c r="AL24"/>
  <c r="AK25"/>
  <c r="E24"/>
  <c r="F23"/>
  <c r="AH23"/>
  <c r="AG24"/>
  <c r="U26"/>
  <c r="V25"/>
  <c r="AT23"/>
  <c r="AS24"/>
  <c r="A26"/>
  <c r="B26" s="1"/>
  <c r="J24" l="1"/>
  <c r="I25"/>
  <c r="U27"/>
  <c r="V26"/>
  <c r="E25"/>
  <c r="F24"/>
  <c r="Y26"/>
  <c r="Z25"/>
  <c r="AC25"/>
  <c r="AD24"/>
  <c r="AS25"/>
  <c r="AT24"/>
  <c r="AG25"/>
  <c r="AH24"/>
  <c r="AK26"/>
  <c r="AL25"/>
  <c r="M26"/>
  <c r="N25"/>
  <c r="AP24"/>
  <c r="AO25"/>
  <c r="Q25"/>
  <c r="R24"/>
  <c r="A27"/>
  <c r="B27" s="1"/>
  <c r="M27" l="1"/>
  <c r="N26"/>
  <c r="AH25"/>
  <c r="AG26"/>
  <c r="AC26"/>
  <c r="AD25"/>
  <c r="E26"/>
  <c r="F25"/>
  <c r="J25"/>
  <c r="I26"/>
  <c r="AL26"/>
  <c r="AK27"/>
  <c r="AS26"/>
  <c r="AT25"/>
  <c r="Y27"/>
  <c r="Z26"/>
  <c r="V27"/>
  <c r="U28"/>
  <c r="R25"/>
  <c r="Q26"/>
  <c r="AP25"/>
  <c r="AO26"/>
  <c r="A28"/>
  <c r="B28" s="1"/>
  <c r="I27" l="1"/>
  <c r="J26"/>
  <c r="Y28"/>
  <c r="Z27"/>
  <c r="AT26"/>
  <c r="AS27"/>
  <c r="AC27"/>
  <c r="AD26"/>
  <c r="N27"/>
  <c r="M28"/>
  <c r="AO27"/>
  <c r="AP26"/>
  <c r="V28"/>
  <c r="U29"/>
  <c r="E27"/>
  <c r="F26"/>
  <c r="R26"/>
  <c r="Q27"/>
  <c r="AL27"/>
  <c r="AK28"/>
  <c r="AH26"/>
  <c r="AG27"/>
  <c r="A29"/>
  <c r="AH27" l="1"/>
  <c r="AG28"/>
  <c r="R27"/>
  <c r="Q28"/>
  <c r="V29"/>
  <c r="U30"/>
  <c r="N28"/>
  <c r="M29"/>
  <c r="AT27"/>
  <c r="AS28"/>
  <c r="J27"/>
  <c r="I28"/>
  <c r="A30"/>
  <c r="B30" s="1"/>
  <c r="B29"/>
  <c r="E28"/>
  <c r="F27"/>
  <c r="AO28"/>
  <c r="AP27"/>
  <c r="AC28"/>
  <c r="AD27"/>
  <c r="Y29"/>
  <c r="Z28"/>
  <c r="AL28"/>
  <c r="AK29"/>
  <c r="A31"/>
  <c r="B31" s="1"/>
  <c r="AT28" l="1"/>
  <c r="AS29"/>
  <c r="AC29"/>
  <c r="AD28"/>
  <c r="E29"/>
  <c r="F28"/>
  <c r="Y30"/>
  <c r="Z29"/>
  <c r="AP28"/>
  <c r="AO29"/>
  <c r="V30"/>
  <c r="U31"/>
  <c r="AH28"/>
  <c r="AG29"/>
  <c r="AK30"/>
  <c r="AL29"/>
  <c r="J28"/>
  <c r="I29"/>
  <c r="N29"/>
  <c r="M30"/>
  <c r="Q29"/>
  <c r="R28"/>
  <c r="A32"/>
  <c r="B32" s="1"/>
  <c r="Q30" l="1"/>
  <c r="R29"/>
  <c r="E30"/>
  <c r="F29"/>
  <c r="J29"/>
  <c r="I30"/>
  <c r="AH29"/>
  <c r="AG30"/>
  <c r="AP29"/>
  <c r="AO30"/>
  <c r="AT29"/>
  <c r="AS30"/>
  <c r="AK31"/>
  <c r="AL30"/>
  <c r="Y31"/>
  <c r="Z30"/>
  <c r="AC30"/>
  <c r="AD29"/>
  <c r="M31"/>
  <c r="N30"/>
  <c r="V31"/>
  <c r="U32"/>
  <c r="A33"/>
  <c r="B33" s="1"/>
  <c r="AC31" l="1"/>
  <c r="AD30"/>
  <c r="AL31"/>
  <c r="AK32"/>
  <c r="R30"/>
  <c r="Q31"/>
  <c r="U33"/>
  <c r="V33" s="1"/>
  <c r="V32"/>
  <c r="AP30"/>
  <c r="AO31"/>
  <c r="J30"/>
  <c r="I31"/>
  <c r="N31"/>
  <c r="M32"/>
  <c r="Y32"/>
  <c r="Z31"/>
  <c r="E31"/>
  <c r="F30"/>
  <c r="AT30"/>
  <c r="AS31"/>
  <c r="AH30"/>
  <c r="AG31"/>
  <c r="A34"/>
  <c r="B34" s="1"/>
  <c r="AC32" l="1"/>
  <c r="AD31"/>
  <c r="AT31"/>
  <c r="AS32"/>
  <c r="J31"/>
  <c r="I32"/>
  <c r="AL32"/>
  <c r="AK33"/>
  <c r="E32"/>
  <c r="F32" s="1"/>
  <c r="F31"/>
  <c r="AG32"/>
  <c r="AH31"/>
  <c r="N32"/>
  <c r="M33"/>
  <c r="N33" s="1"/>
  <c r="AP31"/>
  <c r="AO32"/>
  <c r="R31"/>
  <c r="Q32"/>
  <c r="Y33"/>
  <c r="Z32"/>
  <c r="R32" l="1"/>
  <c r="Q33"/>
  <c r="AS33"/>
  <c r="AT32"/>
  <c r="AP32"/>
  <c r="AO33"/>
  <c r="AP33" s="1"/>
  <c r="J32"/>
  <c r="I33"/>
  <c r="BA8"/>
  <c r="AL33"/>
  <c r="AK34"/>
  <c r="AL34" s="1"/>
  <c r="Y34"/>
  <c r="Z34" s="1"/>
  <c r="Z33"/>
  <c r="AG33"/>
  <c r="AH33" s="1"/>
  <c r="AH32"/>
  <c r="AC33"/>
  <c r="AD32"/>
  <c r="BI8"/>
  <c r="AC34" l="1"/>
  <c r="AD34" s="1"/>
  <c r="AD33"/>
  <c r="I34"/>
  <c r="J34" s="1"/>
  <c r="J33"/>
  <c r="BA5" s="1"/>
  <c r="AT33"/>
  <c r="BA9" s="1"/>
  <c r="AS34"/>
  <c r="AT34" s="1"/>
  <c r="R33"/>
  <c r="Q34"/>
  <c r="R34" s="1"/>
  <c r="BI7"/>
  <c r="BA7" l="1"/>
  <c r="BI6"/>
  <c r="BI5"/>
  <c r="BA6"/>
  <c r="BI9"/>
</calcChain>
</file>

<file path=xl/comments1.xml><?xml version="1.0" encoding="utf-8"?>
<comments xmlns="http://schemas.openxmlformats.org/spreadsheetml/2006/main">
  <authors>
    <author>Auteur</author>
    <author>Samuel</author>
    <author>Laura</author>
    <author>ghislaine attellan</author>
  </authors>
  <commentList>
    <comment ref="D1" authorId="0">
      <text>
        <r>
          <rPr>
            <b/>
            <sz val="12"/>
            <color indexed="81"/>
            <rFont val="Tahoma"/>
            <family val="2"/>
          </rPr>
          <t xml:space="preserve">ENTRER L'ANNEE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" authorId="1">
      <text>
        <r>
          <rPr>
            <b/>
            <sz val="14"/>
            <color indexed="81"/>
            <rFont val="Tahoma"/>
            <family val="2"/>
          </rPr>
          <t xml:space="preserve">solde Conge du mois
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1">
      <text>
        <r>
          <rPr>
            <b/>
            <sz val="12"/>
            <color indexed="81"/>
            <rFont val="Tahoma"/>
            <family val="2"/>
          </rPr>
          <t>Service effectuer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>
      <text>
        <r>
          <rPr>
            <b/>
            <sz val="12"/>
            <color indexed="81"/>
            <rFont val="Tahoma"/>
            <family val="2"/>
          </rPr>
          <t>Repos Hebdomadaire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1">
      <text>
        <r>
          <rPr>
            <b/>
            <sz val="16"/>
            <color indexed="81"/>
            <rFont val="Tahoma"/>
            <family val="2"/>
          </rPr>
          <t>Vacance scolaire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5" authorId="2">
      <text>
        <r>
          <rPr>
            <b/>
            <sz val="14"/>
            <color indexed="81"/>
            <rFont val="Tahoma"/>
            <family val="2"/>
          </rPr>
          <t>STI03</t>
        </r>
      </text>
    </comment>
    <comment ref="T27" authorId="2">
      <text>
        <r>
          <rPr>
            <sz val="14"/>
            <color indexed="81"/>
            <rFont val="Tahoma"/>
            <family val="2"/>
          </rPr>
          <t xml:space="preserve">STI16
</t>
        </r>
      </text>
    </comment>
    <comment ref="D31" authorId="3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STI09</t>
        </r>
      </text>
    </comment>
    <comment ref="D32" authorId="3">
      <text>
        <r>
          <rPr>
            <b/>
            <sz val="9"/>
            <color indexed="81"/>
            <rFont val="Tahoma"/>
            <family val="2"/>
          </rPr>
          <t>sti14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3">
      <text>
        <r>
          <rPr>
            <b/>
            <sz val="9"/>
            <color indexed="81"/>
            <rFont val="Tahoma"/>
            <family val="2"/>
          </rPr>
          <t xml:space="preserve">sti11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<sst xmlns="http://schemas.openxmlformats.org/spreadsheetml/2006/main" count="355" uniqueCount="52">
  <si>
    <t>Report CP</t>
  </si>
  <si>
    <t>Solde RD</t>
  </si>
  <si>
    <t xml:space="preserve">Semaine commencant </t>
  </si>
  <si>
    <t>Solde RCR</t>
  </si>
  <si>
    <t>Solde CP</t>
  </si>
  <si>
    <t>Nombre de Semaine</t>
  </si>
  <si>
    <t xml:space="preserve"> </t>
  </si>
  <si>
    <t>Vacances scolaire</t>
  </si>
  <si>
    <t>V</t>
  </si>
  <si>
    <t>CODE</t>
  </si>
  <si>
    <t>RH</t>
  </si>
  <si>
    <t>Repos Hebdo</t>
  </si>
  <si>
    <t>Mal</t>
  </si>
  <si>
    <t>Maladie</t>
  </si>
  <si>
    <t>CP</t>
  </si>
  <si>
    <t>Congée Payé</t>
  </si>
  <si>
    <t>Congé paye</t>
  </si>
  <si>
    <t>Accident travail</t>
  </si>
  <si>
    <t>RD</t>
  </si>
  <si>
    <t>Repos dû</t>
  </si>
  <si>
    <t>RDU</t>
  </si>
  <si>
    <t>Repos dû Utilisé</t>
  </si>
  <si>
    <t>Vacance scolaire</t>
  </si>
  <si>
    <t>RCR</t>
  </si>
  <si>
    <t>Repos Compensateur  Recuperateur</t>
  </si>
  <si>
    <t>GR</t>
  </si>
  <si>
    <t>Greve</t>
  </si>
  <si>
    <t xml:space="preserve">  </t>
  </si>
  <si>
    <t>RDP</t>
  </si>
  <si>
    <t xml:space="preserve">Nbres semaine </t>
  </si>
  <si>
    <t>Report</t>
  </si>
  <si>
    <t>Solde Utilise</t>
  </si>
  <si>
    <t>Repos du</t>
  </si>
  <si>
    <t>Toussaint</t>
  </si>
  <si>
    <t>Noel</t>
  </si>
  <si>
    <t>Hiver</t>
  </si>
  <si>
    <t>Printemps</t>
  </si>
  <si>
    <t>Eté</t>
  </si>
  <si>
    <t>FER</t>
  </si>
  <si>
    <t>ML</t>
  </si>
  <si>
    <t>CHS1</t>
  </si>
  <si>
    <t>LX13</t>
  </si>
  <si>
    <t>DISPO</t>
  </si>
  <si>
    <t>SL/ML</t>
  </si>
  <si>
    <t xml:space="preserve">Sam/Mer libere </t>
  </si>
  <si>
    <t>D</t>
  </si>
  <si>
    <t>DISP</t>
  </si>
  <si>
    <t>TV1</t>
  </si>
  <si>
    <t>TV6</t>
  </si>
  <si>
    <t>TV7</t>
  </si>
  <si>
    <t>TV3</t>
  </si>
  <si>
    <t>Noel 2013</t>
  </si>
</sst>
</file>

<file path=xl/styles.xml><?xml version="1.0" encoding="utf-8"?>
<styleSheet xmlns="http://schemas.openxmlformats.org/spreadsheetml/2006/main">
  <numFmts count="7">
    <numFmt numFmtId="44" formatCode="_-* #,##0.00\ &quot;€&quot;_-;\-* #,##0.00\ &quot;€&quot;_-;_-* &quot;-&quot;??\ &quot;€&quot;_-;_-@_-"/>
    <numFmt numFmtId="164" formatCode="0;[Red]0"/>
    <numFmt numFmtId="165" formatCode="mmm"/>
    <numFmt numFmtId="166" formatCode="mmm\ yyyy"/>
    <numFmt numFmtId="167" formatCode="ddd\ dd"/>
    <numFmt numFmtId="168" formatCode="yyyy"/>
    <numFmt numFmtId="169" formatCode="ddd\ dd\ mmm\ yyyy"/>
  </numFmts>
  <fonts count="40">
    <font>
      <i/>
      <sz val="10"/>
      <name val="Comic Sans MS"/>
      <family val="4"/>
    </font>
    <font>
      <sz val="11"/>
      <color theme="1"/>
      <name val="Calibri"/>
      <family val="2"/>
      <scheme val="minor"/>
    </font>
    <font>
      <i/>
      <sz val="10"/>
      <name val="Comic Sans MS"/>
      <family val="4"/>
    </font>
    <font>
      <b/>
      <sz val="14"/>
      <color indexed="48"/>
      <name val="Times New Roman"/>
      <family val="1"/>
    </font>
    <font>
      <b/>
      <sz val="26"/>
      <name val="Arial"/>
      <family val="2"/>
    </font>
    <font>
      <i/>
      <sz val="14"/>
      <name val="Comic Sans MS"/>
      <family val="4"/>
    </font>
    <font>
      <b/>
      <sz val="14"/>
      <name val="Comic Sans MS"/>
      <family val="4"/>
    </font>
    <font>
      <b/>
      <sz val="14"/>
      <name val="Times New Roman"/>
      <family val="1"/>
    </font>
    <font>
      <b/>
      <i/>
      <sz val="14"/>
      <name val="Comic Sans MS"/>
      <family val="4"/>
    </font>
    <font>
      <i/>
      <sz val="5"/>
      <color indexed="10"/>
      <name val="Comic Sans MS"/>
      <family val="4"/>
    </font>
    <font>
      <i/>
      <sz val="5"/>
      <color indexed="9"/>
      <name val="Comic Sans MS"/>
      <family val="4"/>
    </font>
    <font>
      <b/>
      <sz val="14"/>
      <color indexed="10"/>
      <name val="Times New Roman"/>
      <family val="1"/>
    </font>
    <font>
      <i/>
      <sz val="14"/>
      <name val="Times New Roman"/>
      <family val="1"/>
    </font>
    <font>
      <b/>
      <sz val="24"/>
      <name val="Comic Sans MS"/>
      <family val="4"/>
    </font>
    <font>
      <b/>
      <sz val="14"/>
      <name val="Arial"/>
      <family val="2"/>
    </font>
    <font>
      <sz val="10"/>
      <name val="Arial"/>
      <family val="2"/>
    </font>
    <font>
      <b/>
      <sz val="20"/>
      <name val="Comic Sans MS"/>
      <family val="4"/>
    </font>
    <font>
      <sz val="14"/>
      <name val="Arial"/>
      <family val="2"/>
    </font>
    <font>
      <i/>
      <sz val="14"/>
      <color indexed="9"/>
      <name val="Comic Sans MS"/>
      <family val="4"/>
    </font>
    <font>
      <i/>
      <sz val="14"/>
      <color indexed="10"/>
      <name val="Comic Sans MS"/>
      <family val="4"/>
    </font>
    <font>
      <b/>
      <sz val="14"/>
      <color indexed="9"/>
      <name val="Arial"/>
      <family val="2"/>
    </font>
    <font>
      <sz val="5"/>
      <color indexed="10"/>
      <name val="Arial"/>
      <family val="2"/>
    </font>
    <font>
      <sz val="5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2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</font>
    <font>
      <b/>
      <sz val="14"/>
      <name val="Cambria"/>
      <family val="1"/>
      <scheme val="major"/>
    </font>
    <font>
      <sz val="9"/>
      <color rgb="FF303030"/>
      <name val="Verdana"/>
      <family val="2"/>
    </font>
    <font>
      <b/>
      <sz val="12"/>
      <color rgb="FF303030"/>
      <name val="Verdana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6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44" fontId="15" fillId="0" borderId="0" applyFont="0" applyFill="0" applyBorder="0" applyAlignment="0" applyProtection="0"/>
    <xf numFmtId="0" fontId="15" fillId="16" borderId="0" applyNumberFormat="0" applyFon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5" fillId="17" borderId="0" applyNumberFormat="0" applyFont="0" applyBorder="0" applyAlignment="0" applyProtection="0"/>
  </cellStyleXfs>
  <cellXfs count="254">
    <xf numFmtId="0" fontId="0" fillId="0" borderId="0" xfId="0"/>
    <xf numFmtId="0" fontId="5" fillId="0" borderId="0" xfId="0" applyFont="1" applyFill="1" applyBorder="1" applyProtection="1">
      <protection hidden="1"/>
    </xf>
    <xf numFmtId="0" fontId="7" fillId="0" borderId="5" xfId="0" applyNumberFormat="1" applyFont="1" applyFill="1" applyBorder="1" applyAlignment="1" applyProtection="1">
      <alignment horizontal="center" vertical="center" wrapText="1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164" fontId="7" fillId="0" borderId="3" xfId="0" applyNumberFormat="1" applyFont="1" applyFill="1" applyBorder="1" applyAlignment="1" applyProtection="1">
      <alignment horizontal="center" vertical="center" wrapText="1" shrinkToFit="1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0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 vertical="center" shrinkToFit="1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Fill="1" applyProtection="1">
      <protection hidden="1"/>
    </xf>
    <xf numFmtId="0" fontId="13" fillId="0" borderId="8" xfId="0" applyFont="1" applyBorder="1" applyAlignment="1"/>
    <xf numFmtId="0" fontId="10" fillId="0" borderId="0" xfId="0" applyFont="1" applyFill="1" applyProtection="1">
      <protection hidden="1"/>
    </xf>
    <xf numFmtId="0" fontId="2" fillId="0" borderId="0" xfId="0" applyFont="1" applyProtection="1">
      <protection hidden="1"/>
    </xf>
    <xf numFmtId="1" fontId="14" fillId="4" borderId="7" xfId="0" applyNumberFormat="1" applyFont="1" applyFill="1" applyBorder="1" applyAlignment="1" applyProtection="1">
      <alignment horizontal="center" vertical="center" shrinkToFit="1"/>
      <protection hidden="1"/>
    </xf>
    <xf numFmtId="1" fontId="14" fillId="4" borderId="11" xfId="0" applyNumberFormat="1" applyFont="1" applyFill="1" applyBorder="1" applyAlignment="1" applyProtection="1">
      <alignment horizontal="center" vertical="center" shrinkToFit="1"/>
      <protection hidden="1"/>
    </xf>
    <xf numFmtId="1" fontId="14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Alignment="1" applyProtection="1">
      <alignment horizontal="center" vertical="center" shrinkToFit="1"/>
      <protection hidden="1"/>
    </xf>
    <xf numFmtId="14" fontId="15" fillId="0" borderId="0" xfId="0" applyNumberFormat="1" applyFont="1" applyFill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167" fontId="17" fillId="0" borderId="14" xfId="0" applyNumberFormat="1" applyFont="1" applyFill="1" applyBorder="1" applyAlignment="1" applyProtection="1">
      <alignment horizontal="center" wrapText="1"/>
      <protection hidden="1"/>
    </xf>
    <xf numFmtId="1" fontId="14" fillId="0" borderId="15" xfId="0" applyNumberFormat="1" applyFont="1" applyFill="1" applyBorder="1" applyAlignment="1" applyProtection="1">
      <alignment horizontal="center" vertical="center" wrapText="1"/>
      <protection hidden="1"/>
    </xf>
    <xf numFmtId="167" fontId="17" fillId="0" borderId="16" xfId="0" applyNumberFormat="1" applyFont="1" applyFill="1" applyBorder="1" applyAlignment="1" applyProtection="1">
      <alignment horizontal="center" wrapText="1"/>
      <protection hidden="1"/>
    </xf>
    <xf numFmtId="0" fontId="17" fillId="0" borderId="17" xfId="0" applyNumberFormat="1" applyFont="1" applyFill="1" applyBorder="1" applyAlignment="1" applyProtection="1">
      <alignment horizontal="center" wrapText="1"/>
      <protection hidden="1"/>
    </xf>
    <xf numFmtId="0" fontId="14" fillId="0" borderId="17" xfId="0" applyNumberFormat="1" applyFont="1" applyFill="1" applyBorder="1" applyAlignment="1" applyProtection="1">
      <alignment horizontal="center" vertical="center" shrinkToFit="1"/>
      <protection hidden="1"/>
    </xf>
    <xf numFmtId="167" fontId="17" fillId="0" borderId="18" xfId="0" applyNumberFormat="1" applyFont="1" applyFill="1" applyBorder="1" applyAlignment="1" applyProtection="1">
      <alignment horizontal="center" wrapText="1"/>
      <protection hidden="1"/>
    </xf>
    <xf numFmtId="0" fontId="17" fillId="0" borderId="19" xfId="0" applyNumberFormat="1" applyFont="1" applyFill="1" applyBorder="1" applyAlignment="1" applyProtection="1">
      <alignment horizontal="center" wrapText="1"/>
      <protection hidden="1"/>
    </xf>
    <xf numFmtId="0" fontId="14" fillId="0" borderId="20" xfId="0" applyNumberFormat="1" applyFont="1" applyFill="1" applyBorder="1" applyAlignment="1" applyProtection="1">
      <alignment horizontal="center" vertical="center" shrinkToFit="1"/>
      <protection hidden="1"/>
    </xf>
    <xf numFmtId="167" fontId="17" fillId="0" borderId="21" xfId="0" applyNumberFormat="1" applyFont="1" applyFill="1" applyBorder="1" applyAlignment="1" applyProtection="1">
      <alignment horizontal="center" wrapText="1"/>
      <protection hidden="1"/>
    </xf>
    <xf numFmtId="0" fontId="17" fillId="0" borderId="22" xfId="0" applyNumberFormat="1" applyFont="1" applyFill="1" applyBorder="1" applyAlignment="1" applyProtection="1">
      <alignment horizontal="center" wrapText="1"/>
      <protection hidden="1"/>
    </xf>
    <xf numFmtId="0" fontId="14" fillId="0" borderId="23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25" xfId="0" applyNumberFormat="1" applyFont="1" applyFill="1" applyBorder="1" applyAlignment="1" applyProtection="1">
      <alignment horizontal="center" vertical="center" shrinkToFit="1"/>
      <protection hidden="1"/>
    </xf>
    <xf numFmtId="167" fontId="17" fillId="0" borderId="26" xfId="0" applyNumberFormat="1" applyFont="1" applyFill="1" applyBorder="1" applyAlignment="1" applyProtection="1">
      <alignment horizontal="center" wrapText="1"/>
      <protection hidden="1"/>
    </xf>
    <xf numFmtId="0" fontId="14" fillId="0" borderId="27" xfId="0" applyNumberFormat="1" applyFont="1" applyFill="1" applyBorder="1" applyAlignment="1" applyProtection="1">
      <alignment vertical="center" wrapText="1"/>
      <protection hidden="1"/>
    </xf>
    <xf numFmtId="167" fontId="17" fillId="0" borderId="28" xfId="0" applyNumberFormat="1" applyFont="1" applyFill="1" applyBorder="1" applyAlignment="1" applyProtection="1">
      <alignment horizontal="center" wrapText="1"/>
      <protection hidden="1"/>
    </xf>
    <xf numFmtId="1" fontId="14" fillId="0" borderId="20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Protection="1">
      <protection hidden="1"/>
    </xf>
    <xf numFmtId="167" fontId="17" fillId="0" borderId="30" xfId="0" applyNumberFormat="1" applyFont="1" applyFill="1" applyBorder="1" applyAlignment="1" applyProtection="1">
      <alignment horizontal="center" wrapText="1"/>
      <protection hidden="1"/>
    </xf>
    <xf numFmtId="0" fontId="17" fillId="0" borderId="24" xfId="0" applyNumberFormat="1" applyFont="1" applyFill="1" applyBorder="1" applyAlignment="1" applyProtection="1">
      <alignment horizontal="center" wrapText="1"/>
      <protection hidden="1"/>
    </xf>
    <xf numFmtId="167" fontId="17" fillId="0" borderId="31" xfId="0" applyNumberFormat="1" applyFont="1" applyFill="1" applyBorder="1" applyAlignment="1" applyProtection="1">
      <alignment horizontal="center" wrapText="1"/>
      <protection hidden="1"/>
    </xf>
    <xf numFmtId="0" fontId="14" fillId="0" borderId="27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32" xfId="0" applyNumberFormat="1" applyFont="1" applyFill="1" applyBorder="1" applyAlignment="1" applyProtection="1">
      <alignment horizontal="center" vertical="center" shrinkToFit="1"/>
      <protection hidden="1"/>
    </xf>
    <xf numFmtId="167" fontId="17" fillId="0" borderId="33" xfId="0" applyNumberFormat="1" applyFont="1" applyFill="1" applyBorder="1" applyAlignment="1" applyProtection="1">
      <alignment horizontal="center" wrapText="1"/>
      <protection hidden="1"/>
    </xf>
    <xf numFmtId="0" fontId="14" fillId="0" borderId="34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27" xfId="0" applyNumberFormat="1" applyFont="1" applyFill="1" applyBorder="1" applyAlignment="1" applyProtection="1">
      <alignment horizontal="center" wrapText="1"/>
      <protection hidden="1"/>
    </xf>
    <xf numFmtId="0" fontId="14" fillId="0" borderId="36" xfId="0" applyFont="1" applyFill="1" applyBorder="1" applyAlignment="1" applyProtection="1">
      <alignment horizontal="center" vertical="center" shrinkToFit="1"/>
      <protection hidden="1"/>
    </xf>
    <xf numFmtId="0" fontId="14" fillId="0" borderId="37" xfId="0" applyFont="1" applyFill="1" applyBorder="1" applyAlignment="1" applyProtection="1">
      <alignment horizontal="center" vertical="center" shrinkToFit="1"/>
      <protection hidden="1"/>
    </xf>
    <xf numFmtId="0" fontId="7" fillId="0" borderId="29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Protection="1">
      <protection hidden="1"/>
    </xf>
    <xf numFmtId="167" fontId="17" fillId="0" borderId="41" xfId="0" applyNumberFormat="1" applyFont="1" applyFill="1" applyBorder="1" applyAlignment="1" applyProtection="1">
      <alignment horizontal="center" wrapText="1"/>
      <protection hidden="1"/>
    </xf>
    <xf numFmtId="0" fontId="14" fillId="0" borderId="32" xfId="0" applyFont="1" applyFill="1" applyBorder="1" applyAlignment="1" applyProtection="1">
      <alignment horizontal="center" vertical="center" shrinkToFit="1"/>
      <protection hidden="1"/>
    </xf>
    <xf numFmtId="0" fontId="14" fillId="0" borderId="41" xfId="0" applyFont="1" applyFill="1" applyBorder="1" applyAlignment="1" applyProtection="1">
      <alignment horizontal="center" vertical="center" shrinkToFit="1"/>
      <protection hidden="1"/>
    </xf>
    <xf numFmtId="0" fontId="7" fillId="0" borderId="24" xfId="0" applyFont="1" applyFill="1" applyBorder="1" applyAlignment="1" applyProtection="1">
      <alignment horizontal="center" vertical="center" shrinkToFit="1"/>
      <protection hidden="1"/>
    </xf>
    <xf numFmtId="0" fontId="14" fillId="0" borderId="41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44" xfId="0" applyNumberFormat="1" applyFont="1" applyFill="1" applyBorder="1" applyAlignment="1" applyProtection="1">
      <alignment horizontal="center" wrapText="1"/>
      <protection hidden="1"/>
    </xf>
    <xf numFmtId="0" fontId="14" fillId="0" borderId="45" xfId="0" applyFont="1" applyFill="1" applyBorder="1" applyAlignment="1" applyProtection="1">
      <alignment horizontal="center" vertical="center" shrinkToFit="1"/>
      <protection hidden="1"/>
    </xf>
    <xf numFmtId="0" fontId="7" fillId="0" borderId="51" xfId="0" applyFont="1" applyFill="1" applyBorder="1" applyAlignment="1" applyProtection="1">
      <alignment horizontal="center" vertical="center" shrinkToFit="1"/>
      <protection hidden="1"/>
    </xf>
    <xf numFmtId="167" fontId="17" fillId="0" borderId="30" xfId="0" applyNumberFormat="1" applyFont="1" applyBorder="1" applyAlignment="1" applyProtection="1">
      <alignment horizontal="center" wrapText="1"/>
      <protection hidden="1"/>
    </xf>
    <xf numFmtId="0" fontId="14" fillId="0" borderId="24" xfId="0" applyNumberFormat="1" applyFont="1" applyFill="1" applyBorder="1" applyAlignment="1" applyProtection="1">
      <alignment horizontal="center" wrapText="1"/>
      <protection hidden="1"/>
    </xf>
    <xf numFmtId="0" fontId="14" fillId="0" borderId="52" xfId="0" applyNumberFormat="1" applyFont="1" applyFill="1" applyBorder="1" applyAlignment="1" applyProtection="1">
      <alignment horizontal="center" vertical="center" shrinkToFit="1"/>
      <protection hidden="1"/>
    </xf>
    <xf numFmtId="1" fontId="14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shrinkToFit="1"/>
      <protection hidden="1"/>
    </xf>
    <xf numFmtId="0" fontId="14" fillId="0" borderId="43" xfId="0" applyNumberFormat="1" applyFont="1" applyFill="1" applyBorder="1" applyAlignment="1" applyProtection="1">
      <alignment horizontal="center" vertical="center" shrinkToFit="1"/>
      <protection hidden="1"/>
    </xf>
    <xf numFmtId="165" fontId="7" fillId="0" borderId="8" xfId="0" applyNumberFormat="1" applyFont="1" applyFill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12" fillId="0" borderId="55" xfId="0" applyFont="1" applyFill="1" applyBorder="1" applyAlignment="1" applyProtection="1">
      <alignment horizontal="center" vertical="center"/>
      <protection hidden="1"/>
    </xf>
    <xf numFmtId="165" fontId="7" fillId="0" borderId="8" xfId="0" applyNumberFormat="1" applyFont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165" fontId="7" fillId="0" borderId="6" xfId="0" applyNumberFormat="1" applyFont="1" applyFill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Border="1" applyProtection="1">
      <protection hidden="1"/>
    </xf>
    <xf numFmtId="0" fontId="11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55" xfId="0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165" fontId="7" fillId="0" borderId="6" xfId="0" applyNumberFormat="1" applyFont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55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14" fillId="0" borderId="43" xfId="0" applyFont="1" applyFill="1" applyBorder="1" applyAlignment="1" applyProtection="1">
      <alignment horizontal="center" vertical="center" shrinkToFit="1"/>
      <protection hidden="1"/>
    </xf>
    <xf numFmtId="0" fontId="17" fillId="0" borderId="35" xfId="0" applyNumberFormat="1" applyFont="1" applyFill="1" applyBorder="1" applyAlignment="1" applyProtection="1">
      <alignment horizontal="center" wrapText="1"/>
      <protection hidden="1"/>
    </xf>
    <xf numFmtId="0" fontId="14" fillId="0" borderId="24" xfId="0" applyNumberFormat="1" applyFont="1" applyFill="1" applyBorder="1" applyAlignment="1" applyProtection="1">
      <alignment vertical="center" wrapText="1"/>
      <protection hidden="1"/>
    </xf>
    <xf numFmtId="0" fontId="14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24" xfId="0" applyNumberFormat="1" applyFont="1" applyFill="1" applyBorder="1" applyAlignment="1" applyProtection="1">
      <alignment horizontal="center" vertical="center" shrinkToFit="1"/>
      <protection hidden="1"/>
    </xf>
    <xf numFmtId="167" fontId="17" fillId="0" borderId="69" xfId="0" applyNumberFormat="1" applyFont="1" applyBorder="1" applyAlignment="1" applyProtection="1">
      <alignment horizontal="center" wrapText="1"/>
      <protection hidden="1"/>
    </xf>
    <xf numFmtId="0" fontId="17" fillId="0" borderId="51" xfId="0" applyNumberFormat="1" applyFont="1" applyFill="1" applyBorder="1" applyAlignment="1" applyProtection="1">
      <alignment horizontal="center" wrapText="1"/>
      <protection hidden="1"/>
    </xf>
    <xf numFmtId="0" fontId="14" fillId="0" borderId="70" xfId="0" applyNumberFormat="1" applyFont="1" applyFill="1" applyBorder="1" applyAlignment="1" applyProtection="1">
      <alignment horizontal="center" vertical="center" shrinkToFit="1"/>
      <protection hidden="1"/>
    </xf>
    <xf numFmtId="167" fontId="17" fillId="0" borderId="71" xfId="0" applyNumberFormat="1" applyFont="1" applyFill="1" applyBorder="1" applyAlignment="1" applyProtection="1">
      <alignment horizontal="center" wrapText="1"/>
      <protection hidden="1"/>
    </xf>
    <xf numFmtId="0" fontId="17" fillId="0" borderId="50" xfId="0" applyNumberFormat="1" applyFont="1" applyFill="1" applyBorder="1" applyAlignment="1" applyProtection="1">
      <alignment horizontal="center" wrapText="1"/>
      <protection hidden="1"/>
    </xf>
    <xf numFmtId="0" fontId="14" fillId="0" borderId="50" xfId="0" applyNumberFormat="1" applyFont="1" applyFill="1" applyBorder="1" applyAlignment="1" applyProtection="1">
      <alignment horizontal="center" vertical="center" shrinkToFit="1"/>
      <protection hidden="1"/>
    </xf>
    <xf numFmtId="167" fontId="17" fillId="0" borderId="69" xfId="0" applyNumberFormat="1" applyFont="1" applyFill="1" applyBorder="1" applyAlignment="1" applyProtection="1">
      <alignment horizontal="center" wrapText="1"/>
      <protection hidden="1"/>
    </xf>
    <xf numFmtId="0" fontId="14" fillId="0" borderId="72" xfId="0" applyNumberFormat="1" applyFont="1" applyFill="1" applyBorder="1" applyAlignment="1" applyProtection="1">
      <alignment horizontal="center" vertical="center" shrinkToFit="1"/>
      <protection hidden="1"/>
    </xf>
    <xf numFmtId="167" fontId="17" fillId="0" borderId="49" xfId="0" applyNumberFormat="1" applyFont="1" applyFill="1" applyBorder="1" applyAlignment="1" applyProtection="1">
      <alignment horizontal="center" wrapText="1"/>
      <protection hidden="1"/>
    </xf>
    <xf numFmtId="0" fontId="14" fillId="0" borderId="73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72" xfId="0" applyFont="1" applyFill="1" applyBorder="1" applyAlignment="1" applyProtection="1">
      <alignment horizontal="center" vertical="center" shrinkToFit="1"/>
      <protection hidden="1"/>
    </xf>
    <xf numFmtId="0" fontId="21" fillId="0" borderId="54" xfId="0" applyFont="1" applyFill="1" applyBorder="1" applyAlignment="1" applyProtection="1">
      <alignment horizontal="center" wrapText="1"/>
      <protection hidden="1"/>
    </xf>
    <xf numFmtId="0" fontId="14" fillId="0" borderId="74" xfId="0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Border="1" applyAlignment="1" applyProtection="1">
      <alignment horizontal="center" wrapText="1"/>
      <protection hidden="1"/>
    </xf>
    <xf numFmtId="1" fontId="22" fillId="0" borderId="0" xfId="0" applyNumberFormat="1" applyFont="1" applyFill="1" applyBorder="1" applyAlignment="1" applyProtection="1">
      <alignment horizontal="center" wrapText="1" shrinkToFit="1"/>
      <protection hidden="1"/>
    </xf>
    <xf numFmtId="0" fontId="21" fillId="0" borderId="0" xfId="0" quotePrefix="1" applyFont="1" applyFill="1" applyBorder="1" applyAlignment="1" applyProtection="1">
      <alignment horizontal="center" wrapText="1"/>
      <protection hidden="1"/>
    </xf>
    <xf numFmtId="0" fontId="22" fillId="0" borderId="0" xfId="0" quotePrefix="1" applyFont="1" applyFill="1" applyBorder="1" applyAlignment="1" applyProtection="1">
      <alignment horizontal="center" wrapText="1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22" fillId="0" borderId="0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Border="1" applyProtection="1">
      <protection hidden="1"/>
    </xf>
    <xf numFmtId="1" fontId="20" fillId="0" borderId="0" xfId="0" applyNumberFormat="1" applyFont="1" applyFill="1" applyBorder="1" applyAlignment="1" applyProtection="1">
      <alignment horizontal="center" wrapText="1" shrinkToFit="1"/>
      <protection hidden="1"/>
    </xf>
    <xf numFmtId="0" fontId="23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Alignment="1" applyProtection="1">
      <protection hidden="1"/>
    </xf>
    <xf numFmtId="0" fontId="24" fillId="0" borderId="0" xfId="0" applyFont="1" applyAlignment="1" applyProtection="1">
      <protection hidden="1"/>
    </xf>
    <xf numFmtId="0" fontId="32" fillId="18" borderId="75" xfId="0" applyFont="1" applyFill="1" applyBorder="1" applyProtection="1">
      <protection hidden="1"/>
    </xf>
    <xf numFmtId="0" fontId="32" fillId="18" borderId="76" xfId="0" applyFont="1" applyFill="1" applyBorder="1" applyProtection="1">
      <protection hidden="1"/>
    </xf>
    <xf numFmtId="169" fontId="32" fillId="0" borderId="30" xfId="0" applyNumberFormat="1" applyFont="1" applyBorder="1" applyProtection="1">
      <protection hidden="1"/>
    </xf>
    <xf numFmtId="169" fontId="32" fillId="0" borderId="32" xfId="0" applyNumberFormat="1" applyFont="1" applyBorder="1" applyProtection="1">
      <protection hidden="1"/>
    </xf>
    <xf numFmtId="169" fontId="32" fillId="0" borderId="69" xfId="0" applyNumberFormat="1" applyFont="1" applyBorder="1" applyProtection="1">
      <protection hidden="1"/>
    </xf>
    <xf numFmtId="169" fontId="32" fillId="0" borderId="72" xfId="0" applyNumberFormat="1" applyFont="1" applyBorder="1" applyProtection="1">
      <protection hidden="1"/>
    </xf>
    <xf numFmtId="0" fontId="33" fillId="0" borderId="0" xfId="0" applyFont="1" applyAlignment="1">
      <alignment vertical="center" wrapText="1"/>
    </xf>
    <xf numFmtId="0" fontId="35" fillId="0" borderId="24" xfId="0" applyNumberFormat="1" applyFont="1" applyFill="1" applyBorder="1" applyAlignment="1" applyProtection="1">
      <alignment horizontal="center" wrapText="1"/>
      <protection hidden="1"/>
    </xf>
    <xf numFmtId="0" fontId="14" fillId="0" borderId="77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29" xfId="0" applyNumberFormat="1" applyFont="1" applyFill="1" applyBorder="1" applyAlignment="1" applyProtection="1">
      <alignment vertical="center" wrapText="1"/>
      <protection hidden="1"/>
    </xf>
    <xf numFmtId="1" fontId="14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24" xfId="0" applyNumberFormat="1" applyFont="1" applyFill="1" applyBorder="1" applyAlignment="1" applyProtection="1">
      <alignment vertical="center" wrapText="1"/>
      <protection hidden="1"/>
    </xf>
    <xf numFmtId="0" fontId="17" fillId="0" borderId="33" xfId="0" applyNumberFormat="1" applyFont="1" applyFill="1" applyBorder="1" applyAlignment="1" applyProtection="1">
      <alignment vertical="center" wrapText="1"/>
      <protection hidden="1"/>
    </xf>
    <xf numFmtId="0" fontId="17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33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56" xfId="0" applyNumberFormat="1" applyFont="1" applyFill="1" applyBorder="1" applyAlignment="1" applyProtection="1">
      <alignment horizontal="center" vertical="center"/>
      <protection hidden="1"/>
    </xf>
    <xf numFmtId="0" fontId="5" fillId="0" borderId="24" xfId="0" applyFont="1" applyFill="1" applyBorder="1" applyAlignment="1" applyProtection="1">
      <alignment horizontal="center"/>
      <protection hidden="1"/>
    </xf>
    <xf numFmtId="0" fontId="17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33" xfId="0" applyNumberFormat="1" applyFont="1" applyFill="1" applyBorder="1" applyAlignment="1" applyProtection="1">
      <alignment vertical="center" wrapText="1"/>
      <protection hidden="1"/>
    </xf>
    <xf numFmtId="0" fontId="14" fillId="0" borderId="51" xfId="0" applyNumberFormat="1" applyFont="1" applyFill="1" applyBorder="1" applyAlignment="1" applyProtection="1">
      <alignment horizontal="center" wrapText="1"/>
      <protection hidden="1"/>
    </xf>
    <xf numFmtId="0" fontId="14" fillId="0" borderId="49" xfId="0" applyNumberFormat="1" applyFont="1" applyFill="1" applyBorder="1" applyAlignment="1" applyProtection="1">
      <alignment vertical="center" wrapText="1"/>
      <protection hidden="1"/>
    </xf>
    <xf numFmtId="0" fontId="17" fillId="0" borderId="8" xfId="0" applyFont="1" applyFill="1" applyBorder="1" applyAlignment="1" applyProtection="1">
      <alignment horizontal="center" wrapText="1"/>
      <protection hidden="1"/>
    </xf>
    <xf numFmtId="0" fontId="38" fillId="0" borderId="24" xfId="0" applyNumberFormat="1" applyFont="1" applyFill="1" applyBorder="1" applyAlignment="1" applyProtection="1">
      <alignment horizontal="center" wrapText="1"/>
      <protection hidden="1"/>
    </xf>
    <xf numFmtId="165" fontId="7" fillId="0" borderId="58" xfId="0" applyNumberFormat="1" applyFont="1" applyFill="1" applyBorder="1" applyAlignment="1" applyProtection="1">
      <alignment horizontal="center" vertical="center"/>
      <protection hidden="1"/>
    </xf>
    <xf numFmtId="0" fontId="11" fillId="0" borderId="10" xfId="0" applyFont="1" applyFill="1" applyBorder="1" applyAlignment="1" applyProtection="1">
      <alignment horizontal="center" vertical="center" shrinkToFit="1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8" xfId="0" applyFont="1" applyBorder="1" applyAlignment="1" applyProtection="1">
      <alignment horizontal="center" vertical="center"/>
      <protection hidden="1"/>
    </xf>
    <xf numFmtId="165" fontId="7" fillId="0" borderId="4" xfId="0" applyNumberFormat="1" applyFont="1" applyBorder="1" applyAlignment="1" applyProtection="1">
      <alignment horizontal="center" vertical="center"/>
      <protection hidden="1"/>
    </xf>
    <xf numFmtId="165" fontId="7" fillId="0" borderId="56" xfId="0" applyNumberFormat="1" applyFont="1" applyBorder="1" applyAlignment="1" applyProtection="1">
      <alignment horizontal="center" vertical="center"/>
      <protection hidden="1"/>
    </xf>
    <xf numFmtId="168" fontId="14" fillId="0" borderId="53" xfId="0" applyNumberFormat="1" applyFont="1" applyFill="1" applyBorder="1" applyAlignment="1" applyProtection="1">
      <alignment horizontal="center" wrapText="1" shrinkToFit="1"/>
      <protection hidden="1"/>
    </xf>
    <xf numFmtId="168" fontId="14" fillId="0" borderId="0" xfId="0" applyNumberFormat="1" applyFont="1" applyFill="1" applyBorder="1" applyAlignment="1" applyProtection="1">
      <alignment horizontal="center" wrapText="1" shrinkToFit="1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8" fillId="12" borderId="4" xfId="0" applyFont="1" applyFill="1" applyBorder="1" applyAlignment="1" applyProtection="1">
      <alignment horizontal="center" vertical="center" shrinkToFit="1"/>
      <protection hidden="1"/>
    </xf>
    <xf numFmtId="0" fontId="8" fillId="12" borderId="6" xfId="0" applyFont="1" applyFill="1" applyBorder="1" applyAlignment="1" applyProtection="1">
      <alignment horizontal="center" vertical="center" shrinkToFit="1"/>
      <protection hidden="1"/>
    </xf>
    <xf numFmtId="0" fontId="8" fillId="12" borderId="5" xfId="0" applyFont="1" applyFill="1" applyBorder="1" applyAlignment="1" applyProtection="1">
      <alignment horizontal="center" vertical="center" shrinkToFit="1"/>
      <protection hidden="1"/>
    </xf>
    <xf numFmtId="0" fontId="5" fillId="9" borderId="4" xfId="0" applyFont="1" applyFill="1" applyBorder="1" applyAlignment="1" applyProtection="1">
      <alignment horizontal="center"/>
      <protection hidden="1"/>
    </xf>
    <xf numFmtId="0" fontId="5" fillId="9" borderId="57" xfId="0" applyFont="1" applyFill="1" applyBorder="1" applyAlignment="1" applyProtection="1">
      <alignment horizont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7" fillId="0" borderId="39" xfId="0" applyFont="1" applyBorder="1" applyAlignment="1" applyProtection="1">
      <alignment horizontal="center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58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shrinkToFit="1"/>
      <protection hidden="1"/>
    </xf>
    <xf numFmtId="0" fontId="7" fillId="0" borderId="59" xfId="0" applyFont="1" applyBorder="1" applyAlignment="1" applyProtection="1">
      <alignment horizontal="center" vertical="center" shrinkToFit="1"/>
      <protection hidden="1"/>
    </xf>
    <xf numFmtId="0" fontId="6" fillId="0" borderId="60" xfId="0" applyFont="1" applyBorder="1" applyAlignment="1" applyProtection="1">
      <alignment horizontal="center" vertical="center"/>
      <protection hidden="1"/>
    </xf>
    <xf numFmtId="0" fontId="6" fillId="0" borderId="61" xfId="0" applyFont="1" applyBorder="1" applyAlignment="1" applyProtection="1">
      <alignment horizontal="center" vertical="center"/>
      <protection hidden="1"/>
    </xf>
    <xf numFmtId="44" fontId="7" fillId="0" borderId="42" xfId="0" applyNumberFormat="1" applyFont="1" applyBorder="1" applyAlignment="1" applyProtection="1">
      <alignment horizontal="center" vertical="center"/>
      <protection hidden="1"/>
    </xf>
    <xf numFmtId="44" fontId="7" fillId="0" borderId="41" xfId="0" applyNumberFormat="1" applyFont="1" applyBorder="1" applyAlignment="1" applyProtection="1">
      <alignment horizontal="center" vertical="center"/>
      <protection hidden="1"/>
    </xf>
    <xf numFmtId="44" fontId="7" fillId="0" borderId="43" xfId="0" applyNumberFormat="1" applyFont="1" applyBorder="1" applyAlignment="1" applyProtection="1">
      <alignment horizontal="center" vertical="center"/>
      <protection hidden="1"/>
    </xf>
    <xf numFmtId="1" fontId="11" fillId="0" borderId="62" xfId="0" applyNumberFormat="1" applyFont="1" applyFill="1" applyBorder="1" applyAlignment="1" applyProtection="1">
      <alignment horizontal="center" vertical="center" shrinkToFit="1"/>
      <protection hidden="1"/>
    </xf>
    <xf numFmtId="1" fontId="11" fillId="0" borderId="37" xfId="0" applyNumberFormat="1" applyFont="1" applyFill="1" applyBorder="1" applyAlignment="1" applyProtection="1">
      <alignment horizontal="center" vertical="center" shrinkToFit="1"/>
      <protection hidden="1"/>
    </xf>
    <xf numFmtId="1" fontId="11" fillId="0" borderId="63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64" xfId="0" applyFont="1" applyFill="1" applyBorder="1" applyAlignment="1" applyProtection="1">
      <alignment horizontal="center" vertical="center"/>
      <protection hidden="1"/>
    </xf>
    <xf numFmtId="0" fontId="6" fillId="0" borderId="65" xfId="0" applyFont="1" applyFill="1" applyBorder="1" applyAlignment="1" applyProtection="1">
      <alignment horizontal="center" vertical="center"/>
      <protection hidden="1"/>
    </xf>
    <xf numFmtId="0" fontId="7" fillId="14" borderId="47" xfId="0" applyNumberFormat="1" applyFont="1" applyFill="1" applyBorder="1" applyAlignment="1" applyProtection="1">
      <alignment horizontal="center"/>
      <protection hidden="1"/>
    </xf>
    <xf numFmtId="0" fontId="7" fillId="14" borderId="49" xfId="0" applyNumberFormat="1" applyFont="1" applyFill="1" applyBorder="1" applyAlignment="1" applyProtection="1">
      <alignment horizontal="center"/>
      <protection hidden="1"/>
    </xf>
    <xf numFmtId="0" fontId="7" fillId="0" borderId="50" xfId="0" applyNumberFormat="1" applyFont="1" applyFill="1" applyBorder="1" applyAlignment="1" applyProtection="1">
      <alignment horizontal="center" vertical="center"/>
      <protection hidden="1"/>
    </xf>
    <xf numFmtId="0" fontId="7" fillId="0" borderId="47" xfId="0" applyNumberFormat="1" applyFont="1" applyFill="1" applyBorder="1" applyAlignment="1" applyProtection="1">
      <alignment horizontal="center" vertical="center"/>
      <protection hidden="1"/>
    </xf>
    <xf numFmtId="0" fontId="7" fillId="0" borderId="48" xfId="0" applyNumberFormat="1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4" borderId="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4" borderId="5" xfId="0" applyFont="1" applyFill="1" applyBorder="1" applyAlignment="1" applyProtection="1">
      <alignment horizont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164" fontId="7" fillId="0" borderId="46" xfId="0" applyNumberFormat="1" applyFont="1" applyFill="1" applyBorder="1" applyAlignment="1" applyProtection="1">
      <alignment horizontal="center" vertical="center"/>
      <protection hidden="1"/>
    </xf>
    <xf numFmtId="164" fontId="7" fillId="0" borderId="47" xfId="0" applyNumberFormat="1" applyFont="1" applyBorder="1" applyAlignment="1" applyProtection="1">
      <alignment horizontal="center" vertical="center"/>
      <protection hidden="1"/>
    </xf>
    <xf numFmtId="164" fontId="7" fillId="0" borderId="66" xfId="0" applyNumberFormat="1" applyFont="1" applyBorder="1" applyAlignment="1" applyProtection="1">
      <alignment horizontal="center" vertical="center"/>
      <protection hidden="1"/>
    </xf>
    <xf numFmtId="164" fontId="7" fillId="0" borderId="67" xfId="0" applyNumberFormat="1" applyFont="1" applyBorder="1" applyAlignment="1" applyProtection="1">
      <alignment horizontal="center" vertical="center"/>
      <protection hidden="1"/>
    </xf>
    <xf numFmtId="164" fontId="7" fillId="0" borderId="68" xfId="0" applyNumberFormat="1" applyFont="1" applyBorder="1" applyAlignment="1" applyProtection="1">
      <alignment horizontal="center" vertical="center"/>
      <protection hidden="1"/>
    </xf>
    <xf numFmtId="0" fontId="7" fillId="12" borderId="47" xfId="0" applyNumberFormat="1" applyFont="1" applyFill="1" applyBorder="1" applyAlignment="1" applyProtection="1">
      <alignment horizontal="center"/>
      <protection hidden="1"/>
    </xf>
    <xf numFmtId="0" fontId="7" fillId="12" borderId="49" xfId="0" applyNumberFormat="1" applyFont="1" applyFill="1" applyBorder="1" applyAlignment="1" applyProtection="1">
      <alignment horizontal="center"/>
      <protection hidden="1"/>
    </xf>
    <xf numFmtId="0" fontId="7" fillId="13" borderId="46" xfId="0" applyNumberFormat="1" applyFont="1" applyFill="1" applyBorder="1" applyAlignment="1" applyProtection="1">
      <alignment horizontal="center"/>
      <protection hidden="1"/>
    </xf>
    <xf numFmtId="0" fontId="7" fillId="13" borderId="47" xfId="0" applyNumberFormat="1" applyFont="1" applyFill="1" applyBorder="1" applyAlignment="1" applyProtection="1">
      <alignment horizontal="center"/>
      <protection hidden="1"/>
    </xf>
    <xf numFmtId="0" fontId="7" fillId="13" borderId="49" xfId="0" applyNumberFormat="1" applyFont="1" applyFill="1" applyBorder="1" applyAlignment="1" applyProtection="1">
      <alignment horizontal="center"/>
      <protection hidden="1"/>
    </xf>
    <xf numFmtId="0" fontId="7" fillId="15" borderId="46" xfId="0" applyNumberFormat="1" applyFont="1" applyFill="1" applyBorder="1" applyAlignment="1" applyProtection="1">
      <alignment horizontal="center"/>
      <protection hidden="1"/>
    </xf>
    <xf numFmtId="0" fontId="7" fillId="15" borderId="47" xfId="0" applyNumberFormat="1" applyFont="1" applyFill="1" applyBorder="1" applyAlignment="1" applyProtection="1">
      <alignment horizontal="center"/>
      <protection hidden="1"/>
    </xf>
    <xf numFmtId="0" fontId="7" fillId="15" borderId="49" xfId="0" applyNumberFormat="1" applyFont="1" applyFill="1" applyBorder="1" applyAlignment="1" applyProtection="1">
      <alignment horizontal="center"/>
      <protection hidden="1"/>
    </xf>
    <xf numFmtId="0" fontId="7" fillId="4" borderId="41" xfId="0" applyNumberFormat="1" applyFont="1" applyFill="1" applyBorder="1" applyAlignment="1" applyProtection="1">
      <alignment horizontal="center"/>
      <protection hidden="1"/>
    </xf>
    <xf numFmtId="0" fontId="7" fillId="4" borderId="33" xfId="0" applyNumberFormat="1" applyFont="1" applyFill="1" applyBorder="1" applyAlignment="1" applyProtection="1">
      <alignment horizontal="center"/>
      <protection hidden="1"/>
    </xf>
    <xf numFmtId="0" fontId="7" fillId="0" borderId="27" xfId="0" applyNumberFormat="1" applyFont="1" applyFill="1" applyBorder="1" applyAlignment="1" applyProtection="1">
      <alignment horizontal="center" vertical="center"/>
      <protection hidden="1"/>
    </xf>
    <xf numFmtId="0" fontId="7" fillId="0" borderId="41" xfId="0" applyNumberFormat="1" applyFont="1" applyFill="1" applyBorder="1" applyAlignment="1" applyProtection="1">
      <alignment horizontal="center" vertical="center"/>
      <protection hidden="1"/>
    </xf>
    <xf numFmtId="0" fontId="7" fillId="0" borderId="43" xfId="0" applyNumberFormat="1" applyFont="1" applyFill="1" applyBorder="1" applyAlignment="1" applyProtection="1">
      <alignment horizontal="center" vertical="center"/>
      <protection hidden="1"/>
    </xf>
    <xf numFmtId="0" fontId="7" fillId="8" borderId="42" xfId="0" applyNumberFormat="1" applyFont="1" applyFill="1" applyBorder="1" applyAlignment="1" applyProtection="1">
      <alignment horizontal="center"/>
      <protection hidden="1"/>
    </xf>
    <xf numFmtId="0" fontId="7" fillId="8" borderId="41" xfId="0" applyNumberFormat="1" applyFont="1" applyFill="1" applyBorder="1" applyAlignment="1" applyProtection="1">
      <alignment horizontal="center"/>
      <protection hidden="1"/>
    </xf>
    <xf numFmtId="0" fontId="7" fillId="8" borderId="33" xfId="0" applyNumberFormat="1" applyFont="1" applyFill="1" applyBorder="1" applyAlignment="1" applyProtection="1">
      <alignment horizontal="center"/>
      <protection hidden="1"/>
    </xf>
    <xf numFmtId="0" fontId="7" fillId="9" borderId="41" xfId="0" applyNumberFormat="1" applyFont="1" applyFill="1" applyBorder="1" applyAlignment="1" applyProtection="1">
      <alignment horizontal="center"/>
      <protection hidden="1"/>
    </xf>
    <xf numFmtId="0" fontId="7" fillId="10" borderId="41" xfId="0" applyNumberFormat="1" applyFont="1" applyFill="1" applyBorder="1" applyAlignment="1" applyProtection="1">
      <alignment horizontal="center"/>
      <protection hidden="1"/>
    </xf>
    <xf numFmtId="0" fontId="7" fillId="10" borderId="33" xfId="0" applyNumberFormat="1" applyFont="1" applyFill="1" applyBorder="1" applyAlignment="1" applyProtection="1">
      <alignment horizontal="center"/>
      <protection hidden="1"/>
    </xf>
    <xf numFmtId="0" fontId="7" fillId="11" borderId="42" xfId="0" applyNumberFormat="1" applyFont="1" applyFill="1" applyBorder="1" applyAlignment="1" applyProtection="1">
      <alignment horizontal="center"/>
      <protection hidden="1"/>
    </xf>
    <xf numFmtId="0" fontId="7" fillId="11" borderId="41" xfId="0" applyNumberFormat="1" applyFont="1" applyFill="1" applyBorder="1" applyAlignment="1" applyProtection="1">
      <alignment horizontal="center"/>
      <protection hidden="1"/>
    </xf>
    <xf numFmtId="0" fontId="7" fillId="11" borderId="33" xfId="0" applyNumberFormat="1" applyFont="1" applyFill="1" applyBorder="1" applyAlignment="1" applyProtection="1">
      <alignment horizontal="center"/>
      <protection hidden="1"/>
    </xf>
    <xf numFmtId="0" fontId="16" fillId="0" borderId="0" xfId="0" applyFont="1" applyFill="1" applyAlignment="1" applyProtection="1">
      <alignment horizontal="center" vertical="center" shrinkToFit="1"/>
      <protection hidden="1"/>
    </xf>
    <xf numFmtId="0" fontId="7" fillId="6" borderId="39" xfId="0" applyNumberFormat="1" applyFont="1" applyFill="1" applyBorder="1" applyAlignment="1" applyProtection="1">
      <alignment horizontal="center"/>
      <protection hidden="1"/>
    </xf>
    <xf numFmtId="0" fontId="7" fillId="6" borderId="40" xfId="0" applyNumberFormat="1" applyFont="1" applyFill="1" applyBorder="1" applyAlignment="1" applyProtection="1">
      <alignment horizontal="center"/>
      <protection hidden="1"/>
    </xf>
    <xf numFmtId="0" fontId="7" fillId="0" borderId="19" xfId="0" applyNumberFormat="1" applyFont="1" applyFill="1" applyBorder="1" applyAlignment="1" applyProtection="1">
      <alignment horizontal="center" vertical="center"/>
      <protection hidden="1"/>
    </xf>
    <xf numFmtId="0" fontId="7" fillId="0" borderId="39" xfId="0" applyNumberFormat="1" applyFont="1" applyFill="1" applyBorder="1" applyAlignment="1" applyProtection="1">
      <alignment horizontal="center" vertical="center"/>
      <protection hidden="1"/>
    </xf>
    <xf numFmtId="0" fontId="7" fillId="0" borderId="25" xfId="0" applyNumberFormat="1" applyFont="1" applyFill="1" applyBorder="1" applyAlignment="1" applyProtection="1">
      <alignment horizontal="center" vertical="center"/>
      <protection hidden="1"/>
    </xf>
    <xf numFmtId="0" fontId="7" fillId="7" borderId="38" xfId="0" applyNumberFormat="1" applyFont="1" applyFill="1" applyBorder="1" applyAlignment="1" applyProtection="1">
      <alignment horizontal="center"/>
      <protection hidden="1"/>
    </xf>
    <xf numFmtId="0" fontId="7" fillId="7" borderId="39" xfId="0" applyNumberFormat="1" applyFont="1" applyFill="1" applyBorder="1" applyAlignment="1" applyProtection="1">
      <alignment horizontal="center"/>
      <protection hidden="1"/>
    </xf>
    <xf numFmtId="0" fontId="7" fillId="7" borderId="40" xfId="0" applyNumberFormat="1" applyFont="1" applyFill="1" applyBorder="1" applyAlignment="1" applyProtection="1">
      <alignment horizontal="center"/>
      <protection hidden="1"/>
    </xf>
    <xf numFmtId="166" fontId="14" fillId="0" borderId="6" xfId="0" applyNumberFormat="1" applyFont="1" applyFill="1" applyBorder="1" applyAlignment="1" applyProtection="1">
      <alignment horizontal="center" vertical="center" shrinkToFit="1"/>
      <protection hidden="1"/>
    </xf>
    <xf numFmtId="166" fontId="14" fillId="0" borderId="12" xfId="0" applyNumberFormat="1" applyFont="1" applyFill="1" applyBorder="1" applyAlignment="1" applyProtection="1">
      <alignment horizontal="center" vertical="center" shrinkToFit="1"/>
      <protection hidden="1"/>
    </xf>
    <xf numFmtId="166" fontId="14" fillId="0" borderId="9" xfId="0" applyNumberFormat="1" applyFont="1" applyFill="1" applyBorder="1" applyAlignment="1" applyProtection="1">
      <alignment horizontal="center" vertical="center" shrinkToFit="1"/>
      <protection hidden="1"/>
    </xf>
    <xf numFmtId="166" fontId="14" fillId="0" borderId="13" xfId="0" applyNumberFormat="1" applyFont="1" applyFill="1" applyBorder="1" applyAlignment="1" applyProtection="1">
      <alignment horizontal="center" vertical="center" shrinkToFit="1"/>
      <protection hidden="1"/>
    </xf>
    <xf numFmtId="166" fontId="14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7" fillId="5" borderId="6" xfId="0" applyNumberFormat="1" applyFont="1" applyFill="1" applyBorder="1" applyAlignment="1" applyProtection="1">
      <alignment horizontal="center" vertical="center" shrinkToFit="1"/>
      <protection hidden="1"/>
    </xf>
    <xf numFmtId="0" fontId="7" fillId="5" borderId="5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34" fillId="0" borderId="8" xfId="0" applyFont="1" applyBorder="1" applyAlignment="1">
      <alignment horizontal="center" vertical="center" wrapText="1"/>
    </xf>
    <xf numFmtId="166" fontId="14" fillId="0" borderId="4" xfId="0" applyNumberFormat="1" applyFont="1" applyFill="1" applyBorder="1" applyAlignment="1" applyProtection="1">
      <alignment horizontal="center" vertical="center" shrinkToFit="1"/>
      <protection hidden="1"/>
    </xf>
    <xf numFmtId="166" fontId="14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1" xfId="0" applyFont="1" applyFill="1" applyBorder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3" fillId="0" borderId="3" xfId="0" applyFont="1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shrinkToFit="1"/>
      <protection hidden="1"/>
    </xf>
    <xf numFmtId="0" fontId="6" fillId="0" borderId="2" xfId="0" applyFont="1" applyFill="1" applyBorder="1" applyAlignment="1" applyProtection="1">
      <alignment horizontal="center" vertical="center" shrinkToFit="1"/>
      <protection hidden="1"/>
    </xf>
    <xf numFmtId="0" fontId="38" fillId="0" borderId="15" xfId="0" applyNumberFormat="1" applyFont="1" applyFill="1" applyBorder="1" applyAlignment="1" applyProtection="1">
      <alignment horizontal="center" wrapText="1"/>
      <protection hidden="1"/>
    </xf>
    <xf numFmtId="167" fontId="17" fillId="0" borderId="79" xfId="0" applyNumberFormat="1" applyFont="1" applyFill="1" applyBorder="1" applyAlignment="1" applyProtection="1">
      <alignment horizontal="center" wrapText="1"/>
      <protection hidden="1"/>
    </xf>
    <xf numFmtId="0" fontId="38" fillId="0" borderId="80" xfId="0" applyNumberFormat="1" applyFont="1" applyFill="1" applyBorder="1" applyAlignment="1" applyProtection="1">
      <alignment horizontal="center" wrapText="1"/>
      <protection hidden="1"/>
    </xf>
  </cellXfs>
  <cellStyles count="18">
    <cellStyle name="20 % - Accent2 2" xfId="1"/>
    <cellStyle name="Euro" xfId="2"/>
    <cellStyle name="GreyOrWhite" xfId="3"/>
    <cellStyle name="Lien hypertexte 2" xfId="4"/>
    <cellStyle name="Lien hypertexte 3" xfId="5"/>
    <cellStyle name="Monétaire 2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Pourcentage 2" xfId="15"/>
    <cellStyle name="Pourcentage 3" xfId="16"/>
    <cellStyle name="Yellow" xfId="17"/>
  </cellStyles>
  <dxfs count="14">
    <dxf>
      <fill>
        <gradientFill type="path" left="1" right="1">
          <stop position="0">
            <color rgb="FF66FF33"/>
          </stop>
          <stop position="1">
            <color theme="9" tint="-0.25098422193060094"/>
          </stop>
        </gradient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rgb="FFFFFF00"/>
          </stop>
          <stop position="1">
            <color rgb="FF66FF33"/>
          </stop>
        </gradientFill>
      </fill>
    </dxf>
    <dxf>
      <fill>
        <patternFill>
          <bgColor rgb="FF66FF33"/>
        </patternFill>
      </fill>
    </dxf>
    <dxf>
      <fill>
        <patternFill>
          <bgColor indexed="5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y\AppData\Local\Temp\Documents%20and%20Settings\Samuel\Mes%20documents\Data%20Excel\Example\Prepaye%20veol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y\AppData\Local\Temp\Data\Excel\Loto\Calendrier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uel\Documents\Veolia\Planning\ClasseurCalendri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Base de donnée "/>
      <sheetName val="Paye"/>
      <sheetName val="Paye Donnee"/>
      <sheetName val="Formule"/>
      <sheetName val="PAIE 2000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er semestre"/>
      <sheetName val="2eme semestre"/>
      <sheetName val="Feriés et vacances"/>
    </sheetNames>
    <sheetDataSet>
      <sheetData sheetId="0">
        <row r="1">
          <cell r="B1">
            <v>2006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alendrier"/>
      <sheetName val="Paramètres"/>
    </sheetNames>
    <sheetDataSet>
      <sheetData sheetId="0">
        <row r="1">
          <cell r="A1">
            <v>2013</v>
          </cell>
        </row>
      </sheetData>
      <sheetData sheetId="1">
        <row r="2">
          <cell r="G2">
            <v>2</v>
          </cell>
        </row>
        <row r="3">
          <cell r="G3">
            <v>3</v>
          </cell>
        </row>
        <row r="4">
          <cell r="G4">
            <v>4</v>
          </cell>
        </row>
        <row r="5">
          <cell r="G5">
            <v>5</v>
          </cell>
        </row>
        <row r="6">
          <cell r="G6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44"/>
  <sheetViews>
    <sheetView tabSelected="1" zoomScale="70" zoomScaleNormal="70" workbookViewId="0">
      <pane ySplit="3" topLeftCell="A4" activePane="bottomLeft" state="frozenSplit"/>
      <selection pane="bottomLeft" activeCell="B4" sqref="B4"/>
    </sheetView>
  </sheetViews>
  <sheetFormatPr baseColWidth="10" defaultRowHeight="15"/>
  <cols>
    <col min="1" max="1" width="9" style="21" customWidth="1"/>
    <col min="2" max="2" width="4.375" style="18" customWidth="1"/>
    <col min="3" max="3" width="3.875" style="13" customWidth="1"/>
    <col min="4" max="4" width="7.5" style="14" customWidth="1"/>
    <col min="5" max="5" width="9" style="21" customWidth="1"/>
    <col min="6" max="6" width="3.375" style="18" bestFit="1" customWidth="1"/>
    <col min="7" max="7" width="3.875" style="13" customWidth="1"/>
    <col min="8" max="8" width="7.5" style="14" customWidth="1"/>
    <col min="9" max="9" width="9" style="21" customWidth="1"/>
    <col min="10" max="10" width="2.25" style="18" bestFit="1" customWidth="1"/>
    <col min="11" max="11" width="3.875" style="20" customWidth="1"/>
    <col min="12" max="12" width="7.5" style="14" customWidth="1"/>
    <col min="13" max="13" width="9" style="21" customWidth="1"/>
    <col min="14" max="14" width="3.375" style="18" bestFit="1" customWidth="1"/>
    <col min="15" max="15" width="3.875" style="13" customWidth="1"/>
    <col min="16" max="16" width="7.5" style="14" customWidth="1"/>
    <col min="17" max="17" width="8.625" style="21" customWidth="1"/>
    <col min="18" max="18" width="3.375" style="18" bestFit="1" customWidth="1"/>
    <col min="19" max="19" width="3.875" style="20" customWidth="1"/>
    <col min="20" max="20" width="7.5" style="14" customWidth="1"/>
    <col min="21" max="21" width="9" style="21" customWidth="1"/>
    <col min="22" max="22" width="3.375" style="18" bestFit="1" customWidth="1"/>
    <col min="23" max="23" width="3.875" style="20" customWidth="1"/>
    <col min="24" max="24" width="7.5" style="14" customWidth="1"/>
    <col min="25" max="25" width="9" style="21" customWidth="1"/>
    <col min="26" max="26" width="2.25" style="18" bestFit="1" customWidth="1"/>
    <col min="27" max="27" width="3.875" style="20" customWidth="1"/>
    <col min="28" max="28" width="7.5" style="14" customWidth="1"/>
    <col min="29" max="29" width="9" style="21" customWidth="1"/>
    <col min="30" max="30" width="3.375" style="18" bestFit="1" customWidth="1"/>
    <col min="31" max="31" width="3.875" style="20" customWidth="1"/>
    <col min="32" max="32" width="7.5" style="14" customWidth="1"/>
    <col min="33" max="33" width="9" style="21" customWidth="1"/>
    <col min="34" max="34" width="3.375" style="18" bestFit="1" customWidth="1"/>
    <col min="35" max="35" width="3.875" style="20" customWidth="1"/>
    <col min="36" max="36" width="7.5" style="14" customWidth="1"/>
    <col min="37" max="37" width="9" style="21" customWidth="1"/>
    <col min="38" max="38" width="3.375" style="18" bestFit="1" customWidth="1"/>
    <col min="39" max="39" width="3.875" style="20" customWidth="1"/>
    <col min="40" max="40" width="7.5" style="14" customWidth="1"/>
    <col min="41" max="41" width="9" style="21" customWidth="1"/>
    <col min="42" max="42" width="3.375" style="18" bestFit="1" customWidth="1"/>
    <col min="43" max="43" width="3.875" style="20" customWidth="1"/>
    <col min="44" max="44" width="7.5" style="14" customWidth="1"/>
    <col min="45" max="45" width="9" style="21" customWidth="1"/>
    <col min="46" max="46" width="2.25" style="18" bestFit="1" customWidth="1"/>
    <col min="47" max="47" width="4.625" style="20" customWidth="1"/>
    <col min="48" max="48" width="7.5" style="14" customWidth="1"/>
    <col min="49" max="49" width="5.625" style="14" customWidth="1"/>
    <col min="50" max="50" width="7.625" style="21" bestFit="1" customWidth="1"/>
    <col min="51" max="51" width="9.25" style="21" bestFit="1" customWidth="1"/>
    <col min="52" max="52" width="9.5" style="21" bestFit="1" customWidth="1"/>
    <col min="53" max="53" width="6" style="21" bestFit="1" customWidth="1"/>
    <col min="54" max="55" width="9.5" style="21" bestFit="1" customWidth="1"/>
    <col min="56" max="56" width="10.75" style="21" bestFit="1" customWidth="1"/>
    <col min="57" max="58" width="9.625" style="21" bestFit="1" customWidth="1"/>
    <col min="59" max="59" width="3.25" style="21" bestFit="1" customWidth="1"/>
    <col min="60" max="60" width="9.625" style="21" bestFit="1" customWidth="1"/>
    <col min="61" max="61" width="9.5" style="21" bestFit="1" customWidth="1"/>
    <col min="62" max="62" width="6.25" style="21" bestFit="1" customWidth="1"/>
    <col min="63" max="63" width="9.5" style="21" bestFit="1" customWidth="1"/>
    <col min="64" max="64" width="9" style="21" bestFit="1" customWidth="1"/>
    <col min="65" max="70" width="11" style="21"/>
    <col min="71" max="71" width="12.625" style="21" bestFit="1" customWidth="1"/>
    <col min="72" max="72" width="20.5" style="21" bestFit="1" customWidth="1"/>
    <col min="73" max="73" width="20.875" style="21" bestFit="1" customWidth="1"/>
    <col min="74" max="16384" width="11" style="21"/>
  </cols>
  <sheetData>
    <row r="1" spans="1:79" s="11" customFormat="1" ht="34.5" thickBot="1">
      <c r="A1" s="244" t="str">
        <f>IF(D1="ICI","Entrer l'année","ANNEE")</f>
        <v>ANNEE</v>
      </c>
      <c r="B1" s="245"/>
      <c r="C1" s="246"/>
      <c r="D1" s="247">
        <v>2014</v>
      </c>
      <c r="E1" s="248"/>
      <c r="F1" s="1"/>
      <c r="G1" s="158" t="s">
        <v>0</v>
      </c>
      <c r="H1" s="159"/>
      <c r="I1" s="159"/>
      <c r="J1" s="159"/>
      <c r="K1" s="160"/>
      <c r="L1" s="2">
        <v>10</v>
      </c>
      <c r="M1" s="3"/>
      <c r="N1" s="3"/>
      <c r="O1" s="4"/>
      <c r="P1" s="249" t="s">
        <v>1</v>
      </c>
      <c r="Q1" s="250"/>
      <c r="R1" s="250"/>
      <c r="S1" s="250"/>
      <c r="T1" s="5" t="e">
        <f>SUM(BB19)</f>
        <v>#VALUE!</v>
      </c>
      <c r="U1" s="6"/>
      <c r="V1" s="6"/>
      <c r="W1" s="6"/>
      <c r="X1" s="155" t="s">
        <v>2</v>
      </c>
      <c r="Y1" s="156"/>
      <c r="Z1" s="156"/>
      <c r="AA1" s="157"/>
      <c r="AB1" s="7">
        <v>14</v>
      </c>
      <c r="AC1" s="8"/>
      <c r="AD1" s="9"/>
      <c r="AE1" s="9"/>
      <c r="AF1" s="10"/>
      <c r="AG1" s="155" t="s">
        <v>3</v>
      </c>
      <c r="AH1" s="156"/>
      <c r="AI1" s="238"/>
      <c r="AJ1" s="239"/>
      <c r="AK1" s="239"/>
      <c r="AL1" s="239"/>
      <c r="AM1" s="239"/>
      <c r="AN1" s="239"/>
      <c r="AO1" s="24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</row>
    <row r="2" spans="1:79" ht="35.1" customHeight="1" thickBot="1">
      <c r="A2" s="130"/>
      <c r="E2" s="17"/>
      <c r="G2" s="158" t="s">
        <v>4</v>
      </c>
      <c r="H2" s="159"/>
      <c r="I2" s="159"/>
      <c r="J2" s="159"/>
      <c r="K2" s="160"/>
      <c r="L2" s="2">
        <f>SUM(BL14)</f>
        <v>18</v>
      </c>
      <c r="M2" s="241"/>
      <c r="N2" s="241"/>
      <c r="O2" s="241"/>
      <c r="P2" s="241"/>
      <c r="Q2" s="241"/>
      <c r="R2" s="241"/>
      <c r="S2" s="241"/>
      <c r="T2" s="241"/>
      <c r="U2" s="241"/>
      <c r="V2" s="15"/>
      <c r="W2" s="8"/>
      <c r="X2" s="155" t="s">
        <v>5</v>
      </c>
      <c r="Y2" s="156"/>
      <c r="Z2" s="156"/>
      <c r="AA2" s="157"/>
      <c r="AB2" s="7">
        <v>19</v>
      </c>
      <c r="AC2" s="16" t="s">
        <v>6</v>
      </c>
      <c r="AD2" s="14"/>
      <c r="AE2" s="17"/>
      <c r="AF2" s="18"/>
      <c r="AG2" s="19"/>
      <c r="AH2" s="19"/>
      <c r="AI2" s="19"/>
      <c r="AJ2" s="19"/>
      <c r="AK2" s="19"/>
      <c r="AL2" s="19"/>
      <c r="AM2" s="19"/>
      <c r="AN2" s="19"/>
      <c r="AO2" s="20"/>
      <c r="AP2" s="14"/>
      <c r="AQ2" s="21"/>
      <c r="AR2" s="18"/>
      <c r="AS2" s="20"/>
      <c r="AT2" s="21"/>
      <c r="AU2" s="17"/>
      <c r="AV2" s="21"/>
      <c r="AW2" s="17"/>
      <c r="BL2" s="17"/>
    </row>
    <row r="3" spans="1:79" s="27" customFormat="1" ht="35.1" customHeight="1" thickBot="1">
      <c r="A3" s="242">
        <f>SUM(A4)</f>
        <v>41640</v>
      </c>
      <c r="B3" s="231"/>
      <c r="C3" s="243"/>
      <c r="D3" s="22">
        <f>SUM(AZ12)</f>
        <v>10</v>
      </c>
      <c r="E3" s="242">
        <f>SUM(E16)</f>
        <v>41683</v>
      </c>
      <c r="F3" s="231"/>
      <c r="G3" s="231"/>
      <c r="H3" s="22">
        <f>SUM(AZ13)</f>
        <v>10</v>
      </c>
      <c r="I3" s="242">
        <f>SUM(I4)</f>
        <v>41699</v>
      </c>
      <c r="J3" s="231"/>
      <c r="K3" s="231"/>
      <c r="L3" s="22">
        <f>SUM(AZ14)</f>
        <v>10</v>
      </c>
      <c r="M3" s="233">
        <f>SUM(M4)</f>
        <v>41730</v>
      </c>
      <c r="N3" s="233"/>
      <c r="O3" s="233"/>
      <c r="P3" s="22">
        <f>SUM(BD12)</f>
        <v>10</v>
      </c>
      <c r="Q3" s="233">
        <f>SUM(Q4)</f>
        <v>41760</v>
      </c>
      <c r="R3" s="233"/>
      <c r="S3" s="233"/>
      <c r="T3" s="22">
        <f>SUM(BD13)</f>
        <v>7</v>
      </c>
      <c r="U3" s="235">
        <f>SUM(U4)</f>
        <v>41791</v>
      </c>
      <c r="V3" s="235"/>
      <c r="W3" s="235"/>
      <c r="X3" s="23">
        <f>SUM(BH12)</f>
        <v>32</v>
      </c>
      <c r="Y3" s="233">
        <f>SUM(Y4)</f>
        <v>41821</v>
      </c>
      <c r="Z3" s="233"/>
      <c r="AA3" s="233"/>
      <c r="AB3" s="22">
        <f>SUM(BH13)</f>
        <v>21</v>
      </c>
      <c r="AC3" s="233">
        <f>AC4</f>
        <v>41852</v>
      </c>
      <c r="AD3" s="233"/>
      <c r="AE3" s="233"/>
      <c r="AF3" s="22">
        <f>SUM(BH14)</f>
        <v>16</v>
      </c>
      <c r="AG3" s="231">
        <f>SUM(AG4)</f>
        <v>41883</v>
      </c>
      <c r="AH3" s="231"/>
      <c r="AI3" s="231"/>
      <c r="AJ3" s="22">
        <f>SUM(BL12)</f>
        <v>18</v>
      </c>
      <c r="AK3" s="232">
        <f>SUM(AK4)</f>
        <v>41913</v>
      </c>
      <c r="AL3" s="233"/>
      <c r="AM3" s="234"/>
      <c r="AN3" s="22">
        <f>SUM(BL13)</f>
        <v>18</v>
      </c>
      <c r="AO3" s="233">
        <f>SUM(AO4)</f>
        <v>41944</v>
      </c>
      <c r="AP3" s="233"/>
      <c r="AQ3" s="233"/>
      <c r="AR3" s="22">
        <f>SUM(BL14)</f>
        <v>18</v>
      </c>
      <c r="AS3" s="235">
        <f>SUM(AS4)</f>
        <v>41974</v>
      </c>
      <c r="AT3" s="235"/>
      <c r="AU3" s="235"/>
      <c r="AV3" s="23">
        <f>SUM(BL14)</f>
        <v>18</v>
      </c>
      <c r="AW3" s="24"/>
      <c r="AX3" s="25"/>
      <c r="AY3" s="26">
        <f>DATE(D1,1,1)</f>
        <v>41640</v>
      </c>
      <c r="AZ3" s="26">
        <f>ROUND(DATE(D1,4,MOD(234-11*MOD(D1,19),30))/7,)*7-6</f>
        <v>41749</v>
      </c>
      <c r="BA3" s="26"/>
      <c r="BB3" s="26">
        <f>AZ3+1</f>
        <v>41750</v>
      </c>
      <c r="BC3" s="26">
        <f>DATE(D1,5,1)</f>
        <v>41760</v>
      </c>
      <c r="BD3" s="26"/>
      <c r="BE3" s="26">
        <f>DATE(D1,5,8)</f>
        <v>41767</v>
      </c>
      <c r="BF3" s="26">
        <f>AZ3+39</f>
        <v>41788</v>
      </c>
      <c r="BG3" s="26"/>
      <c r="BH3" s="26">
        <f>AZ3+50</f>
        <v>41799</v>
      </c>
      <c r="BI3" s="26">
        <f>DATE(D1,7,14)</f>
        <v>41834</v>
      </c>
      <c r="BJ3" s="26"/>
      <c r="BK3" s="26">
        <f>DATE(D1,8,15)</f>
        <v>41866</v>
      </c>
      <c r="BL3" s="26">
        <f>DATE(D1,11,1)</f>
        <v>41944</v>
      </c>
      <c r="BM3" s="26"/>
      <c r="BN3" s="26">
        <f>DATE(D1,11,11)</f>
        <v>41954</v>
      </c>
      <c r="BO3" s="26">
        <f>DATE(D1,12,25)</f>
        <v>41998</v>
      </c>
      <c r="BP3" s="26"/>
      <c r="BQ3" s="26">
        <f>DATE(D1+1,1,1)</f>
        <v>42005</v>
      </c>
      <c r="BR3" s="25"/>
      <c r="BS3" s="222" t="s">
        <v>7</v>
      </c>
      <c r="BT3" s="222"/>
      <c r="BV3" s="14"/>
      <c r="BW3" s="14"/>
      <c r="BX3" s="14"/>
      <c r="BY3" s="14"/>
      <c r="BZ3" s="14"/>
      <c r="CA3" s="14"/>
    </row>
    <row r="4" spans="1:79" ht="35.1" customHeight="1" thickTop="1" thickBot="1">
      <c r="A4" s="28">
        <f>DATE($D1,1,1)</f>
        <v>41640</v>
      </c>
      <c r="B4" s="146">
        <f>IF(A4="","",IF(MOD(WEEKNUM(A4,2)+$AB$1-1,$AB$2)=0,$AB$2,MOD(WEEKNUM(A4,2)+$AB$1-1,$AB$2)))</f>
        <v>14</v>
      </c>
      <c r="C4" s="29">
        <f>SUM(AB1)</f>
        <v>14</v>
      </c>
      <c r="D4" s="132" t="s">
        <v>38</v>
      </c>
      <c r="E4" s="30">
        <f>DATE($D1,2,1)</f>
        <v>41671</v>
      </c>
      <c r="F4" s="146">
        <f>IF(E4="","",IF(MOD(WEEKNUM(E4,2)+$AB$1-1,$AB$2)=0,$AB$2,MOD(WEEKNUM(E4,2)+$AB$1-1,$AB$2)))</f>
        <v>18</v>
      </c>
      <c r="G4" s="31" t="s">
        <v>6</v>
      </c>
      <c r="H4" s="32" t="s">
        <v>39</v>
      </c>
      <c r="I4" s="33">
        <f>DATE($D1,3,1)</f>
        <v>41699</v>
      </c>
      <c r="J4" s="146">
        <f>IF(I4="","",IF(MOD(WEEKNUM(I4,2)+$AB$1-1,$AB$2)=0,$AB$2,MOD(WEEKNUM(I4,2)+$AB$1-1,$AB$2)))</f>
        <v>3</v>
      </c>
      <c r="K4" s="34"/>
      <c r="L4" s="35" t="s">
        <v>10</v>
      </c>
      <c r="M4" s="36">
        <f>DATE($D1,4,1)</f>
        <v>41730</v>
      </c>
      <c r="N4" s="146">
        <f>IF(M4="","",IF(MOD(WEEKNUM(M4,2)+$AB$1-1,$AB$2)=0,$AB$2,MOD(WEEKNUM(M4,2)+$AB$1-1,$AB$2)))</f>
        <v>8</v>
      </c>
      <c r="O4" s="37"/>
      <c r="P4" s="38" t="s">
        <v>10</v>
      </c>
      <c r="Q4" s="36">
        <f>DATE($D1,5,1)</f>
        <v>41760</v>
      </c>
      <c r="R4" s="146">
        <f>IF(Q4="","",IF(MOD(WEEKNUM(Q4,2)+$AB$1-1,$AB$2)=0,$AB$2,MOD(WEEKNUM(Q4,2)+$AB$1-1,$AB$2)))</f>
        <v>12</v>
      </c>
      <c r="S4" s="37"/>
      <c r="T4" s="32">
        <v>13</v>
      </c>
      <c r="U4" s="33">
        <f>DATE($D1,6,1)</f>
        <v>41791</v>
      </c>
      <c r="V4" s="146">
        <f>IF(U4="","",IF(MOD(WEEKNUM(U4,2)+$AB$1-1,$AB$2)=0,$AB$2,MOD(WEEKNUM(U4,2)+$AB$1-1,$AB$2)))</f>
        <v>16</v>
      </c>
      <c r="W4" s="133"/>
      <c r="X4" s="40" t="s">
        <v>10</v>
      </c>
      <c r="Y4" s="36">
        <f>DATE($D1,7,1)</f>
        <v>41821</v>
      </c>
      <c r="Z4" s="146">
        <f>IF(Y4="","",IF(MOD(WEEKNUM(Y4,2)+$AB$1-1,$AB$2)=0,$AB$2,MOD(WEEKNUM(Y4,2)+$AB$1-1,$AB$2)))</f>
        <v>2</v>
      </c>
      <c r="AA4" s="37"/>
      <c r="AB4" s="38">
        <v>3</v>
      </c>
      <c r="AC4" s="36">
        <f>DATE($D1,8,1)</f>
        <v>41852</v>
      </c>
      <c r="AD4" s="146">
        <f>IF(AC4="","",IF(MOD(WEEKNUM(AC4,2)+$AB$1-1,$AB$2)=0,$AB$2,MOD(WEEKNUM(AC4,2)+$AB$1-1,$AB$2)))</f>
        <v>6</v>
      </c>
      <c r="AE4" s="37" t="s">
        <v>8</v>
      </c>
      <c r="AF4" s="38"/>
      <c r="AG4" s="41">
        <f>DATE($D1,9,1)</f>
        <v>41883</v>
      </c>
      <c r="AH4" s="146">
        <f>IF(AG4="","",IF(MOD(WEEKNUM(AG4,2)+$AB$1-1,$AB$2)=0,$AB$2,MOD(WEEKNUM(AG4,2)+$AB$1-1,$AB$2)))</f>
        <v>11</v>
      </c>
      <c r="AI4" s="67">
        <f>IF(AE28&gt;=$AC$1,1,AE28+1)</f>
        <v>1</v>
      </c>
      <c r="AJ4" s="38" t="s">
        <v>14</v>
      </c>
      <c r="AK4" s="36">
        <f>DATE($D1,10,1)</f>
        <v>41913</v>
      </c>
      <c r="AL4" s="146">
        <f>IF(AK4="","",IF(MOD(WEEKNUM(AK4,2)+$AB$1-1,$AB$2)=0,$AB$2,MOD(WEEKNUM(AK4,2)+$AB$1-1,$AB$2)))</f>
        <v>15</v>
      </c>
      <c r="AM4" s="42" t="s">
        <v>6</v>
      </c>
      <c r="AN4" s="38" t="s">
        <v>6</v>
      </c>
      <c r="AO4" s="43">
        <f>DATE($D1,11,1)</f>
        <v>41944</v>
      </c>
      <c r="AP4" s="146">
        <f>IF(AO4="","",IF(MOD(WEEKNUM(AO4,2)+$AB$1-1,$AB$2)=0,$AB$2,MOD(WEEKNUM(AO4,2)+$AB$1-1,$AB$2)))</f>
        <v>19</v>
      </c>
      <c r="AQ4" s="37" t="s">
        <v>8</v>
      </c>
      <c r="AR4" s="32" t="s">
        <v>10</v>
      </c>
      <c r="AS4" s="33">
        <f>DATE($D1,12,1)</f>
        <v>41974</v>
      </c>
      <c r="AT4" s="146">
        <f>IF(AS4="","",IF(MOD(WEEKNUM(AS4,2)+$AB$1-1,$AB$2)=0,$AB$2,MOD(WEEKNUM(AS4,2)+$AB$1-1,$AB$2)))</f>
        <v>5</v>
      </c>
      <c r="AU4" s="67">
        <f>IF(AQ27&gt;=$AC$1,1,AQ27+1)</f>
        <v>1</v>
      </c>
      <c r="AV4" s="44" t="s">
        <v>6</v>
      </c>
      <c r="AW4" s="134"/>
      <c r="AX4" s="236" t="s">
        <v>9</v>
      </c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7"/>
      <c r="BN4" s="45"/>
      <c r="BO4" s="45"/>
      <c r="BP4" s="45"/>
      <c r="BQ4" s="45"/>
      <c r="BR4" s="45"/>
      <c r="BS4" s="124" t="s">
        <v>51</v>
      </c>
      <c r="BT4" s="126">
        <v>41640</v>
      </c>
      <c r="BU4" s="127">
        <v>41644</v>
      </c>
    </row>
    <row r="5" spans="1:79" ht="35.1" customHeight="1">
      <c r="A5" s="46">
        <f t="shared" ref="A5:A33" si="0">A4+1</f>
        <v>41641</v>
      </c>
      <c r="B5" s="146">
        <f>IF(A5="","",IF(MOD(WEEKNUM(A5,2)+$AB$1-1,$AB$2)=0,$AB$2,MOD(WEEKNUM(A5,2)+$AB$1-1,$AB$2)))</f>
        <v>14</v>
      </c>
      <c r="C5" s="47" t="s">
        <v>8</v>
      </c>
      <c r="D5" s="68" t="s">
        <v>40</v>
      </c>
      <c r="E5" s="48">
        <f t="shared" ref="E5:E30" si="1">E4+1</f>
        <v>41672</v>
      </c>
      <c r="F5" s="146">
        <f>IF(E5="","",IF(MOD(WEEKNUM(E5,2)+$AB$1-1,$AB$2)=0,$AB$2,MOD(WEEKNUM(E5,2)+$AB$1-1,$AB$2)))</f>
        <v>18</v>
      </c>
      <c r="G5" s="39"/>
      <c r="H5" s="49" t="s">
        <v>10</v>
      </c>
      <c r="I5" s="46">
        <f t="shared" ref="I5:I34" si="2">I4+1</f>
        <v>41700</v>
      </c>
      <c r="J5" s="146">
        <f>IF(I5="","",IF(MOD(WEEKNUM(I5,2)+$AB$1-1,$AB$2)=0,$AB$2,MOD(WEEKNUM(I5,2)+$AB$1-1,$AB$2)))</f>
        <v>3</v>
      </c>
      <c r="K5" s="97"/>
      <c r="L5" s="50" t="s">
        <v>10</v>
      </c>
      <c r="M5" s="51">
        <f t="shared" ref="M5:M33" si="3">M4+1</f>
        <v>41731</v>
      </c>
      <c r="N5" s="146">
        <f>IF(M5="","",IF(MOD(WEEKNUM(M5,2)+$AB$1-1,$AB$2)=0,$AB$2,MOD(WEEKNUM(M5,2)+$AB$1-1,$AB$2)))</f>
        <v>8</v>
      </c>
      <c r="O5" s="98"/>
      <c r="P5" s="52">
        <v>13</v>
      </c>
      <c r="Q5" s="51">
        <f t="shared" ref="Q5:Q34" si="4">Q4+1</f>
        <v>41761</v>
      </c>
      <c r="R5" s="146">
        <f>IF(Q5="","",IF(MOD(WEEKNUM(Q5,2)+$AB$1-1,$AB$2)=0,$AB$2,MOD(WEEKNUM(Q5,2)+$AB$1-1,$AB$2)))</f>
        <v>12</v>
      </c>
      <c r="S5" s="53"/>
      <c r="T5" s="49">
        <v>9</v>
      </c>
      <c r="U5" s="46">
        <f t="shared" ref="U5:U33" si="5">U4+1</f>
        <v>41792</v>
      </c>
      <c r="V5" s="146">
        <f>IF(U5="","",IF(MOD(WEEKNUM(U5,2)+$AB$1-1,$AB$2)=0,$AB$2,MOD(WEEKNUM(U5,2)+$AB$1-1,$AB$2)))</f>
        <v>17</v>
      </c>
      <c r="W5" s="67">
        <f>IF(S29&gt;=$AC$1,1,S29+1)</f>
        <v>1</v>
      </c>
      <c r="X5" s="50" t="s">
        <v>14</v>
      </c>
      <c r="Y5" s="51">
        <f t="shared" ref="Y5:Y34" si="6">Y4+1</f>
        <v>41822</v>
      </c>
      <c r="Z5" s="146">
        <f>IF(Y5="","",IF(MOD(WEEKNUM(Y5,2)+$AB$1-1,$AB$2)=0,$AB$2,MOD(WEEKNUM(Y5,2)+$AB$1-1,$AB$2)))</f>
        <v>2</v>
      </c>
      <c r="AA5" s="42"/>
      <c r="AB5" s="52">
        <v>19</v>
      </c>
      <c r="AC5" s="51">
        <f t="shared" ref="AC5:AC34" si="7">AC4+1</f>
        <v>41853</v>
      </c>
      <c r="AD5" s="146">
        <f>IF(AC5="","",IF(MOD(WEEKNUM(AC5,2)+$AB$1-1,$AB$2)=0,$AB$2,MOD(WEEKNUM(AC5,2)+$AB$1-1,$AB$2)))</f>
        <v>6</v>
      </c>
      <c r="AE5" s="53" t="s">
        <v>8</v>
      </c>
      <c r="AF5" s="52" t="s">
        <v>10</v>
      </c>
      <c r="AG5" s="51">
        <f t="shared" ref="AG5:AG33" si="8">AG4+1</f>
        <v>41884</v>
      </c>
      <c r="AH5" s="146">
        <f>IF(AG5="","",IF(MOD(WEEKNUM(AG5,2)+$AB$1-1,$AB$2)=0,$AB$2,MOD(WEEKNUM(AG5,2)+$AB$1-1,$AB$2)))</f>
        <v>11</v>
      </c>
      <c r="AI5" s="53" t="s">
        <v>6</v>
      </c>
      <c r="AJ5" s="52" t="s">
        <v>14</v>
      </c>
      <c r="AK5" s="51">
        <f t="shared" ref="AK5:AK34" si="9">AK4+1</f>
        <v>41914</v>
      </c>
      <c r="AL5" s="146">
        <f>IF(AK5="","",IF(MOD(WEEKNUM(AK5,2)+$AB$1-1,$AB$2)=0,$AB$2,MOD(WEEKNUM(AK5,2)+$AB$1-1,$AB$2)))</f>
        <v>15</v>
      </c>
      <c r="AM5" s="53"/>
      <c r="AN5" s="52"/>
      <c r="AO5" s="48">
        <f t="shared" ref="AO5:AO33" si="10">AO4+1</f>
        <v>41945</v>
      </c>
      <c r="AP5" s="146">
        <f>IF(AO5="","",IF(MOD(WEEKNUM(AO5,2)+$AB$1-1,$AB$2)=0,$AB$2,MOD(WEEKNUM(AO5,2)+$AB$1-1,$AB$2)))</f>
        <v>19</v>
      </c>
      <c r="AQ5" s="135" t="s">
        <v>8</v>
      </c>
      <c r="AR5" s="49" t="s">
        <v>10</v>
      </c>
      <c r="AS5" s="46">
        <f t="shared" ref="AS5:AS34" si="11">AS4+1</f>
        <v>41975</v>
      </c>
      <c r="AT5" s="146">
        <f>IF(AS5="","",IF(MOD(WEEKNUM(AS5,2)+$AB$1-1,$AB$2)=0,$AB$2,MOD(WEEKNUM(AS5,2)+$AB$1-1,$AB$2)))</f>
        <v>5</v>
      </c>
      <c r="AU5" s="53"/>
      <c r="AV5" s="54"/>
      <c r="AW5" s="55"/>
      <c r="AX5" s="223" t="s">
        <v>10</v>
      </c>
      <c r="AY5" s="223"/>
      <c r="AZ5" s="224"/>
      <c r="BA5" s="56">
        <f>COUNTIF(A4:AV33,"RH")</f>
        <v>103</v>
      </c>
      <c r="BB5" s="225" t="s">
        <v>11</v>
      </c>
      <c r="BC5" s="226"/>
      <c r="BD5" s="226"/>
      <c r="BE5" s="227"/>
      <c r="BF5" s="228" t="s">
        <v>12</v>
      </c>
      <c r="BG5" s="229"/>
      <c r="BH5" s="230"/>
      <c r="BI5" s="56">
        <f>COUNTIF(A4:AV33,"ML")</f>
        <v>4</v>
      </c>
      <c r="BJ5" s="225" t="s">
        <v>13</v>
      </c>
      <c r="BK5" s="226"/>
      <c r="BL5" s="226"/>
      <c r="BM5" s="227"/>
      <c r="BN5" s="57"/>
      <c r="BO5" s="57"/>
      <c r="BP5" s="57"/>
      <c r="BQ5" s="57"/>
      <c r="BR5" s="57"/>
      <c r="BS5" s="124" t="s">
        <v>33</v>
      </c>
      <c r="BT5" s="126">
        <v>41931</v>
      </c>
      <c r="BU5" s="127">
        <v>41947</v>
      </c>
    </row>
    <row r="6" spans="1:79" ht="35.1" customHeight="1">
      <c r="A6" s="46">
        <f t="shared" si="0"/>
        <v>41642</v>
      </c>
      <c r="B6" s="146">
        <f>IF(A6="","",IF(MOD(WEEKNUM(A6,2)+$AB$1-1,$AB$2)=0,$AB$2,MOD(WEEKNUM(A6,2)+$AB$1-1,$AB$2)))</f>
        <v>14</v>
      </c>
      <c r="C6" s="47" t="s">
        <v>8</v>
      </c>
      <c r="D6" s="68" t="s">
        <v>41</v>
      </c>
      <c r="E6" s="48">
        <f t="shared" si="1"/>
        <v>41673</v>
      </c>
      <c r="F6" s="146">
        <f>IF(E6="","",IF(MOD(WEEKNUM(E6,2)+$AB$1-1,$AB$2)=0,$AB$2,MOD(WEEKNUM(E6,2)+$AB$1-1,$AB$2)))</f>
        <v>19</v>
      </c>
      <c r="G6" s="67">
        <f>IF(C30&gt;=$AC$1,1,C30+1)</f>
        <v>1</v>
      </c>
      <c r="H6" s="49">
        <v>14</v>
      </c>
      <c r="I6" s="46">
        <f t="shared" si="2"/>
        <v>41701</v>
      </c>
      <c r="J6" s="146">
        <f>IF(I6="","",IF(MOD(WEEKNUM(I6,2)+$AB$1-1,$AB$2)=0,$AB$2,MOD(WEEKNUM(I6,2)+$AB$1-1,$AB$2)))</f>
        <v>4</v>
      </c>
      <c r="K6" s="67">
        <f>IF(G27&gt;=$AC$1,1,G27+1)</f>
        <v>1</v>
      </c>
      <c r="L6" s="50">
        <v>9</v>
      </c>
      <c r="M6" s="51">
        <f t="shared" si="3"/>
        <v>41732</v>
      </c>
      <c r="N6" s="146">
        <f>IF(M6="","",IF(MOD(WEEKNUM(M6,2)+$AB$1-1,$AB$2)=0,$AB$2,MOD(WEEKNUM(M6,2)+$AB$1-1,$AB$2)))</f>
        <v>8</v>
      </c>
      <c r="O6" s="53"/>
      <c r="P6" s="52" t="s">
        <v>42</v>
      </c>
      <c r="Q6" s="51">
        <f t="shared" si="4"/>
        <v>41762</v>
      </c>
      <c r="R6" s="146">
        <f>IF(Q6="","",IF(MOD(WEEKNUM(Q6,2)+$AB$1-1,$AB$2)=0,$AB$2,MOD(WEEKNUM(Q6,2)+$AB$1-1,$AB$2)))</f>
        <v>12</v>
      </c>
      <c r="S6" s="63" t="s">
        <v>6</v>
      </c>
      <c r="T6" s="49" t="s">
        <v>10</v>
      </c>
      <c r="U6" s="46">
        <f t="shared" si="5"/>
        <v>41793</v>
      </c>
      <c r="V6" s="146">
        <f>IF(U6="","",IF(MOD(WEEKNUM(U6,2)+$AB$1-1,$AB$2)=0,$AB$2,MOD(WEEKNUM(U6,2)+$AB$1-1,$AB$2)))</f>
        <v>17</v>
      </c>
      <c r="W6" s="53" t="s">
        <v>6</v>
      </c>
      <c r="X6" s="50">
        <v>11</v>
      </c>
      <c r="Y6" s="51">
        <f t="shared" si="6"/>
        <v>41823</v>
      </c>
      <c r="Z6" s="146">
        <f>IF(Y6="","",IF(MOD(WEEKNUM(Y6,2)+$AB$1-1,$AB$2)=0,$AB$2,MOD(WEEKNUM(Y6,2)+$AB$1-1,$AB$2)))</f>
        <v>2</v>
      </c>
      <c r="AA6" s="53"/>
      <c r="AB6" s="52">
        <v>17</v>
      </c>
      <c r="AC6" s="58">
        <f t="shared" si="7"/>
        <v>41854</v>
      </c>
      <c r="AD6" s="146">
        <f>IF(AC6="","",IF(MOD(WEEKNUM(AC6,2)+$AB$1-1,$AB$2)=0,$AB$2,MOD(WEEKNUM(AC6,2)+$AB$1-1,$AB$2)))</f>
        <v>6</v>
      </c>
      <c r="AE6" s="136" t="s">
        <v>8</v>
      </c>
      <c r="AF6" s="52" t="s">
        <v>10</v>
      </c>
      <c r="AG6" s="51">
        <f t="shared" si="8"/>
        <v>41885</v>
      </c>
      <c r="AH6" s="146">
        <f>IF(AG6="","",IF(MOD(WEEKNUM(AG6,2)+$AB$1-1,$AB$2)=0,$AB$2,MOD(WEEKNUM(AG6,2)+$AB$1-1,$AB$2)))</f>
        <v>11</v>
      </c>
      <c r="AI6" s="53"/>
      <c r="AJ6" s="52" t="s">
        <v>14</v>
      </c>
      <c r="AK6" s="51">
        <f t="shared" si="9"/>
        <v>41915</v>
      </c>
      <c r="AL6" s="146">
        <f>IF(AK6="","",IF(MOD(WEEKNUM(AK6,2)+$AB$1-1,$AB$2)=0,$AB$2,MOD(WEEKNUM(AK6,2)+$AB$1-1,$AB$2)))</f>
        <v>15</v>
      </c>
      <c r="AM6" s="53"/>
      <c r="AN6" s="52"/>
      <c r="AO6" s="48">
        <f t="shared" si="10"/>
        <v>41946</v>
      </c>
      <c r="AP6" s="146">
        <f>IF(AO6="","",IF(MOD(WEEKNUM(AO6,2)+$AB$1-1,$AB$2)=0,$AB$2,MOD(WEEKNUM(AO6,2)+$AB$1-1,$AB$2)))</f>
        <v>1</v>
      </c>
      <c r="AQ6" s="67">
        <f>IF(AM30&gt;=$AC$1,1,AM30+1)</f>
        <v>1</v>
      </c>
      <c r="AR6" s="49"/>
      <c r="AS6" s="46">
        <f t="shared" si="11"/>
        <v>41976</v>
      </c>
      <c r="AT6" s="146">
        <f>IF(AS6="","",IF(MOD(WEEKNUM(AS6,2)+$AB$1-1,$AB$2)=0,$AB$2,MOD(WEEKNUM(AS6,2)+$AB$1-1,$AB$2)))</f>
        <v>5</v>
      </c>
      <c r="AU6" s="42" t="s">
        <v>6</v>
      </c>
      <c r="AV6" s="59"/>
      <c r="AW6" s="60"/>
      <c r="AX6" s="208" t="s">
        <v>14</v>
      </c>
      <c r="AY6" s="208"/>
      <c r="AZ6" s="209"/>
      <c r="BA6" s="61">
        <f>COUNTIF(A4:AV33,"CP")</f>
        <v>20</v>
      </c>
      <c r="BB6" s="210" t="s">
        <v>15</v>
      </c>
      <c r="BC6" s="211"/>
      <c r="BD6" s="211"/>
      <c r="BE6" s="212"/>
      <c r="BF6" s="213" t="s">
        <v>16</v>
      </c>
      <c r="BG6" s="214"/>
      <c r="BH6" s="215"/>
      <c r="BI6" s="61">
        <f>COUNTIF(A4:AV33,"CP")</f>
        <v>20</v>
      </c>
      <c r="BJ6" s="210" t="s">
        <v>17</v>
      </c>
      <c r="BK6" s="211"/>
      <c r="BL6" s="211"/>
      <c r="BM6" s="212"/>
      <c r="BN6" s="57"/>
      <c r="BO6" s="57"/>
      <c r="BP6" s="57"/>
      <c r="BQ6" s="57"/>
      <c r="BR6" s="57"/>
      <c r="BS6" s="124" t="s">
        <v>34</v>
      </c>
      <c r="BT6" s="126">
        <v>41994</v>
      </c>
      <c r="BU6" s="127">
        <v>41645</v>
      </c>
      <c r="CA6" s="17"/>
    </row>
    <row r="7" spans="1:79" ht="35.1" customHeight="1">
      <c r="A7" s="46">
        <f t="shared" si="0"/>
        <v>41643</v>
      </c>
      <c r="B7" s="146">
        <f>IF(A7="","",IF(MOD(WEEKNUM(A7,2)+$AB$1-1,$AB$2)=0,$AB$2,MOD(WEEKNUM(A7,2)+$AB$1-1,$AB$2)))</f>
        <v>14</v>
      </c>
      <c r="C7" s="47" t="s">
        <v>8</v>
      </c>
      <c r="D7" s="68" t="s">
        <v>10</v>
      </c>
      <c r="E7" s="48">
        <f t="shared" si="1"/>
        <v>41674</v>
      </c>
      <c r="F7" s="146">
        <f>IF(E7="","",IF(MOD(WEEKNUM(E7,2)+$AB$1-1,$AB$2)=0,$AB$2,MOD(WEEKNUM(E7,2)+$AB$1-1,$AB$2)))</f>
        <v>19</v>
      </c>
      <c r="G7" s="53"/>
      <c r="H7" s="49">
        <v>17</v>
      </c>
      <c r="I7" s="46">
        <f t="shared" si="2"/>
        <v>41702</v>
      </c>
      <c r="J7" s="146">
        <f>IF(I7="","",IF(MOD(WEEKNUM(I7,2)+$AB$1-1,$AB$2)=0,$AB$2,MOD(WEEKNUM(I7,2)+$AB$1-1,$AB$2)))</f>
        <v>4</v>
      </c>
      <c r="K7" s="53" t="s">
        <v>6</v>
      </c>
      <c r="L7" s="50" t="s">
        <v>10</v>
      </c>
      <c r="M7" s="51">
        <f t="shared" si="3"/>
        <v>41733</v>
      </c>
      <c r="N7" s="146">
        <f>IF(M7="","",IF(MOD(WEEKNUM(M7,2)+$AB$1-1,$AB$2)=0,$AB$2,MOD(WEEKNUM(M7,2)+$AB$1-1,$AB$2)))</f>
        <v>8</v>
      </c>
      <c r="O7" s="53" t="s">
        <v>6</v>
      </c>
      <c r="P7" s="52">
        <v>11</v>
      </c>
      <c r="Q7" s="51">
        <f t="shared" si="4"/>
        <v>41763</v>
      </c>
      <c r="R7" s="146">
        <f>IF(Q7="","",IF(MOD(WEEKNUM(Q7,2)+$AB$1-1,$AB$2)=0,$AB$2,MOD(WEEKNUM(Q7,2)+$AB$1-1,$AB$2)))</f>
        <v>12</v>
      </c>
      <c r="S7" s="97"/>
      <c r="T7" s="62" t="s">
        <v>10</v>
      </c>
      <c r="U7" s="46">
        <f t="shared" si="5"/>
        <v>41794</v>
      </c>
      <c r="V7" s="146">
        <f>IF(U7="","",IF(MOD(WEEKNUM(U7,2)+$AB$1-1,$AB$2)=0,$AB$2,MOD(WEEKNUM(U7,2)+$AB$1-1,$AB$2)))</f>
        <v>17</v>
      </c>
      <c r="W7" s="42"/>
      <c r="X7" s="50">
        <v>7</v>
      </c>
      <c r="Y7" s="51">
        <f t="shared" si="6"/>
        <v>41824</v>
      </c>
      <c r="Z7" s="146">
        <f>IF(Y7="","",IF(MOD(WEEKNUM(Y7,2)+$AB$1-1,$AB$2)=0,$AB$2,MOD(WEEKNUM(Y7,2)+$AB$1-1,$AB$2)))</f>
        <v>2</v>
      </c>
      <c r="AA7" s="53"/>
      <c r="AB7" s="52">
        <v>14</v>
      </c>
      <c r="AC7" s="51">
        <f t="shared" si="7"/>
        <v>41855</v>
      </c>
      <c r="AD7" s="146">
        <f>IF(AC7="","",IF(MOD(WEEKNUM(AC7,2)+$AB$1-1,$AB$2)=0,$AB$2,MOD(WEEKNUM(AC7,2)+$AB$1-1,$AB$2)))</f>
        <v>7</v>
      </c>
      <c r="AE7" s="67">
        <f>IF(AA31&gt;=$AC$1,1,AA31+1)</f>
        <v>1</v>
      </c>
      <c r="AF7" s="67">
        <f>IF(AB28&gt;=$AC$1,1,AB28+1)</f>
        <v>1</v>
      </c>
      <c r="AG7" s="51">
        <f t="shared" si="8"/>
        <v>41886</v>
      </c>
      <c r="AH7" s="146">
        <f>IF(AG7="","",IF(MOD(WEEKNUM(AG7,2)+$AB$1-1,$AB$2)=0,$AB$2,MOD(WEEKNUM(AG7,2)+$AB$1-1,$AB$2)))</f>
        <v>11</v>
      </c>
      <c r="AI7" s="53"/>
      <c r="AJ7" s="52" t="s">
        <v>14</v>
      </c>
      <c r="AK7" s="51">
        <f t="shared" si="9"/>
        <v>41916</v>
      </c>
      <c r="AL7" s="146">
        <f>IF(AK7="","",IF(MOD(WEEKNUM(AK7,2)+$AB$1-1,$AB$2)=0,$AB$2,MOD(WEEKNUM(AK7,2)+$AB$1-1,$AB$2)))</f>
        <v>15</v>
      </c>
      <c r="AM7" s="53"/>
      <c r="AN7" s="52" t="s">
        <v>10</v>
      </c>
      <c r="AO7" s="48">
        <f t="shared" si="10"/>
        <v>41947</v>
      </c>
      <c r="AP7" s="146">
        <f>IF(AO7="","",IF(MOD(WEEKNUM(AO7,2)+$AB$1-1,$AB$2)=0,$AB$2,MOD(WEEKNUM(AO7,2)+$AB$1-1,$AB$2)))</f>
        <v>1</v>
      </c>
      <c r="AQ7" s="53" t="s">
        <v>6</v>
      </c>
      <c r="AR7" s="49" t="s">
        <v>10</v>
      </c>
      <c r="AS7" s="46">
        <f t="shared" si="11"/>
        <v>41977</v>
      </c>
      <c r="AT7" s="146">
        <f>IF(AS7="","",IF(MOD(WEEKNUM(AS7,2)+$AB$1-1,$AB$2)=0,$AB$2,MOD(WEEKNUM(AS7,2)+$AB$1-1,$AB$2)))</f>
        <v>5</v>
      </c>
      <c r="AU7" s="53"/>
      <c r="AV7" s="59"/>
      <c r="AW7" s="60"/>
      <c r="AX7" s="216" t="s">
        <v>18</v>
      </c>
      <c r="AY7" s="217"/>
      <c r="AZ7" s="218"/>
      <c r="BA7" s="61">
        <f>COUNTIF(A4:AV33,"RD")</f>
        <v>0</v>
      </c>
      <c r="BB7" s="210" t="s">
        <v>19</v>
      </c>
      <c r="BC7" s="211"/>
      <c r="BD7" s="211"/>
      <c r="BE7" s="212"/>
      <c r="BF7" s="219" t="s">
        <v>43</v>
      </c>
      <c r="BG7" s="220"/>
      <c r="BH7" s="221"/>
      <c r="BI7" s="61">
        <f>COUNTIF(A4:AV33,"SL")</f>
        <v>0</v>
      </c>
      <c r="BJ7" s="210" t="s">
        <v>44</v>
      </c>
      <c r="BK7" s="211"/>
      <c r="BL7" s="211"/>
      <c r="BM7" s="212"/>
      <c r="BN7" s="57"/>
      <c r="BO7" s="57"/>
      <c r="BP7" s="57"/>
      <c r="BQ7" s="57"/>
      <c r="BR7" s="57"/>
      <c r="BS7" s="124" t="s">
        <v>35</v>
      </c>
      <c r="BT7" s="126">
        <v>41685</v>
      </c>
      <c r="BU7" s="127">
        <v>41701</v>
      </c>
    </row>
    <row r="8" spans="1:79" ht="35.1" customHeight="1" thickBot="1">
      <c r="A8" s="46">
        <f t="shared" si="0"/>
        <v>41644</v>
      </c>
      <c r="B8" s="146">
        <f>IF(A8="","",IF(MOD(WEEKNUM(A8,2)+$AB$1-1,$AB$2)=0,$AB$2,MOD(WEEKNUM(A8,2)+$AB$1-1,$AB$2)))</f>
        <v>14</v>
      </c>
      <c r="C8" s="137" t="s">
        <v>8</v>
      </c>
      <c r="D8" s="68" t="s">
        <v>10</v>
      </c>
      <c r="E8" s="48">
        <f t="shared" si="1"/>
        <v>41675</v>
      </c>
      <c r="F8" s="146">
        <f>IF(E8="","",IF(MOD(WEEKNUM(E8,2)+$AB$1-1,$AB$2)=0,$AB$2,MOD(WEEKNUM(E8,2)+$AB$1-1,$AB$2)))</f>
        <v>19</v>
      </c>
      <c r="G8" s="98" t="s">
        <v>6</v>
      </c>
      <c r="H8" s="49">
        <v>15</v>
      </c>
      <c r="I8" s="46">
        <f t="shared" si="2"/>
        <v>41703</v>
      </c>
      <c r="J8" s="146">
        <f>IF(I8="","",IF(MOD(WEEKNUM(I8,2)+$AB$1-1,$AB$2)=0,$AB$2,MOD(WEEKNUM(I8,2)+$AB$1-1,$AB$2)))</f>
        <v>4</v>
      </c>
      <c r="K8" s="42"/>
      <c r="L8" s="50">
        <v>8</v>
      </c>
      <c r="M8" s="51">
        <f t="shared" si="3"/>
        <v>41734</v>
      </c>
      <c r="N8" s="146">
        <f>IF(M8="","",IF(MOD(WEEKNUM(M8,2)+$AB$1-1,$AB$2)=0,$AB$2,MOD(WEEKNUM(M8,2)+$AB$1-1,$AB$2)))</f>
        <v>8</v>
      </c>
      <c r="O8" s="63"/>
      <c r="P8" s="52">
        <v>3</v>
      </c>
      <c r="Q8" s="51">
        <f t="shared" si="4"/>
        <v>41764</v>
      </c>
      <c r="R8" s="146">
        <f>IF(Q8="","",IF(MOD(WEEKNUM(Q8,2)+$AB$1-1,$AB$2)=0,$AB$2,MOD(WEEKNUM(Q8,2)+$AB$1-1,$AB$2)))</f>
        <v>13</v>
      </c>
      <c r="S8" s="67">
        <f>IF(O31&gt;=$AC$1,1,O31+1)</f>
        <v>1</v>
      </c>
      <c r="T8" s="49">
        <v>8</v>
      </c>
      <c r="U8" s="46">
        <f t="shared" si="5"/>
        <v>41795</v>
      </c>
      <c r="V8" s="146">
        <f>IF(U8="","",IF(MOD(WEEKNUM(U8,2)+$AB$1-1,$AB$2)=0,$AB$2,MOD(WEEKNUM(U8,2)+$AB$1-1,$AB$2)))</f>
        <v>17</v>
      </c>
      <c r="W8" s="53"/>
      <c r="X8" s="50">
        <v>7</v>
      </c>
      <c r="Y8" s="51">
        <f t="shared" si="6"/>
        <v>41825</v>
      </c>
      <c r="Z8" s="146">
        <f>IF(Y8="","",IF(MOD(WEEKNUM(Y8,2)+$AB$1-1,$AB$2)=0,$AB$2,MOD(WEEKNUM(Y8,2)+$AB$1-1,$AB$2)))</f>
        <v>2</v>
      </c>
      <c r="AA8" s="53" t="s">
        <v>6</v>
      </c>
      <c r="AB8" s="52" t="s">
        <v>10</v>
      </c>
      <c r="AC8" s="51">
        <f t="shared" si="7"/>
        <v>41856</v>
      </c>
      <c r="AD8" s="146">
        <f>IF(AC8="","",IF(MOD(WEEKNUM(AC8,2)+$AB$1-1,$AB$2)=0,$AB$2,MOD(WEEKNUM(AC8,2)+$AB$1-1,$AB$2)))</f>
        <v>7</v>
      </c>
      <c r="AE8" s="53" t="s">
        <v>8</v>
      </c>
      <c r="AF8" s="52"/>
      <c r="AG8" s="51">
        <f t="shared" si="8"/>
        <v>41887</v>
      </c>
      <c r="AH8" s="146">
        <f>IF(AG8="","",IF(MOD(WEEKNUM(AG8,2)+$AB$1-1,$AB$2)=0,$AB$2,MOD(WEEKNUM(AG8,2)+$AB$1-1,$AB$2)))</f>
        <v>11</v>
      </c>
      <c r="AI8" s="53"/>
      <c r="AJ8" s="52" t="s">
        <v>14</v>
      </c>
      <c r="AK8" s="51">
        <f t="shared" si="9"/>
        <v>41917</v>
      </c>
      <c r="AL8" s="146">
        <f>IF(AK8="","",IF(MOD(WEEKNUM(AK8,2)+$AB$1-1,$AB$2)=0,$AB$2,MOD(WEEKNUM(AK8,2)+$AB$1-1,$AB$2)))</f>
        <v>15</v>
      </c>
      <c r="AM8" s="97"/>
      <c r="AN8" s="52" t="s">
        <v>10</v>
      </c>
      <c r="AO8" s="48">
        <f t="shared" si="10"/>
        <v>41948</v>
      </c>
      <c r="AP8" s="146">
        <f>IF(AO8="","",IF(MOD(WEEKNUM(AO8,2)+$AB$1-1,$AB$2)=0,$AB$2,MOD(WEEKNUM(AO8,2)+$AB$1-1,$AB$2)))</f>
        <v>1</v>
      </c>
      <c r="AQ8" s="42" t="s">
        <v>6</v>
      </c>
      <c r="AR8" s="49"/>
      <c r="AS8" s="46">
        <f t="shared" si="11"/>
        <v>41978</v>
      </c>
      <c r="AT8" s="146">
        <f>IF(AS8="","",IF(MOD(WEEKNUM(AS8,2)+$AB$1-1,$AB$2)=0,$AB$2,MOD(WEEKNUM(AS8,2)+$AB$1-1,$AB$2)))</f>
        <v>5</v>
      </c>
      <c r="AU8" s="53"/>
      <c r="AV8" s="59"/>
      <c r="AW8" s="64"/>
      <c r="AX8" s="200" t="s">
        <v>20</v>
      </c>
      <c r="AY8" s="200"/>
      <c r="AZ8" s="201"/>
      <c r="BA8" s="65">
        <f>COUNTIF(A3:AV31,"RDP")</f>
        <v>0</v>
      </c>
      <c r="BB8" s="184" t="s">
        <v>21</v>
      </c>
      <c r="BC8" s="185"/>
      <c r="BD8" s="185"/>
      <c r="BE8" s="186"/>
      <c r="BF8" s="202" t="s">
        <v>8</v>
      </c>
      <c r="BG8" s="203"/>
      <c r="BH8" s="204"/>
      <c r="BI8" s="65">
        <f>COUNTIF(A3:AV31,"V")</f>
        <v>83</v>
      </c>
      <c r="BJ8" s="184" t="s">
        <v>22</v>
      </c>
      <c r="BK8" s="185"/>
      <c r="BL8" s="185"/>
      <c r="BM8" s="186"/>
      <c r="BN8" s="57"/>
      <c r="BO8" s="57"/>
      <c r="BP8" s="57"/>
      <c r="BQ8" s="57"/>
      <c r="BR8" s="57"/>
      <c r="BS8" s="124" t="s">
        <v>36</v>
      </c>
      <c r="BT8" s="126">
        <v>41741</v>
      </c>
      <c r="BU8" s="127">
        <v>41757</v>
      </c>
    </row>
    <row r="9" spans="1:79" ht="35.1" customHeight="1" thickBot="1">
      <c r="A9" s="66">
        <f t="shared" si="0"/>
        <v>41645</v>
      </c>
      <c r="B9" s="146">
        <f>IF(A9="","",IF(MOD(WEEKNUM(A9,2)+$AB$1-1,$AB$2)=0,$AB$2,MOD(WEEKNUM(A9,2)+$AB$1-1,$AB$2)))</f>
        <v>15</v>
      </c>
      <c r="C9" s="131" t="b">
        <f t="shared" ref="C9:C12" si="12">IF(TEXT(B9,"jjj")="lun",IF(C8&gt;$AC$1,C8+1,C8))</f>
        <v>0</v>
      </c>
      <c r="D9" s="68">
        <v>6</v>
      </c>
      <c r="E9" s="48">
        <f t="shared" si="1"/>
        <v>41676</v>
      </c>
      <c r="F9" s="146">
        <f>IF(E9="","",IF(MOD(WEEKNUM(E9,2)+$AB$1-1,$AB$2)=0,$AB$2,MOD(WEEKNUM(E9,2)+$AB$1-1,$AB$2)))</f>
        <v>19</v>
      </c>
      <c r="G9" s="53" t="s">
        <v>6</v>
      </c>
      <c r="H9" s="49">
        <v>9</v>
      </c>
      <c r="I9" s="46">
        <f t="shared" si="2"/>
        <v>41704</v>
      </c>
      <c r="J9" s="146">
        <f>IF(I9="","",IF(MOD(WEEKNUM(I9,2)+$AB$1-1,$AB$2)=0,$AB$2,MOD(WEEKNUM(I9,2)+$AB$1-1,$AB$2)))</f>
        <v>4</v>
      </c>
      <c r="K9" s="53"/>
      <c r="L9" s="50">
        <v>14</v>
      </c>
      <c r="M9" s="51">
        <f t="shared" si="3"/>
        <v>41735</v>
      </c>
      <c r="N9" s="146">
        <f>IF(M9="","",IF(MOD(WEEKNUM(M9,2)+$AB$1-1,$AB$2)=0,$AB$2,MOD(WEEKNUM(M9,2)+$AB$1-1,$AB$2)))</f>
        <v>8</v>
      </c>
      <c r="O9" s="39"/>
      <c r="P9" s="68" t="s">
        <v>10</v>
      </c>
      <c r="Q9" s="51">
        <f t="shared" si="4"/>
        <v>41765</v>
      </c>
      <c r="R9" s="146">
        <f>IF(Q9="","",IF(MOD(WEEKNUM(Q9,2)+$AB$1-1,$AB$2)=0,$AB$2,MOD(WEEKNUM(Q9,2)+$AB$1-1,$AB$2)))</f>
        <v>13</v>
      </c>
      <c r="S9" s="53" t="s">
        <v>6</v>
      </c>
      <c r="T9" s="49">
        <v>10</v>
      </c>
      <c r="U9" s="46">
        <f t="shared" si="5"/>
        <v>41796</v>
      </c>
      <c r="V9" s="146">
        <f>IF(U9="","",IF(MOD(WEEKNUM(U9,2)+$AB$1-1,$AB$2)=0,$AB$2,MOD(WEEKNUM(U9,2)+$AB$1-1,$AB$2)))</f>
        <v>17</v>
      </c>
      <c r="W9" s="53"/>
      <c r="X9" s="50">
        <v>17</v>
      </c>
      <c r="Y9" s="51">
        <f t="shared" si="6"/>
        <v>41826</v>
      </c>
      <c r="Z9" s="146">
        <f>IF(Y9="","",IF(MOD(WEEKNUM(Y9,2)+$AB$1-1,$AB$2)=0,$AB$2,MOD(WEEKNUM(Y9,2)+$AB$1-1,$AB$2)))</f>
        <v>2</v>
      </c>
      <c r="AA9" s="97" t="s">
        <v>6</v>
      </c>
      <c r="AB9" s="52" t="s">
        <v>10</v>
      </c>
      <c r="AC9" s="51">
        <f t="shared" si="7"/>
        <v>41857</v>
      </c>
      <c r="AD9" s="146">
        <f>IF(AC9="","",IF(MOD(WEEKNUM(AC9,2)+$AB$1-1,$AB$2)=0,$AB$2,MOD(WEEKNUM(AC9,2)+$AB$1-1,$AB$2)))</f>
        <v>7</v>
      </c>
      <c r="AE9" s="42" t="s">
        <v>8</v>
      </c>
      <c r="AF9" s="52" t="s">
        <v>6</v>
      </c>
      <c r="AG9" s="51">
        <f t="shared" si="8"/>
        <v>41888</v>
      </c>
      <c r="AH9" s="146">
        <f>IF(AG9="","",IF(MOD(WEEKNUM(AG9,2)+$AB$1-1,$AB$2)=0,$AB$2,MOD(WEEKNUM(AG9,2)+$AB$1-1,$AB$2)))</f>
        <v>11</v>
      </c>
      <c r="AI9" s="63"/>
      <c r="AJ9" s="52" t="s">
        <v>10</v>
      </c>
      <c r="AK9" s="51">
        <f t="shared" si="9"/>
        <v>41918</v>
      </c>
      <c r="AL9" s="146">
        <f>IF(AK9="","",IF(MOD(WEEKNUM(AK9,2)+$AB$1-1,$AB$2)=0,$AB$2,MOD(WEEKNUM(AK9,2)+$AB$1-1,$AB$2)))</f>
        <v>16</v>
      </c>
      <c r="AM9" s="67">
        <f>IF(AI32&gt;=$AC$1,1,AI32+1)</f>
        <v>1</v>
      </c>
      <c r="AN9" s="52" t="s">
        <v>6</v>
      </c>
      <c r="AO9" s="48">
        <f t="shared" si="10"/>
        <v>41949</v>
      </c>
      <c r="AP9" s="146">
        <f>IF(AO9="","",IF(MOD(WEEKNUM(AO9,2)+$AB$1-1,$AB$2)=0,$AB$2,MOD(WEEKNUM(AO9,2)+$AB$1-1,$AB$2)))</f>
        <v>1</v>
      </c>
      <c r="AQ9" s="53"/>
      <c r="AR9" s="49"/>
      <c r="AS9" s="46">
        <f t="shared" si="11"/>
        <v>41979</v>
      </c>
      <c r="AT9" s="146">
        <f>IF(AS9="","",IF(MOD(WEEKNUM(AS9,2)+$AB$1-1,$AB$2)=0,$AB$2,MOD(WEEKNUM(AS9,2)+$AB$1-1,$AB$2)))</f>
        <v>5</v>
      </c>
      <c r="AU9" s="53"/>
      <c r="AV9" s="59" t="s">
        <v>10</v>
      </c>
      <c r="AW9" s="64"/>
      <c r="AX9" s="182" t="s">
        <v>23</v>
      </c>
      <c r="AY9" s="182"/>
      <c r="AZ9" s="183"/>
      <c r="BA9" s="65">
        <f>COUNTIF(A4:AV33,"RCR")</f>
        <v>2</v>
      </c>
      <c r="BB9" s="184" t="s">
        <v>24</v>
      </c>
      <c r="BC9" s="185"/>
      <c r="BD9" s="185"/>
      <c r="BE9" s="186"/>
      <c r="BF9" s="205" t="s">
        <v>25</v>
      </c>
      <c r="BG9" s="206"/>
      <c r="BH9" s="207"/>
      <c r="BI9" s="65">
        <f>COUNTIF(A4:AV33,"GR")</f>
        <v>0</v>
      </c>
      <c r="BJ9" s="184" t="s">
        <v>26</v>
      </c>
      <c r="BK9" s="185"/>
      <c r="BL9" s="185"/>
      <c r="BM9" s="186"/>
      <c r="BN9" s="57"/>
      <c r="BO9" s="57"/>
      <c r="BP9" s="57"/>
      <c r="BQ9" s="57"/>
      <c r="BR9" s="57"/>
      <c r="BS9" s="125" t="s">
        <v>37</v>
      </c>
      <c r="BT9" s="128">
        <v>41825</v>
      </c>
      <c r="BU9" s="129">
        <v>41883</v>
      </c>
    </row>
    <row r="10" spans="1:79" ht="35.1" customHeight="1" thickBot="1">
      <c r="A10" s="46">
        <f t="shared" si="0"/>
        <v>41646</v>
      </c>
      <c r="B10" s="146">
        <f>IF(A10="","",IF(MOD(WEEKNUM(A10,2)+$AB$1-1,$AB$2)=0,$AB$2,MOD(WEEKNUM(A10,2)+$AB$1-1,$AB$2)))</f>
        <v>15</v>
      </c>
      <c r="C10" s="131" t="b">
        <f t="shared" si="12"/>
        <v>0</v>
      </c>
      <c r="D10" s="68">
        <v>4</v>
      </c>
      <c r="E10" s="48">
        <f t="shared" si="1"/>
        <v>41677</v>
      </c>
      <c r="F10" s="146">
        <f>IF(E10="","",IF(MOD(WEEKNUM(E10,2)+$AB$1-1,$AB$2)=0,$AB$2,MOD(WEEKNUM(E10,2)+$AB$1-1,$AB$2)))</f>
        <v>19</v>
      </c>
      <c r="G10" s="53" t="s">
        <v>6</v>
      </c>
      <c r="H10" s="49">
        <v>6</v>
      </c>
      <c r="I10" s="46">
        <f t="shared" si="2"/>
        <v>41705</v>
      </c>
      <c r="J10" s="146">
        <f>IF(I10="","",IF(MOD(WEEKNUM(I10,2)+$AB$1-1,$AB$2)=0,$AB$2,MOD(WEEKNUM(I10,2)+$AB$1-1,$AB$2)))</f>
        <v>4</v>
      </c>
      <c r="K10" s="53"/>
      <c r="L10" s="50">
        <v>7</v>
      </c>
      <c r="M10" s="51">
        <f t="shared" si="3"/>
        <v>41736</v>
      </c>
      <c r="N10" s="146">
        <f>IF(M10="","",IF(MOD(WEEKNUM(M10,2)+$AB$1-1,$AB$2)=0,$AB$2,MOD(WEEKNUM(M10,2)+$AB$1-1,$AB$2)))</f>
        <v>9</v>
      </c>
      <c r="O10" s="67">
        <f>IF(K34&gt;=$AC$1,1,K34+1)</f>
        <v>1</v>
      </c>
      <c r="P10" s="52">
        <v>5</v>
      </c>
      <c r="Q10" s="51">
        <f t="shared" si="4"/>
        <v>41766</v>
      </c>
      <c r="R10" s="146">
        <f>IF(Q10="","",IF(MOD(WEEKNUM(Q10,2)+$AB$1-1,$AB$2)=0,$AB$2,MOD(WEEKNUM(Q10,2)+$AB$1-1,$AB$2)))</f>
        <v>13</v>
      </c>
      <c r="S10" s="42" t="s">
        <v>6</v>
      </c>
      <c r="T10" s="49">
        <v>6</v>
      </c>
      <c r="U10" s="46">
        <f t="shared" si="5"/>
        <v>41797</v>
      </c>
      <c r="V10" s="146">
        <f>IF(U10="","",IF(MOD(WEEKNUM(U10,2)+$AB$1-1,$AB$2)=0,$AB$2,MOD(WEEKNUM(U10,2)+$AB$1-1,$AB$2)))</f>
        <v>17</v>
      </c>
      <c r="W10" s="63" t="s">
        <v>6</v>
      </c>
      <c r="X10" s="50" t="s">
        <v>10</v>
      </c>
      <c r="Y10" s="51">
        <f t="shared" si="6"/>
        <v>41827</v>
      </c>
      <c r="Z10" s="146">
        <f>IF(Y10="","",IF(MOD(WEEKNUM(Y10,2)+$AB$1-1,$AB$2)=0,$AB$2,MOD(WEEKNUM(Y10,2)+$AB$1-1,$AB$2)))</f>
        <v>3</v>
      </c>
      <c r="AA10" s="67">
        <f>IF(W33&gt;=$AC$1,1,W33+1)</f>
        <v>1</v>
      </c>
      <c r="AB10" s="52"/>
      <c r="AC10" s="51">
        <f t="shared" si="7"/>
        <v>41858</v>
      </c>
      <c r="AD10" s="146">
        <f>IF(AC10="","",IF(MOD(WEEKNUM(AC10,2)+$AB$1-1,$AB$2)=0,$AB$2,MOD(WEEKNUM(AC10,2)+$AB$1-1,$AB$2)))</f>
        <v>7</v>
      </c>
      <c r="AE10" s="53" t="s">
        <v>8</v>
      </c>
      <c r="AF10" s="52"/>
      <c r="AG10" s="51">
        <f t="shared" si="8"/>
        <v>41889</v>
      </c>
      <c r="AH10" s="146">
        <f>IF(AG10="","",IF(MOD(WEEKNUM(AG10,2)+$AB$1-1,$AB$2)=0,$AB$2,MOD(WEEKNUM(AG10,2)+$AB$1-1,$AB$2)))</f>
        <v>11</v>
      </c>
      <c r="AI10" s="97"/>
      <c r="AJ10" s="68" t="s">
        <v>10</v>
      </c>
      <c r="AK10" s="51">
        <f t="shared" si="9"/>
        <v>41919</v>
      </c>
      <c r="AL10" s="146">
        <f>IF(AK10="","",IF(MOD(WEEKNUM(AK10,2)+$AB$1-1,$AB$2)=0,$AB$2,MOD(WEEKNUM(AK10,2)+$AB$1-1,$AB$2)))</f>
        <v>16</v>
      </c>
      <c r="AM10" s="53"/>
      <c r="AN10" s="52" t="s">
        <v>6</v>
      </c>
      <c r="AO10" s="48">
        <f t="shared" si="10"/>
        <v>41950</v>
      </c>
      <c r="AP10" s="146">
        <f>IF(AO10="","",IF(MOD(WEEKNUM(AO10,2)+$AB$1-1,$AB$2)=0,$AB$2,MOD(WEEKNUM(AO10,2)+$AB$1-1,$AB$2)))</f>
        <v>1</v>
      </c>
      <c r="AQ10" s="53"/>
      <c r="AR10" s="49"/>
      <c r="AS10" s="46">
        <f t="shared" si="11"/>
        <v>41980</v>
      </c>
      <c r="AT10" s="146">
        <f>IF(AS10="","",IF(MOD(WEEKNUM(AS10,2)+$AB$1-1,$AB$2)=0,$AB$2,MOD(WEEKNUM(AS10,2)+$AB$1-1,$AB$2)))</f>
        <v>5</v>
      </c>
      <c r="AU10" s="97"/>
      <c r="AV10" s="59" t="s">
        <v>10</v>
      </c>
      <c r="AW10" s="70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45"/>
      <c r="BM10" s="57"/>
      <c r="BN10" s="57"/>
      <c r="BO10" s="57"/>
      <c r="BP10" s="57"/>
      <c r="BQ10" s="57"/>
      <c r="BR10" s="57"/>
    </row>
    <row r="11" spans="1:79" ht="35.1" customHeight="1" thickBot="1">
      <c r="A11" s="66">
        <f t="shared" si="0"/>
        <v>41647</v>
      </c>
      <c r="B11" s="146">
        <f>IF(A11="","",IF(MOD(WEEKNUM(A11,2)+$AB$1-1,$AB$2)=0,$AB$2,MOD(WEEKNUM(A11,2)+$AB$1-1,$AB$2)))</f>
        <v>15</v>
      </c>
      <c r="C11" s="131" t="b">
        <f t="shared" si="12"/>
        <v>0</v>
      </c>
      <c r="D11" s="68">
        <v>1</v>
      </c>
      <c r="E11" s="48">
        <f t="shared" si="1"/>
        <v>41678</v>
      </c>
      <c r="F11" s="146">
        <f>IF(E11="","",IF(MOD(WEEKNUM(E11,2)+$AB$1-1,$AB$2)=0,$AB$2,MOD(WEEKNUM(E11,2)+$AB$1-1,$AB$2)))</f>
        <v>19</v>
      </c>
      <c r="G11" s="53" t="s">
        <v>6</v>
      </c>
      <c r="H11" s="49" t="s">
        <v>10</v>
      </c>
      <c r="I11" s="46">
        <f t="shared" si="2"/>
        <v>41706</v>
      </c>
      <c r="J11" s="146">
        <f>IF(I11="","",IF(MOD(WEEKNUM(I11,2)+$AB$1-1,$AB$2)=0,$AB$2,MOD(WEEKNUM(I11,2)+$AB$1-1,$AB$2)))</f>
        <v>4</v>
      </c>
      <c r="K11" s="63"/>
      <c r="L11" s="50">
        <v>4</v>
      </c>
      <c r="M11" s="51">
        <f t="shared" si="3"/>
        <v>41737</v>
      </c>
      <c r="N11" s="146">
        <f>IF(M11="","",IF(MOD(WEEKNUM(M11,2)+$AB$1-1,$AB$2)=0,$AB$2,MOD(WEEKNUM(M11,2)+$AB$1-1,$AB$2)))</f>
        <v>9</v>
      </c>
      <c r="O11" s="53"/>
      <c r="P11" s="52">
        <v>16</v>
      </c>
      <c r="Q11" s="51">
        <f t="shared" si="4"/>
        <v>41767</v>
      </c>
      <c r="R11" s="146">
        <f>IF(Q11="","",IF(MOD(WEEKNUM(Q11,2)+$AB$1-1,$AB$2)=0,$AB$2,MOD(WEEKNUM(Q11,2)+$AB$1-1,$AB$2)))</f>
        <v>13</v>
      </c>
      <c r="S11" s="53"/>
      <c r="T11" s="49">
        <v>15</v>
      </c>
      <c r="U11" s="46">
        <f t="shared" si="5"/>
        <v>41798</v>
      </c>
      <c r="V11" s="146">
        <f>IF(U11="","",IF(MOD(WEEKNUM(U11,2)+$AB$1-1,$AB$2)=0,$AB$2,MOD(WEEKNUM(U11,2)+$AB$1-1,$AB$2)))</f>
        <v>17</v>
      </c>
      <c r="W11" s="97"/>
      <c r="X11" s="71" t="s">
        <v>10</v>
      </c>
      <c r="Y11" s="51">
        <f t="shared" si="6"/>
        <v>41828</v>
      </c>
      <c r="Z11" s="146">
        <f>IF(Y11="","",IF(MOD(WEEKNUM(Y11,2)+$AB$1-1,$AB$2)=0,$AB$2,MOD(WEEKNUM(Y11,2)+$AB$1-1,$AB$2)))</f>
        <v>3</v>
      </c>
      <c r="AA11" s="53" t="s">
        <v>8</v>
      </c>
      <c r="AB11" s="52"/>
      <c r="AC11" s="51">
        <f t="shared" si="7"/>
        <v>41859</v>
      </c>
      <c r="AD11" s="146">
        <f>IF(AC11="","",IF(MOD(WEEKNUM(AC11,2)+$AB$1-1,$AB$2)=0,$AB$2,MOD(WEEKNUM(AC11,2)+$AB$1-1,$AB$2)))</f>
        <v>7</v>
      </c>
      <c r="AE11" s="53" t="s">
        <v>8</v>
      </c>
      <c r="AF11" s="52"/>
      <c r="AG11" s="51">
        <f t="shared" si="8"/>
        <v>41890</v>
      </c>
      <c r="AH11" s="146">
        <f>IF(AG11="","",IF(MOD(WEEKNUM(AG11,2)+$AB$1-1,$AB$2)=0,$AB$2,MOD(WEEKNUM(AG11,2)+$AB$1-1,$AB$2)))</f>
        <v>12</v>
      </c>
      <c r="AI11" s="67">
        <f>IF(AI4&gt;=$AC$1,1,AI4+1)</f>
        <v>1</v>
      </c>
      <c r="AJ11" s="52"/>
      <c r="AK11" s="51">
        <f t="shared" si="9"/>
        <v>41920</v>
      </c>
      <c r="AL11" s="146">
        <f>IF(AK11="","",IF(MOD(WEEKNUM(AK11,2)+$AB$1-1,$AB$2)=0,$AB$2,MOD(WEEKNUM(AK11,2)+$AB$1-1,$AB$2)))</f>
        <v>16</v>
      </c>
      <c r="AM11" s="42" t="s">
        <v>6</v>
      </c>
      <c r="AN11" s="52" t="s">
        <v>6</v>
      </c>
      <c r="AO11" s="48">
        <f t="shared" si="10"/>
        <v>41951</v>
      </c>
      <c r="AP11" s="146">
        <f>IF(AO11="","",IF(MOD(WEEKNUM(AO11,2)+$AB$1-1,$AB$2)=0,$AB$2,MOD(WEEKNUM(AO11,2)+$AB$1-1,$AB$2)))</f>
        <v>1</v>
      </c>
      <c r="AQ11" s="53"/>
      <c r="AR11" s="49"/>
      <c r="AS11" s="46">
        <f t="shared" si="11"/>
        <v>41981</v>
      </c>
      <c r="AT11" s="146">
        <f>IF(AS11="","",IF(MOD(WEEKNUM(AS11,2)+$AB$1-1,$AB$2)=0,$AB$2,MOD(WEEKNUM(AS11,2)+$AB$1-1,$AB$2)))</f>
        <v>6</v>
      </c>
      <c r="AU11" s="67">
        <f>IF(AU4&gt;=$AC$1,1,AU4+1)</f>
        <v>1</v>
      </c>
      <c r="AV11" s="59"/>
      <c r="AW11" s="70"/>
      <c r="AX11" s="187" t="s">
        <v>0</v>
      </c>
      <c r="AY11" s="187"/>
      <c r="AZ11" s="187"/>
      <c r="BA11" s="187"/>
      <c r="BB11" s="188">
        <f>L1</f>
        <v>10</v>
      </c>
      <c r="BC11" s="187"/>
      <c r="BD11" s="187"/>
      <c r="BE11" s="187"/>
      <c r="BF11" s="189"/>
      <c r="BG11" s="190"/>
      <c r="BH11" s="190"/>
      <c r="BI11" s="190"/>
      <c r="BJ11" s="190"/>
      <c r="BK11" s="190"/>
      <c r="BL11" s="191"/>
      <c r="BM11" s="9"/>
      <c r="BN11" s="57"/>
      <c r="BO11" s="57"/>
      <c r="BP11" s="57"/>
      <c r="BQ11" s="57"/>
      <c r="BR11" s="57"/>
    </row>
    <row r="12" spans="1:79" ht="35.1" customHeight="1" thickBot="1">
      <c r="A12" s="66">
        <f t="shared" si="0"/>
        <v>41648</v>
      </c>
      <c r="B12" s="146">
        <f>IF(A12="","",IF(MOD(WEEKNUM(A12,2)+$AB$1-1,$AB$2)=0,$AB$2,MOD(WEEKNUM(A12,2)+$AB$1-1,$AB$2)))</f>
        <v>15</v>
      </c>
      <c r="C12" s="131" t="b">
        <f t="shared" si="12"/>
        <v>0</v>
      </c>
      <c r="D12" s="68">
        <v>2</v>
      </c>
      <c r="E12" s="48">
        <f t="shared" si="1"/>
        <v>41679</v>
      </c>
      <c r="F12" s="146">
        <f>IF(E12="","",IF(MOD(WEEKNUM(E12,2)+$AB$1-1,$AB$2)=0,$AB$2,MOD(WEEKNUM(E12,2)+$AB$1-1,$AB$2)))</f>
        <v>19</v>
      </c>
      <c r="G12" s="138"/>
      <c r="H12" s="49" t="s">
        <v>10</v>
      </c>
      <c r="I12" s="46">
        <f t="shared" si="2"/>
        <v>41707</v>
      </c>
      <c r="J12" s="146">
        <f>IF(I12="","",IF(MOD(WEEKNUM(I12,2)+$AB$1-1,$AB$2)=0,$AB$2,MOD(WEEKNUM(I12,2)+$AB$1-1,$AB$2)))</f>
        <v>4</v>
      </c>
      <c r="K12" s="97"/>
      <c r="L12" s="71" t="s">
        <v>10</v>
      </c>
      <c r="M12" s="51">
        <f t="shared" si="3"/>
        <v>41738</v>
      </c>
      <c r="N12" s="146">
        <f>IF(M12="","",IF(MOD(WEEKNUM(M12,2)+$AB$1-1,$AB$2)=0,$AB$2,MOD(WEEKNUM(M12,2)+$AB$1-1,$AB$2)))</f>
        <v>9</v>
      </c>
      <c r="O12" s="98"/>
      <c r="P12" s="52">
        <v>11</v>
      </c>
      <c r="Q12" s="51">
        <f t="shared" si="4"/>
        <v>41768</v>
      </c>
      <c r="R12" s="146">
        <f>IF(Q12="","",IF(MOD(WEEKNUM(Q12,2)+$AB$1-1,$AB$2)=0,$AB$2,MOD(WEEKNUM(Q12,2)+$AB$1-1,$AB$2)))</f>
        <v>13</v>
      </c>
      <c r="S12" s="53"/>
      <c r="T12" s="49" t="s">
        <v>10</v>
      </c>
      <c r="U12" s="46">
        <f t="shared" si="5"/>
        <v>41799</v>
      </c>
      <c r="V12" s="146">
        <f>IF(U12="","",IF(MOD(WEEKNUM(U12,2)+$AB$1-1,$AB$2)=0,$AB$2,MOD(WEEKNUM(U12,2)+$AB$1-1,$AB$2)))</f>
        <v>18</v>
      </c>
      <c r="W12" s="67">
        <f>IF(W5&gt;=$AC$1,1,W5+1)</f>
        <v>1</v>
      </c>
      <c r="X12" s="50" t="s">
        <v>10</v>
      </c>
      <c r="Y12" s="51">
        <f t="shared" si="6"/>
        <v>41829</v>
      </c>
      <c r="Z12" s="146">
        <f>IF(Y12="","",IF(MOD(WEEKNUM(Y12,2)+$AB$1-1,$AB$2)=0,$AB$2,MOD(WEEKNUM(Y12,2)+$AB$1-1,$AB$2)))</f>
        <v>3</v>
      </c>
      <c r="AA12" s="42" t="s">
        <v>8</v>
      </c>
      <c r="AB12" s="52"/>
      <c r="AC12" s="51">
        <f t="shared" si="7"/>
        <v>41860</v>
      </c>
      <c r="AD12" s="146">
        <f>IF(AC12="","",IF(MOD(WEEKNUM(AC12,2)+$AB$1-1,$AB$2)=0,$AB$2,MOD(WEEKNUM(AC12,2)+$AB$1-1,$AB$2)))</f>
        <v>7</v>
      </c>
      <c r="AE12" s="63" t="s">
        <v>8</v>
      </c>
      <c r="AF12" s="52" t="s">
        <v>10</v>
      </c>
      <c r="AG12" s="51">
        <f t="shared" si="8"/>
        <v>41891</v>
      </c>
      <c r="AH12" s="146">
        <f>IF(AG12="","",IF(MOD(WEEKNUM(AG12,2)+$AB$1-1,$AB$2)=0,$AB$2,MOD(WEEKNUM(AG12,2)+$AB$1-1,$AB$2)))</f>
        <v>12</v>
      </c>
      <c r="AI12" s="53"/>
      <c r="AJ12" s="52"/>
      <c r="AK12" s="51">
        <f t="shared" si="9"/>
        <v>41921</v>
      </c>
      <c r="AL12" s="146">
        <f>IF(AK12="","",IF(MOD(WEEKNUM(AK12,2)+$AB$1-1,$AB$2)=0,$AB$2,MOD(WEEKNUM(AK12,2)+$AB$1-1,$AB$2)))</f>
        <v>16</v>
      </c>
      <c r="AM12" s="53"/>
      <c r="AN12" s="52" t="s">
        <v>6</v>
      </c>
      <c r="AO12" s="48">
        <f t="shared" si="10"/>
        <v>41952</v>
      </c>
      <c r="AP12" s="146">
        <f>IF(AO12="","",IF(MOD(WEEKNUM(AO12,2)+$AB$1-1,$AB$2)=0,$AB$2,MOD(WEEKNUM(AO12,2)+$AB$1-1,$AB$2)))</f>
        <v>1</v>
      </c>
      <c r="AQ12" s="97"/>
      <c r="AR12" s="49" t="s">
        <v>10</v>
      </c>
      <c r="AS12" s="46">
        <f t="shared" si="11"/>
        <v>41982</v>
      </c>
      <c r="AT12" s="146">
        <f>IF(AS12="","",IF(MOD(WEEKNUM(AS12,2)+$AB$1-1,$AB$2)=0,$AB$2,MOD(WEEKNUM(AS12,2)+$AB$1-1,$AB$2)))</f>
        <v>6</v>
      </c>
      <c r="AU12" s="53"/>
      <c r="AV12" s="59"/>
      <c r="AW12" s="70"/>
      <c r="AX12" s="147">
        <v>1</v>
      </c>
      <c r="AY12" s="148">
        <f>COUNTIF(D4:D34,"CP")</f>
        <v>0</v>
      </c>
      <c r="AZ12" s="149">
        <f>SUM(BB11-AY12)</f>
        <v>10</v>
      </c>
      <c r="BA12" s="150"/>
      <c r="BB12" s="139">
        <v>38808</v>
      </c>
      <c r="BC12" s="73">
        <f>COUNTIF(P4:P34,"CP")</f>
        <v>0</v>
      </c>
      <c r="BD12" s="74">
        <f>SUM(AZ14-BC12)</f>
        <v>10</v>
      </c>
      <c r="BE12" s="75"/>
      <c r="BF12" s="76">
        <v>38899</v>
      </c>
      <c r="BG12" s="73">
        <f>COUNTIF(AB4:AB34,"CP")</f>
        <v>0</v>
      </c>
      <c r="BH12" s="77">
        <f>SUM(BD14-BG12)</f>
        <v>32</v>
      </c>
      <c r="BI12" s="78">
        <v>2</v>
      </c>
      <c r="BJ12" s="79">
        <v>38991</v>
      </c>
      <c r="BK12" s="80">
        <f>COUNTIF(AN4:AN34,"CP")</f>
        <v>0</v>
      </c>
      <c r="BL12" s="81">
        <f>IF(BH14&gt;=10,(BH14-BK12+BI12),BH14)</f>
        <v>18</v>
      </c>
      <c r="BM12" s="82"/>
      <c r="BN12" s="57"/>
      <c r="BO12" s="57"/>
      <c r="BP12" s="57"/>
      <c r="BQ12" s="57"/>
      <c r="BR12" s="57"/>
    </row>
    <row r="13" spans="1:79" ht="35.1" customHeight="1" thickBot="1">
      <c r="A13" s="66">
        <f t="shared" si="0"/>
        <v>41649</v>
      </c>
      <c r="B13" s="146">
        <f>IF(A13="","",IF(MOD(WEEKNUM(A13,2)+$AB$1-1,$AB$2)=0,$AB$2,MOD(WEEKNUM(A13,2)+$AB$1-1,$AB$2)))</f>
        <v>15</v>
      </c>
      <c r="C13" s="47"/>
      <c r="D13" s="68">
        <v>13</v>
      </c>
      <c r="E13" s="48">
        <f t="shared" si="1"/>
        <v>41680</v>
      </c>
      <c r="F13" s="146">
        <f>IF(E13="","",IF(MOD(WEEKNUM(E13,2)+$AB$1-1,$AB$2)=0,$AB$2,MOD(WEEKNUM(E13,2)+$AB$1-1,$AB$2)))</f>
        <v>1</v>
      </c>
      <c r="G13" s="67">
        <f>IF(G6&gt;=$AC$1,1,G6+1)</f>
        <v>1</v>
      </c>
      <c r="H13" s="49">
        <v>15</v>
      </c>
      <c r="I13" s="46">
        <f t="shared" si="2"/>
        <v>41708</v>
      </c>
      <c r="J13" s="146">
        <f>IF(I13="","",IF(MOD(WEEKNUM(I13,2)+$AB$1-1,$AB$2)=0,$AB$2,MOD(WEEKNUM(I13,2)+$AB$1-1,$AB$2)))</f>
        <v>5</v>
      </c>
      <c r="K13" s="67">
        <f>IF(K6&gt;=$AC$1,1,K6+1)</f>
        <v>1</v>
      </c>
      <c r="L13" s="50">
        <v>10</v>
      </c>
      <c r="M13" s="51">
        <f t="shared" si="3"/>
        <v>41739</v>
      </c>
      <c r="N13" s="146">
        <f>IF(M13="","",IF(MOD(WEEKNUM(M13,2)+$AB$1-1,$AB$2)=0,$AB$2,MOD(WEEKNUM(M13,2)+$AB$1-1,$AB$2)))</f>
        <v>9</v>
      </c>
      <c r="O13" s="53" t="s">
        <v>6</v>
      </c>
      <c r="P13" s="52">
        <v>5</v>
      </c>
      <c r="Q13" s="51">
        <f t="shared" si="4"/>
        <v>41769</v>
      </c>
      <c r="R13" s="146">
        <f>IF(Q13="","",IF(MOD(WEEKNUM(Q13,2)+$AB$1-1,$AB$2)=0,$AB$2,MOD(WEEKNUM(Q13,2)+$AB$1-1,$AB$2)))</f>
        <v>13</v>
      </c>
      <c r="S13" s="63"/>
      <c r="T13" s="49">
        <v>1</v>
      </c>
      <c r="U13" s="46">
        <f t="shared" si="5"/>
        <v>41800</v>
      </c>
      <c r="V13" s="146">
        <f>IF(U13="","",IF(MOD(WEEKNUM(U13,2)+$AB$1-1,$AB$2)=0,$AB$2,MOD(WEEKNUM(U13,2)+$AB$1-1,$AB$2)))</f>
        <v>18</v>
      </c>
      <c r="W13" s="53"/>
      <c r="X13" s="50">
        <v>9</v>
      </c>
      <c r="Y13" s="51">
        <f t="shared" si="6"/>
        <v>41830</v>
      </c>
      <c r="Z13" s="146">
        <f>IF(Y13="","",IF(MOD(WEEKNUM(Y13,2)+$AB$1-1,$AB$2)=0,$AB$2,MOD(WEEKNUM(Y13,2)+$AB$1-1,$AB$2)))</f>
        <v>3</v>
      </c>
      <c r="AA13" s="53" t="s">
        <v>8</v>
      </c>
      <c r="AB13" s="52"/>
      <c r="AC13" s="51">
        <f t="shared" si="7"/>
        <v>41861</v>
      </c>
      <c r="AD13" s="146">
        <f>IF(AC13="","",IF(MOD(WEEKNUM(AC13,2)+$AB$1-1,$AB$2)=0,$AB$2,MOD(WEEKNUM(AC13,2)+$AB$1-1,$AB$2)))</f>
        <v>7</v>
      </c>
      <c r="AE13" s="97" t="s">
        <v>8</v>
      </c>
      <c r="AF13" s="68" t="s">
        <v>10</v>
      </c>
      <c r="AG13" s="51">
        <f t="shared" si="8"/>
        <v>41892</v>
      </c>
      <c r="AH13" s="146">
        <f>IF(AG13="","",IF(MOD(WEEKNUM(AG13,2)+$AB$1-1,$AB$2)=0,$AB$2,MOD(WEEKNUM(AG13,2)+$AB$1-1,$AB$2)))</f>
        <v>12</v>
      </c>
      <c r="AI13" s="42" t="s">
        <v>6</v>
      </c>
      <c r="AJ13" s="52" t="s">
        <v>6</v>
      </c>
      <c r="AK13" s="51">
        <f t="shared" si="9"/>
        <v>41922</v>
      </c>
      <c r="AL13" s="146">
        <f>IF(AK13="","",IF(MOD(WEEKNUM(AK13,2)+$AB$1-1,$AB$2)=0,$AB$2,MOD(WEEKNUM(AK13,2)+$AB$1-1,$AB$2)))</f>
        <v>16</v>
      </c>
      <c r="AM13" s="53"/>
      <c r="AN13" s="52"/>
      <c r="AO13" s="48">
        <f t="shared" si="10"/>
        <v>41953</v>
      </c>
      <c r="AP13" s="146">
        <f>IF(AO13="","",IF(MOD(WEEKNUM(AO13,2)+$AB$1-1,$AB$2)=0,$AB$2,MOD(WEEKNUM(AO13,2)+$AB$1-1,$AB$2)))</f>
        <v>2</v>
      </c>
      <c r="AQ13" s="67">
        <f>IF(AQ6&gt;=$AC$1,1,AQ6+1)</f>
        <v>1</v>
      </c>
      <c r="AR13" s="49"/>
      <c r="AS13" s="46">
        <f t="shared" si="11"/>
        <v>41983</v>
      </c>
      <c r="AT13" s="146">
        <f>IF(AS13="","",IF(MOD(WEEKNUM(AS13,2)+$AB$1-1,$AB$2)=0,$AB$2,MOD(WEEKNUM(AS13,2)+$AB$1-1,$AB$2)))</f>
        <v>6</v>
      </c>
      <c r="AU13" s="42" t="s">
        <v>6</v>
      </c>
      <c r="AV13" s="59"/>
      <c r="AW13" s="70"/>
      <c r="AX13" s="151">
        <v>38749</v>
      </c>
      <c r="AY13" s="83">
        <f>COUNTIF(H4:H34,"CP")</f>
        <v>0</v>
      </c>
      <c r="AZ13" s="84">
        <f>SUM(AZ12-AY13)</f>
        <v>10</v>
      </c>
      <c r="BA13" s="85"/>
      <c r="BB13" s="76">
        <v>38838</v>
      </c>
      <c r="BC13" s="73">
        <f>COUNTIF(T4:T34,"CP")</f>
        <v>3</v>
      </c>
      <c r="BD13" s="74">
        <f>SUM(BD12-BC13)</f>
        <v>7</v>
      </c>
      <c r="BE13" s="86"/>
      <c r="BF13" s="76">
        <v>38930</v>
      </c>
      <c r="BG13" s="73">
        <f>COUNTIF(AF4:AF34,"CP")</f>
        <v>11</v>
      </c>
      <c r="BH13" s="74">
        <f>SUM(BH12-BG13)</f>
        <v>21</v>
      </c>
      <c r="BI13" s="87"/>
      <c r="BJ13" s="88">
        <v>39022</v>
      </c>
      <c r="BK13" s="83">
        <f>COUNTIF(AR4:AR34,"CP")</f>
        <v>0</v>
      </c>
      <c r="BL13" s="89">
        <f>SUM(BL12-BK13)</f>
        <v>18</v>
      </c>
      <c r="BM13" s="82"/>
      <c r="BN13" s="45"/>
      <c r="BO13" s="45"/>
      <c r="BP13" s="57"/>
      <c r="BQ13" s="57"/>
      <c r="BR13" s="57"/>
    </row>
    <row r="14" spans="1:79" ht="35.1" customHeight="1" thickBot="1">
      <c r="A14" s="46">
        <f t="shared" si="0"/>
        <v>41650</v>
      </c>
      <c r="B14" s="146">
        <f>IF(A14="","",IF(MOD(WEEKNUM(A14,2)+$AB$1-1,$AB$2)=0,$AB$2,MOD(WEEKNUM(A14,2)+$AB$1-1,$AB$2)))</f>
        <v>15</v>
      </c>
      <c r="C14" s="47"/>
      <c r="D14" s="68" t="s">
        <v>10</v>
      </c>
      <c r="E14" s="48">
        <f t="shared" si="1"/>
        <v>41681</v>
      </c>
      <c r="F14" s="146">
        <f>IF(E14="","",IF(MOD(WEEKNUM(E14,2)+$AB$1-1,$AB$2)=0,$AB$2,MOD(WEEKNUM(E14,2)+$AB$1-1,$AB$2)))</f>
        <v>1</v>
      </c>
      <c r="G14" s="53" t="s">
        <v>6</v>
      </c>
      <c r="H14" s="49" t="s">
        <v>10</v>
      </c>
      <c r="I14" s="46">
        <f t="shared" si="2"/>
        <v>41709</v>
      </c>
      <c r="J14" s="146">
        <f>IF(I14="","",IF(MOD(WEEKNUM(I14,2)+$AB$1-1,$AB$2)=0,$AB$2,MOD(WEEKNUM(I14,2)+$AB$1-1,$AB$2)))</f>
        <v>5</v>
      </c>
      <c r="K14" s="53"/>
      <c r="L14" s="50">
        <v>15</v>
      </c>
      <c r="M14" s="51">
        <f t="shared" si="3"/>
        <v>41740</v>
      </c>
      <c r="N14" s="146">
        <f>IF(M14="","",IF(MOD(WEEKNUM(M14,2)+$AB$1-1,$AB$2)=0,$AB$2,MOD(WEEKNUM(M14,2)+$AB$1-1,$AB$2)))</f>
        <v>9</v>
      </c>
      <c r="O14" s="53" t="s">
        <v>6</v>
      </c>
      <c r="P14" s="52">
        <v>1</v>
      </c>
      <c r="Q14" s="51">
        <f t="shared" si="4"/>
        <v>41770</v>
      </c>
      <c r="R14" s="146">
        <f>IF(Q14="","",IF(MOD(WEEKNUM(Q14,2)+$AB$1-1,$AB$2)=0,$AB$2,MOD(WEEKNUM(Q14,2)+$AB$1-1,$AB$2)))</f>
        <v>13</v>
      </c>
      <c r="S14" s="97"/>
      <c r="T14" s="62" t="s">
        <v>10</v>
      </c>
      <c r="U14" s="46">
        <f t="shared" si="5"/>
        <v>41801</v>
      </c>
      <c r="V14" s="146">
        <f>IF(U14="","",IF(MOD(WEEKNUM(U14,2)+$AB$1-1,$AB$2)=0,$AB$2,MOD(WEEKNUM(U14,2)+$AB$1-1,$AB$2)))</f>
        <v>18</v>
      </c>
      <c r="W14" s="42" t="s">
        <v>6</v>
      </c>
      <c r="X14" s="50">
        <v>14</v>
      </c>
      <c r="Y14" s="51">
        <f t="shared" si="6"/>
        <v>41831</v>
      </c>
      <c r="Z14" s="146">
        <f>IF(Y14="","",IF(MOD(WEEKNUM(Y14,2)+$AB$1-1,$AB$2)=0,$AB$2,MOD(WEEKNUM(Y14,2)+$AB$1-1,$AB$2)))</f>
        <v>3</v>
      </c>
      <c r="AA14" s="53" t="s">
        <v>8</v>
      </c>
      <c r="AB14" s="52"/>
      <c r="AC14" s="51">
        <f t="shared" si="7"/>
        <v>41862</v>
      </c>
      <c r="AD14" s="146">
        <f>IF(AC14="","",IF(MOD(WEEKNUM(AC14,2)+$AB$1-1,$AB$2)=0,$AB$2,MOD(WEEKNUM(AC14,2)+$AB$1-1,$AB$2)))</f>
        <v>8</v>
      </c>
      <c r="AE14" s="67">
        <f>IF(AE7&gt;=$AC$1,1,AE7+1)</f>
        <v>1</v>
      </c>
      <c r="AF14" s="52"/>
      <c r="AG14" s="51">
        <f t="shared" si="8"/>
        <v>41893</v>
      </c>
      <c r="AH14" s="146">
        <f>IF(AG14="","",IF(MOD(WEEKNUM(AG14,2)+$AB$1-1,$AB$2)=0,$AB$2,MOD(WEEKNUM(AG14,2)+$AB$1-1,$AB$2)))</f>
        <v>12</v>
      </c>
      <c r="AI14" s="53"/>
      <c r="AJ14" s="52" t="s">
        <v>6</v>
      </c>
      <c r="AK14" s="51">
        <f t="shared" si="9"/>
        <v>41923</v>
      </c>
      <c r="AL14" s="146">
        <f>IF(AK14="","",IF(MOD(WEEKNUM(AK14,2)+$AB$1-1,$AB$2)=0,$AB$2,MOD(WEEKNUM(AK14,2)+$AB$1-1,$AB$2)))</f>
        <v>16</v>
      </c>
      <c r="AM14" s="53"/>
      <c r="AN14" s="52" t="s">
        <v>10</v>
      </c>
      <c r="AO14" s="48">
        <f t="shared" si="10"/>
        <v>41954</v>
      </c>
      <c r="AP14" s="146">
        <f>IF(AO14="","",IF(MOD(WEEKNUM(AO14,2)+$AB$1-1,$AB$2)=0,$AB$2,MOD(WEEKNUM(AO14,2)+$AB$1-1,$AB$2)))</f>
        <v>2</v>
      </c>
      <c r="AQ14" s="53"/>
      <c r="AR14" s="49"/>
      <c r="AS14" s="46">
        <f t="shared" si="11"/>
        <v>41984</v>
      </c>
      <c r="AT14" s="146">
        <f>IF(AS14="","",IF(MOD(WEEKNUM(AS14,2)+$AB$1-1,$AB$2)=0,$AB$2,MOD(WEEKNUM(AS14,2)+$AB$1-1,$AB$2)))</f>
        <v>6</v>
      </c>
      <c r="AU14" s="53"/>
      <c r="AV14" s="59"/>
      <c r="AW14" s="70"/>
      <c r="AX14" s="152">
        <v>38777</v>
      </c>
      <c r="AY14" s="73">
        <f>COUNTIF(L4:L34,"CP")</f>
        <v>0</v>
      </c>
      <c r="AZ14" s="74">
        <f>SUM(AZ13-AY14)</f>
        <v>10</v>
      </c>
      <c r="BA14" s="90"/>
      <c r="BB14" s="72">
        <v>38869</v>
      </c>
      <c r="BC14" s="73">
        <f>COUNTIF(X4:X34,"CP")</f>
        <v>1</v>
      </c>
      <c r="BD14" s="74">
        <f>SUM(BD13-BC14)+BE14</f>
        <v>32</v>
      </c>
      <c r="BE14" s="75">
        <v>26</v>
      </c>
      <c r="BF14" s="76">
        <v>38961</v>
      </c>
      <c r="BG14" s="73">
        <f>COUNTIF(AJ4:AJ34,"CP")</f>
        <v>5</v>
      </c>
      <c r="BH14" s="74">
        <f>SUM(BH13-BG14)</f>
        <v>16</v>
      </c>
      <c r="BI14" s="87"/>
      <c r="BJ14" s="88">
        <v>39052</v>
      </c>
      <c r="BK14" s="83">
        <f>COUNTIF(AV4:AV34,"CP")</f>
        <v>0</v>
      </c>
      <c r="BL14" s="89">
        <f>SUM(BL13-BK14)</f>
        <v>18</v>
      </c>
      <c r="BM14" s="91"/>
      <c r="BN14" s="57"/>
      <c r="BO14" s="57"/>
      <c r="BP14" s="57"/>
      <c r="BQ14" s="57"/>
      <c r="BR14" s="57"/>
    </row>
    <row r="15" spans="1:79" ht="35.1" customHeight="1" thickBot="1">
      <c r="A15" s="66">
        <f t="shared" si="0"/>
        <v>41651</v>
      </c>
      <c r="B15" s="146">
        <f>IF(A15="","",IF(MOD(WEEKNUM(A15,2)+$AB$1-1,$AB$2)=0,$AB$2,MOD(WEEKNUM(A15,2)+$AB$1-1,$AB$2)))</f>
        <v>15</v>
      </c>
      <c r="C15" s="140"/>
      <c r="D15" s="68" t="s">
        <v>10</v>
      </c>
      <c r="E15" s="48">
        <f t="shared" si="1"/>
        <v>41682</v>
      </c>
      <c r="F15" s="146">
        <f>IF(E15="","",IF(MOD(WEEKNUM(E15,2)+$AB$1-1,$AB$2)=0,$AB$2,MOD(WEEKNUM(E15,2)+$AB$1-1,$AB$2)))</f>
        <v>1</v>
      </c>
      <c r="G15" s="98" t="s">
        <v>6</v>
      </c>
      <c r="H15" s="49">
        <v>10</v>
      </c>
      <c r="I15" s="46">
        <f t="shared" si="2"/>
        <v>41710</v>
      </c>
      <c r="J15" s="146">
        <f>IF(I15="","",IF(MOD(WEEKNUM(I15,2)+$AB$1-1,$AB$2)=0,$AB$2,MOD(WEEKNUM(I15,2)+$AB$1-1,$AB$2)))</f>
        <v>5</v>
      </c>
      <c r="K15" s="42"/>
      <c r="L15" s="50">
        <v>12</v>
      </c>
      <c r="M15" s="51">
        <f t="shared" si="3"/>
        <v>41741</v>
      </c>
      <c r="N15" s="146">
        <f>IF(M15="","",IF(MOD(WEEKNUM(M15,2)+$AB$1-1,$AB$2)=0,$AB$2,MOD(WEEKNUM(M15,2)+$AB$1-1,$AB$2)))</f>
        <v>9</v>
      </c>
      <c r="O15" s="63" t="s">
        <v>6</v>
      </c>
      <c r="P15" s="52" t="s">
        <v>10</v>
      </c>
      <c r="Q15" s="51">
        <f t="shared" si="4"/>
        <v>41771</v>
      </c>
      <c r="R15" s="146">
        <f>IF(Q15="","",IF(MOD(WEEKNUM(Q15,2)+$AB$1-1,$AB$2)=0,$AB$2,MOD(WEEKNUM(Q15,2)+$AB$1-1,$AB$2)))</f>
        <v>14</v>
      </c>
      <c r="S15" s="67">
        <f>IF(S8&gt;=$AC$1,1,S8+1)</f>
        <v>1</v>
      </c>
      <c r="T15" s="49">
        <v>3</v>
      </c>
      <c r="U15" s="46">
        <f t="shared" si="5"/>
        <v>41802</v>
      </c>
      <c r="V15" s="146">
        <f>IF(U15="","",IF(MOD(WEEKNUM(U15,2)+$AB$1-1,$AB$2)=0,$AB$2,MOD(WEEKNUM(U15,2)+$AB$1-1,$AB$2)))</f>
        <v>18</v>
      </c>
      <c r="W15" s="53"/>
      <c r="X15" s="50">
        <v>11</v>
      </c>
      <c r="Y15" s="51">
        <f t="shared" si="6"/>
        <v>41832</v>
      </c>
      <c r="Z15" s="146">
        <f>IF(Y15="","",IF(MOD(WEEKNUM(Y15,2)+$AB$1-1,$AB$2)=0,$AB$2,MOD(WEEKNUM(Y15,2)+$AB$1-1,$AB$2)))</f>
        <v>3</v>
      </c>
      <c r="AA15" s="53" t="s">
        <v>8</v>
      </c>
      <c r="AB15" s="52" t="s">
        <v>10</v>
      </c>
      <c r="AC15" s="51">
        <f t="shared" si="7"/>
        <v>41863</v>
      </c>
      <c r="AD15" s="146">
        <f>IF(AC15="","",IF(MOD(WEEKNUM(AC15,2)+$AB$1-1,$AB$2)=0,$AB$2,MOD(WEEKNUM(AC15,2)+$AB$1-1,$AB$2)))</f>
        <v>8</v>
      </c>
      <c r="AE15" s="53" t="s">
        <v>8</v>
      </c>
      <c r="AF15" s="52"/>
      <c r="AG15" s="51">
        <f t="shared" si="8"/>
        <v>41894</v>
      </c>
      <c r="AH15" s="146">
        <f>IF(AG15="","",IF(MOD(WEEKNUM(AG15,2)+$AB$1-1,$AB$2)=0,$AB$2,MOD(WEEKNUM(AG15,2)+$AB$1-1,$AB$2)))</f>
        <v>12</v>
      </c>
      <c r="AI15" s="53"/>
      <c r="AJ15" s="52"/>
      <c r="AK15" s="51">
        <f t="shared" si="9"/>
        <v>41924</v>
      </c>
      <c r="AL15" s="146">
        <f>IF(AK15="","",IF(MOD(WEEKNUM(AK15,2)+$AB$1-1,$AB$2)=0,$AB$2,MOD(WEEKNUM(AK15,2)+$AB$1-1,$AB$2)))</f>
        <v>16</v>
      </c>
      <c r="AM15" s="97"/>
      <c r="AN15" s="52" t="s">
        <v>10</v>
      </c>
      <c r="AO15" s="48">
        <f t="shared" si="10"/>
        <v>41955</v>
      </c>
      <c r="AP15" s="146">
        <f>IF(AO15="","",IF(MOD(WEEKNUM(AO15,2)+$AB$1-1,$AB$2)=0,$AB$2,MOD(WEEKNUM(AO15,2)+$AB$1-1,$AB$2)))</f>
        <v>2</v>
      </c>
      <c r="AQ15" s="42" t="s">
        <v>6</v>
      </c>
      <c r="AR15" s="49"/>
      <c r="AS15" s="46">
        <f t="shared" si="11"/>
        <v>41985</v>
      </c>
      <c r="AT15" s="146">
        <f>IF(AS15="","",IF(MOD(WEEKNUM(AS15,2)+$AB$1-1,$AB$2)=0,$AB$2,MOD(WEEKNUM(AS15,2)+$AB$1-1,$AB$2)))</f>
        <v>6</v>
      </c>
      <c r="AU15" s="53"/>
      <c r="AV15" s="59"/>
      <c r="AW15" s="70"/>
      <c r="AX15" s="57"/>
      <c r="AY15" s="45"/>
      <c r="AZ15" s="45"/>
      <c r="BA15" s="57"/>
      <c r="BB15" s="57"/>
      <c r="BC15" s="45"/>
      <c r="BD15" s="45"/>
      <c r="BE15" s="45"/>
      <c r="BF15" s="57"/>
      <c r="BG15" s="45"/>
      <c r="BH15" s="45"/>
      <c r="BI15" s="57"/>
      <c r="BJ15" s="57"/>
      <c r="BK15" s="45"/>
      <c r="BL15" s="45"/>
      <c r="BM15" s="57"/>
      <c r="BN15" s="57"/>
      <c r="BO15" s="45"/>
      <c r="BP15" s="57"/>
      <c r="BQ15" s="57"/>
      <c r="BR15" s="57"/>
    </row>
    <row r="16" spans="1:79" ht="35.1" customHeight="1" thickBot="1">
      <c r="A16" s="66">
        <f t="shared" si="0"/>
        <v>41652</v>
      </c>
      <c r="B16" s="146">
        <f>IF(A16="","",IF(MOD(WEEKNUM(A16,2)+$AB$1-1,$AB$2)=0,$AB$2,MOD(WEEKNUM(A16,2)+$AB$1-1,$AB$2)))</f>
        <v>16</v>
      </c>
      <c r="C16" s="67">
        <f>IF(C9&gt;=$AC$1,1,C9+1)</f>
        <v>1</v>
      </c>
      <c r="D16" s="68">
        <v>17</v>
      </c>
      <c r="E16" s="48">
        <f t="shared" si="1"/>
        <v>41683</v>
      </c>
      <c r="F16" s="146">
        <f>IF(E16="","",IF(MOD(WEEKNUM(E16,2)+$AB$1-1,$AB$2)=0,$AB$2,MOD(WEEKNUM(E16,2)+$AB$1-1,$AB$2)))</f>
        <v>1</v>
      </c>
      <c r="G16" s="53" t="s">
        <v>27</v>
      </c>
      <c r="H16" s="49">
        <v>16</v>
      </c>
      <c r="I16" s="46">
        <f t="shared" si="2"/>
        <v>41711</v>
      </c>
      <c r="J16" s="146">
        <f>IF(I16="","",IF(MOD(WEEKNUM(I16,2)+$AB$1-1,$AB$2)=0,$AB$2,MOD(WEEKNUM(I16,2)+$AB$1-1,$AB$2)))</f>
        <v>5</v>
      </c>
      <c r="K16" s="53"/>
      <c r="L16" s="50">
        <v>6</v>
      </c>
      <c r="M16" s="51">
        <f t="shared" si="3"/>
        <v>41742</v>
      </c>
      <c r="N16" s="146">
        <f>IF(M16="","",IF(MOD(WEEKNUM(M16,2)+$AB$1-1,$AB$2)=0,$AB$2,MOD(WEEKNUM(M16,2)+$AB$1-1,$AB$2)))</f>
        <v>9</v>
      </c>
      <c r="O16" s="39"/>
      <c r="P16" s="68" t="s">
        <v>10</v>
      </c>
      <c r="Q16" s="51">
        <f t="shared" si="4"/>
        <v>41772</v>
      </c>
      <c r="R16" s="146">
        <f>IF(Q16="","",IF(MOD(WEEKNUM(Q16,2)+$AB$1-1,$AB$2)=0,$AB$2,MOD(WEEKNUM(Q16,2)+$AB$1-1,$AB$2)))</f>
        <v>14</v>
      </c>
      <c r="S16" s="53"/>
      <c r="T16" s="49">
        <v>7</v>
      </c>
      <c r="U16" s="46">
        <f t="shared" si="5"/>
        <v>41803</v>
      </c>
      <c r="V16" s="146">
        <f>IF(U16="","",IF(MOD(WEEKNUM(U16,2)+$AB$1-1,$AB$2)=0,$AB$2,MOD(WEEKNUM(U16,2)+$AB$1-1,$AB$2)))</f>
        <v>18</v>
      </c>
      <c r="W16" s="53"/>
      <c r="X16" s="50" t="s">
        <v>45</v>
      </c>
      <c r="Y16" s="51">
        <f t="shared" si="6"/>
        <v>41833</v>
      </c>
      <c r="Z16" s="146">
        <f>IF(Y16="","",IF(MOD(WEEKNUM(Y16,2)+$AB$1-1,$AB$2)=0,$AB$2,MOD(WEEKNUM(Y16,2)+$AB$1-1,$AB$2)))</f>
        <v>3</v>
      </c>
      <c r="AA16" s="97" t="s">
        <v>8</v>
      </c>
      <c r="AB16" s="68" t="s">
        <v>10</v>
      </c>
      <c r="AC16" s="51">
        <f t="shared" si="7"/>
        <v>41864</v>
      </c>
      <c r="AD16" s="146">
        <f>IF(AC16="","",IF(MOD(WEEKNUM(AC16,2)+$AB$1-1,$AB$2)=0,$AB$2,MOD(WEEKNUM(AC16,2)+$AB$1-1,$AB$2)))</f>
        <v>8</v>
      </c>
      <c r="AE16" s="42" t="s">
        <v>8</v>
      </c>
      <c r="AF16" s="52"/>
      <c r="AG16" s="51">
        <f t="shared" si="8"/>
        <v>41895</v>
      </c>
      <c r="AH16" s="146">
        <f>IF(AG16="","",IF(MOD(WEEKNUM(AG16,2)+$AB$1-1,$AB$2)=0,$AB$2,MOD(WEEKNUM(AG16,2)+$AB$1-1,$AB$2)))</f>
        <v>12</v>
      </c>
      <c r="AI16" s="63"/>
      <c r="AJ16" s="52" t="s">
        <v>10</v>
      </c>
      <c r="AK16" s="51">
        <f t="shared" si="9"/>
        <v>41925</v>
      </c>
      <c r="AL16" s="146">
        <f>IF(AK16="","",IF(MOD(WEEKNUM(AK16,2)+$AB$1-1,$AB$2)=0,$AB$2,MOD(WEEKNUM(AK16,2)+$AB$1-1,$AB$2)))</f>
        <v>17</v>
      </c>
      <c r="AM16" s="67">
        <f>IF(AM9&gt;=$AC$1,1,AM9+1)</f>
        <v>1</v>
      </c>
      <c r="AN16" s="52"/>
      <c r="AO16" s="48">
        <f t="shared" si="10"/>
        <v>41956</v>
      </c>
      <c r="AP16" s="146">
        <f>IF(AO16="","",IF(MOD(WEEKNUM(AO16,2)+$AB$1-1,$AB$2)=0,$AB$2,MOD(WEEKNUM(AO16,2)+$AB$1-1,$AB$2)))</f>
        <v>2</v>
      </c>
      <c r="AQ16" s="53"/>
      <c r="AR16" s="49"/>
      <c r="AS16" s="46">
        <f t="shared" si="11"/>
        <v>41986</v>
      </c>
      <c r="AT16" s="146">
        <f>IF(AS16="","",IF(MOD(WEEKNUM(AS16,2)+$AB$1-1,$AB$2)=0,$AB$2,MOD(WEEKNUM(AS16,2)+$AB$1-1,$AB$2)))</f>
        <v>6</v>
      </c>
      <c r="AU16" s="53"/>
      <c r="AV16" s="59" t="s">
        <v>10</v>
      </c>
      <c r="AW16" s="70"/>
      <c r="AX16" s="92"/>
      <c r="AY16" s="11"/>
      <c r="AZ16" s="93"/>
      <c r="BA16" s="94"/>
      <c r="BB16" s="161" t="s">
        <v>28</v>
      </c>
      <c r="BC16" s="162"/>
      <c r="BD16" s="163"/>
      <c r="BE16" s="164" t="s">
        <v>18</v>
      </c>
      <c r="BF16" s="165"/>
      <c r="BG16" s="57"/>
      <c r="BH16" s="45"/>
      <c r="BI16" s="45" t="s">
        <v>29</v>
      </c>
      <c r="BJ16" s="57"/>
      <c r="BK16" s="45">
        <v>19</v>
      </c>
      <c r="BL16" s="45"/>
      <c r="BM16" s="57"/>
      <c r="BN16" s="57"/>
      <c r="BO16" s="57"/>
      <c r="BP16" s="57"/>
      <c r="BQ16" s="57"/>
      <c r="BR16" s="57"/>
    </row>
    <row r="17" spans="1:70" ht="35.1" customHeight="1">
      <c r="A17" s="66">
        <f t="shared" si="0"/>
        <v>41653</v>
      </c>
      <c r="B17" s="146">
        <f>IF(A17="","",IF(MOD(WEEKNUM(A17,2)+$AB$1-1,$AB$2)=0,$AB$2,MOD(WEEKNUM(A17,2)+$AB$1-1,$AB$2)))</f>
        <v>16</v>
      </c>
      <c r="C17" s="69" t="s">
        <v>6</v>
      </c>
      <c r="D17" s="68">
        <v>13</v>
      </c>
      <c r="E17" s="48">
        <f t="shared" si="1"/>
        <v>41684</v>
      </c>
      <c r="F17" s="146">
        <f>IF(E17="","",IF(MOD(WEEKNUM(E17,2)+$AB$1-1,$AB$2)=0,$AB$2,MOD(WEEKNUM(E17,2)+$AB$1-1,$AB$2)))</f>
        <v>1</v>
      </c>
      <c r="G17" s="53" t="s">
        <v>6</v>
      </c>
      <c r="H17" s="49" t="s">
        <v>23</v>
      </c>
      <c r="I17" s="46">
        <f t="shared" si="2"/>
        <v>41712</v>
      </c>
      <c r="J17" s="146">
        <f>IF(I17="","",IF(MOD(WEEKNUM(I17,2)+$AB$1-1,$AB$2)=0,$AB$2,MOD(WEEKNUM(I17,2)+$AB$1-1,$AB$2)))</f>
        <v>5</v>
      </c>
      <c r="K17" s="53"/>
      <c r="L17" s="50">
        <v>16</v>
      </c>
      <c r="M17" s="51">
        <f t="shared" si="3"/>
        <v>41743</v>
      </c>
      <c r="N17" s="146">
        <f>IF(M17="","",IF(MOD(WEEKNUM(M17,2)+$AB$1-1,$AB$2)=0,$AB$2,MOD(WEEKNUM(M17,2)+$AB$1-1,$AB$2)))</f>
        <v>10</v>
      </c>
      <c r="O17" s="67">
        <f>IF(O10&gt;=$AC$1,1,O10+1)</f>
        <v>1</v>
      </c>
      <c r="P17" s="52">
        <v>12</v>
      </c>
      <c r="Q17" s="51">
        <f t="shared" si="4"/>
        <v>41773</v>
      </c>
      <c r="R17" s="146">
        <f>IF(Q17="","",IF(MOD(WEEKNUM(Q17,2)+$AB$1-1,$AB$2)=0,$AB$2,MOD(WEEKNUM(Q17,2)+$AB$1-1,$AB$2)))</f>
        <v>14</v>
      </c>
      <c r="S17" s="42" t="s">
        <v>6</v>
      </c>
      <c r="T17" s="49">
        <v>18</v>
      </c>
      <c r="U17" s="46">
        <f t="shared" si="5"/>
        <v>41804</v>
      </c>
      <c r="V17" s="146">
        <f>IF(U17="","",IF(MOD(WEEKNUM(U17,2)+$AB$1-1,$AB$2)=0,$AB$2,MOD(WEEKNUM(U17,2)+$AB$1-1,$AB$2)))</f>
        <v>18</v>
      </c>
      <c r="W17" s="63"/>
      <c r="X17" s="50">
        <v>2</v>
      </c>
      <c r="Y17" s="51">
        <f t="shared" si="6"/>
        <v>41834</v>
      </c>
      <c r="Z17" s="146">
        <f>IF(Y17="","",IF(MOD(WEEKNUM(Y17,2)+$AB$1-1,$AB$2)=0,$AB$2,MOD(WEEKNUM(Y17,2)+$AB$1-1,$AB$2)))</f>
        <v>4</v>
      </c>
      <c r="AA17" s="67">
        <f>IF(AA10&gt;=$AC$1,1,AA10+1)</f>
        <v>1</v>
      </c>
      <c r="AB17" s="52" t="s">
        <v>6</v>
      </c>
      <c r="AC17" s="51">
        <f t="shared" si="7"/>
        <v>41865</v>
      </c>
      <c r="AD17" s="146">
        <f>IF(AC17="","",IF(MOD(WEEKNUM(AC17,2)+$AB$1-1,$AB$2)=0,$AB$2,MOD(WEEKNUM(AC17,2)+$AB$1-1,$AB$2)))</f>
        <v>8</v>
      </c>
      <c r="AE17" s="53" t="s">
        <v>8</v>
      </c>
      <c r="AF17" s="52" t="s">
        <v>10</v>
      </c>
      <c r="AG17" s="51">
        <f t="shared" si="8"/>
        <v>41896</v>
      </c>
      <c r="AH17" s="146">
        <f>IF(AG17="","",IF(MOD(WEEKNUM(AG17,2)+$AB$1-1,$AB$2)=0,$AB$2,MOD(WEEKNUM(AG17,2)+$AB$1-1,$AB$2)))</f>
        <v>12</v>
      </c>
      <c r="AI17" s="97"/>
      <c r="AJ17" s="68" t="s">
        <v>10</v>
      </c>
      <c r="AK17" s="51">
        <f t="shared" si="9"/>
        <v>41926</v>
      </c>
      <c r="AL17" s="146">
        <f>IF(AK17="","",IF(MOD(WEEKNUM(AK17,2)+$AB$1-1,$AB$2)=0,$AB$2,MOD(WEEKNUM(AK17,2)+$AB$1-1,$AB$2)))</f>
        <v>17</v>
      </c>
      <c r="AM17" s="53"/>
      <c r="AN17" s="52"/>
      <c r="AO17" s="48">
        <f t="shared" si="10"/>
        <v>41957</v>
      </c>
      <c r="AP17" s="146">
        <f>IF(AO17="","",IF(MOD(WEEKNUM(AO17,2)+$AB$1-1,$AB$2)=0,$AB$2,MOD(WEEKNUM(AO17,2)+$AB$1-1,$AB$2)))</f>
        <v>2</v>
      </c>
      <c r="AQ17" s="53"/>
      <c r="AR17" s="49"/>
      <c r="AS17" s="46">
        <f t="shared" si="11"/>
        <v>41987</v>
      </c>
      <c r="AT17" s="146">
        <f>IF(AS17="","",IF(MOD(WEEKNUM(AS17,2)+$AB$1-1,$AB$2)=0,$AB$2,MOD(WEEKNUM(AS17,2)+$AB$1-1,$AB$2)))</f>
        <v>6</v>
      </c>
      <c r="AU17" s="97"/>
      <c r="AV17" s="95" t="s">
        <v>10</v>
      </c>
      <c r="AW17" s="55"/>
      <c r="AX17" s="166" t="s">
        <v>30</v>
      </c>
      <c r="AY17" s="167"/>
      <c r="AZ17" s="167"/>
      <c r="BA17" s="168"/>
      <c r="BB17" s="169">
        <v>0</v>
      </c>
      <c r="BC17" s="170"/>
      <c r="BD17" s="171"/>
      <c r="BE17" s="172">
        <v>0</v>
      </c>
      <c r="BF17" s="173"/>
      <c r="BG17" s="57"/>
      <c r="BH17" s="57"/>
      <c r="BI17" s="57"/>
      <c r="BJ17" s="57"/>
      <c r="BK17" s="45"/>
      <c r="BL17" s="57"/>
      <c r="BM17" s="45"/>
      <c r="BN17" s="57"/>
      <c r="BO17" s="57"/>
      <c r="BP17" s="57"/>
      <c r="BQ17" s="57"/>
      <c r="BR17" s="57"/>
    </row>
    <row r="18" spans="1:70" ht="35.1" customHeight="1">
      <c r="A18" s="46">
        <f t="shared" si="0"/>
        <v>41654</v>
      </c>
      <c r="B18" s="146">
        <f>IF(A18="","",IF(MOD(WEEKNUM(A18,2)+$AB$1-1,$AB$2)=0,$AB$2,MOD(WEEKNUM(A18,2)+$AB$1-1,$AB$2)))</f>
        <v>16</v>
      </c>
      <c r="C18" s="39"/>
      <c r="D18" s="68">
        <v>9</v>
      </c>
      <c r="E18" s="48">
        <f t="shared" si="1"/>
        <v>41685</v>
      </c>
      <c r="F18" s="146">
        <f>IF(E18="","",IF(MOD(WEEKNUM(E18,2)+$AB$1-1,$AB$2)=0,$AB$2,MOD(WEEKNUM(E18,2)+$AB$1-1,$AB$2)))</f>
        <v>1</v>
      </c>
      <c r="G18" s="53" t="s">
        <v>6</v>
      </c>
      <c r="H18" s="49" t="s">
        <v>23</v>
      </c>
      <c r="I18" s="46">
        <f t="shared" si="2"/>
        <v>41713</v>
      </c>
      <c r="J18" s="146">
        <f>IF(I18="","",IF(MOD(WEEKNUM(I18,2)+$AB$1-1,$AB$2)=0,$AB$2,MOD(WEEKNUM(I18,2)+$AB$1-1,$AB$2)))</f>
        <v>5</v>
      </c>
      <c r="K18" s="63"/>
      <c r="L18" s="50" t="s">
        <v>10</v>
      </c>
      <c r="M18" s="51">
        <f t="shared" si="3"/>
        <v>41744</v>
      </c>
      <c r="N18" s="146">
        <f>IF(M18="","",IF(MOD(WEEKNUM(M18,2)+$AB$1-1,$AB$2)=0,$AB$2,MOD(WEEKNUM(M18,2)+$AB$1-1,$AB$2)))</f>
        <v>10</v>
      </c>
      <c r="O18" s="53" t="s">
        <v>8</v>
      </c>
      <c r="P18" s="52">
        <v>6</v>
      </c>
      <c r="Q18" s="51">
        <f t="shared" si="4"/>
        <v>41774</v>
      </c>
      <c r="R18" s="146">
        <f>IF(Q18="","",IF(MOD(WEEKNUM(Q18,2)+$AB$1-1,$AB$2)=0,$AB$2,MOD(WEEKNUM(Q18,2)+$AB$1-1,$AB$2)))</f>
        <v>14</v>
      </c>
      <c r="S18" s="53"/>
      <c r="T18" s="49">
        <v>10</v>
      </c>
      <c r="U18" s="46">
        <f t="shared" si="5"/>
        <v>41805</v>
      </c>
      <c r="V18" s="146">
        <f>IF(U18="","",IF(MOD(WEEKNUM(U18,2)+$AB$1-1,$AB$2)=0,$AB$2,MOD(WEEKNUM(U18,2)+$AB$1-1,$AB$2)))</f>
        <v>18</v>
      </c>
      <c r="W18" s="97"/>
      <c r="X18" s="71" t="s">
        <v>10</v>
      </c>
      <c r="Y18" s="51">
        <f t="shared" si="6"/>
        <v>41835</v>
      </c>
      <c r="Z18" s="146">
        <f>IF(Y18="","",IF(MOD(WEEKNUM(Y18,2)+$AB$1-1,$AB$2)=0,$AB$2,MOD(WEEKNUM(Y18,2)+$AB$1-1,$AB$2)))</f>
        <v>4</v>
      </c>
      <c r="AA18" s="53" t="s">
        <v>8</v>
      </c>
      <c r="AB18" s="52" t="s">
        <v>10</v>
      </c>
      <c r="AC18" s="51">
        <f t="shared" si="7"/>
        <v>41866</v>
      </c>
      <c r="AD18" s="146">
        <f>IF(AC18="","",IF(MOD(WEEKNUM(AC18,2)+$AB$1-1,$AB$2)=0,$AB$2,MOD(WEEKNUM(AC18,2)+$AB$1-1,$AB$2)))</f>
        <v>8</v>
      </c>
      <c r="AE18" s="53" t="s">
        <v>8</v>
      </c>
      <c r="AF18" s="52"/>
      <c r="AG18" s="51">
        <f t="shared" si="8"/>
        <v>41897</v>
      </c>
      <c r="AH18" s="146">
        <f>IF(AG18="","",IF(MOD(WEEKNUM(AG18,2)+$AB$1-1,$AB$2)=0,$AB$2,MOD(WEEKNUM(AG18,2)+$AB$1-1,$AB$2)))</f>
        <v>13</v>
      </c>
      <c r="AI18" s="67">
        <f>IF(AI11&gt;=$AC$1,1,AI11+1)</f>
        <v>1</v>
      </c>
      <c r="AJ18" s="52" t="s">
        <v>6</v>
      </c>
      <c r="AK18" s="51">
        <f t="shared" si="9"/>
        <v>41927</v>
      </c>
      <c r="AL18" s="146">
        <f>IF(AK18="","",IF(MOD(WEEKNUM(AK18,2)+$AB$1-1,$AB$2)=0,$AB$2,MOD(WEEKNUM(AK18,2)+$AB$1-1,$AB$2)))</f>
        <v>17</v>
      </c>
      <c r="AM18" s="42" t="s">
        <v>6</v>
      </c>
      <c r="AN18" s="52"/>
      <c r="AO18" s="48">
        <f t="shared" si="10"/>
        <v>41958</v>
      </c>
      <c r="AP18" s="146">
        <f>IF(AO18="","",IF(MOD(WEEKNUM(AO18,2)+$AB$1-1,$AB$2)=0,$AB$2,MOD(WEEKNUM(AO18,2)+$AB$1-1,$AB$2)))</f>
        <v>2</v>
      </c>
      <c r="AQ18" s="53"/>
      <c r="AR18" s="49" t="s">
        <v>10</v>
      </c>
      <c r="AS18" s="46">
        <f t="shared" si="11"/>
        <v>41988</v>
      </c>
      <c r="AT18" s="146">
        <f>IF(AS18="","",IF(MOD(WEEKNUM(AS18,2)+$AB$1-1,$AB$2)=0,$AB$2,MOD(WEEKNUM(AS18,2)+$AB$1-1,$AB$2)))</f>
        <v>7</v>
      </c>
      <c r="AU18" s="67">
        <f>IF(AU11&gt;=$AC$1,1,AU11+1)</f>
        <v>1</v>
      </c>
      <c r="AV18" s="59"/>
      <c r="AW18" s="60"/>
      <c r="AX18" s="174" t="s">
        <v>31</v>
      </c>
      <c r="AY18" s="175"/>
      <c r="AZ18" s="175"/>
      <c r="BA18" s="176"/>
      <c r="BB18" s="177" t="e">
        <f>SUM(C35+F35+J35+N35+R35+V35+Z35+AD35+AH35+AL35+AP35+AT35)</f>
        <v>#VALUE!</v>
      </c>
      <c r="BC18" s="178"/>
      <c r="BD18" s="179"/>
      <c r="BE18" s="180">
        <f>SUM(D35+H35+L35+P35+T35+X35+AB35+AF35+AJ35+AN35+AR35+AV35)</f>
        <v>0</v>
      </c>
      <c r="BF18" s="181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</row>
    <row r="19" spans="1:70" ht="35.1" customHeight="1" thickBot="1">
      <c r="A19" s="66">
        <f t="shared" si="0"/>
        <v>41655</v>
      </c>
      <c r="B19" s="146">
        <f>IF(A19="","",IF(MOD(WEEKNUM(A19,2)+$AB$1-1,$AB$2)=0,$AB$2,MOD(WEEKNUM(A19,2)+$AB$1-1,$AB$2)))</f>
        <v>16</v>
      </c>
      <c r="C19" s="47"/>
      <c r="D19" s="68">
        <v>4</v>
      </c>
      <c r="E19" s="48">
        <f t="shared" si="1"/>
        <v>41686</v>
      </c>
      <c r="F19" s="146">
        <f>IF(E19="","",IF(MOD(WEEKNUM(E19,2)+$AB$1-1,$AB$2)=0,$AB$2,MOD(WEEKNUM(E19,2)+$AB$1-1,$AB$2)))</f>
        <v>1</v>
      </c>
      <c r="G19" s="138"/>
      <c r="H19" s="49" t="s">
        <v>10</v>
      </c>
      <c r="I19" s="46">
        <f t="shared" si="2"/>
        <v>41714</v>
      </c>
      <c r="J19" s="146">
        <f>IF(I19="","",IF(MOD(WEEKNUM(I19,2)+$AB$1-1,$AB$2)=0,$AB$2,MOD(WEEKNUM(I19,2)+$AB$1-1,$AB$2)))</f>
        <v>5</v>
      </c>
      <c r="K19" s="97"/>
      <c r="L19" s="71" t="s">
        <v>10</v>
      </c>
      <c r="M19" s="51">
        <f t="shared" si="3"/>
        <v>41745</v>
      </c>
      <c r="N19" s="146">
        <f>IF(M19="","",IF(MOD(WEEKNUM(M19,2)+$AB$1-1,$AB$2)=0,$AB$2,MOD(WEEKNUM(M19,2)+$AB$1-1,$AB$2)))</f>
        <v>10</v>
      </c>
      <c r="O19" s="141" t="s">
        <v>8</v>
      </c>
      <c r="P19" s="52">
        <v>3</v>
      </c>
      <c r="Q19" s="51">
        <f t="shared" si="4"/>
        <v>41775</v>
      </c>
      <c r="R19" s="146">
        <f>IF(Q19="","",IF(MOD(WEEKNUM(Q19,2)+$AB$1-1,$AB$2)=0,$AB$2,MOD(WEEKNUM(Q19,2)+$AB$1-1,$AB$2)))</f>
        <v>14</v>
      </c>
      <c r="S19" s="53"/>
      <c r="T19" s="49" t="s">
        <v>14</v>
      </c>
      <c r="U19" s="46">
        <f t="shared" si="5"/>
        <v>41806</v>
      </c>
      <c r="V19" s="146">
        <f>IF(U19="","",IF(MOD(WEEKNUM(U19,2)+$AB$1-1,$AB$2)=0,$AB$2,MOD(WEEKNUM(U19,2)+$AB$1-1,$AB$2)))</f>
        <v>19</v>
      </c>
      <c r="W19" s="67">
        <f>IF(W12&gt;=$AC$1,1,W12+1)</f>
        <v>1</v>
      </c>
      <c r="X19" s="50">
        <v>14</v>
      </c>
      <c r="Y19" s="51">
        <f t="shared" si="6"/>
        <v>41836</v>
      </c>
      <c r="Z19" s="146">
        <f>IF(Y19="","",IF(MOD(WEEKNUM(Y19,2)+$AB$1-1,$AB$2)=0,$AB$2,MOD(WEEKNUM(Y19,2)+$AB$1-1,$AB$2)))</f>
        <v>4</v>
      </c>
      <c r="AA19" s="42" t="s">
        <v>8</v>
      </c>
      <c r="AB19" s="52"/>
      <c r="AC19" s="51">
        <f t="shared" si="7"/>
        <v>41867</v>
      </c>
      <c r="AD19" s="146">
        <f>IF(AC19="","",IF(MOD(WEEKNUM(AC19,2)+$AB$1-1,$AB$2)=0,$AB$2,MOD(WEEKNUM(AC19,2)+$AB$1-1,$AB$2)))</f>
        <v>8</v>
      </c>
      <c r="AE19" s="53" t="s">
        <v>8</v>
      </c>
      <c r="AF19" s="52" t="s">
        <v>14</v>
      </c>
      <c r="AG19" s="51">
        <f t="shared" si="8"/>
        <v>41898</v>
      </c>
      <c r="AH19" s="146">
        <f>IF(AG19="","",IF(MOD(WEEKNUM(AG19,2)+$AB$1-1,$AB$2)=0,$AB$2,MOD(WEEKNUM(AG19,2)+$AB$1-1,$AB$2)))</f>
        <v>13</v>
      </c>
      <c r="AI19" s="53"/>
      <c r="AJ19" s="52" t="s">
        <v>6</v>
      </c>
      <c r="AK19" s="51">
        <f t="shared" si="9"/>
        <v>41928</v>
      </c>
      <c r="AL19" s="146">
        <f>IF(AK19="","",IF(MOD(WEEKNUM(AK19,2)+$AB$1-1,$AB$2)=0,$AB$2,MOD(WEEKNUM(AK19,2)+$AB$1-1,$AB$2)))</f>
        <v>17</v>
      </c>
      <c r="AM19" s="53"/>
      <c r="AN19" s="52"/>
      <c r="AO19" s="48">
        <f t="shared" si="10"/>
        <v>41959</v>
      </c>
      <c r="AP19" s="146">
        <f>IF(AO19="","",IF(MOD(WEEKNUM(AO19,2)+$AB$1-1,$AB$2)=0,$AB$2,MOD(WEEKNUM(AO19,2)+$AB$1-1,$AB$2)))</f>
        <v>2</v>
      </c>
      <c r="AQ19" s="97"/>
      <c r="AR19" s="62" t="s">
        <v>10</v>
      </c>
      <c r="AS19" s="46">
        <f t="shared" si="11"/>
        <v>41989</v>
      </c>
      <c r="AT19" s="146">
        <f>IF(AS19="","",IF(MOD(WEEKNUM(AS19,2)+$AB$1-1,$AB$2)=0,$AB$2,MOD(WEEKNUM(AS19,2)+$AB$1-1,$AB$2)))</f>
        <v>7</v>
      </c>
      <c r="AU19" s="53"/>
      <c r="AV19" s="59"/>
      <c r="AW19" s="64"/>
      <c r="AX19" s="192" t="s">
        <v>1</v>
      </c>
      <c r="AY19" s="193"/>
      <c r="AZ19" s="193"/>
      <c r="BA19" s="194"/>
      <c r="BB19" s="195" t="e">
        <f>SUM(BE18-BB18)</f>
        <v>#VALUE!</v>
      </c>
      <c r="BC19" s="196"/>
      <c r="BD19" s="197"/>
      <c r="BE19" s="198"/>
      <c r="BF19" s="199"/>
      <c r="BG19" s="57"/>
      <c r="BH19" s="57"/>
      <c r="BI19" s="57"/>
      <c r="BJ19" s="57"/>
      <c r="BK19" s="57"/>
      <c r="BL19" s="45"/>
      <c r="BM19" s="57"/>
      <c r="BN19" s="57"/>
      <c r="BO19" s="57"/>
      <c r="BP19" s="57"/>
      <c r="BQ19" s="57"/>
      <c r="BR19" s="57"/>
    </row>
    <row r="20" spans="1:70" ht="35.1" customHeight="1">
      <c r="A20" s="66">
        <f t="shared" si="0"/>
        <v>41656</v>
      </c>
      <c r="B20" s="146">
        <f>IF(A20="","",IF(MOD(WEEKNUM(A20,2)+$AB$1-1,$AB$2)=0,$AB$2,MOD(WEEKNUM(A20,2)+$AB$1-1,$AB$2)))</f>
        <v>16</v>
      </c>
      <c r="C20" s="47"/>
      <c r="D20" s="68">
        <v>3</v>
      </c>
      <c r="E20" s="48">
        <f t="shared" si="1"/>
        <v>41687</v>
      </c>
      <c r="F20" s="146">
        <f>IF(E20="","",IF(MOD(WEEKNUM(E20,2)+$AB$1-1,$AB$2)=0,$AB$2,MOD(WEEKNUM(E20,2)+$AB$1-1,$AB$2)))</f>
        <v>2</v>
      </c>
      <c r="G20" s="67">
        <f>IF(G13&gt;=$AC$1,1,G13+1)</f>
        <v>1</v>
      </c>
      <c r="H20" s="49" t="s">
        <v>46</v>
      </c>
      <c r="I20" s="46">
        <f t="shared" si="2"/>
        <v>41715</v>
      </c>
      <c r="J20" s="146">
        <f>IF(I20="","",IF(MOD(WEEKNUM(I20,2)+$AB$1-1,$AB$2)=0,$AB$2,MOD(WEEKNUM(I20,2)+$AB$1-1,$AB$2)))</f>
        <v>6</v>
      </c>
      <c r="K20" s="67">
        <f>IF(K13&gt;=$AC$1,1,K13+1)</f>
        <v>1</v>
      </c>
      <c r="L20" s="50">
        <v>9</v>
      </c>
      <c r="M20" s="51">
        <f t="shared" si="3"/>
        <v>41746</v>
      </c>
      <c r="N20" s="146">
        <f>IF(M20="","",IF(MOD(WEEKNUM(M20,2)+$AB$1-1,$AB$2)=0,$AB$2,MOD(WEEKNUM(M20,2)+$AB$1-1,$AB$2)))</f>
        <v>10</v>
      </c>
      <c r="O20" s="53" t="s">
        <v>8</v>
      </c>
      <c r="P20" s="52" t="s">
        <v>45</v>
      </c>
      <c r="Q20" s="51">
        <f t="shared" si="4"/>
        <v>41776</v>
      </c>
      <c r="R20" s="146">
        <f>IF(Q20="","",IF(MOD(WEEKNUM(Q20,2)+$AB$1-1,$AB$2)=0,$AB$2,MOD(WEEKNUM(Q20,2)+$AB$1-1,$AB$2)))</f>
        <v>14</v>
      </c>
      <c r="S20" s="63"/>
      <c r="T20" s="49" t="s">
        <v>10</v>
      </c>
      <c r="U20" s="46">
        <f t="shared" si="5"/>
        <v>41807</v>
      </c>
      <c r="V20" s="146">
        <f>IF(U20="","",IF(MOD(WEEKNUM(U20,2)+$AB$1-1,$AB$2)=0,$AB$2,MOD(WEEKNUM(U20,2)+$AB$1-1,$AB$2)))</f>
        <v>19</v>
      </c>
      <c r="W20" s="53"/>
      <c r="X20" s="50">
        <v>17</v>
      </c>
      <c r="Y20" s="51">
        <f t="shared" si="6"/>
        <v>41837</v>
      </c>
      <c r="Z20" s="146">
        <f>IF(Y20="","",IF(MOD(WEEKNUM(Y20,2)+$AB$1-1,$AB$2)=0,$AB$2,MOD(WEEKNUM(Y20,2)+$AB$1-1,$AB$2)))</f>
        <v>4</v>
      </c>
      <c r="AA20" s="53" t="s">
        <v>8</v>
      </c>
      <c r="AB20" s="52"/>
      <c r="AC20" s="58">
        <f t="shared" si="7"/>
        <v>41868</v>
      </c>
      <c r="AD20" s="146">
        <f>IF(AC20="","",IF(MOD(WEEKNUM(AC20,2)+$AB$1-1,$AB$2)=0,$AB$2,MOD(WEEKNUM(AC20,2)+$AB$1-1,$AB$2)))</f>
        <v>8</v>
      </c>
      <c r="AE20" s="142" t="s">
        <v>8</v>
      </c>
      <c r="AF20" s="52" t="s">
        <v>10</v>
      </c>
      <c r="AG20" s="51">
        <f t="shared" si="8"/>
        <v>41899</v>
      </c>
      <c r="AH20" s="146">
        <f>IF(AG20="","",IF(MOD(WEEKNUM(AG20,2)+$AB$1-1,$AB$2)=0,$AB$2,MOD(WEEKNUM(AG20,2)+$AB$1-1,$AB$2)))</f>
        <v>13</v>
      </c>
      <c r="AI20" s="42" t="s">
        <v>6</v>
      </c>
      <c r="AJ20" s="52" t="s">
        <v>6</v>
      </c>
      <c r="AK20" s="51">
        <f t="shared" si="9"/>
        <v>41929</v>
      </c>
      <c r="AL20" s="146">
        <f>IF(AK20="","",IF(MOD(WEEKNUM(AK20,2)+$AB$1-1,$AB$2)=0,$AB$2,MOD(WEEKNUM(AK20,2)+$AB$1-1,$AB$2)))</f>
        <v>17</v>
      </c>
      <c r="AM20" s="53"/>
      <c r="AN20" s="52"/>
      <c r="AO20" s="48">
        <f t="shared" si="10"/>
        <v>41960</v>
      </c>
      <c r="AP20" s="146">
        <f>IF(AO20="","",IF(MOD(WEEKNUM(AO20,2)+$AB$1-1,$AB$2)=0,$AB$2,MOD(WEEKNUM(AO20,2)+$AB$1-1,$AB$2)))</f>
        <v>3</v>
      </c>
      <c r="AQ20" s="67">
        <f>IF(AQ13&gt;=$AC$1,1,AQ13+1)</f>
        <v>1</v>
      </c>
      <c r="AR20" s="49"/>
      <c r="AS20" s="46">
        <f t="shared" si="11"/>
        <v>41990</v>
      </c>
      <c r="AT20" s="146">
        <f>IF(AS20="","",IF(MOD(WEEKNUM(AS20,2)+$AB$1-1,$AB$2)=0,$AB$2,MOD(WEEKNUM(AS20,2)+$AB$1-1,$AB$2)))</f>
        <v>7</v>
      </c>
      <c r="AU20" s="42" t="s">
        <v>6</v>
      </c>
      <c r="AV20" s="59"/>
      <c r="AW20" s="70"/>
      <c r="AX20" s="45"/>
      <c r="AY20" s="45"/>
      <c r="AZ20" s="57"/>
      <c r="BA20" s="57"/>
      <c r="BB20" s="45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</row>
    <row r="21" spans="1:70" ht="35.1" customHeight="1">
      <c r="A21" s="66">
        <f t="shared" si="0"/>
        <v>41657</v>
      </c>
      <c r="B21" s="146">
        <f>IF(A21="","",IF(MOD(WEEKNUM(A21,2)+$AB$1-1,$AB$2)=0,$AB$2,MOD(WEEKNUM(A21,2)+$AB$1-1,$AB$2)))</f>
        <v>16</v>
      </c>
      <c r="C21" s="96"/>
      <c r="D21" s="68" t="s">
        <v>10</v>
      </c>
      <c r="E21" s="48">
        <f t="shared" si="1"/>
        <v>41688</v>
      </c>
      <c r="F21" s="146">
        <f>IF(E21="","",IF(MOD(WEEKNUM(E21,2)+$AB$1-1,$AB$2)=0,$AB$2,MOD(WEEKNUM(E21,2)+$AB$1-1,$AB$2)))</f>
        <v>2</v>
      </c>
      <c r="G21" s="53" t="s">
        <v>8</v>
      </c>
      <c r="H21" s="49" t="s">
        <v>47</v>
      </c>
      <c r="I21" s="46">
        <f t="shared" si="2"/>
        <v>41716</v>
      </c>
      <c r="J21" s="146">
        <f>IF(I21="","",IF(MOD(WEEKNUM(I21,2)+$AB$1-1,$AB$2)=0,$AB$2,MOD(WEEKNUM(I21,2)+$AB$1-1,$AB$2)))</f>
        <v>6</v>
      </c>
      <c r="K21" s="53"/>
      <c r="L21" s="50">
        <v>12</v>
      </c>
      <c r="M21" s="51">
        <f t="shared" si="3"/>
        <v>41747</v>
      </c>
      <c r="N21" s="146">
        <f>IF(M21="","",IF(MOD(WEEKNUM(M21,2)+$AB$1-1,$AB$2)=0,$AB$2,MOD(WEEKNUM(M21,2)+$AB$1-1,$AB$2)))</f>
        <v>10</v>
      </c>
      <c r="O21" s="53" t="s">
        <v>8</v>
      </c>
      <c r="P21" s="52">
        <v>12</v>
      </c>
      <c r="Q21" s="51">
        <f t="shared" si="4"/>
        <v>41777</v>
      </c>
      <c r="R21" s="146">
        <f>IF(Q21="","",IF(MOD(WEEKNUM(Q21,2)+$AB$1-1,$AB$2)=0,$AB$2,MOD(WEEKNUM(Q21,2)+$AB$1-1,$AB$2)))</f>
        <v>14</v>
      </c>
      <c r="S21" s="97"/>
      <c r="T21" s="62" t="s">
        <v>10</v>
      </c>
      <c r="U21" s="46">
        <f t="shared" si="5"/>
        <v>41808</v>
      </c>
      <c r="V21" s="146">
        <f>IF(U21="","",IF(MOD(WEEKNUM(U21,2)+$AB$1-1,$AB$2)=0,$AB$2,MOD(WEEKNUM(U21,2)+$AB$1-1,$AB$2)))</f>
        <v>19</v>
      </c>
      <c r="W21" s="42" t="s">
        <v>6</v>
      </c>
      <c r="X21" s="50">
        <v>15</v>
      </c>
      <c r="Y21" s="51">
        <f t="shared" si="6"/>
        <v>41838</v>
      </c>
      <c r="Z21" s="146">
        <f>IF(Y21="","",IF(MOD(WEEKNUM(Y21,2)+$AB$1-1,$AB$2)=0,$AB$2,MOD(WEEKNUM(Y21,2)+$AB$1-1,$AB$2)))</f>
        <v>4</v>
      </c>
      <c r="AA21" s="53" t="s">
        <v>8</v>
      </c>
      <c r="AB21" s="52"/>
      <c r="AC21" s="51">
        <f t="shared" si="7"/>
        <v>41869</v>
      </c>
      <c r="AD21" s="146">
        <f>IF(AC21="","",IF(MOD(WEEKNUM(AC21,2)+$AB$1-1,$AB$2)=0,$AB$2,MOD(WEEKNUM(AC21,2)+$AB$1-1,$AB$2)))</f>
        <v>9</v>
      </c>
      <c r="AE21" s="67">
        <f>IF(AE14&gt;=$AC$1,1,AE14+1)</f>
        <v>1</v>
      </c>
      <c r="AF21" s="52" t="s">
        <v>14</v>
      </c>
      <c r="AG21" s="51">
        <f t="shared" si="8"/>
        <v>41900</v>
      </c>
      <c r="AH21" s="146">
        <f>IF(AG21="","",IF(MOD(WEEKNUM(AG21,2)+$AB$1-1,$AB$2)=0,$AB$2,MOD(WEEKNUM(AG21,2)+$AB$1-1,$AB$2)))</f>
        <v>13</v>
      </c>
      <c r="AI21" s="53"/>
      <c r="AJ21" s="52"/>
      <c r="AK21" s="51">
        <f t="shared" si="9"/>
        <v>41930</v>
      </c>
      <c r="AL21" s="146">
        <f>IF(AK21="","",IF(MOD(WEEKNUM(AK21,2)+$AB$1-1,$AB$2)=0,$AB$2,MOD(WEEKNUM(AK21,2)+$AB$1-1,$AB$2)))</f>
        <v>17</v>
      </c>
      <c r="AM21" s="53"/>
      <c r="AN21" s="52" t="s">
        <v>10</v>
      </c>
      <c r="AO21" s="48">
        <f t="shared" si="10"/>
        <v>41961</v>
      </c>
      <c r="AP21" s="146">
        <f>IF(AO21="","",IF(MOD(WEEKNUM(AO21,2)+$AB$1-1,$AB$2)=0,$AB$2,MOD(WEEKNUM(AO21,2)+$AB$1-1,$AB$2)))</f>
        <v>3</v>
      </c>
      <c r="AQ21" s="53"/>
      <c r="AR21" s="49"/>
      <c r="AS21" s="46">
        <f t="shared" si="11"/>
        <v>41991</v>
      </c>
      <c r="AT21" s="146">
        <f>IF(AS21="","",IF(MOD(WEEKNUM(AS21,2)+$AB$1-1,$AB$2)=0,$AB$2,MOD(WEEKNUM(AS21,2)+$AB$1-1,$AB$2)))</f>
        <v>7</v>
      </c>
      <c r="AU21" s="53"/>
      <c r="AV21" s="59"/>
      <c r="AW21" s="70"/>
      <c r="AX21" s="57"/>
      <c r="AY21" s="45"/>
      <c r="AZ21" s="45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45"/>
      <c r="BL21" s="57"/>
      <c r="BM21" s="57"/>
      <c r="BN21" s="57"/>
      <c r="BO21" s="57"/>
      <c r="BP21" s="57"/>
      <c r="BQ21" s="57"/>
      <c r="BR21" s="57"/>
    </row>
    <row r="22" spans="1:70" ht="35.1" customHeight="1">
      <c r="A22" s="46">
        <f t="shared" si="0"/>
        <v>41658</v>
      </c>
      <c r="B22" s="146">
        <f>IF(A22="","",IF(MOD(WEEKNUM(A22,2)+$AB$1-1,$AB$2)=0,$AB$2,MOD(WEEKNUM(A22,2)+$AB$1-1,$AB$2)))</f>
        <v>16</v>
      </c>
      <c r="C22" s="140"/>
      <c r="D22" s="68" t="s">
        <v>10</v>
      </c>
      <c r="E22" s="48">
        <f t="shared" si="1"/>
        <v>41689</v>
      </c>
      <c r="F22" s="146">
        <f>IF(E22="","",IF(MOD(WEEKNUM(E22,2)+$AB$1-1,$AB$2)=0,$AB$2,MOD(WEEKNUM(E22,2)+$AB$1-1,$AB$2)))</f>
        <v>2</v>
      </c>
      <c r="G22" s="141" t="s">
        <v>8</v>
      </c>
      <c r="H22" s="49" t="s">
        <v>48</v>
      </c>
      <c r="I22" s="46">
        <f t="shared" si="2"/>
        <v>41717</v>
      </c>
      <c r="J22" s="146">
        <f>IF(I22="","",IF(MOD(WEEKNUM(I22,2)+$AB$1-1,$AB$2)=0,$AB$2,MOD(WEEKNUM(I22,2)+$AB$1-1,$AB$2)))</f>
        <v>6</v>
      </c>
      <c r="K22" s="42" t="s">
        <v>6</v>
      </c>
      <c r="L22" s="50">
        <v>16</v>
      </c>
      <c r="M22" s="51">
        <f t="shared" si="3"/>
        <v>41748</v>
      </c>
      <c r="N22" s="146">
        <f>IF(M22="","",IF(MOD(WEEKNUM(M22,2)+$AB$1-1,$AB$2)=0,$AB$2,MOD(WEEKNUM(M22,2)+$AB$1-1,$AB$2)))</f>
        <v>10</v>
      </c>
      <c r="O22" s="63" t="s">
        <v>8</v>
      </c>
      <c r="P22" s="52" t="s">
        <v>10</v>
      </c>
      <c r="Q22" s="51">
        <f t="shared" si="4"/>
        <v>41778</v>
      </c>
      <c r="R22" s="146">
        <f>IF(Q22="","",IF(MOD(WEEKNUM(Q22,2)+$AB$1-1,$AB$2)=0,$AB$2,MOD(WEEKNUM(Q22,2)+$AB$1-1,$AB$2)))</f>
        <v>15</v>
      </c>
      <c r="S22" s="67">
        <f>IF(S15&gt;=$AC$1,1,S15+1)</f>
        <v>1</v>
      </c>
      <c r="T22" s="49">
        <v>6</v>
      </c>
      <c r="U22" s="46">
        <f t="shared" si="5"/>
        <v>41809</v>
      </c>
      <c r="V22" s="146">
        <f>IF(U22="","",IF(MOD(WEEKNUM(U22,2)+$AB$1-1,$AB$2)=0,$AB$2,MOD(WEEKNUM(U22,2)+$AB$1-1,$AB$2)))</f>
        <v>19</v>
      </c>
      <c r="W22" s="53"/>
      <c r="X22" s="50">
        <v>9</v>
      </c>
      <c r="Y22" s="51">
        <f t="shared" si="6"/>
        <v>41839</v>
      </c>
      <c r="Z22" s="146">
        <f>IF(Y22="","",IF(MOD(WEEKNUM(Y22,2)+$AB$1-1,$AB$2)=0,$AB$2,MOD(WEEKNUM(Y22,2)+$AB$1-1,$AB$2)))</f>
        <v>4</v>
      </c>
      <c r="AA22" s="53" t="s">
        <v>8</v>
      </c>
      <c r="AB22" s="52" t="s">
        <v>10</v>
      </c>
      <c r="AC22" s="51">
        <f t="shared" si="7"/>
        <v>41870</v>
      </c>
      <c r="AD22" s="146">
        <f>IF(AC22="","",IF(MOD(WEEKNUM(AC22,2)+$AB$1-1,$AB$2)=0,$AB$2,MOD(WEEKNUM(AC22,2)+$AB$1-1,$AB$2)))</f>
        <v>9</v>
      </c>
      <c r="AE22" s="53" t="s">
        <v>8</v>
      </c>
      <c r="AF22" s="52" t="s">
        <v>14</v>
      </c>
      <c r="AG22" s="51">
        <f t="shared" si="8"/>
        <v>41901</v>
      </c>
      <c r="AH22" s="146">
        <f>IF(AG22="","",IF(MOD(WEEKNUM(AG22,2)+$AB$1-1,$AB$2)=0,$AB$2,MOD(WEEKNUM(AG22,2)+$AB$1-1,$AB$2)))</f>
        <v>13</v>
      </c>
      <c r="AI22" s="53"/>
      <c r="AJ22" s="52"/>
      <c r="AK22" s="51">
        <f t="shared" si="9"/>
        <v>41931</v>
      </c>
      <c r="AL22" s="146">
        <f>IF(AK22="","",IF(MOD(WEEKNUM(AK22,2)+$AB$1-1,$AB$2)=0,$AB$2,MOD(WEEKNUM(AK22,2)+$AB$1-1,$AB$2)))</f>
        <v>17</v>
      </c>
      <c r="AM22" s="97"/>
      <c r="AN22" s="68" t="s">
        <v>10</v>
      </c>
      <c r="AO22" s="48">
        <f t="shared" si="10"/>
        <v>41962</v>
      </c>
      <c r="AP22" s="146">
        <f>IF(AO22="","",IF(MOD(WEEKNUM(AO22,2)+$AB$1-1,$AB$2)=0,$AB$2,MOD(WEEKNUM(AO22,2)+$AB$1-1,$AB$2)))</f>
        <v>3</v>
      </c>
      <c r="AQ22" s="42" t="s">
        <v>6</v>
      </c>
      <c r="AR22" s="49"/>
      <c r="AS22" s="46">
        <f t="shared" si="11"/>
        <v>41992</v>
      </c>
      <c r="AT22" s="146">
        <f>IF(AS22="","",IF(MOD(WEEKNUM(AS22,2)+$AB$1-1,$AB$2)=0,$AB$2,MOD(WEEKNUM(AS22,2)+$AB$1-1,$AB$2)))</f>
        <v>7</v>
      </c>
      <c r="AU22" s="53"/>
      <c r="AV22" s="59"/>
      <c r="AW22" s="70"/>
      <c r="AX22" s="45"/>
      <c r="AY22" s="45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</row>
    <row r="23" spans="1:70" ht="35.1" customHeight="1">
      <c r="A23" s="66">
        <f t="shared" si="0"/>
        <v>41659</v>
      </c>
      <c r="B23" s="146">
        <f>IF(A23="","",IF(MOD(WEEKNUM(A23,2)+$AB$1-1,$AB$2)=0,$AB$2,MOD(WEEKNUM(A23,2)+$AB$1-1,$AB$2)))</f>
        <v>17</v>
      </c>
      <c r="C23" s="67">
        <f>IF(C16&gt;=$AC$1,1,C16+1)</f>
        <v>1</v>
      </c>
      <c r="D23" s="68">
        <v>16</v>
      </c>
      <c r="E23" s="48">
        <f t="shared" si="1"/>
        <v>41690</v>
      </c>
      <c r="F23" s="146">
        <f>IF(E23="","",IF(MOD(WEEKNUM(E23,2)+$AB$1-1,$AB$2)=0,$AB$2,MOD(WEEKNUM(E23,2)+$AB$1-1,$AB$2)))</f>
        <v>2</v>
      </c>
      <c r="G23" s="53" t="s">
        <v>8</v>
      </c>
      <c r="H23" s="49" t="s">
        <v>49</v>
      </c>
      <c r="I23" s="46">
        <f t="shared" si="2"/>
        <v>41718</v>
      </c>
      <c r="J23" s="146">
        <f>IF(I23="","",IF(MOD(WEEKNUM(I23,2)+$AB$1-1,$AB$2)=0,$AB$2,MOD(WEEKNUM(I23,2)+$AB$1-1,$AB$2)))</f>
        <v>6</v>
      </c>
      <c r="K23" s="53"/>
      <c r="L23" s="50">
        <v>8</v>
      </c>
      <c r="M23" s="51">
        <f t="shared" si="3"/>
        <v>41749</v>
      </c>
      <c r="N23" s="146">
        <f>IF(M23="","",IF(MOD(WEEKNUM(M23,2)+$AB$1-1,$AB$2)=0,$AB$2,MOD(WEEKNUM(M23,2)+$AB$1-1,$AB$2)))</f>
        <v>10</v>
      </c>
      <c r="O23" s="137" t="s">
        <v>8</v>
      </c>
      <c r="P23" s="68" t="s">
        <v>10</v>
      </c>
      <c r="Q23" s="51">
        <f t="shared" si="4"/>
        <v>41779</v>
      </c>
      <c r="R23" s="146">
        <f>IF(Q23="","",IF(MOD(WEEKNUM(Q23,2)+$AB$1-1,$AB$2)=0,$AB$2,MOD(WEEKNUM(Q23,2)+$AB$1-1,$AB$2)))</f>
        <v>15</v>
      </c>
      <c r="S23" s="53"/>
      <c r="T23" s="49">
        <v>4</v>
      </c>
      <c r="U23" s="46">
        <f t="shared" si="5"/>
        <v>41810</v>
      </c>
      <c r="V23" s="146">
        <f>IF(U23="","",IF(MOD(WEEKNUM(U23,2)+$AB$1-1,$AB$2)=0,$AB$2,MOD(WEEKNUM(U23,2)+$AB$1-1,$AB$2)))</f>
        <v>19</v>
      </c>
      <c r="W23" s="53"/>
      <c r="X23" s="50">
        <v>6</v>
      </c>
      <c r="Y23" s="51">
        <f t="shared" si="6"/>
        <v>41840</v>
      </c>
      <c r="Z23" s="146">
        <f>IF(Y23="","",IF(MOD(WEEKNUM(Y23,2)+$AB$1-1,$AB$2)=0,$AB$2,MOD(WEEKNUM(Y23,2)+$AB$1-1,$AB$2)))</f>
        <v>4</v>
      </c>
      <c r="AA23" s="97" t="s">
        <v>8</v>
      </c>
      <c r="AB23" s="52" t="s">
        <v>10</v>
      </c>
      <c r="AC23" s="51">
        <f t="shared" si="7"/>
        <v>41871</v>
      </c>
      <c r="AD23" s="146">
        <f>IF(AC23="","",IF(MOD(WEEKNUM(AC23,2)+$AB$1-1,$AB$2)=0,$AB$2,MOD(WEEKNUM(AC23,2)+$AB$1-1,$AB$2)))</f>
        <v>9</v>
      </c>
      <c r="AE23" s="42" t="s">
        <v>8</v>
      </c>
      <c r="AF23" s="52" t="s">
        <v>14</v>
      </c>
      <c r="AG23" s="51">
        <f t="shared" si="8"/>
        <v>41902</v>
      </c>
      <c r="AH23" s="146">
        <f>IF(AG23="","",IF(MOD(WEEKNUM(AG23,2)+$AB$1-1,$AB$2)=0,$AB$2,MOD(WEEKNUM(AG23,2)+$AB$1-1,$AB$2)))</f>
        <v>13</v>
      </c>
      <c r="AI23" s="53"/>
      <c r="AJ23" s="52" t="s">
        <v>10</v>
      </c>
      <c r="AK23" s="51">
        <f t="shared" si="9"/>
        <v>41932</v>
      </c>
      <c r="AL23" s="146">
        <f>IF(AK23="","",IF(MOD(WEEKNUM(AK23,2)+$AB$1-1,$AB$2)=0,$AB$2,MOD(WEEKNUM(AK23,2)+$AB$1-1,$AB$2)))</f>
        <v>18</v>
      </c>
      <c r="AM23" s="67">
        <f>IF(AM16&gt;=$AC$1,1,AM16+1)</f>
        <v>1</v>
      </c>
      <c r="AN23" s="52" t="s">
        <v>10</v>
      </c>
      <c r="AO23" s="48">
        <f t="shared" si="10"/>
        <v>41963</v>
      </c>
      <c r="AP23" s="146">
        <f>IF(AO23="","",IF(MOD(WEEKNUM(AO23,2)+$AB$1-1,$AB$2)=0,$AB$2,MOD(WEEKNUM(AO23,2)+$AB$1-1,$AB$2)))</f>
        <v>3</v>
      </c>
      <c r="AQ23" s="53"/>
      <c r="AR23" s="49"/>
      <c r="AS23" s="46">
        <f t="shared" si="11"/>
        <v>41993</v>
      </c>
      <c r="AT23" s="146">
        <f>IF(AS23="","",IF(MOD(WEEKNUM(AS23,2)+$AB$1-1,$AB$2)=0,$AB$2,MOD(WEEKNUM(AS23,2)+$AB$1-1,$AB$2)))</f>
        <v>7</v>
      </c>
      <c r="AU23" s="53"/>
      <c r="AV23" s="59" t="s">
        <v>10</v>
      </c>
      <c r="AW23" s="70"/>
      <c r="AX23" s="57"/>
      <c r="AY23" s="45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45"/>
      <c r="BL23" s="57"/>
      <c r="BM23" s="57"/>
      <c r="BN23" s="57"/>
      <c r="BO23" s="57"/>
      <c r="BP23" s="57"/>
      <c r="BQ23" s="57"/>
      <c r="BR23" s="57"/>
    </row>
    <row r="24" spans="1:70" ht="35.1" customHeight="1">
      <c r="A24" s="66">
        <f t="shared" si="0"/>
        <v>41660</v>
      </c>
      <c r="B24" s="146">
        <f>IF(A24="","",IF(MOD(WEEKNUM(A24,2)+$AB$1-1,$AB$2)=0,$AB$2,MOD(WEEKNUM(A24,2)+$AB$1-1,$AB$2)))</f>
        <v>17</v>
      </c>
      <c r="C24" s="47" t="s">
        <v>6</v>
      </c>
      <c r="D24" s="68">
        <v>11</v>
      </c>
      <c r="E24" s="48">
        <f t="shared" si="1"/>
        <v>41691</v>
      </c>
      <c r="F24" s="146">
        <f>IF(E24="","",IF(MOD(WEEKNUM(E24,2)+$AB$1-1,$AB$2)=0,$AB$2,MOD(WEEKNUM(E24,2)+$AB$1-1,$AB$2)))</f>
        <v>2</v>
      </c>
      <c r="G24" s="53" t="s">
        <v>8</v>
      </c>
      <c r="H24" s="49" t="s">
        <v>50</v>
      </c>
      <c r="I24" s="46">
        <f t="shared" si="2"/>
        <v>41719</v>
      </c>
      <c r="J24" s="146">
        <f>IF(I24="","",IF(MOD(WEEKNUM(I24,2)+$AB$1-1,$AB$2)=0,$AB$2,MOD(WEEKNUM(I24,2)+$AB$1-1,$AB$2)))</f>
        <v>6</v>
      </c>
      <c r="K24" s="53"/>
      <c r="L24" s="50">
        <v>2</v>
      </c>
      <c r="M24" s="51">
        <f t="shared" si="3"/>
        <v>41750</v>
      </c>
      <c r="N24" s="146">
        <f>IF(M24="","",IF(MOD(WEEKNUM(M24,2)+$AB$1-1,$AB$2)=0,$AB$2,MOD(WEEKNUM(M24,2)+$AB$1-1,$AB$2)))</f>
        <v>11</v>
      </c>
      <c r="O24" s="67">
        <f>IF(O17&gt;=$AC$1,1,O17+1)</f>
        <v>1</v>
      </c>
      <c r="P24" s="52">
        <v>11</v>
      </c>
      <c r="Q24" s="51">
        <f t="shared" si="4"/>
        <v>41780</v>
      </c>
      <c r="R24" s="146">
        <f>IF(Q24="","",IF(MOD(WEEKNUM(Q24,2)+$AB$1-1,$AB$2)=0,$AB$2,MOD(WEEKNUM(Q24,2)+$AB$1-1,$AB$2)))</f>
        <v>15</v>
      </c>
      <c r="S24" s="42"/>
      <c r="T24" s="49">
        <v>1</v>
      </c>
      <c r="U24" s="46">
        <f t="shared" si="5"/>
        <v>41811</v>
      </c>
      <c r="V24" s="146">
        <f>IF(U24="","",IF(MOD(WEEKNUM(U24,2)+$AB$1-1,$AB$2)=0,$AB$2,MOD(WEEKNUM(U24,2)+$AB$1-1,$AB$2)))</f>
        <v>19</v>
      </c>
      <c r="W24" s="53"/>
      <c r="X24" s="50" t="s">
        <v>10</v>
      </c>
      <c r="Y24" s="51">
        <f t="shared" si="6"/>
        <v>41841</v>
      </c>
      <c r="Z24" s="146">
        <f>IF(Y24="","",IF(MOD(WEEKNUM(Y24,2)+$AB$1-1,$AB$2)=0,$AB$2,MOD(WEEKNUM(Y24,2)+$AB$1-1,$AB$2)))</f>
        <v>5</v>
      </c>
      <c r="AA24" s="67">
        <f>IF(AA17&gt;=$AC$1,1,AA17+1)</f>
        <v>1</v>
      </c>
      <c r="AB24" s="52"/>
      <c r="AC24" s="51">
        <f t="shared" si="7"/>
        <v>41872</v>
      </c>
      <c r="AD24" s="146">
        <f>IF(AC24="","",IF(MOD(WEEKNUM(AC24,2)+$AB$1-1,$AB$2)=0,$AB$2,MOD(WEEKNUM(AC24,2)+$AB$1-1,$AB$2)))</f>
        <v>9</v>
      </c>
      <c r="AE24" s="53" t="s">
        <v>8</v>
      </c>
      <c r="AF24" s="52" t="s">
        <v>14</v>
      </c>
      <c r="AG24" s="51">
        <f t="shared" si="8"/>
        <v>41903</v>
      </c>
      <c r="AH24" s="146">
        <f>IF(AG24="","",IF(MOD(WEEKNUM(AG24,2)+$AB$1-1,$AB$2)=0,$AB$2,MOD(WEEKNUM(AG24,2)+$AB$1-1,$AB$2)))</f>
        <v>13</v>
      </c>
      <c r="AI24" s="97"/>
      <c r="AJ24" s="52" t="s">
        <v>10</v>
      </c>
      <c r="AK24" s="51">
        <f t="shared" si="9"/>
        <v>41933</v>
      </c>
      <c r="AL24" s="146">
        <f>IF(AK24="","",IF(MOD(WEEKNUM(AK24,2)+$AB$1-1,$AB$2)=0,$AB$2,MOD(WEEKNUM(AK24,2)+$AB$1-1,$AB$2)))</f>
        <v>18</v>
      </c>
      <c r="AM24" s="53" t="s">
        <v>8</v>
      </c>
      <c r="AN24" s="52" t="s">
        <v>6</v>
      </c>
      <c r="AO24" s="48">
        <f t="shared" si="10"/>
        <v>41964</v>
      </c>
      <c r="AP24" s="146">
        <f>IF(AO24="","",IF(MOD(WEEKNUM(AO24,2)+$AB$1-1,$AB$2)=0,$AB$2,MOD(WEEKNUM(AO24,2)+$AB$1-1,$AB$2)))</f>
        <v>3</v>
      </c>
      <c r="AQ24" s="53"/>
      <c r="AR24" s="49"/>
      <c r="AS24" s="46">
        <f t="shared" si="11"/>
        <v>41994</v>
      </c>
      <c r="AT24" s="146">
        <f>IF(AS24="","",IF(MOD(WEEKNUM(AS24,2)+$AB$1-1,$AB$2)=0,$AB$2,MOD(WEEKNUM(AS24,2)+$AB$1-1,$AB$2)))</f>
        <v>7</v>
      </c>
      <c r="AU24" s="97"/>
      <c r="AV24" s="95" t="s">
        <v>10</v>
      </c>
      <c r="AW24" s="70"/>
      <c r="AX24" s="57"/>
      <c r="AY24" s="45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</row>
    <row r="25" spans="1:70" ht="35.1" customHeight="1">
      <c r="A25" s="66">
        <f t="shared" si="0"/>
        <v>41661</v>
      </c>
      <c r="B25" s="146">
        <f>IF(A25="","",IF(MOD(WEEKNUM(A25,2)+$AB$1-1,$AB$2)=0,$AB$2,MOD(WEEKNUM(A25,2)+$AB$1-1,$AB$2)))</f>
        <v>17</v>
      </c>
      <c r="C25" s="39" t="s">
        <v>6</v>
      </c>
      <c r="D25" s="68">
        <v>7</v>
      </c>
      <c r="E25" s="48">
        <f t="shared" si="1"/>
        <v>41692</v>
      </c>
      <c r="F25" s="146">
        <f>IF(E25="","",IF(MOD(WEEKNUM(E25,2)+$AB$1-1,$AB$2)=0,$AB$2,MOD(WEEKNUM(E25,2)+$AB$1-1,$AB$2)))</f>
        <v>2</v>
      </c>
      <c r="G25" s="53" t="s">
        <v>8</v>
      </c>
      <c r="H25" s="49" t="s">
        <v>10</v>
      </c>
      <c r="I25" s="46">
        <f t="shared" si="2"/>
        <v>41720</v>
      </c>
      <c r="J25" s="146">
        <f>IF(I25="","",IF(MOD(WEEKNUM(I25,2)+$AB$1-1,$AB$2)=0,$AB$2,MOD(WEEKNUM(I25,2)+$AB$1-1,$AB$2)))</f>
        <v>6</v>
      </c>
      <c r="K25" s="53"/>
      <c r="L25" s="50" t="s">
        <v>10</v>
      </c>
      <c r="M25" s="51">
        <f t="shared" si="3"/>
        <v>41751</v>
      </c>
      <c r="N25" s="146">
        <f>IF(M25="","",IF(MOD(WEEKNUM(M25,2)+$AB$1-1,$AB$2)=0,$AB$2,MOD(WEEKNUM(M25,2)+$AB$1-1,$AB$2)))</f>
        <v>11</v>
      </c>
      <c r="O25" s="53" t="s">
        <v>8</v>
      </c>
      <c r="P25" s="52">
        <v>2</v>
      </c>
      <c r="Q25" s="51">
        <f t="shared" si="4"/>
        <v>41781</v>
      </c>
      <c r="R25" s="146">
        <f>IF(Q25="","",IF(MOD(WEEKNUM(Q25,2)+$AB$1-1,$AB$2)=0,$AB$2,MOD(WEEKNUM(Q25,2)+$AB$1-1,$AB$2)))</f>
        <v>15</v>
      </c>
      <c r="S25" s="53" t="s">
        <v>6</v>
      </c>
      <c r="T25" s="49">
        <v>2</v>
      </c>
      <c r="U25" s="46">
        <f t="shared" si="5"/>
        <v>41812</v>
      </c>
      <c r="V25" s="146">
        <f>IF(U25="","",IF(MOD(WEEKNUM(U25,2)+$AB$1-1,$AB$2)=0,$AB$2,MOD(WEEKNUM(U25,2)+$AB$1-1,$AB$2)))</f>
        <v>19</v>
      </c>
      <c r="W25" s="97"/>
      <c r="X25" s="50" t="s">
        <v>10</v>
      </c>
      <c r="Y25" s="51">
        <f t="shared" si="6"/>
        <v>41842</v>
      </c>
      <c r="Z25" s="146">
        <f>IF(Y25="","",IF(MOD(WEEKNUM(Y25,2)+$AB$1-1,$AB$2)=0,$AB$2,MOD(WEEKNUM(Y25,2)+$AB$1-1,$AB$2)))</f>
        <v>5</v>
      </c>
      <c r="AA25" s="53" t="s">
        <v>8</v>
      </c>
      <c r="AB25" s="52"/>
      <c r="AC25" s="51">
        <f t="shared" si="7"/>
        <v>41873</v>
      </c>
      <c r="AD25" s="146">
        <f>IF(AC25="","",IF(MOD(WEEKNUM(AC25,2)+$AB$1-1,$AB$2)=0,$AB$2,MOD(WEEKNUM(AC25,2)+$AB$1-1,$AB$2)))</f>
        <v>9</v>
      </c>
      <c r="AE25" s="53" t="s">
        <v>8</v>
      </c>
      <c r="AF25" s="52" t="s">
        <v>14</v>
      </c>
      <c r="AG25" s="51">
        <f t="shared" si="8"/>
        <v>41904</v>
      </c>
      <c r="AH25" s="146">
        <f>IF(AG25="","",IF(MOD(WEEKNUM(AG25,2)+$AB$1-1,$AB$2)=0,$AB$2,MOD(WEEKNUM(AG25,2)+$AB$1-1,$AB$2)))</f>
        <v>14</v>
      </c>
      <c r="AI25" s="67">
        <f>IF(AI18&gt;=$AC$1,1,AI18+1)</f>
        <v>1</v>
      </c>
      <c r="AJ25" s="52" t="s">
        <v>6</v>
      </c>
      <c r="AK25" s="51">
        <f t="shared" si="9"/>
        <v>41934</v>
      </c>
      <c r="AL25" s="146">
        <f>IF(AK25="","",IF(MOD(WEEKNUM(AK25,2)+$AB$1-1,$AB$2)=0,$AB$2,MOD(WEEKNUM(AK25,2)+$AB$1-1,$AB$2)))</f>
        <v>18</v>
      </c>
      <c r="AM25" s="42" t="s">
        <v>8</v>
      </c>
      <c r="AN25" s="52" t="s">
        <v>6</v>
      </c>
      <c r="AO25" s="48">
        <f t="shared" si="10"/>
        <v>41965</v>
      </c>
      <c r="AP25" s="146">
        <f>IF(AO25="","",IF(MOD(WEEKNUM(AO25,2)+$AB$1-1,$AB$2)=0,$AB$2,MOD(WEEKNUM(AO25,2)+$AB$1-1,$AB$2)))</f>
        <v>3</v>
      </c>
      <c r="AQ25" s="53"/>
      <c r="AR25" s="49" t="s">
        <v>10</v>
      </c>
      <c r="AS25" s="46">
        <f t="shared" si="11"/>
        <v>41995</v>
      </c>
      <c r="AT25" s="146">
        <f>IF(AS25="","",IF(MOD(WEEKNUM(AS25,2)+$AB$1-1,$AB$2)=0,$AB$2,MOD(WEEKNUM(AS25,2)+$AB$1-1,$AB$2)))</f>
        <v>8</v>
      </c>
      <c r="AU25" s="67">
        <f>IF(AU18&gt;=$AC$1,1,AU18+1)</f>
        <v>1</v>
      </c>
      <c r="AV25" s="59"/>
      <c r="AW25" s="70"/>
      <c r="AX25" s="57"/>
      <c r="AY25" s="45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</row>
    <row r="26" spans="1:70" ht="35.1" customHeight="1">
      <c r="A26" s="66">
        <f t="shared" si="0"/>
        <v>41662</v>
      </c>
      <c r="B26" s="146">
        <f>IF(A26="","",IF(MOD(WEEKNUM(A26,2)+$AB$1-1,$AB$2)=0,$AB$2,MOD(WEEKNUM(A26,2)+$AB$1-1,$AB$2)))</f>
        <v>17</v>
      </c>
      <c r="C26" s="47"/>
      <c r="D26" s="68">
        <v>7</v>
      </c>
      <c r="E26" s="48">
        <f t="shared" si="1"/>
        <v>41693</v>
      </c>
      <c r="F26" s="146">
        <f>IF(E26="","",IF(MOD(WEEKNUM(E26,2)+$AB$1-1,$AB$2)=0,$AB$2,MOD(WEEKNUM(E26,2)+$AB$1-1,$AB$2)))</f>
        <v>2</v>
      </c>
      <c r="G26" s="39" t="s">
        <v>8</v>
      </c>
      <c r="H26" s="49" t="s">
        <v>10</v>
      </c>
      <c r="I26" s="46">
        <f t="shared" si="2"/>
        <v>41721</v>
      </c>
      <c r="J26" s="146">
        <f>IF(I26="","",IF(MOD(WEEKNUM(I26,2)+$AB$1-1,$AB$2)=0,$AB$2,MOD(WEEKNUM(I26,2)+$AB$1-1,$AB$2)))</f>
        <v>6</v>
      </c>
      <c r="K26" s="97"/>
      <c r="L26" s="50" t="s">
        <v>10</v>
      </c>
      <c r="M26" s="51">
        <f t="shared" si="3"/>
        <v>41752</v>
      </c>
      <c r="N26" s="146">
        <f>IF(M26="","",IF(MOD(WEEKNUM(M26,2)+$AB$1-1,$AB$2)=0,$AB$2,MOD(WEEKNUM(M26,2)+$AB$1-1,$AB$2)))</f>
        <v>11</v>
      </c>
      <c r="O26" s="141" t="s">
        <v>8</v>
      </c>
      <c r="P26" s="52">
        <v>17</v>
      </c>
      <c r="Q26" s="51">
        <f t="shared" si="4"/>
        <v>41782</v>
      </c>
      <c r="R26" s="146">
        <f>IF(Q26="","",IF(MOD(WEEKNUM(Q26,2)+$AB$1-1,$AB$2)=0,$AB$2,MOD(WEEKNUM(Q26,2)+$AB$1-1,$AB$2)))</f>
        <v>15</v>
      </c>
      <c r="S26" s="53"/>
      <c r="T26" s="49">
        <v>13</v>
      </c>
      <c r="U26" s="46">
        <f t="shared" si="5"/>
        <v>41813</v>
      </c>
      <c r="V26" s="146">
        <f>IF(U26="","",IF(MOD(WEEKNUM(U26,2)+$AB$1-1,$AB$2)=0,$AB$2,MOD(WEEKNUM(U26,2)+$AB$1-1,$AB$2)))</f>
        <v>1</v>
      </c>
      <c r="W26" s="67">
        <f>IF(W19&gt;=$AC$1,1,W19+1)</f>
        <v>1</v>
      </c>
      <c r="X26" s="50">
        <v>15</v>
      </c>
      <c r="Y26" s="51">
        <f t="shared" si="6"/>
        <v>41843</v>
      </c>
      <c r="Z26" s="146">
        <f>IF(Y26="","",IF(MOD(WEEKNUM(Y26,2)+$AB$1-1,$AB$2)=0,$AB$2,MOD(WEEKNUM(Y26,2)+$AB$1-1,$AB$2)))</f>
        <v>5</v>
      </c>
      <c r="AA26" s="42" t="s">
        <v>8</v>
      </c>
      <c r="AB26" s="52"/>
      <c r="AC26" s="51">
        <f t="shared" si="7"/>
        <v>41874</v>
      </c>
      <c r="AD26" s="146">
        <f>IF(AC26="","",IF(MOD(WEEKNUM(AC26,2)+$AB$1-1,$AB$2)=0,$AB$2,MOD(WEEKNUM(AC26,2)+$AB$1-1,$AB$2)))</f>
        <v>9</v>
      </c>
      <c r="AE26" s="53" t="s">
        <v>8</v>
      </c>
      <c r="AF26" s="52" t="s">
        <v>10</v>
      </c>
      <c r="AG26" s="51">
        <f t="shared" si="8"/>
        <v>41905</v>
      </c>
      <c r="AH26" s="146">
        <f>IF(AG26="","",IF(MOD(WEEKNUM(AG26,2)+$AB$1-1,$AB$2)=0,$AB$2,MOD(WEEKNUM(AG26,2)+$AB$1-1,$AB$2)))</f>
        <v>14</v>
      </c>
      <c r="AI26" s="53"/>
      <c r="AJ26" s="52" t="s">
        <v>6</v>
      </c>
      <c r="AK26" s="51">
        <f t="shared" si="9"/>
        <v>41935</v>
      </c>
      <c r="AL26" s="146">
        <f>IF(AK26="","",IF(MOD(WEEKNUM(AK26,2)+$AB$1-1,$AB$2)=0,$AB$2,MOD(WEEKNUM(AK26,2)+$AB$1-1,$AB$2)))</f>
        <v>18</v>
      </c>
      <c r="AM26" s="53" t="s">
        <v>8</v>
      </c>
      <c r="AN26" s="52"/>
      <c r="AO26" s="48">
        <f t="shared" si="10"/>
        <v>41966</v>
      </c>
      <c r="AP26" s="146">
        <f>IF(AO26="","",IF(MOD(WEEKNUM(AO26,2)+$AB$1-1,$AB$2)=0,$AB$2,MOD(WEEKNUM(AO26,2)+$AB$1-1,$AB$2)))</f>
        <v>3</v>
      </c>
      <c r="AQ26" s="97"/>
      <c r="AR26" s="62" t="s">
        <v>10</v>
      </c>
      <c r="AS26" s="46">
        <f t="shared" si="11"/>
        <v>41996</v>
      </c>
      <c r="AT26" s="146">
        <f>IF(AS26="","",IF(MOD(WEEKNUM(AS26,2)+$AB$1-1,$AB$2)=0,$AB$2,MOD(WEEKNUM(AS26,2)+$AB$1-1,$AB$2)))</f>
        <v>8</v>
      </c>
      <c r="AU26" s="53" t="s">
        <v>8</v>
      </c>
      <c r="AV26" s="59"/>
      <c r="AW26" s="70"/>
      <c r="AX26" s="57"/>
      <c r="AY26" s="45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</row>
    <row r="27" spans="1:70" ht="35.1" customHeight="1">
      <c r="A27" s="66">
        <f t="shared" si="0"/>
        <v>41663</v>
      </c>
      <c r="B27" s="146">
        <f>IF(A27="","",IF(MOD(WEEKNUM(A27,2)+$AB$1-1,$AB$2)=0,$AB$2,MOD(WEEKNUM(A27,2)+$AB$1-1,$AB$2)))</f>
        <v>17</v>
      </c>
      <c r="C27" s="47"/>
      <c r="D27" s="68">
        <v>17</v>
      </c>
      <c r="E27" s="48">
        <f t="shared" si="1"/>
        <v>41694</v>
      </c>
      <c r="F27" s="146">
        <f>IF(E27="","",IF(MOD(WEEKNUM(E27,2)+$AB$1-1,$AB$2)=0,$AB$2,MOD(WEEKNUM(E27,2)+$AB$1-1,$AB$2)))</f>
        <v>3</v>
      </c>
      <c r="G27" s="67">
        <f>IF(G20&gt;=$AC$1,1,G20+1)</f>
        <v>1</v>
      </c>
      <c r="H27" s="49">
        <v>2</v>
      </c>
      <c r="I27" s="46">
        <f t="shared" si="2"/>
        <v>41722</v>
      </c>
      <c r="J27" s="146">
        <f>IF(I27="","",IF(MOD(WEEKNUM(I27,2)+$AB$1-1,$AB$2)=0,$AB$2,MOD(WEEKNUM(I27,2)+$AB$1-1,$AB$2)))</f>
        <v>7</v>
      </c>
      <c r="K27" s="67">
        <f>IF(K20&gt;=$AC$1,1,K20+1)</f>
        <v>1</v>
      </c>
      <c r="L27" s="50">
        <v>7</v>
      </c>
      <c r="M27" s="51">
        <f t="shared" si="3"/>
        <v>41753</v>
      </c>
      <c r="N27" s="146">
        <f>IF(M27="","",IF(MOD(WEEKNUM(M27,2)+$AB$1-1,$AB$2)=0,$AB$2,MOD(WEEKNUM(M27,2)+$AB$1-1,$AB$2)))</f>
        <v>11</v>
      </c>
      <c r="O27" s="53" t="s">
        <v>8</v>
      </c>
      <c r="P27" s="52">
        <v>12</v>
      </c>
      <c r="Q27" s="51">
        <f t="shared" si="4"/>
        <v>41783</v>
      </c>
      <c r="R27" s="146">
        <f>IF(Q27="","",IF(MOD(WEEKNUM(Q27,2)+$AB$1-1,$AB$2)=0,$AB$2,MOD(WEEKNUM(Q27,2)+$AB$1-1,$AB$2)))</f>
        <v>15</v>
      </c>
      <c r="S27" s="53" t="s">
        <v>27</v>
      </c>
      <c r="T27" s="49" t="s">
        <v>10</v>
      </c>
      <c r="U27" s="46">
        <f t="shared" si="5"/>
        <v>41814</v>
      </c>
      <c r="V27" s="146">
        <f>IF(U27="","",IF(MOD(WEEKNUM(U27,2)+$AB$1-1,$AB$2)=0,$AB$2,MOD(WEEKNUM(U27,2)+$AB$1-1,$AB$2)))</f>
        <v>1</v>
      </c>
      <c r="W27" s="53" t="s">
        <v>6</v>
      </c>
      <c r="X27" s="50" t="s">
        <v>10</v>
      </c>
      <c r="Y27" s="51">
        <f t="shared" si="6"/>
        <v>41844</v>
      </c>
      <c r="Z27" s="146">
        <f>IF(Y27="","",IF(MOD(WEEKNUM(Y27,2)+$AB$1-1,$AB$2)=0,$AB$2,MOD(WEEKNUM(Y27,2)+$AB$1-1,$AB$2)))</f>
        <v>5</v>
      </c>
      <c r="AA27" s="53" t="s">
        <v>8</v>
      </c>
      <c r="AB27" s="52"/>
      <c r="AC27" s="51">
        <f t="shared" si="7"/>
        <v>41875</v>
      </c>
      <c r="AD27" s="146">
        <f>IF(AC27="","",IF(MOD(WEEKNUM(AC27,2)+$AB$1-1,$AB$2)=0,$AB$2,MOD(WEEKNUM(AC27,2)+$AB$1-1,$AB$2)))</f>
        <v>9</v>
      </c>
      <c r="AE27" s="97" t="s">
        <v>8</v>
      </c>
      <c r="AF27" s="52" t="s">
        <v>10</v>
      </c>
      <c r="AG27" s="51">
        <f t="shared" si="8"/>
        <v>41906</v>
      </c>
      <c r="AH27" s="146">
        <f>IF(AG27="","",IF(MOD(WEEKNUM(AG27,2)+$AB$1-1,$AB$2)=0,$AB$2,MOD(WEEKNUM(AG27,2)+$AB$1-1,$AB$2)))</f>
        <v>14</v>
      </c>
      <c r="AI27" s="42" t="s">
        <v>6</v>
      </c>
      <c r="AJ27" s="52" t="s">
        <v>6</v>
      </c>
      <c r="AK27" s="51">
        <f t="shared" si="9"/>
        <v>41936</v>
      </c>
      <c r="AL27" s="146">
        <f>IF(AK27="","",IF(MOD(WEEKNUM(AK27,2)+$AB$1-1,$AB$2)=0,$AB$2,MOD(WEEKNUM(AK27,2)+$AB$1-1,$AB$2)))</f>
        <v>18</v>
      </c>
      <c r="AM27" s="53" t="s">
        <v>8</v>
      </c>
      <c r="AN27" s="52"/>
      <c r="AO27" s="48">
        <f t="shared" si="10"/>
        <v>41967</v>
      </c>
      <c r="AP27" s="146">
        <f>IF(AO27="","",IF(MOD(WEEKNUM(AO27,2)+$AB$1-1,$AB$2)=0,$AB$2,MOD(WEEKNUM(AO27,2)+$AB$1-1,$AB$2)))</f>
        <v>4</v>
      </c>
      <c r="AQ27" s="67">
        <f>IF(AQ20&gt;=$AC$1,1,AQ20+1)</f>
        <v>1</v>
      </c>
      <c r="AR27" s="49"/>
      <c r="AS27" s="46">
        <f t="shared" si="11"/>
        <v>41997</v>
      </c>
      <c r="AT27" s="146">
        <f>IF(AS27="","",IF(MOD(WEEKNUM(AS27,2)+$AB$1-1,$AB$2)=0,$AB$2,MOD(WEEKNUM(AS27,2)+$AB$1-1,$AB$2)))</f>
        <v>8</v>
      </c>
      <c r="AU27" s="42" t="s">
        <v>8</v>
      </c>
      <c r="AV27" s="59"/>
      <c r="AW27" s="70"/>
      <c r="AX27" s="45"/>
      <c r="AY27" s="45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</row>
    <row r="28" spans="1:70" ht="35.1" customHeight="1">
      <c r="A28" s="66">
        <f t="shared" si="0"/>
        <v>41664</v>
      </c>
      <c r="B28" s="146">
        <f>IF(A28="","",IF(MOD(WEEKNUM(A28,2)+$AB$1-1,$AB$2)=0,$AB$2,MOD(WEEKNUM(A28,2)+$AB$1-1,$AB$2)))</f>
        <v>17</v>
      </c>
      <c r="C28" s="47"/>
      <c r="D28" s="68" t="s">
        <v>10</v>
      </c>
      <c r="E28" s="48">
        <f t="shared" si="1"/>
        <v>41695</v>
      </c>
      <c r="F28" s="146">
        <f>IF(E28="","",IF(MOD(WEEKNUM(E28,2)+$AB$1-1,$AB$2)=0,$AB$2,MOD(WEEKNUM(E28,2)+$AB$1-1,$AB$2)))</f>
        <v>3</v>
      </c>
      <c r="G28" s="53" t="s">
        <v>8</v>
      </c>
      <c r="H28" s="49">
        <v>5</v>
      </c>
      <c r="I28" s="46">
        <f t="shared" si="2"/>
        <v>41723</v>
      </c>
      <c r="J28" s="146">
        <f>IF(I28="","",IF(MOD(WEEKNUM(I28,2)+$AB$1-1,$AB$2)=0,$AB$2,MOD(WEEKNUM(I28,2)+$AB$1-1,$AB$2)))</f>
        <v>7</v>
      </c>
      <c r="K28" s="53" t="s">
        <v>6</v>
      </c>
      <c r="L28" s="50">
        <v>5</v>
      </c>
      <c r="M28" s="51">
        <f t="shared" si="3"/>
        <v>41754</v>
      </c>
      <c r="N28" s="146">
        <f>IF(M28="","",IF(MOD(WEEKNUM(M28,2)+$AB$1-1,$AB$2)=0,$AB$2,MOD(WEEKNUM(M28,2)+$AB$1-1,$AB$2)))</f>
        <v>11</v>
      </c>
      <c r="O28" s="53" t="s">
        <v>8</v>
      </c>
      <c r="P28" s="52">
        <v>8</v>
      </c>
      <c r="Q28" s="51">
        <f t="shared" si="4"/>
        <v>41784</v>
      </c>
      <c r="R28" s="146">
        <f>IF(Q28="","",IF(MOD(WEEKNUM(Q28,2)+$AB$1-1,$AB$2)=0,$AB$2,MOD(WEEKNUM(Q28,2)+$AB$1-1,$AB$2)))</f>
        <v>15</v>
      </c>
      <c r="S28" s="97"/>
      <c r="T28" s="49" t="s">
        <v>10</v>
      </c>
      <c r="U28" s="46">
        <f t="shared" si="5"/>
        <v>41815</v>
      </c>
      <c r="V28" s="146">
        <f>IF(U28="","",IF(MOD(WEEKNUM(U28,2)+$AB$1-1,$AB$2)=0,$AB$2,MOD(WEEKNUM(U28,2)+$AB$1-1,$AB$2)))</f>
        <v>1</v>
      </c>
      <c r="W28" s="42" t="s">
        <v>6</v>
      </c>
      <c r="X28" s="50">
        <v>10</v>
      </c>
      <c r="Y28" s="51">
        <f t="shared" si="6"/>
        <v>41845</v>
      </c>
      <c r="Z28" s="146">
        <f>IF(Y28="","",IF(MOD(WEEKNUM(Y28,2)+$AB$1-1,$AB$2)=0,$AB$2,MOD(WEEKNUM(Y28,2)+$AB$1-1,$AB$2)))</f>
        <v>5</v>
      </c>
      <c r="AA28" s="53" t="s">
        <v>8</v>
      </c>
      <c r="AB28" s="52"/>
      <c r="AC28" s="51">
        <f t="shared" si="7"/>
        <v>41876</v>
      </c>
      <c r="AD28" s="146">
        <f>IF(AC28="","",IF(MOD(WEEKNUM(AC28,2)+$AB$1-1,$AB$2)=0,$AB$2,MOD(WEEKNUM(AC28,2)+$AB$1-1,$AB$2)))</f>
        <v>10</v>
      </c>
      <c r="AE28" s="67">
        <f>IF(AE21&gt;=$AC$1,1,AE21+1)</f>
        <v>1</v>
      </c>
      <c r="AF28" s="52" t="s">
        <v>14</v>
      </c>
      <c r="AG28" s="51">
        <f t="shared" si="8"/>
        <v>41907</v>
      </c>
      <c r="AH28" s="146">
        <f>IF(AG28="","",IF(MOD(WEEKNUM(AG28,2)+$AB$1-1,$AB$2)=0,$AB$2,MOD(WEEKNUM(AG28,2)+$AB$1-1,$AB$2)))</f>
        <v>14</v>
      </c>
      <c r="AI28" s="53"/>
      <c r="AJ28" s="52"/>
      <c r="AK28" s="51">
        <f t="shared" si="9"/>
        <v>41937</v>
      </c>
      <c r="AL28" s="146">
        <f>IF(AK28="","",IF(MOD(WEEKNUM(AK28,2)+$AB$1-1,$AB$2)=0,$AB$2,MOD(WEEKNUM(AK28,2)+$AB$1-1,$AB$2)))</f>
        <v>18</v>
      </c>
      <c r="AM28" s="53" t="s">
        <v>8</v>
      </c>
      <c r="AN28" s="52"/>
      <c r="AO28" s="48">
        <f t="shared" si="10"/>
        <v>41968</v>
      </c>
      <c r="AP28" s="146">
        <f>IF(AO28="","",IF(MOD(WEEKNUM(AO28,2)+$AB$1-1,$AB$2)=0,$AB$2,MOD(WEEKNUM(AO28,2)+$AB$1-1,$AB$2)))</f>
        <v>4</v>
      </c>
      <c r="AQ28" s="53"/>
      <c r="AR28" s="49" t="s">
        <v>10</v>
      </c>
      <c r="AS28" s="46">
        <f t="shared" si="11"/>
        <v>41998</v>
      </c>
      <c r="AT28" s="146">
        <f>IF(AS28="","",IF(MOD(WEEKNUM(AS28,2)+$AB$1-1,$AB$2)=0,$AB$2,MOD(WEEKNUM(AS28,2)+$AB$1-1,$AB$2)))</f>
        <v>8</v>
      </c>
      <c r="AU28" s="53" t="s">
        <v>8</v>
      </c>
      <c r="AV28" s="59" t="s">
        <v>10</v>
      </c>
      <c r="AW28" s="70"/>
      <c r="AX28" s="45"/>
      <c r="AY28" s="45"/>
      <c r="AZ28" s="45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</row>
    <row r="29" spans="1:70" ht="35.1" customHeight="1">
      <c r="A29" s="66">
        <f t="shared" si="0"/>
        <v>41665</v>
      </c>
      <c r="B29" s="146">
        <f>IF(A29="","",IF(MOD(WEEKNUM(A29,2)+$AB$1-1,$AB$2)=0,$AB$2,MOD(WEEKNUM(A29,2)+$AB$1-1,$AB$2)))</f>
        <v>17</v>
      </c>
      <c r="C29" s="39"/>
      <c r="D29" s="68" t="s">
        <v>10</v>
      </c>
      <c r="E29" s="48">
        <f t="shared" si="1"/>
        <v>41696</v>
      </c>
      <c r="F29" s="146">
        <f>IF(E29="","",IF(MOD(WEEKNUM(E29,2)+$AB$1-1,$AB$2)=0,$AB$2,MOD(WEEKNUM(E29,2)+$AB$1-1,$AB$2)))</f>
        <v>3</v>
      </c>
      <c r="G29" s="98" t="s">
        <v>8</v>
      </c>
      <c r="H29" s="49">
        <v>4</v>
      </c>
      <c r="I29" s="46">
        <f t="shared" si="2"/>
        <v>41724</v>
      </c>
      <c r="J29" s="146">
        <f>IF(I29="","",IF(MOD(WEEKNUM(I29,2)+$AB$1-1,$AB$2)=0,$AB$2,MOD(WEEKNUM(I29,2)+$AB$1-1,$AB$2)))</f>
        <v>7</v>
      </c>
      <c r="K29" s="42" t="s">
        <v>6</v>
      </c>
      <c r="L29" s="50">
        <v>4</v>
      </c>
      <c r="M29" s="51">
        <f t="shared" si="3"/>
        <v>41755</v>
      </c>
      <c r="N29" s="146">
        <f>IF(M29="","",IF(MOD(WEEKNUM(M29,2)+$AB$1-1,$AB$2)=0,$AB$2,MOD(WEEKNUM(M29,2)+$AB$1-1,$AB$2)))</f>
        <v>11</v>
      </c>
      <c r="O29" s="53" t="s">
        <v>8</v>
      </c>
      <c r="P29" s="52" t="s">
        <v>10</v>
      </c>
      <c r="Q29" s="51">
        <f t="shared" si="4"/>
        <v>41785</v>
      </c>
      <c r="R29" s="146">
        <f>IF(Q29="","",IF(MOD(WEEKNUM(Q29,2)+$AB$1-1,$AB$2)=0,$AB$2,MOD(WEEKNUM(Q29,2)+$AB$1-1,$AB$2)))</f>
        <v>16</v>
      </c>
      <c r="S29" s="67">
        <f>IF(S22&gt;=$AC$1,1,S22+1)</f>
        <v>1</v>
      </c>
      <c r="T29" s="49">
        <v>17</v>
      </c>
      <c r="U29" s="46">
        <f t="shared" si="5"/>
        <v>41816</v>
      </c>
      <c r="V29" s="146">
        <f>IF(U29="","",IF(MOD(WEEKNUM(U29,2)+$AB$1-1,$AB$2)=0,$AB$2,MOD(WEEKNUM(U29,2)+$AB$1-1,$AB$2)))</f>
        <v>1</v>
      </c>
      <c r="W29" s="53"/>
      <c r="X29" s="50">
        <v>16</v>
      </c>
      <c r="Y29" s="51">
        <f t="shared" si="6"/>
        <v>41846</v>
      </c>
      <c r="Z29" s="146">
        <f>IF(Y29="","",IF(MOD(WEEKNUM(Y29,2)+$AB$1-1,$AB$2)=0,$AB$2,MOD(WEEKNUM(Y29,2)+$AB$1-1,$AB$2)))</f>
        <v>5</v>
      </c>
      <c r="AA29" s="53" t="s">
        <v>8</v>
      </c>
      <c r="AB29" s="52" t="s">
        <v>10</v>
      </c>
      <c r="AC29" s="51">
        <f t="shared" si="7"/>
        <v>41877</v>
      </c>
      <c r="AD29" s="146">
        <f>IF(AC29="","",IF(MOD(WEEKNUM(AC29,2)+$AB$1-1,$AB$2)=0,$AB$2,MOD(WEEKNUM(AC29,2)+$AB$1-1,$AB$2)))</f>
        <v>10</v>
      </c>
      <c r="AE29" s="53" t="s">
        <v>8</v>
      </c>
      <c r="AF29" s="52" t="s">
        <v>14</v>
      </c>
      <c r="AG29" s="51">
        <f t="shared" si="8"/>
        <v>41908</v>
      </c>
      <c r="AH29" s="146">
        <f>IF(AG29="","",IF(MOD(WEEKNUM(AG29,2)+$AB$1-1,$AB$2)=0,$AB$2,MOD(WEEKNUM(AG29,2)+$AB$1-1,$AB$2)))</f>
        <v>14</v>
      </c>
      <c r="AI29" s="53"/>
      <c r="AJ29" s="52" t="s">
        <v>6</v>
      </c>
      <c r="AK29" s="58">
        <f t="shared" si="9"/>
        <v>41938</v>
      </c>
      <c r="AL29" s="146">
        <f>IF(AK29="","",IF(MOD(WEEKNUM(AK29,2)+$AB$1-1,$AB$2)=0,$AB$2,MOD(WEEKNUM(AK29,2)+$AB$1-1,$AB$2)))</f>
        <v>18</v>
      </c>
      <c r="AM29" s="97" t="s">
        <v>8</v>
      </c>
      <c r="AN29" s="68" t="s">
        <v>10</v>
      </c>
      <c r="AO29" s="48">
        <f t="shared" si="10"/>
        <v>41969</v>
      </c>
      <c r="AP29" s="146">
        <f>IF(AO29="","",IF(MOD(WEEKNUM(AO29,2)+$AB$1-1,$AB$2)=0,$AB$2,MOD(WEEKNUM(AO29,2)+$AB$1-1,$AB$2)))</f>
        <v>4</v>
      </c>
      <c r="AQ29" s="42" t="s">
        <v>6</v>
      </c>
      <c r="AR29" s="49"/>
      <c r="AS29" s="46">
        <f t="shared" si="11"/>
        <v>41999</v>
      </c>
      <c r="AT29" s="146">
        <f>IF(AS29="","",IF(MOD(WEEKNUM(AS29,2)+$AB$1-1,$AB$2)=0,$AB$2,MOD(WEEKNUM(AS29,2)+$AB$1-1,$AB$2)))</f>
        <v>8</v>
      </c>
      <c r="AU29" s="53" t="s">
        <v>8</v>
      </c>
      <c r="AV29" s="59"/>
      <c r="AW29" s="70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</row>
    <row r="30" spans="1:70" ht="35.1" customHeight="1">
      <c r="A30" s="66">
        <f t="shared" si="0"/>
        <v>41666</v>
      </c>
      <c r="B30" s="146">
        <f>IF(A30="","",IF(MOD(WEEKNUM(A30,2)+$AB$1-1,$AB$2)=0,$AB$2,MOD(WEEKNUM(A30,2)+$AB$1-1,$AB$2)))</f>
        <v>18</v>
      </c>
      <c r="C30" s="67">
        <f>IF(C23&gt;=$AC$1,1,C23+1)</f>
        <v>1</v>
      </c>
      <c r="D30" s="68" t="s">
        <v>10</v>
      </c>
      <c r="E30" s="48">
        <f t="shared" si="1"/>
        <v>41697</v>
      </c>
      <c r="F30" s="146">
        <f>IF(E30="","",IF(MOD(WEEKNUM(E30,2)+$AB$1-1,$AB$2)=0,$AB$2,MOD(WEEKNUM(E30,2)+$AB$1-1,$AB$2)))</f>
        <v>3</v>
      </c>
      <c r="G30" s="53" t="s">
        <v>8</v>
      </c>
      <c r="H30" s="49">
        <v>3</v>
      </c>
      <c r="I30" s="46">
        <f t="shared" si="2"/>
        <v>41725</v>
      </c>
      <c r="J30" s="146">
        <f>IF(I30="","",IF(MOD(WEEKNUM(I30,2)+$AB$1-1,$AB$2)=0,$AB$2,MOD(WEEKNUM(I30,2)+$AB$1-1,$AB$2)))</f>
        <v>7</v>
      </c>
      <c r="K30" s="53"/>
      <c r="L30" s="50">
        <v>1</v>
      </c>
      <c r="M30" s="51">
        <f t="shared" si="3"/>
        <v>41756</v>
      </c>
      <c r="N30" s="146">
        <f>IF(M30="","",IF(MOD(WEEKNUM(M30,2)+$AB$1-1,$AB$2)=0,$AB$2,MOD(WEEKNUM(M30,2)+$AB$1-1,$AB$2)))</f>
        <v>11</v>
      </c>
      <c r="O30" s="39" t="s">
        <v>8</v>
      </c>
      <c r="P30" s="52" t="s">
        <v>10</v>
      </c>
      <c r="Q30" s="51">
        <f t="shared" si="4"/>
        <v>41786</v>
      </c>
      <c r="R30" s="146">
        <f>IF(Q30="","",IF(MOD(WEEKNUM(Q30,2)+$AB$1-1,$AB$2)=0,$AB$2,MOD(WEEKNUM(Q30,2)+$AB$1-1,$AB$2)))</f>
        <v>16</v>
      </c>
      <c r="S30" s="63"/>
      <c r="T30" s="49">
        <v>13</v>
      </c>
      <c r="U30" s="46">
        <f t="shared" si="5"/>
        <v>41817</v>
      </c>
      <c r="V30" s="146">
        <f>IF(U30="","",IF(MOD(WEEKNUM(U30,2)+$AB$1-1,$AB$2)=0,$AB$2,MOD(WEEKNUM(U30,2)+$AB$1-1,$AB$2)))</f>
        <v>1</v>
      </c>
      <c r="W30" s="53"/>
      <c r="X30" s="50">
        <v>15</v>
      </c>
      <c r="Y30" s="51">
        <f t="shared" si="6"/>
        <v>41847</v>
      </c>
      <c r="Z30" s="146">
        <f>IF(Y30="","",IF(MOD(WEEKNUM(Y30,2)+$AB$1-1,$AB$2)=0,$AB$2,MOD(WEEKNUM(Y30,2)+$AB$1-1,$AB$2)))</f>
        <v>5</v>
      </c>
      <c r="AA30" s="97" t="s">
        <v>8</v>
      </c>
      <c r="AB30" s="52" t="s">
        <v>10</v>
      </c>
      <c r="AC30" s="51">
        <f t="shared" si="7"/>
        <v>41878</v>
      </c>
      <c r="AD30" s="146">
        <f>IF(AC30="","",IF(MOD(WEEKNUM(AC30,2)+$AB$1-1,$AB$2)=0,$AB$2,MOD(WEEKNUM(AC30,2)+$AB$1-1,$AB$2)))</f>
        <v>10</v>
      </c>
      <c r="AE30" s="42" t="s">
        <v>8</v>
      </c>
      <c r="AF30" s="52" t="s">
        <v>14</v>
      </c>
      <c r="AG30" s="51">
        <f t="shared" si="8"/>
        <v>41909</v>
      </c>
      <c r="AH30" s="146">
        <f>IF(AG30="","",IF(MOD(WEEKNUM(AG30,2)+$AB$1-1,$AB$2)=0,$AB$2,MOD(WEEKNUM(AG30,2)+$AB$1-1,$AB$2)))</f>
        <v>14</v>
      </c>
      <c r="AI30" s="53"/>
      <c r="AJ30" s="52" t="s">
        <v>10</v>
      </c>
      <c r="AK30" s="51">
        <f t="shared" si="9"/>
        <v>41939</v>
      </c>
      <c r="AL30" s="146">
        <f>IF(AK30="","",IF(MOD(WEEKNUM(AK30,2)+$AB$1-1,$AB$2)=0,$AB$2,MOD(WEEKNUM(AK30,2)+$AB$1-1,$AB$2)))</f>
        <v>19</v>
      </c>
      <c r="AM30" s="67">
        <f>IF(AM23&gt;=$AC$1,1,AM23+1)</f>
        <v>1</v>
      </c>
      <c r="AN30" s="52" t="s">
        <v>6</v>
      </c>
      <c r="AO30" s="48">
        <f t="shared" si="10"/>
        <v>41970</v>
      </c>
      <c r="AP30" s="146">
        <f>IF(AO30="","",IF(MOD(WEEKNUM(AO30,2)+$AB$1-1,$AB$2)=0,$AB$2,MOD(WEEKNUM(AO30,2)+$AB$1-1,$AB$2)))</f>
        <v>4</v>
      </c>
      <c r="AQ30" s="53"/>
      <c r="AR30" s="49"/>
      <c r="AS30" s="46">
        <f t="shared" si="11"/>
        <v>42000</v>
      </c>
      <c r="AT30" s="146">
        <f>IF(AS30="","",IF(MOD(WEEKNUM(AS30,2)+$AB$1-1,$AB$2)=0,$AB$2,MOD(WEEKNUM(AS30,2)+$AB$1-1,$AB$2)))</f>
        <v>8</v>
      </c>
      <c r="AU30" s="53" t="s">
        <v>8</v>
      </c>
      <c r="AV30" s="59"/>
      <c r="AW30" s="70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</row>
    <row r="31" spans="1:70" ht="35.1" customHeight="1">
      <c r="A31" s="46">
        <f t="shared" si="0"/>
        <v>41667</v>
      </c>
      <c r="B31" s="146">
        <f>IF(A31="","",IF(MOD(WEEKNUM(A31,2)+$AB$1-1,$AB$2)=0,$AB$2,MOD(WEEKNUM(A31,2)+$AB$1-1,$AB$2)))</f>
        <v>18</v>
      </c>
      <c r="C31" s="47"/>
      <c r="D31" s="68" t="s">
        <v>39</v>
      </c>
      <c r="E31" s="48">
        <f>IF(MONTH(E30+1)=2,E30+1,"")</f>
        <v>41698</v>
      </c>
      <c r="F31" s="146">
        <f>IF(E31="","",IF(MOD(WEEKNUM(E31,2)+$AB$1-1,$AB$2)=0,$AB$2,MOD(WEEKNUM(E31,2)+$AB$1-1,$AB$2)))</f>
        <v>3</v>
      </c>
      <c r="G31" s="53" t="s">
        <v>8</v>
      </c>
      <c r="H31" s="49">
        <v>5</v>
      </c>
      <c r="I31" s="46">
        <f t="shared" si="2"/>
        <v>41726</v>
      </c>
      <c r="J31" s="146">
        <f>IF(I31="","",IF(MOD(WEEKNUM(I31,2)+$AB$1-1,$AB$2)=0,$AB$2,MOD(WEEKNUM(I31,2)+$AB$1-1,$AB$2)))</f>
        <v>7</v>
      </c>
      <c r="K31" s="53"/>
      <c r="L31" s="50">
        <v>10</v>
      </c>
      <c r="M31" s="51">
        <f t="shared" si="3"/>
        <v>41757</v>
      </c>
      <c r="N31" s="146">
        <f>IF(M31="","",IF(MOD(WEEKNUM(M31,2)+$AB$1-1,$AB$2)=0,$AB$2,MOD(WEEKNUM(M31,2)+$AB$1-1,$AB$2)))</f>
        <v>12</v>
      </c>
      <c r="O31" s="67">
        <f>IF(O24&gt;=$AC$1,1,O24+1)</f>
        <v>1</v>
      </c>
      <c r="P31" s="52">
        <v>1</v>
      </c>
      <c r="Q31" s="51">
        <f t="shared" si="4"/>
        <v>41787</v>
      </c>
      <c r="R31" s="146">
        <f>IF(Q31="","",IF(MOD(WEEKNUM(Q31,2)+$AB$1-1,$AB$2)=0,$AB$2,MOD(WEEKNUM(Q31,2)+$AB$1-1,$AB$2)))</f>
        <v>16</v>
      </c>
      <c r="S31" s="97" t="s">
        <v>6</v>
      </c>
      <c r="T31" s="49">
        <v>9</v>
      </c>
      <c r="U31" s="46">
        <f t="shared" si="5"/>
        <v>41818</v>
      </c>
      <c r="V31" s="146">
        <f>IF(U31="","",IF(MOD(WEEKNUM(U31,2)+$AB$1-1,$AB$2)=0,$AB$2,MOD(WEEKNUM(U31,2)+$AB$1-1,$AB$2)))</f>
        <v>1</v>
      </c>
      <c r="W31" s="53"/>
      <c r="X31" s="50">
        <v>5</v>
      </c>
      <c r="Y31" s="51">
        <f t="shared" si="6"/>
        <v>41848</v>
      </c>
      <c r="Z31" s="146">
        <f>IF(Y31="","",IF(MOD(WEEKNUM(Y31,2)+$AB$1-1,$AB$2)=0,$AB$2,MOD(WEEKNUM(Y31,2)+$AB$1-1,$AB$2)))</f>
        <v>6</v>
      </c>
      <c r="AA31" s="67">
        <f>IF(AA24&gt;=$AC$1,1,AA24+1)</f>
        <v>1</v>
      </c>
      <c r="AB31" s="52"/>
      <c r="AC31" s="51">
        <f t="shared" si="7"/>
        <v>41879</v>
      </c>
      <c r="AD31" s="146">
        <f>IF(AC31="","",IF(MOD(WEEKNUM(AC31,2)+$AB$1-1,$AB$2)=0,$AB$2,MOD(WEEKNUM(AC31,2)+$AB$1-1,$AB$2)))</f>
        <v>10</v>
      </c>
      <c r="AE31" s="53" t="s">
        <v>8</v>
      </c>
      <c r="AF31" s="52" t="s">
        <v>14</v>
      </c>
      <c r="AG31" s="51">
        <f t="shared" si="8"/>
        <v>41910</v>
      </c>
      <c r="AH31" s="146">
        <f>IF(AG31="","",IF(MOD(WEEKNUM(AG31,2)+$AB$1-1,$AB$2)=0,$AB$2,MOD(WEEKNUM(AG31,2)+$AB$1-1,$AB$2)))</f>
        <v>14</v>
      </c>
      <c r="AI31" s="97"/>
      <c r="AJ31" s="52" t="s">
        <v>10</v>
      </c>
      <c r="AK31" s="51">
        <f t="shared" si="9"/>
        <v>41940</v>
      </c>
      <c r="AL31" s="146">
        <f>IF(AK31="","",IF(MOD(WEEKNUM(AK31,2)+$AB$1-1,$AB$2)=0,$AB$2,MOD(WEEKNUM(AK31,2)+$AB$1-1,$AB$2)))</f>
        <v>19</v>
      </c>
      <c r="AM31" s="53" t="s">
        <v>8</v>
      </c>
      <c r="AN31" s="52"/>
      <c r="AO31" s="48">
        <f t="shared" si="10"/>
        <v>41971</v>
      </c>
      <c r="AP31" s="146">
        <f>IF(AO31="","",IF(MOD(WEEKNUM(AO31,2)+$AB$1-1,$AB$2)=0,$AB$2,MOD(WEEKNUM(AO31,2)+$AB$1-1,$AB$2)))</f>
        <v>4</v>
      </c>
      <c r="AQ31" s="53"/>
      <c r="AR31" s="49"/>
      <c r="AS31" s="46">
        <f t="shared" si="11"/>
        <v>42001</v>
      </c>
      <c r="AT31" s="146">
        <f>IF(AS31="","",IF(MOD(WEEKNUM(AS31,2)+$AB$1-1,$AB$2)=0,$AB$2,MOD(WEEKNUM(AS31,2)+$AB$1-1,$AB$2)))</f>
        <v>8</v>
      </c>
      <c r="AU31" s="97" t="s">
        <v>8</v>
      </c>
      <c r="AV31" s="95" t="s">
        <v>10</v>
      </c>
      <c r="AW31" s="70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</row>
    <row r="32" spans="1:70" ht="35.1" customHeight="1">
      <c r="A32" s="66">
        <f t="shared" si="0"/>
        <v>41668</v>
      </c>
      <c r="B32" s="146">
        <f>IF(A32="","",IF(MOD(WEEKNUM(A32,2)+$AB$1-1,$AB$2)=0,$AB$2,MOD(WEEKNUM(A32,2)+$AB$1-1,$AB$2)))</f>
        <v>18</v>
      </c>
      <c r="C32" s="98" t="s">
        <v>6</v>
      </c>
      <c r="D32" s="99" t="s">
        <v>39</v>
      </c>
      <c r="E32" s="51" t="str">
        <f>IF(MONTH(E31+1)=2,E31+1,"")</f>
        <v/>
      </c>
      <c r="F32" s="146" t="str">
        <f>IF(E32="","",IF(MOD(WEEKNUM(E32,2)+$AB$1-1,$AB$2)=0,$AB$2,MOD(WEEKNUM(E32,2)+$AB$1-1,$AB$2)))</f>
        <v/>
      </c>
      <c r="G32" s="53"/>
      <c r="H32" s="49"/>
      <c r="I32" s="46">
        <f t="shared" si="2"/>
        <v>41727</v>
      </c>
      <c r="J32" s="146">
        <f>IF(I32="","",IF(MOD(WEEKNUM(I32,2)+$AB$1-1,$AB$2)=0,$AB$2,MOD(WEEKNUM(I32,2)+$AB$1-1,$AB$2)))</f>
        <v>7</v>
      </c>
      <c r="K32" s="53"/>
      <c r="L32" s="50" t="s">
        <v>10</v>
      </c>
      <c r="M32" s="51">
        <f t="shared" si="3"/>
        <v>41758</v>
      </c>
      <c r="N32" s="146">
        <f>IF(M32="","",IF(MOD(WEEKNUM(M32,2)+$AB$1-1,$AB$2)=0,$AB$2,MOD(WEEKNUM(M32,2)+$AB$1-1,$AB$2)))</f>
        <v>12</v>
      </c>
      <c r="O32" s="53"/>
      <c r="P32" s="52">
        <v>1</v>
      </c>
      <c r="Q32" s="51">
        <f t="shared" si="4"/>
        <v>41788</v>
      </c>
      <c r="R32" s="146">
        <f>IF(Q32="","",IF(MOD(WEEKNUM(Q32,2)+$AB$1-1,$AB$2)=0,$AB$2,MOD(WEEKNUM(Q32,2)+$AB$1-1,$AB$2)))</f>
        <v>16</v>
      </c>
      <c r="S32" s="53"/>
      <c r="T32" s="49" t="s">
        <v>14</v>
      </c>
      <c r="U32" s="46">
        <f t="shared" si="5"/>
        <v>41819</v>
      </c>
      <c r="V32" s="146">
        <f>IF(U32="","",IF(MOD(WEEKNUM(U32,2)+$AB$1-1,$AB$2)=0,$AB$2,MOD(WEEKNUM(U32,2)+$AB$1-1,$AB$2)))</f>
        <v>1</v>
      </c>
      <c r="W32" s="97"/>
      <c r="X32" s="50" t="s">
        <v>10</v>
      </c>
      <c r="Y32" s="51">
        <f t="shared" si="6"/>
        <v>41849</v>
      </c>
      <c r="Z32" s="146">
        <f>IF(Y32="","",IF(MOD(WEEKNUM(Y32,2)+$AB$1-1,$AB$2)=0,$AB$2,MOD(WEEKNUM(Y32,2)+$AB$1-1,$AB$2)))</f>
        <v>6</v>
      </c>
      <c r="AA32" s="53" t="s">
        <v>8</v>
      </c>
      <c r="AB32" s="52"/>
      <c r="AC32" s="51">
        <f t="shared" si="7"/>
        <v>41880</v>
      </c>
      <c r="AD32" s="146">
        <f>IF(AC32="","",IF(MOD(WEEKNUM(AC32,2)+$AB$1-1,$AB$2)=0,$AB$2,MOD(WEEKNUM(AC32,2)+$AB$1-1,$AB$2)))</f>
        <v>10</v>
      </c>
      <c r="AE32" s="53" t="s">
        <v>8</v>
      </c>
      <c r="AF32" s="52" t="s">
        <v>14</v>
      </c>
      <c r="AG32" s="51">
        <f t="shared" si="8"/>
        <v>41911</v>
      </c>
      <c r="AH32" s="146">
        <f>IF(AG32="","",IF(MOD(WEEKNUM(AG32,2)+$AB$1-1,$AB$2)=0,$AB$2,MOD(WEEKNUM(AG32,2)+$AB$1-1,$AB$2)))</f>
        <v>15</v>
      </c>
      <c r="AI32" s="67">
        <f>IF(AI25&gt;=$AC$1,1,AI25+1)</f>
        <v>1</v>
      </c>
      <c r="AJ32" s="52"/>
      <c r="AK32" s="51">
        <f t="shared" si="9"/>
        <v>41941</v>
      </c>
      <c r="AL32" s="146">
        <f>IF(AK32="","",IF(MOD(WEEKNUM(AK32,2)+$AB$1-1,$AB$2)=0,$AB$2,MOD(WEEKNUM(AK32,2)+$AB$1-1,$AB$2)))</f>
        <v>19</v>
      </c>
      <c r="AM32" s="42" t="s">
        <v>8</v>
      </c>
      <c r="AN32" s="52"/>
      <c r="AO32" s="48">
        <f t="shared" si="10"/>
        <v>41972</v>
      </c>
      <c r="AP32" s="146">
        <f>IF(AO32="","",IF(MOD(WEEKNUM(AO32,2)+$AB$1-1,$AB$2)=0,$AB$2,MOD(WEEKNUM(AO32,2)+$AB$1-1,$AB$2)))</f>
        <v>4</v>
      </c>
      <c r="AQ32" s="53"/>
      <c r="AR32" s="49"/>
      <c r="AS32" s="46">
        <f t="shared" si="11"/>
        <v>42002</v>
      </c>
      <c r="AT32" s="146">
        <f>IF(AS32="","",IF(MOD(WEEKNUM(AS32,2)+$AB$1-1,$AB$2)=0,$AB$2,MOD(WEEKNUM(AS32,2)+$AB$1-1,$AB$2)))</f>
        <v>9</v>
      </c>
      <c r="AU32" s="67">
        <f>IF(AU25&gt;=$AC$1,1,AU25+1)</f>
        <v>1</v>
      </c>
      <c r="AV32" s="59"/>
      <c r="AW32" s="70"/>
      <c r="AX32" s="45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</row>
    <row r="33" spans="1:70" ht="35.1" customHeight="1">
      <c r="A33" s="66">
        <f t="shared" si="0"/>
        <v>41669</v>
      </c>
      <c r="B33" s="146">
        <f>IF(A33="","",IF(MOD(WEEKNUM(A33,2)+$AB$1-1,$AB$2)=0,$AB$2,MOD(WEEKNUM(A33,2)+$AB$1-1,$AB$2)))</f>
        <v>18</v>
      </c>
      <c r="C33" s="47"/>
      <c r="D33" s="68" t="s">
        <v>39</v>
      </c>
      <c r="E33" s="48"/>
      <c r="F33" s="146" t="str">
        <f>IF(E33="","",IF(MOD(WEEKNUM(E33,2)+$AB$1-1,$AB$2)=0,$AB$2,MOD(WEEKNUM(E33,2)+$AB$1-1,$AB$2)))</f>
        <v/>
      </c>
      <c r="G33" s="53"/>
      <c r="H33" s="49"/>
      <c r="I33" s="46">
        <f t="shared" si="2"/>
        <v>41728</v>
      </c>
      <c r="J33" s="146">
        <f>IF(I33="","",IF(MOD(WEEKNUM(I33,2)+$AB$1-1,$AB$2)=0,$AB$2,MOD(WEEKNUM(I33,2)+$AB$1-1,$AB$2)))</f>
        <v>7</v>
      </c>
      <c r="K33" s="97"/>
      <c r="L33" s="50" t="s">
        <v>10</v>
      </c>
      <c r="M33" s="51">
        <f t="shared" si="3"/>
        <v>41759</v>
      </c>
      <c r="N33" s="146">
        <f>IF(M33="","",IF(MOD(WEEKNUM(M33,2)+$AB$1-1,$AB$2)=0,$AB$2,MOD(WEEKNUM(M33,2)+$AB$1-1,$AB$2)))</f>
        <v>12</v>
      </c>
      <c r="O33" s="98" t="s">
        <v>6</v>
      </c>
      <c r="P33" s="52">
        <v>2</v>
      </c>
      <c r="Q33" s="51">
        <f t="shared" si="4"/>
        <v>41789</v>
      </c>
      <c r="R33" s="146">
        <f>IF(Q33="","",IF(MOD(WEEKNUM(Q33,2)+$AB$1-1,$AB$2)=0,$AB$2,MOD(WEEKNUM(Q33,2)+$AB$1-1,$AB$2)))</f>
        <v>16</v>
      </c>
      <c r="S33" s="53"/>
      <c r="T33" s="49" t="s">
        <v>14</v>
      </c>
      <c r="U33" s="46">
        <f t="shared" si="5"/>
        <v>41820</v>
      </c>
      <c r="V33" s="146">
        <f>IF(U33="","",IF(MOD(WEEKNUM(U33,2)+$AB$1-1,$AB$2)=0,$AB$2,MOD(WEEKNUM(U33,2)+$AB$1-1,$AB$2)))</f>
        <v>2</v>
      </c>
      <c r="W33" s="67">
        <f>IF(W26&gt;=$AC$1,1,W26+1)</f>
        <v>1</v>
      </c>
      <c r="X33" s="50">
        <v>4</v>
      </c>
      <c r="Y33" s="51">
        <f t="shared" si="6"/>
        <v>41850</v>
      </c>
      <c r="Z33" s="146">
        <f>IF(Y33="","",IF(MOD(WEEKNUM(Y33,2)+$AB$1-1,$AB$2)=0,$AB$2,MOD(WEEKNUM(Y33,2)+$AB$1-1,$AB$2)))</f>
        <v>6</v>
      </c>
      <c r="AA33" s="42" t="s">
        <v>8</v>
      </c>
      <c r="AB33" s="52"/>
      <c r="AC33" s="51">
        <f t="shared" si="7"/>
        <v>41881</v>
      </c>
      <c r="AD33" s="146">
        <f>IF(AC33="","",IF(MOD(WEEKNUM(AC33,2)+$AB$1-1,$AB$2)=0,$AB$2,MOD(WEEKNUM(AC33,2)+$AB$1-1,$AB$2)))</f>
        <v>10</v>
      </c>
      <c r="AE33" s="53" t="s">
        <v>8</v>
      </c>
      <c r="AF33" s="52" t="s">
        <v>10</v>
      </c>
      <c r="AG33" s="51">
        <f t="shared" si="8"/>
        <v>41912</v>
      </c>
      <c r="AH33" s="146">
        <f>IF(AG33="","",IF(MOD(WEEKNUM(AG33,2)+$AB$1-1,$AB$2)=0,$AB$2,MOD(WEEKNUM(AG33,2)+$AB$1-1,$AB$2)))</f>
        <v>15</v>
      </c>
      <c r="AI33" s="47"/>
      <c r="AJ33" s="52" t="s">
        <v>6</v>
      </c>
      <c r="AK33" s="51">
        <f t="shared" si="9"/>
        <v>41942</v>
      </c>
      <c r="AL33" s="146">
        <f>IF(AK33="","",IF(MOD(WEEKNUM(AK33,2)+$AB$1-1,$AB$2)=0,$AB$2,MOD(WEEKNUM(AK33,2)+$AB$1-1,$AB$2)))</f>
        <v>19</v>
      </c>
      <c r="AM33" s="53" t="s">
        <v>8</v>
      </c>
      <c r="AN33" s="52"/>
      <c r="AO33" s="48">
        <f t="shared" si="10"/>
        <v>41973</v>
      </c>
      <c r="AP33" s="146">
        <f>IF(AO33="","",IF(MOD(WEEKNUM(AO33,2)+$AB$1-1,$AB$2)=0,$AB$2,MOD(WEEKNUM(AO33,2)+$AB$1-1,$AB$2)))</f>
        <v>4</v>
      </c>
      <c r="AQ33" s="97"/>
      <c r="AR33" s="62" t="s">
        <v>10</v>
      </c>
      <c r="AS33" s="46">
        <f t="shared" si="11"/>
        <v>42003</v>
      </c>
      <c r="AT33" s="146">
        <f>IF(AS33="","",IF(MOD(WEEKNUM(AS33,2)+$AB$1-1,$AB$2)=0,$AB$2,MOD(WEEKNUM(AS33,2)+$AB$1-1,$AB$2)))</f>
        <v>9</v>
      </c>
      <c r="AU33" s="53" t="s">
        <v>8</v>
      </c>
      <c r="AV33" s="59"/>
      <c r="AW33" s="70"/>
      <c r="AX33" s="45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</row>
    <row r="34" spans="1:70" ht="35.1" customHeight="1" thickBot="1">
      <c r="A34" s="100">
        <f>IF(MONTH(A33+1)=1,A33+1,"")</f>
        <v>41670</v>
      </c>
      <c r="B34" s="146">
        <f>IF(A34="","",IF(MOD(WEEKNUM(A34,2)+$AB$1-1,$AB$2)=0,$AB$2,MOD(WEEKNUM(A34,2)+$AB$1-1,$AB$2)))</f>
        <v>18</v>
      </c>
      <c r="C34" s="101"/>
      <c r="D34" s="102" t="s">
        <v>39</v>
      </c>
      <c r="E34" s="252"/>
      <c r="F34" s="253" t="str">
        <f>IF(E34="","",IF(MOD(WEEKNUM(E34,2)+$AB$1-1,$AB$2)=0,$AB$2,MOD(WEEKNUM(E34,2)+$AB$1-1,$AB$2)))</f>
        <v/>
      </c>
      <c r="G34" s="104"/>
      <c r="H34" s="105"/>
      <c r="I34" s="106">
        <f t="shared" si="2"/>
        <v>41729</v>
      </c>
      <c r="J34" s="146">
        <f>IF(I34="","",IF(MOD(WEEKNUM(I34,2)+$AB$1-1,$AB$2)=0,$AB$2,MOD(WEEKNUM(I34,2)+$AB$1-1,$AB$2)))</f>
        <v>8</v>
      </c>
      <c r="K34" s="143">
        <f>IF(K27&gt;=$AC$1,1,K27+1)</f>
        <v>1</v>
      </c>
      <c r="L34" s="107">
        <v>13</v>
      </c>
      <c r="M34" s="108"/>
      <c r="N34" s="146" t="str">
        <f>IF(M34="","",IF(MOD(WEEKNUM(M34,2)+$AB$1-1,$AB$2)=0,$AB$2,MOD(WEEKNUM(M34,2)+$AB$1-1,$AB$2)))</f>
        <v/>
      </c>
      <c r="O34" s="104"/>
      <c r="P34" s="109"/>
      <c r="Q34" s="108">
        <f t="shared" si="4"/>
        <v>41790</v>
      </c>
      <c r="R34" s="146">
        <f>IF(Q34="","",IF(MOD(WEEKNUM(Q34,2)+$AB$1-1,$AB$2)=0,$AB$2,MOD(WEEKNUM(Q34,2)+$AB$1-1,$AB$2)))</f>
        <v>16</v>
      </c>
      <c r="S34" s="104"/>
      <c r="T34" s="105" t="s">
        <v>10</v>
      </c>
      <c r="U34" s="106"/>
      <c r="V34" s="146" t="str">
        <f>IF(U34="","",IF(MOD(WEEKNUM(U34,2)+$AB$1-1,$AB$2)=0,$AB$2,MOD(WEEKNUM(U34,2)+$AB$1-1,$AB$2)))</f>
        <v/>
      </c>
      <c r="W34" s="104"/>
      <c r="X34" s="107"/>
      <c r="Y34" s="108">
        <f t="shared" si="6"/>
        <v>41851</v>
      </c>
      <c r="Z34" s="146">
        <f>IF(Y34="","",IF(MOD(WEEKNUM(Y34,2)+$AB$1-1,$AB$2)=0,$AB$2,MOD(WEEKNUM(Y34,2)+$AB$1-1,$AB$2)))</f>
        <v>6</v>
      </c>
      <c r="AA34" s="104" t="s">
        <v>8</v>
      </c>
      <c r="AB34" s="109"/>
      <c r="AC34" s="108">
        <f t="shared" si="7"/>
        <v>41882</v>
      </c>
      <c r="AD34" s="146">
        <f>IF(AC34="","",IF(MOD(WEEKNUM(AC34,2)+$AB$1-1,$AB$2)=0,$AB$2,MOD(WEEKNUM(AC34,2)+$AB$1-1,$AB$2)))</f>
        <v>10</v>
      </c>
      <c r="AE34" s="144" t="s">
        <v>8</v>
      </c>
      <c r="AF34" s="109" t="s">
        <v>10</v>
      </c>
      <c r="AG34" s="108"/>
      <c r="AH34" s="146" t="str">
        <f>IF(AG34="","",IF(MOD(WEEKNUM(AG34,2)+$AB$1-1,$AB$2)=0,$AB$2,MOD(WEEKNUM(AG34,2)+$AB$1-1,$AB$2)))</f>
        <v/>
      </c>
      <c r="AI34" s="145"/>
      <c r="AJ34" s="109"/>
      <c r="AK34" s="108">
        <f t="shared" si="9"/>
        <v>41943</v>
      </c>
      <c r="AL34" s="146">
        <f>IF(AK34="","",IF(MOD(WEEKNUM(AK34,2)+$AB$1-1,$AB$2)=0,$AB$2,MOD(WEEKNUM(AK34,2)+$AB$1-1,$AB$2)))</f>
        <v>19</v>
      </c>
      <c r="AM34" s="104" t="s">
        <v>8</v>
      </c>
      <c r="AN34" s="109"/>
      <c r="AO34" s="103"/>
      <c r="AP34" s="146" t="str">
        <f>IF(AO34="","",IF(MOD(WEEKNUM(AO34,2)+$AB$1-1,$AB$2)=0,$AB$2,MOD(WEEKNUM(AO34,2)+$AB$1-1,$AB$2)))</f>
        <v/>
      </c>
      <c r="AQ34" s="104"/>
      <c r="AR34" s="105"/>
      <c r="AS34" s="106">
        <f t="shared" si="11"/>
        <v>42004</v>
      </c>
      <c r="AT34" s="146">
        <f>IF(AS34="","",IF(MOD(WEEKNUM(AS34,2)+$AB$1-1,$AB$2)=0,$AB$2,MOD(WEEKNUM(AS34,2)+$AB$1-1,$AB$2)))</f>
        <v>9</v>
      </c>
      <c r="AU34" s="104" t="s">
        <v>8</v>
      </c>
      <c r="AV34" s="110"/>
      <c r="AW34" s="70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</row>
    <row r="35" spans="1:70" s="123" customFormat="1" ht="31.5" hidden="1" customHeight="1" thickBot="1">
      <c r="A35" s="153" t="s">
        <v>32</v>
      </c>
      <c r="B35" s="154"/>
      <c r="C35" s="111">
        <f>COUNTIF(D4:D34,"RDP")</f>
        <v>0</v>
      </c>
      <c r="D35" s="112">
        <f>COUNTIF(D5:D34,"RD")</f>
        <v>0</v>
      </c>
      <c r="E35" s="113"/>
      <c r="F35" s="251" t="str">
        <f>IF(E35="","",IF(MOD(WEEKNUM(E35,2)+$AB$1-1,$AB$2)=0,$AB$2,MOD(WEEKNUM(E35,2)+$AB$1-1,$AB$2)))</f>
        <v/>
      </c>
      <c r="G35" s="114"/>
      <c r="H35" s="112">
        <f>COUNTIF(H5:H34,"RD")</f>
        <v>0</v>
      </c>
      <c r="I35" s="113"/>
      <c r="J35" s="115">
        <f>COUNTIF(L4:L34,"RDP")</f>
        <v>0</v>
      </c>
      <c r="K35" s="116"/>
      <c r="L35" s="112">
        <f>COUNTIF(L5:L34,"RD")</f>
        <v>0</v>
      </c>
      <c r="M35" s="113"/>
      <c r="N35" s="117">
        <f>COUNTIF(P4:P34,"RDP")</f>
        <v>0</v>
      </c>
      <c r="O35" s="118"/>
      <c r="P35" s="112">
        <f>COUNTIF(P5:P34,"RD")</f>
        <v>0</v>
      </c>
      <c r="Q35" s="113"/>
      <c r="R35" s="117">
        <f>COUNTIF(T4:T34,"RDP")</f>
        <v>0</v>
      </c>
      <c r="S35" s="118"/>
      <c r="T35" s="112">
        <f>COUNTIF(T5:T34,"RD")</f>
        <v>0</v>
      </c>
      <c r="U35" s="113"/>
      <c r="V35" s="117">
        <f>COUNTIF(X4:X34,"RDP")</f>
        <v>0</v>
      </c>
      <c r="W35" s="118"/>
      <c r="X35" s="112">
        <f>COUNTIF(X5:X34,"RD")</f>
        <v>0</v>
      </c>
      <c r="Y35" s="113"/>
      <c r="Z35" s="117">
        <f>COUNTIF(AB4:AB34,"RDP")</f>
        <v>0</v>
      </c>
      <c r="AA35" s="118"/>
      <c r="AB35" s="112">
        <f>COUNTIF(AB5:AB34,"RD")</f>
        <v>0</v>
      </c>
      <c r="AC35" s="113"/>
      <c r="AD35" s="117">
        <f>COUNTIF(AF4:AF34,"RDP")</f>
        <v>0</v>
      </c>
      <c r="AE35" s="118"/>
      <c r="AF35" s="112">
        <f>COUNTIF(AF5:AF34,"RD")</f>
        <v>0</v>
      </c>
      <c r="AG35" s="113"/>
      <c r="AH35" s="117">
        <f>COUNTIF(AJ4:AJ34,"RDP")</f>
        <v>0</v>
      </c>
      <c r="AI35" s="119"/>
      <c r="AJ35" s="112">
        <f>COUNTIF(AJ5:AJ34,"RD")</f>
        <v>0</v>
      </c>
      <c r="AK35" s="113"/>
      <c r="AL35" s="117">
        <f>COUNTIF(AN4:AN34,"RDP")</f>
        <v>0</v>
      </c>
      <c r="AM35" s="118"/>
      <c r="AN35" s="112">
        <f>COUNTIF(AN5:AN34,"RD")</f>
        <v>0</v>
      </c>
      <c r="AO35" s="120"/>
      <c r="AP35" s="117">
        <f>COUNTIF(AR4:AR34,"RDP")</f>
        <v>0</v>
      </c>
      <c r="AQ35" s="118"/>
      <c r="AR35" s="112">
        <f>COUNTIF(AR5:AR34,"RD")</f>
        <v>0</v>
      </c>
      <c r="AS35" s="113"/>
      <c r="AT35" s="117">
        <f>COUNTIF(AV4:AV34,"RDP")</f>
        <v>0</v>
      </c>
      <c r="AU35" s="118"/>
      <c r="AV35" s="112">
        <f>COUNTIF(AV6:AV34,"RD")</f>
        <v>0</v>
      </c>
      <c r="AW35" s="70"/>
      <c r="AX35" s="121"/>
      <c r="AY35" s="122"/>
      <c r="AZ35" s="122"/>
      <c r="BA35" s="122"/>
      <c r="BB35" s="122"/>
      <c r="BC35" s="122"/>
      <c r="BD35" s="122"/>
      <c r="BE35" s="122"/>
    </row>
    <row r="36" spans="1:70">
      <c r="A36" s="17"/>
      <c r="E36" s="17"/>
      <c r="I36" s="17"/>
      <c r="U36" s="17"/>
      <c r="AC36" s="17"/>
      <c r="AS36" s="17"/>
      <c r="AX36" s="17"/>
    </row>
    <row r="37" spans="1:70">
      <c r="E37" s="12" t="s">
        <v>6</v>
      </c>
      <c r="Q37" s="17"/>
      <c r="T37" s="17"/>
    </row>
    <row r="38" spans="1:70">
      <c r="Y38" s="17"/>
    </row>
    <row r="39" spans="1:70">
      <c r="I39" s="17"/>
      <c r="AX39" s="17"/>
    </row>
    <row r="41" spans="1:70">
      <c r="E41" s="17"/>
      <c r="AK41" s="17"/>
    </row>
    <row r="43" spans="1:70">
      <c r="U43" s="17"/>
    </row>
    <row r="44" spans="1:70">
      <c r="E44" s="17"/>
    </row>
  </sheetData>
  <mergeCells count="60">
    <mergeCell ref="A1:C1"/>
    <mergeCell ref="D1:E1"/>
    <mergeCell ref="G1:K1"/>
    <mergeCell ref="P1:S1"/>
    <mergeCell ref="M2:U2"/>
    <mergeCell ref="A3:C3"/>
    <mergeCell ref="E3:G3"/>
    <mergeCell ref="I3:K3"/>
    <mergeCell ref="M3:O3"/>
    <mergeCell ref="Q3:S3"/>
    <mergeCell ref="U3:W3"/>
    <mergeCell ref="X1:AA1"/>
    <mergeCell ref="AG3:AI3"/>
    <mergeCell ref="AK3:AM3"/>
    <mergeCell ref="AO3:AQ3"/>
    <mergeCell ref="AS3:AU3"/>
    <mergeCell ref="AG1:AH1"/>
    <mergeCell ref="AI1:AO1"/>
    <mergeCell ref="Y3:AA3"/>
    <mergeCell ref="AC3:AE3"/>
    <mergeCell ref="BS3:BT3"/>
    <mergeCell ref="AX5:AZ5"/>
    <mergeCell ref="BB5:BE5"/>
    <mergeCell ref="BF5:BH5"/>
    <mergeCell ref="BJ5:BM5"/>
    <mergeCell ref="AX4:BM4"/>
    <mergeCell ref="AX6:AZ6"/>
    <mergeCell ref="BB6:BE6"/>
    <mergeCell ref="BF6:BH6"/>
    <mergeCell ref="BJ6:BM6"/>
    <mergeCell ref="AX7:AZ7"/>
    <mergeCell ref="BB7:BE7"/>
    <mergeCell ref="BF7:BH7"/>
    <mergeCell ref="BJ7:BM7"/>
    <mergeCell ref="BJ11:BL11"/>
    <mergeCell ref="AX19:BA19"/>
    <mergeCell ref="BB19:BD19"/>
    <mergeCell ref="BE19:BF19"/>
    <mergeCell ref="AX8:AZ8"/>
    <mergeCell ref="BB8:BE8"/>
    <mergeCell ref="BF8:BH8"/>
    <mergeCell ref="BJ8:BM8"/>
    <mergeCell ref="BF9:BH9"/>
    <mergeCell ref="BJ9:BM9"/>
    <mergeCell ref="A35:B35"/>
    <mergeCell ref="X2:AA2"/>
    <mergeCell ref="G2:K2"/>
    <mergeCell ref="BB16:BD16"/>
    <mergeCell ref="BE16:BF16"/>
    <mergeCell ref="AX17:BA17"/>
    <mergeCell ref="BB17:BD17"/>
    <mergeCell ref="BE17:BF17"/>
    <mergeCell ref="AX18:BA18"/>
    <mergeCell ref="BB18:BD18"/>
    <mergeCell ref="BE18:BF18"/>
    <mergeCell ref="AX9:AZ9"/>
    <mergeCell ref="BB9:BE9"/>
    <mergeCell ref="AX11:BA11"/>
    <mergeCell ref="BB11:BE11"/>
    <mergeCell ref="BF11:BI11"/>
  </mergeCells>
  <conditionalFormatting sqref="AJ4:AJ34 D4:D34 AR4:AR34 AN4:AN34 AB4:AB34 T4:T34 P4:P34 L4:L34 H4:H34 AL4:AM7 X4:X34 R4:S6 J4:K4 N4:O8 AD4:AE5 F4:G4 Z4:AA8 AP4:AQ4 C5:C7 AP34:AQ34 C18:C21 C16 B26:C28 B30:C34 F6:G11 F13:G18 F20:G25 J6:K11 J13:K18 J20:K25 J27:K32 J34:K34 N10:O15 R8:S13 V5:W10 Z10:AA15 AF4:AF34 AH4:AI9 AL9:AM14 AP6:AQ11 AT4:AU9 N17:O22 N31:O34 R15:S20 R22:S27 V12:W17 V19:W24 V33:W34 Z17:AA22 Z31:AA34 AD7:AE12 AD14:AE19 AD21:AE26 AE28:AE33 AH11:AI16 AH18:AI23 AI32:AI33 AL16:AM21 AP13:AQ18 AP20:AQ25 AP27:AQ32 AT11:AU16 AT18:AU23 AT32:AU34 C23:C25 F27:G34 N24:O29 R29:S34 V26:W31 Z24:AA29 AH25:AI30 AL23:AM28 AL30:AM34 AT25:AU30 C9:C14 B4:B34 F4:F35 J4:J34 N4:N34 R4:R34 V4:V34 Z4:Z34 AD4:AD34 AH4:AH34 AL4:AL34 AP4:AP34 AT4:AT34">
    <cfRule type="expression" dxfId="13" priority="79" stopIfTrue="1">
      <formula>"nb.si(a36:m36)&gt;0"</formula>
    </cfRule>
    <cfRule type="expression" dxfId="12" priority="80" stopIfTrue="1">
      <formula>"joursem(a3)=1"</formula>
    </cfRule>
  </conditionalFormatting>
  <conditionalFormatting sqref="Y18:Y34 AG4:AG34 AC19:AC34 Y4:Y16 AC4:AC17 AO15:AO34 A15:A34 M13:M18 E33:E34 I32:I34 U9:U34 AK4:AK34 Q9:Q10 U4:U7 M21:M34 A7:A13 E5:E31 Q21:Q27 AS29:AS34 AO5:AO13 AS4:AS27 Q5:Q7 Q12:Q18 I5:I29 M5:M10 Q29:Q30 Q32:Q34">
    <cfRule type="expression" dxfId="11" priority="81" stopIfTrue="1">
      <formula>WEEKDAY(A4)=1</formula>
    </cfRule>
  </conditionalFormatting>
  <conditionalFormatting sqref="Y17 AC18 A5:A6 U8 E4 I4 M4 Q4 A14 M19:M20 E32 Q28 Q11 AO4 AO14 AS28 Q8 I30:I31 M11:M12 Q19:Q20 Q31">
    <cfRule type="expression" dxfId="10" priority="82" stopIfTrue="1">
      <formula>COUNTIF($AY$3:$BQ$3,A4)&gt;0</formula>
    </cfRule>
    <cfRule type="expression" dxfId="9" priority="83" stopIfTrue="1">
      <formula>WEEKDAY(A4)=1</formula>
    </cfRule>
  </conditionalFormatting>
  <conditionalFormatting sqref="A4">
    <cfRule type="expression" dxfId="8" priority="84" stopIfTrue="1">
      <formula>COUNTIF($AY$3:$BQ$3,A4)&gt;0</formula>
    </cfRule>
    <cfRule type="expression" dxfId="7" priority="85" stopIfTrue="1">
      <formula>WEEKDAY(A4)=1</formula>
    </cfRule>
    <cfRule type="cellIs" dxfId="6" priority="86" stopIfTrue="1" operator="equal">
      <formula>"CP"</formula>
    </cfRule>
  </conditionalFormatting>
  <conditionalFormatting sqref="D4:AV34">
    <cfRule type="cellIs" dxfId="5" priority="74" stopIfTrue="1" operator="equal">
      <formula>"FER"</formula>
    </cfRule>
    <cfRule type="cellIs" dxfId="4" priority="75" stopIfTrue="1" operator="equal">
      <formula>"RCR"</formula>
    </cfRule>
    <cfRule type="cellIs" dxfId="3" priority="76" stopIfTrue="1" operator="equal">
      <formula>"ML"</formula>
    </cfRule>
    <cfRule type="cellIs" dxfId="2" priority="77" stopIfTrue="1" operator="equal">
      <formula>"RH"</formula>
    </cfRule>
    <cfRule type="cellIs" dxfId="1" priority="78" stopIfTrue="1" operator="equal">
      <formula>"CP"</formula>
    </cfRule>
  </conditionalFormatting>
  <conditionalFormatting sqref="C4:AU8 C13:AU34 D9:AU12">
    <cfRule type="cellIs" dxfId="0" priority="71" stopIfTrue="1" operator="equal">
      <formula>"V"</formula>
    </cfRule>
  </conditionalFormatting>
  <printOptions horizontalCentered="1"/>
  <pageMargins left="0.23622047244094491" right="0.23622047244094491" top="0" bottom="0.15748031496062992" header="0" footer="0"/>
  <pageSetup paperSize="9" scale="45" fitToHeight="0" orientation="landscape" horizontalDpi="4294967293" r:id="rId1"/>
  <headerFooter alignWithMargins="0">
    <oddFooter xml:space="preserve">&amp;R&amp;D   &amp;T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2014</vt:lpstr>
      <vt:lpstr>'2014'!Zone_d_impression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GB</cp:lastModifiedBy>
  <dcterms:created xsi:type="dcterms:W3CDTF">2014-03-29T07:16:48Z</dcterms:created>
  <dcterms:modified xsi:type="dcterms:W3CDTF">2014-03-29T20:53:17Z</dcterms:modified>
</cp:coreProperties>
</file>