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-765" yWindow="75" windowWidth="19440" windowHeight="12240" tabRatio="951"/>
  </bookViews>
  <sheets>
    <sheet name="Cotation" sheetId="1" r:id="rId1"/>
    <sheet name="Miels" sheetId="2" r:id="rId2"/>
    <sheet name="Lavande" sheetId="3" r:id="rId3"/>
    <sheet name="Toutes_fleurs" sheetId="4" r:id="rId4"/>
    <sheet name="Romarin" sheetId="5" r:id="rId5"/>
    <sheet name="Thym" sheetId="6" r:id="rId6"/>
    <sheet name="Oranger" sheetId="7" r:id="rId7"/>
    <sheet name="Eucalyptus" sheetId="8" r:id="rId8"/>
    <sheet name="Forêt" sheetId="9" r:id="rId9"/>
    <sheet name="Bruyère" sheetId="10" r:id="rId10"/>
    <sheet name="Pyrénnées" sheetId="11" r:id="rId11"/>
    <sheet name="Pommier" sheetId="12" r:id="rId12"/>
    <sheet name="Chataignier" sheetId="13" r:id="rId13"/>
    <sheet name="Tournesol" sheetId="14" r:id="rId14"/>
    <sheet name="Acacia" sheetId="15" r:id="rId15"/>
    <sheet name="Citronnier" sheetId="16" r:id="rId16"/>
    <sheet name="Amandier" sheetId="17" r:id="rId17"/>
    <sheet name="Néflier" sheetId="18" r:id="rId18"/>
    <sheet name="Miel_aux_Noix" sheetId="21" r:id="rId19"/>
    <sheet name="gelée_Royale" sheetId="22" r:id="rId20"/>
    <sheet name="Clients" sheetId="23" r:id="rId21"/>
    <sheet name="Commandes" sheetId="24" r:id="rId22"/>
    <sheet name="Details_C" sheetId="25" r:id="rId23"/>
    <sheet name="Livraison" sheetId="26" r:id="rId24"/>
    <sheet name="Factures" sheetId="27" r:id="rId25"/>
    <sheet name="DOC" sheetId="28" r:id="rId26"/>
    <sheet name="Port" sheetId="29" r:id="rId27"/>
  </sheets>
  <definedNames>
    <definedName name="_xlnm._FilterDatabase" localSheetId="20" hidden="1">Clients!$A$1:$N$5</definedName>
    <definedName name="_xlnm._FilterDatabase" localSheetId="21" hidden="1">Commandes!$A$1:$J$1</definedName>
    <definedName name="_xlnm._FilterDatabase" localSheetId="22" hidden="1">Details_C!$A$1:$R$1</definedName>
    <definedName name="_xlnm._FilterDatabase" localSheetId="26" hidden="1">Port!$A$2:$Q$120</definedName>
    <definedName name="Afficher">Clients!$N:$N</definedName>
    <definedName name="Clients" localSheetId="20">Clients!$1:$1048576</definedName>
    <definedName name="Code" localSheetId="20">Clients!$A:$A</definedName>
    <definedName name="Commerciaux">Miels!$D:$D</definedName>
    <definedName name="Cond">Miels!$C$1:$C$6</definedName>
    <definedName name="Conditionnement">Cotation!$B$2:$B$33</definedName>
    <definedName name="corps_doc">Cotation!$A$2:$G$33</definedName>
    <definedName name="Dates_Cot">Cotation!$O$2</definedName>
    <definedName name="Dep">Port!$C$4:$C$112</definedName>
    <definedName name="Miels">Miels!$A$1:$A$18</definedName>
    <definedName name="Pot_de_250g" localSheetId="0">Cotation!$B$2:$B$33</definedName>
    <definedName name="Qté">Miels!$B$1:$B$30</definedName>
    <definedName name="Z_55C31CF6_13E4_48D6_BBBB_684942ED9689_.wvu.Cols" localSheetId="14" hidden="1">Acacia!$B:$C,Acacia!$F:$F,Acacia!$I:$I,Acacia!$L:$L,Acacia!$O:$O,Acacia!$T:$T,Acacia!$W:$W,Acacia!$Z:$Z</definedName>
    <definedName name="Z_55C31CF6_13E4_48D6_BBBB_684942ED9689_.wvu.Cols" localSheetId="16" hidden="1">Amandier!$B:$C,Amandier!$F:$F,Amandier!$I:$I,Amandier!$L:$L,Amandier!$O:$O,Amandier!$T:$T,Amandier!$W:$W,Amandier!$Z:$Z</definedName>
    <definedName name="Z_55C31CF6_13E4_48D6_BBBB_684942ED9689_.wvu.Cols" localSheetId="9" hidden="1">Bruyère!$B:$C,Bruyère!$F:$F,Bruyère!$I:$I,Bruyère!$L:$L,Bruyère!$O:$O,Bruyère!$T:$T,Bruyère!$W:$W,Bruyère!$Z:$Z</definedName>
    <definedName name="Z_55C31CF6_13E4_48D6_BBBB_684942ED9689_.wvu.Cols" localSheetId="12" hidden="1">Chataignier!$B:$C,Chataignier!$F:$F,Chataignier!$I:$I,Chataignier!$L:$L,Chataignier!$O:$O,Chataignier!$T:$T,Chataignier!$W:$W,Chataignier!$Z:$Z</definedName>
    <definedName name="Z_55C31CF6_13E4_48D6_BBBB_684942ED9689_.wvu.Cols" localSheetId="15" hidden="1">Citronnier!$B:$C,Citronnier!$F:$F,Citronnier!$I:$I,Citronnier!$L:$L,Citronnier!$O:$O,Citronnier!$T:$T,Citronnier!$W:$W,Citronnier!$Z:$Z</definedName>
    <definedName name="Z_55C31CF6_13E4_48D6_BBBB_684942ED9689_.wvu.Cols" localSheetId="7" hidden="1">Eucalyptus!$B:$C,Eucalyptus!$F:$F,Eucalyptus!$I:$I,Eucalyptus!$L:$L,Eucalyptus!$O:$O,Eucalyptus!$T:$T,Eucalyptus!$W:$W,Eucalyptus!$Z:$Z</definedName>
    <definedName name="Z_55C31CF6_13E4_48D6_BBBB_684942ED9689_.wvu.Cols" localSheetId="8" hidden="1">Forêt!$B:$C,Forêt!$F:$F,Forêt!$I:$I,Forêt!$L:$L,Forêt!$O:$O,Forêt!$T:$T,Forêt!$W:$W,Forêt!$Z:$Z</definedName>
    <definedName name="Z_55C31CF6_13E4_48D6_BBBB_684942ED9689_.wvu.Cols" localSheetId="2" hidden="1">Lavande!$B:$C,Lavande!$F:$F,Lavande!$I:$I,Lavande!$L:$L,Lavande!$O:$O,Lavande!$T:$T,Lavande!$W:$W,Lavande!$Z:$Z</definedName>
    <definedName name="Z_55C31CF6_13E4_48D6_BBBB_684942ED9689_.wvu.Cols" localSheetId="17" hidden="1">Néflier!$B:$C,Néflier!$F:$F,Néflier!$I:$I,Néflier!$L:$L,Néflier!$O:$O,Néflier!$T:$T,Néflier!$W:$W,Néflier!$Z:$Z</definedName>
    <definedName name="Z_55C31CF6_13E4_48D6_BBBB_684942ED9689_.wvu.Cols" localSheetId="6" hidden="1">Oranger!$B:$C,Oranger!$F:$F,Oranger!$I:$I,Oranger!$L:$L,Oranger!$O:$O,Oranger!$T:$T,Oranger!$W:$W,Oranger!$Z:$Z</definedName>
    <definedName name="Z_55C31CF6_13E4_48D6_BBBB_684942ED9689_.wvu.Cols" localSheetId="11" hidden="1">Pommier!$B:$C,Pommier!$F:$F,Pommier!$I:$I,Pommier!$L:$L,Pommier!$O:$O,Pommier!$T:$T,Pommier!$W:$W,Pommier!$Z:$Z</definedName>
    <definedName name="Z_55C31CF6_13E4_48D6_BBBB_684942ED9689_.wvu.Cols" localSheetId="10" hidden="1">Pyrénnées!$B:$C,Pyrénnées!$F:$F,Pyrénnées!$I:$I,Pyrénnées!$L:$L,Pyrénnées!$O:$O,Pyrénnées!$T:$T,Pyrénnées!$W:$W,Pyrénnées!$Z:$Z</definedName>
    <definedName name="Z_55C31CF6_13E4_48D6_BBBB_684942ED9689_.wvu.Cols" localSheetId="4" hidden="1">Romarin!$B:$C,Romarin!$F:$F,Romarin!$I:$I,Romarin!$L:$L,Romarin!$O:$O,Romarin!$T:$T,Romarin!$W:$W,Romarin!$Z:$Z</definedName>
    <definedName name="Z_55C31CF6_13E4_48D6_BBBB_684942ED9689_.wvu.Cols" localSheetId="5" hidden="1">Thym!$B:$C,Thym!$F:$F,Thym!$I:$I,Thym!$L:$L,Thym!$O:$O,Thym!$T:$T,Thym!$W:$W,Thym!$Z:$Z</definedName>
    <definedName name="Z_55C31CF6_13E4_48D6_BBBB_684942ED9689_.wvu.Cols" localSheetId="13" hidden="1">Tournesol!$B:$C,Tournesol!$F:$F,Tournesol!$I:$I,Tournesol!$L:$L,Tournesol!$O:$O,Tournesol!$T:$T,Tournesol!$W:$W,Tournesol!$Z:$Z</definedName>
    <definedName name="Z_55C31CF6_13E4_48D6_BBBB_684942ED9689_.wvu.Cols" localSheetId="3" hidden="1">Toutes_fleurs!$B:$C,Toutes_fleurs!$F:$F,Toutes_fleurs!$I:$I,Toutes_fleurs!$L:$L,Toutes_fleurs!$O:$O,Toutes_fleurs!$T:$T,Toutes_fleurs!$W:$W,Toutes_fleurs!$Z:$Z</definedName>
  </definedNames>
  <calcPr calcId="125725"/>
  <customWorkbookViews>
    <customWorkbookView name="Administrateur - Affichage personnalisé" guid="{55C31CF6-13E4-48D6-BBBB-684942ED9689}" mergeInterval="0" personalView="1" maximized="1" xWindow="1" yWindow="1" windowWidth="1680" windowHeight="816" activeSheetId="1"/>
  </customWorkbookViews>
</workbook>
</file>

<file path=xl/calcChain.xml><?xml version="1.0" encoding="utf-8"?>
<calcChain xmlns="http://schemas.openxmlformats.org/spreadsheetml/2006/main">
  <c r="M13" i="1"/>
  <c r="K19" s="1"/>
  <c r="B1" i="29"/>
  <c r="C1" s="1"/>
  <c r="D1" s="1"/>
  <c r="E1" s="1"/>
  <c r="F1" s="1"/>
  <c r="G1" s="1"/>
  <c r="H1" s="1"/>
  <c r="I1" s="1"/>
  <c r="J1" s="1"/>
  <c r="K1" s="1"/>
  <c r="L1" s="1"/>
  <c r="M1" s="1"/>
  <c r="N1" s="1"/>
  <c r="O1" s="1"/>
  <c r="P1" s="1"/>
  <c r="Q1" s="1"/>
  <c r="E19" i="1"/>
  <c r="E20"/>
  <c r="E21"/>
  <c r="E22"/>
  <c r="E23"/>
  <c r="E24"/>
  <c r="E25"/>
  <c r="E26"/>
  <c r="E27"/>
  <c r="E28"/>
  <c r="E29"/>
  <c r="E30"/>
  <c r="E31"/>
  <c r="E32"/>
  <c r="E33"/>
  <c r="O3" i="25"/>
  <c r="O4"/>
  <c r="O5"/>
  <c r="O6"/>
  <c r="O7"/>
  <c r="O8"/>
  <c r="O9"/>
  <c r="O10"/>
  <c r="O11"/>
  <c r="O12"/>
  <c r="O13"/>
  <c r="O2"/>
  <c r="H33" i="1"/>
  <c r="H32"/>
  <c r="H31"/>
  <c r="H30"/>
  <c r="H29"/>
  <c r="H28"/>
  <c r="H27"/>
  <c r="H26"/>
  <c r="H25"/>
  <c r="H24"/>
  <c r="H23"/>
  <c r="H22"/>
  <c r="H21"/>
  <c r="H20"/>
  <c r="H19"/>
  <c r="J19"/>
  <c r="J20"/>
  <c r="J21"/>
  <c r="J22"/>
  <c r="J23"/>
  <c r="J24"/>
  <c r="J25"/>
  <c r="J26"/>
  <c r="J27"/>
  <c r="J28"/>
  <c r="J29"/>
  <c r="J30"/>
  <c r="J31"/>
  <c r="J32"/>
  <c r="J33"/>
  <c r="D7" i="16"/>
  <c r="G55" i="28"/>
  <c r="G57" s="1"/>
  <c r="W3" i="29"/>
  <c r="K24" i="1" l="1"/>
  <c r="K32"/>
  <c r="K28"/>
  <c r="K20"/>
  <c r="K30"/>
  <c r="K26"/>
  <c r="K22"/>
  <c r="K33"/>
  <c r="K31"/>
  <c r="K29"/>
  <c r="K27"/>
  <c r="K25"/>
  <c r="K23"/>
  <c r="K21"/>
  <c r="G19"/>
  <c r="G20"/>
  <c r="G21"/>
  <c r="G22"/>
  <c r="G23"/>
  <c r="G24"/>
  <c r="G25"/>
  <c r="G26"/>
  <c r="G27"/>
  <c r="G28"/>
  <c r="G29"/>
  <c r="G30"/>
  <c r="G31"/>
  <c r="G32"/>
  <c r="G33"/>
  <c r="D2"/>
  <c r="J2" s="1"/>
  <c r="D4"/>
  <c r="J4" s="1"/>
  <c r="D5"/>
  <c r="J5" s="1"/>
  <c r="D6"/>
  <c r="J6" s="1"/>
  <c r="D7"/>
  <c r="J7" s="1"/>
  <c r="D8"/>
  <c r="J8" s="1"/>
  <c r="D9"/>
  <c r="J9" s="1"/>
  <c r="D10"/>
  <c r="J10" s="1"/>
  <c r="D11"/>
  <c r="J11" s="1"/>
  <c r="D12"/>
  <c r="J12" s="1"/>
  <c r="D13"/>
  <c r="J13" s="1"/>
  <c r="D14"/>
  <c r="J14" s="1"/>
  <c r="D15"/>
  <c r="J15" s="1"/>
  <c r="D16"/>
  <c r="J16" s="1"/>
  <c r="D17"/>
  <c r="J17" s="1"/>
  <c r="D18"/>
  <c r="J18" s="1"/>
  <c r="D19"/>
  <c r="D20"/>
  <c r="D21"/>
  <c r="D22"/>
  <c r="D23"/>
  <c r="D24"/>
  <c r="D25"/>
  <c r="D26"/>
  <c r="D27"/>
  <c r="D28"/>
  <c r="D29"/>
  <c r="D30"/>
  <c r="D31"/>
  <c r="D32"/>
  <c r="D33"/>
  <c r="D3"/>
  <c r="J3" s="1"/>
  <c r="F19"/>
  <c r="F20"/>
  <c r="F21"/>
  <c r="F22"/>
  <c r="F23"/>
  <c r="F24"/>
  <c r="F25"/>
  <c r="F26"/>
  <c r="F27"/>
  <c r="F28"/>
  <c r="F29"/>
  <c r="F30"/>
  <c r="F31"/>
  <c r="F32"/>
  <c r="F33"/>
  <c r="J34" l="1"/>
  <c r="K34" s="1"/>
  <c r="K17" s="1"/>
  <c r="I33"/>
  <c r="I32"/>
  <c r="I31"/>
  <c r="I30"/>
  <c r="I29"/>
  <c r="I28"/>
  <c r="I27"/>
  <c r="I26"/>
  <c r="I25"/>
  <c r="I24"/>
  <c r="I23"/>
  <c r="I22"/>
  <c r="I21"/>
  <c r="I20"/>
  <c r="I19"/>
  <c r="K18" l="1"/>
  <c r="K11"/>
  <c r="K15"/>
  <c r="K16"/>
  <c r="K14"/>
  <c r="K9"/>
  <c r="K10"/>
  <c r="K7"/>
  <c r="K8"/>
  <c r="K13"/>
  <c r="K6"/>
  <c r="K12"/>
  <c r="K5"/>
  <c r="K2"/>
  <c r="H17" i="28"/>
  <c r="B17"/>
  <c r="A14"/>
  <c r="O2" i="1"/>
  <c r="D17" i="28" s="1"/>
  <c r="F17" s="1"/>
  <c r="AB10" i="22"/>
  <c r="AA10"/>
  <c r="Y10"/>
  <c r="X10"/>
  <c r="V10"/>
  <c r="U10"/>
  <c r="M8"/>
  <c r="N8" s="1"/>
  <c r="J8"/>
  <c r="K8" s="1"/>
  <c r="H8"/>
  <c r="G8"/>
  <c r="E8"/>
  <c r="D8"/>
  <c r="M7"/>
  <c r="N7" s="1"/>
  <c r="J7"/>
  <c r="K7" s="1"/>
  <c r="H7"/>
  <c r="G7"/>
  <c r="D7"/>
  <c r="E7" s="1"/>
  <c r="M6"/>
  <c r="N6" s="1"/>
  <c r="J6"/>
  <c r="K6" s="1"/>
  <c r="G6"/>
  <c r="H6" s="1"/>
  <c r="D6"/>
  <c r="E6" s="1"/>
  <c r="D10" i="28"/>
  <c r="D11"/>
  <c r="D9"/>
  <c r="K4" i="1" l="1"/>
  <c r="K3"/>
  <c r="AA10" i="21"/>
  <c r="AB10" s="1"/>
  <c r="X10"/>
  <c r="Y10" s="1"/>
  <c r="U10"/>
  <c r="V10" s="1"/>
  <c r="M8"/>
  <c r="N8" s="1"/>
  <c r="J8"/>
  <c r="K8" s="1"/>
  <c r="H8"/>
  <c r="G8"/>
  <c r="D8"/>
  <c r="E8" s="1"/>
  <c r="N7"/>
  <c r="M7"/>
  <c r="J7"/>
  <c r="K7" s="1"/>
  <c r="H7"/>
  <c r="G7"/>
  <c r="D7"/>
  <c r="E7" s="1"/>
  <c r="M6"/>
  <c r="N6" s="1"/>
  <c r="K6"/>
  <c r="J6"/>
  <c r="G6"/>
  <c r="H6" s="1"/>
  <c r="D6"/>
  <c r="E6" s="1"/>
  <c r="C34" i="1" l="1"/>
  <c r="AA10" i="18"/>
  <c r="AB10" s="1"/>
  <c r="X10"/>
  <c r="Y10" s="1"/>
  <c r="U10"/>
  <c r="V10" s="1"/>
  <c r="M8"/>
  <c r="N8" s="1"/>
  <c r="J8"/>
  <c r="K8" s="1"/>
  <c r="G8"/>
  <c r="H8" s="1"/>
  <c r="D8"/>
  <c r="E8" s="1"/>
  <c r="M7"/>
  <c r="N7" s="1"/>
  <c r="J7"/>
  <c r="K7" s="1"/>
  <c r="G7"/>
  <c r="H7" s="1"/>
  <c r="D7"/>
  <c r="E7" s="1"/>
  <c r="N6"/>
  <c r="M6"/>
  <c r="K6"/>
  <c r="J6"/>
  <c r="H6"/>
  <c r="G6"/>
  <c r="E6"/>
  <c r="D6"/>
  <c r="AB10" i="17"/>
  <c r="AA10"/>
  <c r="Y10"/>
  <c r="X10"/>
  <c r="V10"/>
  <c r="U10"/>
  <c r="N8"/>
  <c r="M8"/>
  <c r="K8"/>
  <c r="J8"/>
  <c r="H8"/>
  <c r="G8"/>
  <c r="E8"/>
  <c r="D8"/>
  <c r="N7"/>
  <c r="M7"/>
  <c r="K7"/>
  <c r="J7"/>
  <c r="H7"/>
  <c r="G7"/>
  <c r="E7"/>
  <c r="D7"/>
  <c r="N6"/>
  <c r="M6"/>
  <c r="K6"/>
  <c r="J6"/>
  <c r="H6"/>
  <c r="G6"/>
  <c r="E6"/>
  <c r="D6"/>
  <c r="M7" i="5"/>
  <c r="N7" s="1"/>
  <c r="J7"/>
  <c r="K7" s="1"/>
  <c r="G7"/>
  <c r="H7" s="1"/>
  <c r="D7"/>
  <c r="E7" s="1"/>
  <c r="AB10" i="16"/>
  <c r="AA10"/>
  <c r="Y10"/>
  <c r="X10"/>
  <c r="V10"/>
  <c r="U10"/>
  <c r="N8"/>
  <c r="M8"/>
  <c r="K8"/>
  <c r="J8"/>
  <c r="H8"/>
  <c r="G8"/>
  <c r="E8"/>
  <c r="D8"/>
  <c r="N7"/>
  <c r="M7"/>
  <c r="K7"/>
  <c r="J7"/>
  <c r="H7"/>
  <c r="G7"/>
  <c r="E7"/>
  <c r="M6"/>
  <c r="N6" s="1"/>
  <c r="J6"/>
  <c r="K6" s="1"/>
  <c r="G6"/>
  <c r="E6" s="1"/>
  <c r="D6"/>
  <c r="AA10" i="15"/>
  <c r="X10"/>
  <c r="Y10" s="1"/>
  <c r="U10"/>
  <c r="V10" s="1"/>
  <c r="M8"/>
  <c r="K8" s="1"/>
  <c r="J8"/>
  <c r="H8"/>
  <c r="G8"/>
  <c r="E8"/>
  <c r="D8"/>
  <c r="N7"/>
  <c r="M7"/>
  <c r="J7"/>
  <c r="G7"/>
  <c r="H7" s="1"/>
  <c r="D7"/>
  <c r="E7" s="1"/>
  <c r="M6"/>
  <c r="K6" s="1"/>
  <c r="J6"/>
  <c r="G6"/>
  <c r="E6" s="1"/>
  <c r="D6"/>
  <c r="AB10" i="14"/>
  <c r="AA10"/>
  <c r="Y10"/>
  <c r="X10"/>
  <c r="V10"/>
  <c r="U10"/>
  <c r="M8"/>
  <c r="J8"/>
  <c r="H8" s="1"/>
  <c r="G8"/>
  <c r="E8"/>
  <c r="D8"/>
  <c r="M7"/>
  <c r="J7"/>
  <c r="K7" s="1"/>
  <c r="G7"/>
  <c r="H7" s="1"/>
  <c r="D7"/>
  <c r="N6" s="1"/>
  <c r="M6"/>
  <c r="K6"/>
  <c r="J6"/>
  <c r="H6"/>
  <c r="G6"/>
  <c r="E6"/>
  <c r="D6"/>
  <c r="AB10" i="13"/>
  <c r="AA10"/>
  <c r="X10"/>
  <c r="U10"/>
  <c r="V10" s="1"/>
  <c r="M8"/>
  <c r="N8" s="1"/>
  <c r="J8"/>
  <c r="H8" s="1"/>
  <c r="G8"/>
  <c r="E8"/>
  <c r="D8"/>
  <c r="N7"/>
  <c r="M7"/>
  <c r="K7"/>
  <c r="J7"/>
  <c r="G7"/>
  <c r="D7"/>
  <c r="E7" s="1"/>
  <c r="M6"/>
  <c r="N6" s="1"/>
  <c r="J6"/>
  <c r="H6" s="1"/>
  <c r="G6"/>
  <c r="E6"/>
  <c r="D6"/>
  <c r="AB10" i="12"/>
  <c r="AA10"/>
  <c r="Y10"/>
  <c r="X10"/>
  <c r="U10"/>
  <c r="M8"/>
  <c r="N8" s="1"/>
  <c r="J8"/>
  <c r="K8" s="1"/>
  <c r="G8"/>
  <c r="E8" s="1"/>
  <c r="D8"/>
  <c r="N7"/>
  <c r="M7"/>
  <c r="K7"/>
  <c r="J7"/>
  <c r="H7"/>
  <c r="G7"/>
  <c r="D7"/>
  <c r="M6"/>
  <c r="N6" s="1"/>
  <c r="J6"/>
  <c r="K6" s="1"/>
  <c r="G6"/>
  <c r="H6" s="1"/>
  <c r="D6"/>
  <c r="E6" s="1"/>
  <c r="AA10" i="11"/>
  <c r="AB10" s="1"/>
  <c r="X10"/>
  <c r="Y10" s="1"/>
  <c r="U10"/>
  <c r="N8" s="1"/>
  <c r="M8"/>
  <c r="K8"/>
  <c r="J8"/>
  <c r="H8"/>
  <c r="G8"/>
  <c r="E8"/>
  <c r="D8"/>
  <c r="M7"/>
  <c r="J7"/>
  <c r="K7" s="1"/>
  <c r="G7"/>
  <c r="H7" s="1"/>
  <c r="D7"/>
  <c r="N6" s="1"/>
  <c r="M6"/>
  <c r="K6"/>
  <c r="J6"/>
  <c r="H6"/>
  <c r="G6"/>
  <c r="E6"/>
  <c r="D6"/>
  <c r="AB10" i="10"/>
  <c r="AA10"/>
  <c r="X10"/>
  <c r="Y10" s="1"/>
  <c r="U10"/>
  <c r="V10" s="1"/>
  <c r="M8"/>
  <c r="N8" s="1"/>
  <c r="J8"/>
  <c r="G8"/>
  <c r="E8" s="1"/>
  <c r="D8"/>
  <c r="N7"/>
  <c r="M7"/>
  <c r="K7"/>
  <c r="J7"/>
  <c r="G7"/>
  <c r="D7"/>
  <c r="M6"/>
  <c r="N6" s="1"/>
  <c r="J6"/>
  <c r="H6" s="1"/>
  <c r="G6"/>
  <c r="E6"/>
  <c r="D6"/>
  <c r="AB10" i="9"/>
  <c r="AA10"/>
  <c r="Y10"/>
  <c r="X10"/>
  <c r="V10"/>
  <c r="U10"/>
  <c r="M8"/>
  <c r="J8"/>
  <c r="K8" s="1"/>
  <c r="G8"/>
  <c r="D8"/>
  <c r="E8" s="1"/>
  <c r="M7"/>
  <c r="N7" s="1"/>
  <c r="J7"/>
  <c r="H7" s="1"/>
  <c r="G7"/>
  <c r="D7"/>
  <c r="M6"/>
  <c r="N6" s="1"/>
  <c r="J6"/>
  <c r="H6" s="1"/>
  <c r="G6"/>
  <c r="E6"/>
  <c r="D6"/>
  <c r="AB10" i="8"/>
  <c r="AA10"/>
  <c r="Y10"/>
  <c r="X10"/>
  <c r="V10"/>
  <c r="U10"/>
  <c r="N8"/>
  <c r="M8"/>
  <c r="K8"/>
  <c r="J8"/>
  <c r="G8"/>
  <c r="D8"/>
  <c r="M7"/>
  <c r="J7"/>
  <c r="H7" s="1"/>
  <c r="G7"/>
  <c r="D7"/>
  <c r="M6"/>
  <c r="K6" s="1"/>
  <c r="J6"/>
  <c r="G6"/>
  <c r="E6" s="1"/>
  <c r="D6"/>
  <c r="AB10" i="7"/>
  <c r="AA10"/>
  <c r="Y10"/>
  <c r="X10"/>
  <c r="U10"/>
  <c r="M8"/>
  <c r="N8" s="1"/>
  <c r="J8"/>
  <c r="H8" s="1"/>
  <c r="G8"/>
  <c r="D8"/>
  <c r="N7" s="1"/>
  <c r="M7"/>
  <c r="K7"/>
  <c r="J7"/>
  <c r="G7"/>
  <c r="D7"/>
  <c r="E7" s="1"/>
  <c r="M6"/>
  <c r="K6" s="1"/>
  <c r="J6"/>
  <c r="G6"/>
  <c r="E6" s="1"/>
  <c r="D6"/>
  <c r="AA10" i="6"/>
  <c r="X10"/>
  <c r="Y10" s="1"/>
  <c r="U10"/>
  <c r="V10" s="1"/>
  <c r="M8"/>
  <c r="N8" s="1"/>
  <c r="J8"/>
  <c r="H8" s="1"/>
  <c r="G8"/>
  <c r="D8"/>
  <c r="E8" s="1"/>
  <c r="M7"/>
  <c r="K7" s="1"/>
  <c r="J7"/>
  <c r="G7"/>
  <c r="E7" s="1"/>
  <c r="D7"/>
  <c r="N6"/>
  <c r="M6"/>
  <c r="J6"/>
  <c r="H6" s="1"/>
  <c r="G6"/>
  <c r="D6"/>
  <c r="AA10" i="5"/>
  <c r="AB10" s="1"/>
  <c r="X10"/>
  <c r="Y10" s="1"/>
  <c r="U10"/>
  <c r="V10" s="1"/>
  <c r="M8"/>
  <c r="N8" s="1"/>
  <c r="J8"/>
  <c r="G8"/>
  <c r="D8"/>
  <c r="E8" s="1"/>
  <c r="M6"/>
  <c r="N6" s="1"/>
  <c r="K6"/>
  <c r="J6"/>
  <c r="G6"/>
  <c r="D6"/>
  <c r="AB10" i="4" s="1"/>
  <c r="AA10"/>
  <c r="X10"/>
  <c r="V10" s="1"/>
  <c r="U10"/>
  <c r="N8"/>
  <c r="M8"/>
  <c r="J8"/>
  <c r="G8"/>
  <c r="D8"/>
  <c r="N7" s="1"/>
  <c r="M7"/>
  <c r="J7"/>
  <c r="H7" s="1"/>
  <c r="G7"/>
  <c r="D7"/>
  <c r="N6" s="1"/>
  <c r="M6"/>
  <c r="J6"/>
  <c r="H6" s="1"/>
  <c r="G6"/>
  <c r="D6"/>
  <c r="AA10" i="3"/>
  <c r="AB10" s="1"/>
  <c r="X10"/>
  <c r="Y10" s="1"/>
  <c r="U10"/>
  <c r="M8"/>
  <c r="K8" s="1"/>
  <c r="J8"/>
  <c r="G8"/>
  <c r="D8"/>
  <c r="M7"/>
  <c r="K7" s="1"/>
  <c r="J7"/>
  <c r="G7"/>
  <c r="D7"/>
  <c r="E7" s="1"/>
  <c r="M6"/>
  <c r="N6" s="1"/>
  <c r="J6"/>
  <c r="K6" s="1"/>
  <c r="H6"/>
  <c r="G6"/>
  <c r="D6"/>
  <c r="E18" i="1"/>
  <c r="E17"/>
  <c r="E16"/>
  <c r="H2"/>
  <c r="E13"/>
  <c r="E4"/>
  <c r="E15"/>
  <c r="E9"/>
  <c r="E7"/>
  <c r="E12"/>
  <c r="E11"/>
  <c r="E5"/>
  <c r="E14"/>
  <c r="E8"/>
  <c r="E6"/>
  <c r="E3"/>
  <c r="E10"/>
  <c r="N7" i="3" l="1"/>
  <c r="N8"/>
  <c r="K6" i="4"/>
  <c r="K7"/>
  <c r="K8"/>
  <c r="Y10"/>
  <c r="E6" i="6"/>
  <c r="N7"/>
  <c r="K8"/>
  <c r="N6" i="7"/>
  <c r="H7"/>
  <c r="E8"/>
  <c r="H6" i="8"/>
  <c r="E7"/>
  <c r="N7"/>
  <c r="K6" i="9"/>
  <c r="K6" i="10"/>
  <c r="H7"/>
  <c r="N7" i="11"/>
  <c r="V10"/>
  <c r="V10" i="12"/>
  <c r="K6" i="13"/>
  <c r="Y10"/>
  <c r="N7" i="14"/>
  <c r="K8"/>
  <c r="N6" i="15"/>
  <c r="AB10"/>
  <c r="H7" i="3"/>
  <c r="H8"/>
  <c r="E6" i="4"/>
  <c r="E7"/>
  <c r="E8"/>
  <c r="E6" i="5"/>
  <c r="K6" i="6"/>
  <c r="H7"/>
  <c r="H6" i="7"/>
  <c r="K8"/>
  <c r="V10"/>
  <c r="N6" i="8"/>
  <c r="K7"/>
  <c r="H8"/>
  <c r="K7" i="9"/>
  <c r="N8"/>
  <c r="H8" i="10"/>
  <c r="E7" i="11"/>
  <c r="E7" i="12"/>
  <c r="H8"/>
  <c r="H7" i="13"/>
  <c r="K8"/>
  <c r="E7" i="14"/>
  <c r="N8"/>
  <c r="H6" i="15"/>
  <c r="K7"/>
  <c r="N8"/>
  <c r="H6" i="16"/>
  <c r="AB10" i="6"/>
  <c r="F18" i="1"/>
  <c r="G18" s="1"/>
  <c r="F17"/>
  <c r="G17" s="1"/>
  <c r="F16"/>
  <c r="G16" s="1"/>
  <c r="H6" i="5"/>
  <c r="D34" i="1"/>
  <c r="H8" i="9"/>
  <c r="E7"/>
  <c r="K8" i="10"/>
  <c r="E7"/>
  <c r="E8" i="3"/>
  <c r="E8" i="8"/>
  <c r="H8" i="4"/>
  <c r="H8" i="5"/>
  <c r="K8"/>
  <c r="E6" i="3"/>
  <c r="V10"/>
  <c r="H18" i="1"/>
  <c r="H17"/>
  <c r="H16"/>
  <c r="H15"/>
  <c r="H10"/>
  <c r="H11"/>
  <c r="H6"/>
  <c r="H14"/>
  <c r="H5"/>
  <c r="H12"/>
  <c r="H7"/>
  <c r="H3"/>
  <c r="H4"/>
  <c r="H9"/>
  <c r="E2"/>
  <c r="H8"/>
  <c r="H13"/>
  <c r="I18" l="1"/>
  <c r="I17"/>
  <c r="I16"/>
  <c r="F2"/>
  <c r="G2" s="1"/>
  <c r="F12"/>
  <c r="G12" s="1"/>
  <c r="I12" s="1"/>
  <c r="F11"/>
  <c r="G11" s="1"/>
  <c r="I11" s="1"/>
  <c r="F10"/>
  <c r="G10" s="1"/>
  <c r="I10" s="1"/>
  <c r="F9"/>
  <c r="G9" s="1"/>
  <c r="I9" s="1"/>
  <c r="F8"/>
  <c r="G8" s="1"/>
  <c r="I8" s="1"/>
  <c r="F7"/>
  <c r="G7" s="1"/>
  <c r="I7" s="1"/>
  <c r="F6"/>
  <c r="G6" s="1"/>
  <c r="I6" s="1"/>
  <c r="F5"/>
  <c r="G5" s="1"/>
  <c r="I5" s="1"/>
  <c r="F4"/>
  <c r="G4" s="1"/>
  <c r="I4" s="1"/>
  <c r="F3"/>
  <c r="G3" s="1"/>
  <c r="I3" s="1"/>
  <c r="F14"/>
  <c r="G14" s="1"/>
  <c r="I14" s="1"/>
  <c r="F15"/>
  <c r="G15" s="1"/>
  <c r="I15" s="1"/>
  <c r="F13"/>
  <c r="G13" s="1"/>
  <c r="I13" s="1"/>
  <c r="G34" l="1"/>
  <c r="I2"/>
  <c r="I34" s="1"/>
</calcChain>
</file>

<file path=xl/sharedStrings.xml><?xml version="1.0" encoding="utf-8"?>
<sst xmlns="http://schemas.openxmlformats.org/spreadsheetml/2006/main" count="1278" uniqueCount="396">
  <si>
    <t>MIEL DE LAVANDE</t>
  </si>
  <si>
    <t>Pot 250g</t>
  </si>
  <si>
    <t>Pot 500g</t>
  </si>
  <si>
    <t>Pot 1kg</t>
  </si>
  <si>
    <t>Sceau de 24Kg</t>
  </si>
  <si>
    <t>Fût de 300KG</t>
  </si>
  <si>
    <t>Quantité</t>
  </si>
  <si>
    <t>Plus de 10</t>
  </si>
  <si>
    <t>Prix unité</t>
  </si>
  <si>
    <t>Prix carton</t>
  </si>
  <si>
    <t>de 2 à 5</t>
  </si>
  <si>
    <t>de 6 à 10</t>
  </si>
  <si>
    <t>Carton de 12 Unités</t>
  </si>
  <si>
    <t>de 2 à 6</t>
  </si>
  <si>
    <t>Tarif H.T - Livraison non comprise , nous consulter</t>
  </si>
  <si>
    <t>Prix D'achat</t>
  </si>
  <si>
    <t>Coef.</t>
  </si>
  <si>
    <t>Miel Toutes Fleurs</t>
  </si>
  <si>
    <t xml:space="preserve">Fût de 300 Kg </t>
  </si>
  <si>
    <t>Prix Kg</t>
  </si>
  <si>
    <t>Prix Fût</t>
  </si>
  <si>
    <t>Miel Romarin</t>
  </si>
  <si>
    <t>Miel de Chataignier</t>
  </si>
  <si>
    <t>Miel Pommier</t>
  </si>
  <si>
    <t>Miel Thym</t>
  </si>
  <si>
    <t>Miel Oranger</t>
  </si>
  <si>
    <t>Miel Eucalyptus</t>
  </si>
  <si>
    <t>Miel Forêt</t>
  </si>
  <si>
    <t>Miel Bruyère</t>
  </si>
  <si>
    <t>Miel Pyrénnées</t>
  </si>
  <si>
    <t>Miel Tournesol</t>
  </si>
  <si>
    <t>Miel Acacia</t>
  </si>
  <si>
    <t>Miel Citronnier</t>
  </si>
  <si>
    <t>Lavande</t>
  </si>
  <si>
    <t>Romarin</t>
  </si>
  <si>
    <t>Thym</t>
  </si>
  <si>
    <t>Oranger</t>
  </si>
  <si>
    <t>Eucalyptus</t>
  </si>
  <si>
    <t>Forêt</t>
  </si>
  <si>
    <t>Bruyère</t>
  </si>
  <si>
    <t>Pyrénnées</t>
  </si>
  <si>
    <t>Pommier</t>
  </si>
  <si>
    <t>Chataignier</t>
  </si>
  <si>
    <t>Tournesol</t>
  </si>
  <si>
    <t>Acacia</t>
  </si>
  <si>
    <t>Citronnier</t>
  </si>
  <si>
    <t>Miels</t>
  </si>
  <si>
    <t>Prix unitaire</t>
  </si>
  <si>
    <t>Prix au carton</t>
  </si>
  <si>
    <t>Total</t>
  </si>
  <si>
    <t>TOTAL</t>
  </si>
  <si>
    <t>Pot de 250g</t>
  </si>
  <si>
    <t>Pot de 500g</t>
  </si>
  <si>
    <t>Pot de 1kg</t>
  </si>
  <si>
    <t>Nbre d'unité</t>
  </si>
  <si>
    <t>Miel Amandier</t>
  </si>
  <si>
    <t>Amandier</t>
  </si>
  <si>
    <t>Néflier</t>
  </si>
  <si>
    <t>Miel Néflier</t>
  </si>
  <si>
    <t>Qte de carton</t>
  </si>
  <si>
    <t>Toutes_fleurs</t>
  </si>
  <si>
    <t>Miel d'oranger plus cerneaux de noix</t>
  </si>
  <si>
    <t>Miel_aux_Noix</t>
  </si>
  <si>
    <t xml:space="preserve">Marge Brute </t>
  </si>
  <si>
    <t>Prix D'achat Unitaire</t>
  </si>
  <si>
    <t>Gelée Royale</t>
  </si>
  <si>
    <t>Pot de 250g + 10g de gelée</t>
  </si>
  <si>
    <t>Gelée_royale</t>
  </si>
  <si>
    <t>Code Client</t>
  </si>
  <si>
    <t>N° Commande</t>
  </si>
  <si>
    <t>Date</t>
  </si>
  <si>
    <t>Code</t>
  </si>
  <si>
    <t>Nom</t>
  </si>
  <si>
    <t>Prénom</t>
  </si>
  <si>
    <t>Adresse</t>
  </si>
  <si>
    <t>Adresse(suite)</t>
  </si>
  <si>
    <t>CP</t>
  </si>
  <si>
    <t>Ville</t>
  </si>
  <si>
    <t>téléphone Fixe</t>
  </si>
  <si>
    <t>Portable</t>
  </si>
  <si>
    <t>Mail</t>
  </si>
  <si>
    <t>Contact</t>
  </si>
  <si>
    <t>Mode de paiement</t>
  </si>
  <si>
    <t>Civilité</t>
  </si>
  <si>
    <t xml:space="preserve">Date </t>
  </si>
  <si>
    <t>Commercial</t>
  </si>
  <si>
    <t>Nom Client</t>
  </si>
  <si>
    <t>MontantHT</t>
  </si>
  <si>
    <t>Marge</t>
  </si>
  <si>
    <t>Nadine</t>
  </si>
  <si>
    <t>Mode de règlement</t>
  </si>
  <si>
    <t>Date règlement</t>
  </si>
  <si>
    <t>Statut</t>
  </si>
  <si>
    <t>411000001</t>
  </si>
  <si>
    <t>VENELLES</t>
  </si>
  <si>
    <t>04 42 54 84 60</t>
  </si>
  <si>
    <t>contact@cote-garrigue.com</t>
  </si>
  <si>
    <t>Virement</t>
  </si>
  <si>
    <t>COTE GARRIGUE</t>
  </si>
  <si>
    <t>Sté</t>
  </si>
  <si>
    <t>Mr ILTIS Michel</t>
  </si>
  <si>
    <t>Eric</t>
  </si>
  <si>
    <t>411000002</t>
  </si>
  <si>
    <t>Mr</t>
  </si>
  <si>
    <t>RESSICAUD</t>
  </si>
  <si>
    <t>Nicolas</t>
  </si>
  <si>
    <t>526, Chemin du panorama</t>
  </si>
  <si>
    <t>CALUIRE ET CUIRE</t>
  </si>
  <si>
    <t>06 63 79 16 44</t>
  </si>
  <si>
    <t>ress.nico@hotmail.fr</t>
  </si>
  <si>
    <t>Mr RESSICAUD Nicolas</t>
  </si>
  <si>
    <t>411000003</t>
  </si>
  <si>
    <t>DOUCEUR MIEL MD CHAMAK</t>
  </si>
  <si>
    <t>724, Route de Cagnes</t>
  </si>
  <si>
    <t>LA COLLE SUR LOUP</t>
  </si>
  <si>
    <t>04 93 32 67 13</t>
  </si>
  <si>
    <t>06 61 44 15 10</t>
  </si>
  <si>
    <t>mikecarette165@gmail.com</t>
  </si>
  <si>
    <t>Mr CARETTE Mike</t>
  </si>
  <si>
    <t>411000004</t>
  </si>
  <si>
    <t>KAROUBI</t>
  </si>
  <si>
    <t>Pierre</t>
  </si>
  <si>
    <t>98, Rue de Marsanne</t>
  </si>
  <si>
    <t>BELLEGARDE</t>
  </si>
  <si>
    <t>04 66 29 54 74</t>
  </si>
  <si>
    <t>06 63 34 33 32</t>
  </si>
  <si>
    <t>pierre-karoubi@aliceadsl.fr</t>
  </si>
  <si>
    <t>Mr KAROUBI Pierre</t>
  </si>
  <si>
    <t>x</t>
  </si>
  <si>
    <t>NOM</t>
  </si>
  <si>
    <t>88, Avenue des Logissons</t>
  </si>
  <si>
    <t>N°</t>
  </si>
  <si>
    <t>C.A</t>
  </si>
  <si>
    <t>ENCOURS</t>
  </si>
  <si>
    <t>Livré</t>
  </si>
  <si>
    <t>Date Livraison</t>
  </si>
  <si>
    <t>N° Facture</t>
  </si>
  <si>
    <t>Date Facture</t>
  </si>
  <si>
    <t>Cond.</t>
  </si>
  <si>
    <t>Taux tva</t>
  </si>
  <si>
    <t>Votre N° TVA/ Intracom.</t>
  </si>
  <si>
    <t>Mode de Paiement</t>
  </si>
  <si>
    <t>CT000002</t>
  </si>
  <si>
    <t>Échéance</t>
  </si>
  <si>
    <t>Mode</t>
  </si>
  <si>
    <t>PORT ht</t>
  </si>
  <si>
    <t>TVA / port</t>
  </si>
  <si>
    <t>N° DE COMPTE à Utiliser pour les virements</t>
  </si>
  <si>
    <t>Tous les montants sont exprimés en euros</t>
  </si>
  <si>
    <t xml:space="preserve">TOTAL ttc </t>
  </si>
  <si>
    <t xml:space="preserve">TOTAL tva </t>
  </si>
  <si>
    <t xml:space="preserve">TOTAL ht </t>
  </si>
  <si>
    <t xml:space="preserve">DUREE DE VALIDITE DE L'OFFRE : 1 MOIS </t>
  </si>
  <si>
    <t>CT000001</t>
  </si>
  <si>
    <t>TRANSPORT</t>
  </si>
  <si>
    <t>RECAPITULATIF</t>
  </si>
  <si>
    <t>Prix U trans. Inlus</t>
  </si>
  <si>
    <t>Poids Brute    en g</t>
  </si>
  <si>
    <t>Port</t>
  </si>
  <si>
    <t>Désignation</t>
  </si>
  <si>
    <t>N° BL</t>
  </si>
  <si>
    <t>cond.</t>
  </si>
  <si>
    <t>Prix Achat Unitaire</t>
  </si>
  <si>
    <t>PRIX FORFAITAIRES</t>
  </si>
  <si>
    <t>PRIX aux 100 Kgs</t>
  </si>
  <si>
    <t>01</t>
  </si>
  <si>
    <t>Ain</t>
  </si>
  <si>
    <t>02</t>
  </si>
  <si>
    <t>Aisne</t>
  </si>
  <si>
    <t>03</t>
  </si>
  <si>
    <t>Allier</t>
  </si>
  <si>
    <t>04</t>
  </si>
  <si>
    <t>Alpes Hte Pro.</t>
  </si>
  <si>
    <t>04HM</t>
  </si>
  <si>
    <t>Alpes Hte Pro. HM</t>
  </si>
  <si>
    <t>05</t>
  </si>
  <si>
    <t>Hautes Alpes</t>
  </si>
  <si>
    <t>05HM</t>
  </si>
  <si>
    <t>Hautes Alpes HM</t>
  </si>
  <si>
    <t>06</t>
  </si>
  <si>
    <t>Alpes Maritimes</t>
  </si>
  <si>
    <t>06HM</t>
  </si>
  <si>
    <t>Alpes Maritimes HM</t>
  </si>
  <si>
    <t>98</t>
  </si>
  <si>
    <t>Monaco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</si>
  <si>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</si>
  <si>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</si>
  <si>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</si>
  <si>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</si>
  <si>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</si>
  <si>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</si>
  <si>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</si>
  <si>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</si>
  <si>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</si>
  <si>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</si>
  <si>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</si>
  <si>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</si>
  <si>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</si>
  <si>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Bches du Rhône</t>
  </si>
  <si>
    <t>14</t>
  </si>
  <si>
    <t>Calvados</t>
  </si>
  <si>
    <t>15</t>
  </si>
  <si>
    <t>Cantal</t>
  </si>
  <si>
    <t>16</t>
  </si>
  <si>
    <t>Charentes</t>
  </si>
  <si>
    <t>17</t>
  </si>
  <si>
    <t>Charentes Marit.</t>
  </si>
  <si>
    <t>17 ILES</t>
  </si>
  <si>
    <t>Charentes Marit. ILES</t>
  </si>
  <si>
    <t>18</t>
  </si>
  <si>
    <t>Cher</t>
  </si>
  <si>
    <t>19</t>
  </si>
  <si>
    <t>Corrèze</t>
  </si>
  <si>
    <t>20</t>
  </si>
  <si>
    <t>Corse</t>
  </si>
  <si>
    <t>21</t>
  </si>
  <si>
    <t>Côte d'Or</t>
  </si>
  <si>
    <t>22</t>
  </si>
  <si>
    <t>Cotes d'Armor</t>
  </si>
  <si>
    <t>22 ILES</t>
  </si>
  <si>
    <t>Cotes d'Armor ILES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</si>
  <si>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</si>
  <si>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</si>
  <si>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</si>
  <si>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</si>
  <si>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</si>
  <si>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</si>
  <si>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</si>
  <si>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</si>
  <si>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</si>
  <si>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</si>
  <si>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</si>
  <si>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 et Loire</t>
  </si>
  <si>
    <t>29</t>
  </si>
  <si>
    <t>Finistère</t>
  </si>
  <si>
    <t>29 ILES</t>
  </si>
  <si>
    <t>Finistère HM</t>
  </si>
  <si>
    <t>30</t>
  </si>
  <si>
    <t>Gard</t>
  </si>
  <si>
    <t>31</t>
  </si>
  <si>
    <t>Hte Garonne</t>
  </si>
  <si>
    <t>32</t>
  </si>
  <si>
    <t>Gers</t>
  </si>
  <si>
    <t>33</t>
  </si>
  <si>
    <t>Gironde</t>
  </si>
  <si>
    <t>34</t>
  </si>
  <si>
    <t>Hérault</t>
  </si>
  <si>
    <t>35</t>
  </si>
  <si>
    <t>Ille et Vilaine</t>
  </si>
  <si>
    <t>36</t>
  </si>
  <si>
    <t>Indre</t>
  </si>
  <si>
    <t>37</t>
  </si>
  <si>
    <t>Indre &amp; Loire</t>
  </si>
  <si>
    <t>38</t>
  </si>
  <si>
    <t>Isère</t>
  </si>
  <si>
    <t>38HM</t>
  </si>
  <si>
    <t>Isère HM</t>
  </si>
  <si>
    <t>39</t>
  </si>
  <si>
    <t>Jura</t>
  </si>
  <si>
    <t>40</t>
  </si>
  <si>
    <t>Landes</t>
  </si>
  <si>
    <t>41</t>
  </si>
  <si>
    <t>Loir et Cher</t>
  </si>
  <si>
    <t>42</t>
  </si>
  <si>
    <t>Loire</t>
  </si>
  <si>
    <t>43</t>
  </si>
  <si>
    <t>Hte Loire</t>
  </si>
  <si>
    <t>44</t>
  </si>
  <si>
    <t>Loire Atlantique</t>
  </si>
  <si>
    <t>45</t>
  </si>
  <si>
    <t xml:space="preserve">Loiret </t>
  </si>
  <si>
    <t>46</t>
  </si>
  <si>
    <t>Lot</t>
  </si>
  <si>
    <t>47</t>
  </si>
  <si>
    <t>Lot &amp; Garonne</t>
  </si>
  <si>
    <t>48</t>
  </si>
  <si>
    <t>Lozère</t>
  </si>
  <si>
    <t>49</t>
  </si>
  <si>
    <t>Maine et Loire</t>
  </si>
  <si>
    <t>50</t>
  </si>
  <si>
    <t>Manche</t>
  </si>
  <si>
    <t>51</t>
  </si>
  <si>
    <t>Marne</t>
  </si>
  <si>
    <t>52</t>
  </si>
  <si>
    <t>Haute Marne</t>
  </si>
  <si>
    <t>53</t>
  </si>
  <si>
    <t>Mayenne</t>
  </si>
  <si>
    <t>54</t>
  </si>
  <si>
    <t>Meurthe et Mos.</t>
  </si>
  <si>
    <t>55</t>
  </si>
  <si>
    <t>Meuse</t>
  </si>
  <si>
    <t>56</t>
  </si>
  <si>
    <t>Morbihan</t>
  </si>
  <si>
    <t>56 ILES</t>
  </si>
  <si>
    <t>Morbihan ILES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</si>
  <si>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</si>
  <si>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</si>
  <si>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</si>
  <si>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</si>
  <si>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</si>
  <si>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</si>
  <si>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</si>
  <si>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</si>
  <si>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</si>
  <si>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</si>
  <si>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</si>
  <si>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 de Calais</t>
  </si>
  <si>
    <t>63</t>
  </si>
  <si>
    <t>Puy de Dôme</t>
  </si>
  <si>
    <t>64</t>
  </si>
  <si>
    <t>Pyrénées Atl.</t>
  </si>
  <si>
    <t>65</t>
  </si>
  <si>
    <t>Htes Pyrénées</t>
  </si>
  <si>
    <t>66</t>
  </si>
  <si>
    <t>Pyrénées  Orien.</t>
  </si>
  <si>
    <t>66HM</t>
  </si>
  <si>
    <t>Pyrénées  Orien. HM</t>
  </si>
  <si>
    <t>67</t>
  </si>
  <si>
    <t>Bas Rhin</t>
  </si>
  <si>
    <t>68</t>
  </si>
  <si>
    <t>Haut Rhin</t>
  </si>
  <si>
    <t>69</t>
  </si>
  <si>
    <t>Rhône</t>
  </si>
  <si>
    <t>70</t>
  </si>
  <si>
    <t>Haute Saone</t>
  </si>
  <si>
    <t>71</t>
  </si>
  <si>
    <t>Saone et Loire</t>
  </si>
  <si>
    <t>72</t>
  </si>
  <si>
    <t>Sarthe</t>
  </si>
  <si>
    <t>73</t>
  </si>
  <si>
    <t>Savoie</t>
  </si>
  <si>
    <t>73HM</t>
  </si>
  <si>
    <t>Savoie HM</t>
  </si>
  <si>
    <t>74</t>
  </si>
  <si>
    <t>Haute Savoie</t>
  </si>
  <si>
    <t>74HM</t>
  </si>
  <si>
    <t>Haute Savoie HM</t>
  </si>
  <si>
    <t>75</t>
  </si>
  <si>
    <t>Paris</t>
  </si>
  <si>
    <t>76</t>
  </si>
  <si>
    <t>Seine-Maritime</t>
  </si>
  <si>
    <t>77</t>
  </si>
  <si>
    <t>Seine et Marne</t>
  </si>
  <si>
    <t>78</t>
  </si>
  <si>
    <t>Yvelines</t>
  </si>
  <si>
    <t>79</t>
  </si>
  <si>
    <t>Deux Sévres</t>
  </si>
  <si>
    <t>80</t>
  </si>
  <si>
    <t>Somme</t>
  </si>
  <si>
    <t>81</t>
  </si>
  <si>
    <t>Tarn</t>
  </si>
  <si>
    <t>82</t>
  </si>
  <si>
    <t>Tarn &amp; Garonne</t>
  </si>
  <si>
    <t>83</t>
  </si>
  <si>
    <t>Var</t>
  </si>
  <si>
    <t>83 HM</t>
  </si>
  <si>
    <t>Var HM</t>
  </si>
  <si>
    <t>84</t>
  </si>
  <si>
    <t>Vaucluse</t>
  </si>
  <si>
    <t>85</t>
  </si>
  <si>
    <t>Vendée</t>
  </si>
  <si>
    <t>85 ILES</t>
  </si>
  <si>
    <t>Vendée ILES</t>
  </si>
  <si>
    <t>86</t>
  </si>
  <si>
    <t>Vienne</t>
  </si>
  <si>
    <t>87</t>
  </si>
  <si>
    <t>Haute Vienne</t>
  </si>
  <si>
    <t>88</t>
  </si>
  <si>
    <t>Vosges</t>
  </si>
  <si>
    <t>89</t>
  </si>
  <si>
    <t>Yonne</t>
  </si>
  <si>
    <t>90</t>
  </si>
  <si>
    <t>Terr. de Belfort</t>
  </si>
  <si>
    <t>91</t>
  </si>
  <si>
    <t>Essonnes</t>
  </si>
  <si>
    <t>92</t>
  </si>
  <si>
    <t>Hauts de Seine</t>
  </si>
  <si>
    <t>93</t>
  </si>
  <si>
    <t>Seine St Denis</t>
  </si>
  <si>
    <t>94</t>
  </si>
  <si>
    <t>Val de Marne</t>
  </si>
  <si>
    <t>95</t>
  </si>
  <si>
    <t>Val d'Oise</t>
  </si>
  <si>
    <r>
      <t>Conditions tarifaires</t>
    </r>
    <r>
      <rPr>
        <b/>
        <sz val="8"/>
        <rFont val="Arial"/>
        <family val="2"/>
      </rPr>
      <t xml:space="preserve"> : Voir conditions générales de vente</t>
    </r>
  </si>
  <si>
    <t>Droit fixe inclus</t>
  </si>
  <si>
    <t>Contribution ECOSUR : 0,50€ par envoi</t>
  </si>
  <si>
    <t>Code transport</t>
  </si>
  <si>
    <t>411000005</t>
  </si>
  <si>
    <t>APIVELAY</t>
  </si>
  <si>
    <t>Rue aAntoine Valette</t>
  </si>
  <si>
    <t>Le Puy en VELAY</t>
  </si>
  <si>
    <t>apivelay@wanadoo.fr</t>
  </si>
  <si>
    <t>Robin Arnaud</t>
  </si>
  <si>
    <t>département</t>
  </si>
  <si>
    <t>poids</t>
  </si>
  <si>
    <t>port</t>
  </si>
</sst>
</file>

<file path=xl/styles.xml><?xml version="1.0" encoding="utf-8"?>
<styleSheet xmlns="http://schemas.openxmlformats.org/spreadsheetml/2006/main">
  <numFmts count="3">
    <numFmt numFmtId="164" formatCode="00000"/>
    <numFmt numFmtId="165" formatCode="dd/mm/yy;@"/>
    <numFmt numFmtId="166" formatCode="General&quot; kg&quot;"/>
  </numFmts>
  <fonts count="2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53"/>
      <name val="Arial"/>
      <family val="2"/>
    </font>
    <font>
      <b/>
      <sz val="10"/>
      <color indexed="53"/>
      <name val="Arial"/>
      <family val="2"/>
    </font>
    <font>
      <b/>
      <u/>
      <sz val="9"/>
      <name val="Arial"/>
      <family val="2"/>
    </font>
    <font>
      <sz val="8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2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lightUp">
        <bgColor theme="0" tint="-0.14996795556505021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vertical="center"/>
      <protection hidden="1"/>
    </xf>
    <xf numFmtId="0" fontId="3" fillId="3" borderId="10" xfId="0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center" vertical="center"/>
      <protection hidden="1"/>
    </xf>
    <xf numFmtId="4" fontId="6" fillId="2" borderId="9" xfId="0" applyNumberFormat="1" applyFont="1" applyFill="1" applyBorder="1" applyAlignment="1" applyProtection="1">
      <alignment horizontal="center" vertical="center"/>
      <protection hidden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4" fontId="3" fillId="0" borderId="1" xfId="0" applyNumberFormat="1" applyFont="1" applyFill="1" applyBorder="1" applyAlignment="1" applyProtection="1">
      <alignment horizontal="right" vertical="center"/>
      <protection hidden="1"/>
    </xf>
    <xf numFmtId="4" fontId="3" fillId="0" borderId="1" xfId="0" applyNumberFormat="1" applyFont="1" applyBorder="1" applyAlignment="1" applyProtection="1">
      <alignment horizontal="right" vertical="center"/>
      <protection hidden="1"/>
    </xf>
    <xf numFmtId="4" fontId="6" fillId="0" borderId="1" xfId="0" applyNumberFormat="1" applyFont="1" applyBorder="1" applyAlignment="1" applyProtection="1">
      <alignment horizontal="right" vertical="center"/>
      <protection hidden="1"/>
    </xf>
    <xf numFmtId="4" fontId="6" fillId="2" borderId="1" xfId="0" applyNumberFormat="1" applyFont="1" applyFill="1" applyBorder="1" applyAlignment="1" applyProtection="1">
      <alignment horizontal="right" vertical="center"/>
      <protection hidden="1"/>
    </xf>
    <xf numFmtId="4" fontId="2" fillId="0" borderId="1" xfId="0" applyNumberFormat="1" applyFont="1" applyBorder="1" applyAlignment="1" applyProtection="1">
      <alignment horizontal="right" vertical="center"/>
      <protection hidden="1"/>
    </xf>
    <xf numFmtId="4" fontId="4" fillId="2" borderId="1" xfId="0" applyNumberFormat="1" applyFont="1" applyFill="1" applyBorder="1" applyAlignment="1" applyProtection="1">
      <alignment horizontal="right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4" fontId="6" fillId="2" borderId="3" xfId="0" applyNumberFormat="1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4" fontId="2" fillId="2" borderId="1" xfId="0" applyNumberFormat="1" applyFont="1" applyFill="1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locked="0" hidden="1"/>
    </xf>
    <xf numFmtId="0" fontId="0" fillId="0" borderId="0" xfId="0" applyFont="1" applyProtection="1">
      <protection hidden="1"/>
    </xf>
    <xf numFmtId="1" fontId="4" fillId="2" borderId="1" xfId="0" applyNumberFormat="1" applyFont="1" applyFill="1" applyBorder="1" applyAlignment="1" applyProtection="1">
      <alignment horizontal="center" vertical="center"/>
      <protection hidden="1"/>
    </xf>
    <xf numFmtId="1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4" fontId="4" fillId="2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14" fontId="1" fillId="0" borderId="0" xfId="0" applyNumberFormat="1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4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14" fontId="11" fillId="0" borderId="0" xfId="0" applyNumberFormat="1" applyFont="1" applyFill="1" applyAlignment="1" applyProtection="1">
      <alignment horizontal="center" vertical="center" wrapText="1"/>
      <protection locked="0"/>
    </xf>
    <xf numFmtId="4" fontId="11" fillId="0" borderId="0" xfId="0" applyNumberFormat="1" applyFont="1" applyFill="1" applyAlignment="1" applyProtection="1">
      <alignment horizontal="right"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14" fontId="10" fillId="0" borderId="0" xfId="0" applyNumberFormat="1" applyFont="1" applyFill="1" applyAlignment="1" applyProtection="1">
      <alignment horizontal="center" vertical="center" wrapText="1"/>
      <protection locked="0"/>
    </xf>
    <xf numFmtId="4" fontId="10" fillId="0" borderId="0" xfId="0" applyNumberFormat="1" applyFont="1" applyFill="1" applyAlignment="1" applyProtection="1">
      <alignment horizontal="right" vertical="center" wrapText="1"/>
      <protection locked="0"/>
    </xf>
    <xf numFmtId="0" fontId="1" fillId="0" borderId="0" xfId="0" applyFont="1"/>
    <xf numFmtId="0" fontId="10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164" fontId="10" fillId="6" borderId="1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Alignment="1" applyProtection="1">
      <alignment horizontal="center" vertical="center" wrapText="1"/>
      <protection hidden="1"/>
    </xf>
    <xf numFmtId="165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10" fillId="2" borderId="1" xfId="0" applyNumberFormat="1" applyFont="1" applyFill="1" applyBorder="1" applyAlignment="1" applyProtection="1">
      <alignment horizontal="center" vertical="center"/>
      <protection hidden="1"/>
    </xf>
    <xf numFmtId="3" fontId="1" fillId="0" borderId="0" xfId="0" applyNumberFormat="1" applyFont="1" applyAlignment="1">
      <alignment horizontal="right" vertical="center"/>
    </xf>
    <xf numFmtId="3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8" fillId="0" borderId="0" xfId="0" applyFont="1" applyBorder="1" applyProtection="1">
      <protection locked="0" hidden="1"/>
    </xf>
    <xf numFmtId="1" fontId="0" fillId="0" borderId="0" xfId="0" applyNumberFormat="1" applyFont="1" applyBorder="1" applyAlignment="1" applyProtection="1">
      <alignment horizontal="center" vertical="center"/>
      <protection locked="0" hidden="1"/>
    </xf>
    <xf numFmtId="1" fontId="8" fillId="0" borderId="0" xfId="0" applyNumberFormat="1" applyFont="1" applyBorder="1" applyAlignment="1" applyProtection="1">
      <alignment horizontal="center" vertical="center"/>
      <protection hidden="1"/>
    </xf>
    <xf numFmtId="4" fontId="2" fillId="0" borderId="0" xfId="0" applyNumberFormat="1" applyFont="1" applyBorder="1" applyAlignment="1" applyProtection="1">
      <alignment horizontal="center" vertical="center" wrapText="1"/>
      <protection hidden="1"/>
    </xf>
    <xf numFmtId="4" fontId="2" fillId="0" borderId="0" xfId="0" applyNumberFormat="1" applyFont="1" applyBorder="1" applyAlignment="1" applyProtection="1">
      <alignment horizontal="right" vertical="center" wrapText="1"/>
      <protection hidden="1"/>
    </xf>
    <xf numFmtId="4" fontId="2" fillId="5" borderId="0" xfId="0" applyNumberFormat="1" applyFont="1" applyFill="1" applyBorder="1" applyAlignment="1" applyProtection="1">
      <alignment horizontal="right"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Protection="1">
      <protection locked="0" hidden="1"/>
    </xf>
    <xf numFmtId="1" fontId="1" fillId="0" borderId="1" xfId="0" applyNumberFormat="1" applyFont="1" applyBorder="1" applyAlignment="1" applyProtection="1">
      <alignment horizontal="center" vertical="center"/>
      <protection locked="0" hidden="1"/>
    </xf>
    <xf numFmtId="1" fontId="1" fillId="0" borderId="1" xfId="0" applyNumberFormat="1" applyFont="1" applyBorder="1" applyAlignment="1" applyProtection="1">
      <alignment horizontal="center" vertical="center"/>
      <protection hidden="1"/>
    </xf>
    <xf numFmtId="4" fontId="1" fillId="0" borderId="1" xfId="0" applyNumberFormat="1" applyFont="1" applyBorder="1" applyAlignment="1" applyProtection="1">
      <alignment horizontal="center" vertical="center" wrapText="1"/>
      <protection hidden="1"/>
    </xf>
    <xf numFmtId="4" fontId="1" fillId="0" borderId="1" xfId="0" applyNumberFormat="1" applyFont="1" applyBorder="1" applyAlignment="1" applyProtection="1">
      <alignment horizontal="right" vertical="center" wrapText="1"/>
      <protection hidden="1"/>
    </xf>
    <xf numFmtId="4" fontId="1" fillId="5" borderId="1" xfId="0" applyNumberFormat="1" applyFont="1" applyFill="1" applyBorder="1" applyAlignment="1" applyProtection="1">
      <alignment horizontal="right" vertical="center"/>
      <protection hidden="1"/>
    </xf>
    <xf numFmtId="4" fontId="1" fillId="0" borderId="1" xfId="0" applyNumberFormat="1" applyFont="1" applyBorder="1" applyProtection="1">
      <protection hidden="1"/>
    </xf>
    <xf numFmtId="2" fontId="1" fillId="0" borderId="1" xfId="0" applyNumberFormat="1" applyFont="1" applyBorder="1" applyProtection="1">
      <protection hidden="1"/>
    </xf>
    <xf numFmtId="2" fontId="1" fillId="0" borderId="0" xfId="0" applyNumberFormat="1" applyFont="1" applyBorder="1" applyProtection="1">
      <protection hidden="1"/>
    </xf>
    <xf numFmtId="1" fontId="1" fillId="0" borderId="0" xfId="0" applyNumberFormat="1" applyFont="1" applyBorder="1" applyAlignment="1" applyProtection="1">
      <alignment horizontal="center" vertical="center"/>
      <protection locked="0" hidden="1"/>
    </xf>
    <xf numFmtId="1" fontId="1" fillId="0" borderId="0" xfId="0" applyNumberFormat="1" applyFont="1" applyBorder="1" applyAlignment="1" applyProtection="1">
      <alignment horizontal="center" vertical="center"/>
      <protection hidden="1"/>
    </xf>
    <xf numFmtId="4" fontId="1" fillId="0" borderId="0" xfId="0" applyNumberFormat="1" applyFont="1" applyBorder="1" applyAlignment="1" applyProtection="1">
      <alignment horizontal="center" vertical="center" wrapText="1"/>
      <protection hidden="1"/>
    </xf>
    <xf numFmtId="4" fontId="1" fillId="0" borderId="0" xfId="0" applyNumberFormat="1" applyFont="1" applyBorder="1" applyAlignment="1" applyProtection="1">
      <alignment horizontal="right" vertical="center" wrapText="1"/>
      <protection hidden="1"/>
    </xf>
    <xf numFmtId="4" fontId="1" fillId="5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9" xfId="0" applyFont="1" applyBorder="1" applyProtection="1">
      <protection locked="0" hidden="1"/>
    </xf>
    <xf numFmtId="1" fontId="1" fillId="0" borderId="6" xfId="0" applyNumberFormat="1" applyFont="1" applyBorder="1" applyAlignment="1" applyProtection="1">
      <alignment horizontal="center" vertical="center"/>
      <protection locked="0" hidden="1"/>
    </xf>
    <xf numFmtId="1" fontId="1" fillId="0" borderId="6" xfId="0" applyNumberFormat="1" applyFont="1" applyBorder="1" applyAlignment="1" applyProtection="1">
      <alignment horizontal="center" vertical="center"/>
      <protection hidden="1"/>
    </xf>
    <xf numFmtId="4" fontId="1" fillId="0" borderId="6" xfId="0" applyNumberFormat="1" applyFont="1" applyBorder="1" applyAlignment="1" applyProtection="1">
      <alignment horizontal="center" vertical="center" wrapText="1"/>
      <protection hidden="1"/>
    </xf>
    <xf numFmtId="4" fontId="1" fillId="0" borderId="6" xfId="0" applyNumberFormat="1" applyFont="1" applyBorder="1" applyAlignment="1" applyProtection="1">
      <alignment horizontal="right" vertical="center" wrapText="1"/>
      <protection hidden="1"/>
    </xf>
    <xf numFmtId="4" fontId="1" fillId="5" borderId="6" xfId="0" applyNumberFormat="1" applyFont="1" applyFill="1" applyBorder="1" applyAlignment="1" applyProtection="1">
      <alignment horizontal="right" vertical="center"/>
      <protection hidden="1"/>
    </xf>
    <xf numFmtId="0" fontId="1" fillId="0" borderId="6" xfId="0" applyFont="1" applyFill="1" applyBorder="1" applyAlignment="1" applyProtection="1">
      <alignment horizontal="left" vertical="center"/>
      <protection locked="0" hidden="1"/>
    </xf>
    <xf numFmtId="0" fontId="1" fillId="0" borderId="0" xfId="0" applyFont="1" applyFill="1" applyBorder="1" applyAlignment="1" applyProtection="1">
      <alignment horizontal="left" vertical="center"/>
      <protection locked="0" hidden="1"/>
    </xf>
    <xf numFmtId="0" fontId="1" fillId="0" borderId="7" xfId="0" applyFont="1" applyFill="1" applyBorder="1" applyAlignment="1" applyProtection="1">
      <alignment horizontal="left" vertical="center"/>
      <protection locked="0" hidden="1"/>
    </xf>
    <xf numFmtId="1" fontId="1" fillId="0" borderId="11" xfId="0" applyNumberFormat="1" applyFont="1" applyBorder="1" applyAlignment="1" applyProtection="1">
      <alignment horizontal="center"/>
      <protection hidden="1"/>
    </xf>
    <xf numFmtId="1" fontId="1" fillId="0" borderId="0" xfId="0" applyNumberFormat="1" applyFont="1" applyBorder="1" applyAlignment="1" applyProtection="1">
      <alignment horizontal="center"/>
      <protection hidden="1"/>
    </xf>
    <xf numFmtId="1" fontId="1" fillId="0" borderId="15" xfId="0" applyNumberFormat="1" applyFont="1" applyBorder="1" applyAlignment="1" applyProtection="1">
      <alignment horizontal="center"/>
      <protection hidden="1"/>
    </xf>
    <xf numFmtId="1" fontId="1" fillId="0" borderId="12" xfId="0" applyNumberFormat="1" applyFont="1" applyBorder="1" applyAlignment="1" applyProtection="1">
      <alignment horizontal="center"/>
      <protection hidden="1"/>
    </xf>
    <xf numFmtId="0" fontId="1" fillId="0" borderId="1" xfId="0" applyFont="1" applyBorder="1" applyProtection="1">
      <protection hidden="1"/>
    </xf>
    <xf numFmtId="2" fontId="1" fillId="0" borderId="1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 vertical="center"/>
      <protection locked="0"/>
    </xf>
    <xf numFmtId="0" fontId="1" fillId="0" borderId="14" xfId="0" applyFont="1" applyBorder="1" applyProtection="1">
      <protection locked="0" hidden="1"/>
    </xf>
    <xf numFmtId="0" fontId="1" fillId="0" borderId="13" xfId="0" applyFont="1" applyBorder="1" applyProtection="1">
      <protection locked="0" hidden="1"/>
    </xf>
    <xf numFmtId="1" fontId="1" fillId="0" borderId="7" xfId="0" applyNumberFormat="1" applyFont="1" applyBorder="1" applyAlignment="1" applyProtection="1">
      <alignment horizontal="center" vertical="center"/>
      <protection locked="0" hidden="1"/>
    </xf>
    <xf numFmtId="1" fontId="1" fillId="0" borderId="7" xfId="0" applyNumberFormat="1" applyFont="1" applyBorder="1" applyAlignment="1" applyProtection="1">
      <alignment horizontal="center" vertical="center"/>
      <protection hidden="1"/>
    </xf>
    <xf numFmtId="4" fontId="1" fillId="0" borderId="7" xfId="0" applyNumberFormat="1" applyFont="1" applyBorder="1" applyAlignment="1" applyProtection="1">
      <alignment horizontal="center" vertical="center" wrapText="1"/>
      <protection hidden="1"/>
    </xf>
    <xf numFmtId="4" fontId="1" fillId="0" borderId="7" xfId="0" applyNumberFormat="1" applyFont="1" applyBorder="1" applyAlignment="1" applyProtection="1">
      <alignment horizontal="right" vertical="center" wrapText="1"/>
      <protection hidden="1"/>
    </xf>
    <xf numFmtId="4" fontId="1" fillId="5" borderId="7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Protection="1">
      <protection hidden="1"/>
    </xf>
    <xf numFmtId="165" fontId="1" fillId="0" borderId="0" xfId="0" applyNumberFormat="1" applyFont="1" applyProtection="1">
      <protection hidden="1"/>
    </xf>
    <xf numFmtId="4" fontId="1" fillId="0" borderId="0" xfId="0" applyNumberFormat="1" applyFont="1" applyProtection="1">
      <protection hidden="1"/>
    </xf>
    <xf numFmtId="4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165" fontId="1" fillId="0" borderId="0" xfId="0" applyNumberFormat="1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locked="0" hidden="1"/>
    </xf>
    <xf numFmtId="0" fontId="1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2" fontId="10" fillId="2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locked="0" hidden="1"/>
    </xf>
    <xf numFmtId="49" fontId="16" fillId="0" borderId="0" xfId="0" applyNumberFormat="1" applyFont="1" applyAlignment="1" applyProtection="1">
      <alignment horizontal="left"/>
    </xf>
    <xf numFmtId="0" fontId="17" fillId="0" borderId="0" xfId="0" applyFont="1" applyProtection="1"/>
    <xf numFmtId="0" fontId="18" fillId="0" borderId="0" xfId="0" applyFont="1" applyProtection="1"/>
    <xf numFmtId="49" fontId="16" fillId="0" borderId="0" xfId="0" applyNumberFormat="1" applyFont="1" applyAlignment="1" applyProtection="1">
      <alignment horizontal="left" wrapText="1"/>
    </xf>
    <xf numFmtId="0" fontId="18" fillId="0" borderId="0" xfId="0" applyFont="1" applyAlignment="1" applyProtection="1">
      <alignment horizontal="center" wrapText="1"/>
    </xf>
    <xf numFmtId="49" fontId="17" fillId="0" borderId="16" xfId="0" applyNumberFormat="1" applyFont="1" applyBorder="1" applyAlignment="1" applyProtection="1">
      <alignment horizontal="center" vertical="center"/>
    </xf>
    <xf numFmtId="0" fontId="17" fillId="0" borderId="16" xfId="0" applyFont="1" applyBorder="1" applyAlignment="1" applyProtection="1">
      <alignment vertical="center"/>
    </xf>
    <xf numFmtId="2" fontId="20" fillId="0" borderId="16" xfId="0" applyNumberFormat="1" applyFont="1" applyFill="1" applyBorder="1" applyAlignment="1" applyProtection="1">
      <alignment horizontal="center" vertical="center" wrapText="1"/>
    </xf>
    <xf numFmtId="9" fontId="21" fillId="0" borderId="0" xfId="0" applyNumberFormat="1" applyFont="1" applyFill="1" applyBorder="1" applyAlignment="1" applyProtection="1">
      <alignment horizontal="center" wrapText="1"/>
    </xf>
    <xf numFmtId="0" fontId="18" fillId="0" borderId="0" xfId="0" applyFont="1" applyFill="1" applyAlignment="1" applyProtection="1">
      <alignment horizontal="center" wrapText="1"/>
    </xf>
    <xf numFmtId="9" fontId="21" fillId="0" borderId="0" xfId="0" applyNumberFormat="1" applyFont="1" applyFill="1" applyBorder="1" applyAlignment="1" applyProtection="1">
      <alignment horizontal="center"/>
    </xf>
    <xf numFmtId="9" fontId="22" fillId="0" borderId="0" xfId="0" applyNumberFormat="1" applyFont="1" applyFill="1" applyBorder="1" applyAlignment="1" applyProtection="1">
      <alignment horizontal="center"/>
    </xf>
    <xf numFmtId="0" fontId="0" fillId="0" borderId="0" xfId="0" applyProtection="1"/>
    <xf numFmtId="49" fontId="20" fillId="0" borderId="0" xfId="0" applyNumberFormat="1" applyFont="1" applyAlignment="1" applyProtection="1">
      <alignment horizontal="left"/>
    </xf>
    <xf numFmtId="49" fontId="19" fillId="0" borderId="0" xfId="0" applyNumberFormat="1" applyFont="1" applyAlignment="1" applyProtection="1">
      <alignment horizontal="left"/>
    </xf>
    <xf numFmtId="49" fontId="0" fillId="0" borderId="0" xfId="0" applyNumberFormat="1" applyProtection="1"/>
    <xf numFmtId="49" fontId="23" fillId="0" borderId="0" xfId="0" applyNumberFormat="1" applyFont="1" applyAlignment="1" applyProtection="1">
      <alignment horizontal="left"/>
    </xf>
    <xf numFmtId="0" fontId="16" fillId="0" borderId="0" xfId="0" applyNumberFormat="1" applyFont="1" applyAlignment="1" applyProtection="1">
      <alignment horizontal="left"/>
    </xf>
    <xf numFmtId="0" fontId="1" fillId="0" borderId="0" xfId="0" applyFont="1" applyAlignment="1">
      <alignment horizontal="center"/>
    </xf>
    <xf numFmtId="0" fontId="24" fillId="7" borderId="0" xfId="0" applyFont="1" applyFill="1" applyAlignment="1" applyProtection="1">
      <alignment horizontal="center" vertical="center" wrapText="1"/>
    </xf>
    <xf numFmtId="0" fontId="24" fillId="7" borderId="0" xfId="0" applyFont="1" applyFill="1" applyAlignment="1" applyProtection="1">
      <alignment horizontal="center" vertical="center"/>
    </xf>
    <xf numFmtId="1" fontId="25" fillId="0" borderId="0" xfId="0" applyNumberFormat="1" applyFont="1" applyAlignment="1" applyProtection="1">
      <alignment horizontal="center" vertical="center"/>
    </xf>
    <xf numFmtId="49" fontId="24" fillId="7" borderId="0" xfId="0" applyNumberFormat="1" applyFont="1" applyFill="1" applyAlignment="1" applyProtection="1">
      <alignment horizontal="center" vertical="center"/>
    </xf>
    <xf numFmtId="0" fontId="27" fillId="7" borderId="0" xfId="0" applyFont="1" applyFill="1" applyAlignment="1" applyProtection="1">
      <alignment horizontal="center" vertical="center"/>
    </xf>
    <xf numFmtId="2" fontId="26" fillId="7" borderId="0" xfId="0" applyNumberFormat="1" applyFont="1" applyFill="1" applyAlignment="1" applyProtection="1">
      <alignment horizontal="center" vertical="center" wrapText="1"/>
    </xf>
    <xf numFmtId="1" fontId="18" fillId="8" borderId="0" xfId="0" applyNumberFormat="1" applyFont="1" applyFill="1" applyAlignment="1" applyProtection="1">
      <alignment horizontal="center" wrapText="1"/>
    </xf>
    <xf numFmtId="0" fontId="18" fillId="8" borderId="0" xfId="0" applyFont="1" applyFill="1" applyAlignment="1" applyProtection="1">
      <alignment horizontal="center" wrapText="1"/>
    </xf>
    <xf numFmtId="166" fontId="19" fillId="0" borderId="16" xfId="0" applyNumberFormat="1" applyFont="1" applyBorder="1" applyAlignment="1" applyProtection="1">
      <alignment horizontal="center" vertical="center" wrapText="1"/>
    </xf>
    <xf numFmtId="164" fontId="18" fillId="0" borderId="16" xfId="0" applyNumberFormat="1" applyFont="1" applyFill="1" applyBorder="1" applyAlignment="1" applyProtection="1">
      <alignment horizontal="center" wrapText="1"/>
    </xf>
    <xf numFmtId="164" fontId="18" fillId="0" borderId="16" xfId="0" applyNumberFormat="1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6" fillId="4" borderId="9" xfId="0" applyFont="1" applyFill="1" applyBorder="1" applyAlignment="1" applyProtection="1">
      <alignment horizontal="center" vertical="center"/>
      <protection hidden="1"/>
    </xf>
    <xf numFmtId="0" fontId="6" fillId="4" borderId="6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/>
      <protection hidden="1"/>
    </xf>
    <xf numFmtId="0" fontId="6" fillId="4" borderId="13" xfId="0" applyFont="1" applyFill="1" applyBorder="1" applyAlignment="1" applyProtection="1">
      <alignment horizontal="center" vertical="center"/>
      <protection hidden="1"/>
    </xf>
    <xf numFmtId="0" fontId="6" fillId="4" borderId="7" xfId="0" applyFont="1" applyFill="1" applyBorder="1" applyAlignment="1" applyProtection="1">
      <alignment horizontal="center" vertical="center"/>
      <protection hidden="1"/>
    </xf>
    <xf numFmtId="0" fontId="6" fillId="4" borderId="12" xfId="0" applyFont="1" applyFill="1" applyBorder="1" applyAlignment="1" applyProtection="1">
      <alignment horizontal="center" vertical="center"/>
      <protection hidden="1"/>
    </xf>
    <xf numFmtId="4" fontId="2" fillId="4" borderId="9" xfId="0" applyNumberFormat="1" applyFont="1" applyFill="1" applyBorder="1" applyAlignment="1" applyProtection="1">
      <alignment horizontal="center" vertical="center"/>
      <protection hidden="1"/>
    </xf>
    <xf numFmtId="4" fontId="2" fillId="4" borderId="6" xfId="0" applyNumberFormat="1" applyFont="1" applyFill="1" applyBorder="1" applyAlignment="1" applyProtection="1">
      <alignment horizontal="center" vertical="center"/>
      <protection hidden="1"/>
    </xf>
    <xf numFmtId="4" fontId="2" fillId="4" borderId="11" xfId="0" applyNumberFormat="1" applyFont="1" applyFill="1" applyBorder="1" applyAlignment="1" applyProtection="1">
      <alignment horizontal="center" vertical="center"/>
      <protection hidden="1"/>
    </xf>
    <xf numFmtId="4" fontId="2" fillId="4" borderId="14" xfId="0" applyNumberFormat="1" applyFont="1" applyFill="1" applyBorder="1" applyAlignment="1" applyProtection="1">
      <alignment horizontal="center" vertical="center"/>
      <protection hidden="1"/>
    </xf>
    <xf numFmtId="4" fontId="2" fillId="4" borderId="0" xfId="0" applyNumberFormat="1" applyFont="1" applyFill="1" applyBorder="1" applyAlignment="1" applyProtection="1">
      <alignment horizontal="center" vertical="center"/>
      <protection hidden="1"/>
    </xf>
    <xf numFmtId="4" fontId="2" fillId="4" borderId="15" xfId="0" applyNumberFormat="1" applyFont="1" applyFill="1" applyBorder="1" applyAlignment="1" applyProtection="1">
      <alignment horizontal="center" vertical="center"/>
      <protection hidden="1"/>
    </xf>
    <xf numFmtId="4" fontId="2" fillId="4" borderId="13" xfId="0" applyNumberFormat="1" applyFont="1" applyFill="1" applyBorder="1" applyAlignment="1" applyProtection="1">
      <alignment horizontal="center" vertical="center"/>
      <protection hidden="1"/>
    </xf>
    <xf numFmtId="4" fontId="2" fillId="4" borderId="7" xfId="0" applyNumberFormat="1" applyFont="1" applyFill="1" applyBorder="1" applyAlignment="1" applyProtection="1">
      <alignment horizontal="center" vertical="center"/>
      <protection hidden="1"/>
    </xf>
    <xf numFmtId="4" fontId="2" fillId="4" borderId="12" xfId="0" applyNumberFormat="1" applyFont="1" applyFill="1" applyBorder="1" applyAlignment="1" applyProtection="1">
      <alignment horizontal="center" vertical="center"/>
      <protection hidden="1"/>
    </xf>
    <xf numFmtId="4" fontId="2" fillId="4" borderId="3" xfId="0" applyNumberFormat="1" applyFont="1" applyFill="1" applyBorder="1" applyAlignment="1" applyProtection="1">
      <alignment horizontal="center" vertical="center"/>
      <protection hidden="1"/>
    </xf>
    <xf numFmtId="4" fontId="2" fillId="4" borderId="8" xfId="0" applyNumberFormat="1" applyFont="1" applyFill="1" applyBorder="1" applyAlignment="1" applyProtection="1">
      <alignment horizontal="center" vertical="center"/>
      <protection hidden="1"/>
    </xf>
    <xf numFmtId="4" fontId="2" fillId="4" borderId="2" xfId="0" applyNumberFormat="1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3" fillId="3" borderId="5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horizontal="center" vertical="center"/>
      <protection hidden="1"/>
    </xf>
    <xf numFmtId="0" fontId="3" fillId="3" borderId="5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" fontId="3" fillId="2" borderId="0" xfId="0" applyNumberFormat="1" applyFont="1" applyFill="1" applyBorder="1" applyAlignment="1">
      <alignment horizontal="center" vertical="center"/>
    </xf>
    <xf numFmtId="4" fontId="3" fillId="2" borderId="15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right" vertical="center"/>
    </xf>
    <xf numFmtId="4" fontId="3" fillId="2" borderId="15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7" fillId="2" borderId="9" xfId="0" applyNumberFormat="1" applyFont="1" applyFill="1" applyBorder="1" applyAlignment="1" applyProtection="1">
      <alignment horizontal="center" vertical="center" wrapText="1"/>
      <protection hidden="1"/>
    </xf>
    <xf numFmtId="4" fontId="7" fillId="2" borderId="6" xfId="0" applyNumberFormat="1" applyFont="1" applyFill="1" applyBorder="1" applyAlignment="1" applyProtection="1">
      <alignment horizontal="center" vertical="center" wrapText="1"/>
      <protection hidden="1"/>
    </xf>
    <xf numFmtId="4" fontId="7" fillId="2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9" fillId="0" borderId="16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E91B0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microsoft.com/office/2006/relationships/vbaProject" Target="vbaProject.bin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419100</xdr:colOff>
      <xdr:row>17</xdr:row>
      <xdr:rowOff>47625</xdr:rowOff>
    </xdr:from>
    <xdr:ext cx="184731" cy="264560"/>
    <xdr:sp macro="" textlink="">
      <xdr:nvSpPr>
        <xdr:cNvPr id="3" name="ZoneTexte 2"/>
        <xdr:cNvSpPr txBox="1"/>
      </xdr:nvSpPr>
      <xdr:spPr>
        <a:xfrm>
          <a:off x="8153400" y="355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15</xdr:col>
      <xdr:colOff>723900</xdr:colOff>
      <xdr:row>8</xdr:row>
      <xdr:rowOff>0</xdr:rowOff>
    </xdr:from>
    <xdr:to>
      <xdr:col>17</xdr:col>
      <xdr:colOff>552450</xdr:colOff>
      <xdr:row>9</xdr:row>
      <xdr:rowOff>171450</xdr:rowOff>
    </xdr:to>
    <xdr:sp macro="[0]!Liste_Clients.Liste_Clients" textlink="">
      <xdr:nvSpPr>
        <xdr:cNvPr id="5" name="Rectangle à coins arrondis 4"/>
        <xdr:cNvSpPr/>
      </xdr:nvSpPr>
      <xdr:spPr>
        <a:xfrm>
          <a:off x="9801225" y="1866900"/>
          <a:ext cx="1276350" cy="361950"/>
        </a:xfrm>
        <a:prstGeom prst="round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CLIENTS</a:t>
          </a:r>
          <a:endParaRPr lang="fr-FR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15</xdr:col>
      <xdr:colOff>723900</xdr:colOff>
      <xdr:row>10</xdr:row>
      <xdr:rowOff>73025</xdr:rowOff>
    </xdr:from>
    <xdr:to>
      <xdr:col>17</xdr:col>
      <xdr:colOff>552450</xdr:colOff>
      <xdr:row>12</xdr:row>
      <xdr:rowOff>53975</xdr:rowOff>
    </xdr:to>
    <xdr:sp macro="[0]!Liste_commandes.Liste_commandes" textlink="">
      <xdr:nvSpPr>
        <xdr:cNvPr id="6" name="Rectangle à coins arrondis 5"/>
        <xdr:cNvSpPr/>
      </xdr:nvSpPr>
      <xdr:spPr>
        <a:xfrm>
          <a:off x="9801225" y="2320925"/>
          <a:ext cx="1276350" cy="361950"/>
        </a:xfrm>
        <a:prstGeom prst="round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COMMANDES</a:t>
          </a:r>
        </a:p>
      </xdr:txBody>
    </xdr:sp>
    <xdr:clientData/>
  </xdr:twoCellAnchor>
  <xdr:twoCellAnchor>
    <xdr:from>
      <xdr:col>17</xdr:col>
      <xdr:colOff>685799</xdr:colOff>
      <xdr:row>7</xdr:row>
      <xdr:rowOff>190499</xdr:rowOff>
    </xdr:from>
    <xdr:to>
      <xdr:col>19</xdr:col>
      <xdr:colOff>439799</xdr:colOff>
      <xdr:row>9</xdr:row>
      <xdr:rowOff>173099</xdr:rowOff>
    </xdr:to>
    <xdr:sp macro="[0]!Incrémenter_Commande" textlink="">
      <xdr:nvSpPr>
        <xdr:cNvPr id="10" name="Rectangle à coins arrondis 9"/>
        <xdr:cNvSpPr/>
      </xdr:nvSpPr>
      <xdr:spPr>
        <a:xfrm>
          <a:off x="11210924" y="1866899"/>
          <a:ext cx="1278000" cy="363600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200"/>
            <a:t>ENREGISTRER</a:t>
          </a:r>
        </a:p>
      </xdr:txBody>
    </xdr:sp>
    <xdr:clientData/>
  </xdr:twoCellAnchor>
  <xdr:twoCellAnchor>
    <xdr:from>
      <xdr:col>0</xdr:col>
      <xdr:colOff>76200</xdr:colOff>
      <xdr:row>35</xdr:row>
      <xdr:rowOff>0</xdr:rowOff>
    </xdr:from>
    <xdr:to>
      <xdr:col>1</xdr:col>
      <xdr:colOff>85725</xdr:colOff>
      <xdr:row>36</xdr:row>
      <xdr:rowOff>28575</xdr:rowOff>
    </xdr:to>
    <xdr:sp macro="[0]!Effacer" textlink="">
      <xdr:nvSpPr>
        <xdr:cNvPr id="12" name="Rectangle à coins arrondis 11"/>
        <xdr:cNvSpPr/>
      </xdr:nvSpPr>
      <xdr:spPr>
        <a:xfrm>
          <a:off x="76200" y="7010400"/>
          <a:ext cx="847725" cy="2190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900"/>
            <a:t>RAZ </a:t>
          </a:r>
        </a:p>
      </xdr:txBody>
    </xdr:sp>
    <xdr:clientData/>
  </xdr:twoCellAnchor>
  <xdr:twoCellAnchor>
    <xdr:from>
      <xdr:col>1</xdr:col>
      <xdr:colOff>171450</xdr:colOff>
      <xdr:row>35</xdr:row>
      <xdr:rowOff>9525</xdr:rowOff>
    </xdr:from>
    <xdr:to>
      <xdr:col>2</xdr:col>
      <xdr:colOff>66675</xdr:colOff>
      <xdr:row>36</xdr:row>
      <xdr:rowOff>38100</xdr:rowOff>
    </xdr:to>
    <xdr:sp macro="[0]!Effacer_ligne.Effacer_ligne" textlink="">
      <xdr:nvSpPr>
        <xdr:cNvPr id="13" name="Rectangle à coins arrondis 12"/>
        <xdr:cNvSpPr/>
      </xdr:nvSpPr>
      <xdr:spPr>
        <a:xfrm>
          <a:off x="1009650" y="7019925"/>
          <a:ext cx="847725" cy="2190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900"/>
            <a:t>RAZ LIGNE</a:t>
          </a:r>
        </a:p>
      </xdr:txBody>
    </xdr:sp>
    <xdr:clientData/>
  </xdr:twoCellAnchor>
  <xdr:twoCellAnchor>
    <xdr:from>
      <xdr:col>17</xdr:col>
      <xdr:colOff>676274</xdr:colOff>
      <xdr:row>10</xdr:row>
      <xdr:rowOff>76199</xdr:rowOff>
    </xdr:from>
    <xdr:to>
      <xdr:col>19</xdr:col>
      <xdr:colOff>430274</xdr:colOff>
      <xdr:row>12</xdr:row>
      <xdr:rowOff>58799</xdr:rowOff>
    </xdr:to>
    <xdr:sp macro="[0]!Quitter.Quitter" textlink="">
      <xdr:nvSpPr>
        <xdr:cNvPr id="14" name="Rectangle à coins arrondis 13"/>
        <xdr:cNvSpPr/>
      </xdr:nvSpPr>
      <xdr:spPr>
        <a:xfrm>
          <a:off x="11201399" y="2324099"/>
          <a:ext cx="1278000" cy="363600"/>
        </a:xfrm>
        <a:prstGeom prst="round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200"/>
            <a:t>QUITTER</a:t>
          </a:r>
        </a:p>
      </xdr:txBody>
    </xdr:sp>
    <xdr:clientData/>
  </xdr:twoCellAnchor>
  <xdr:twoCellAnchor>
    <xdr:from>
      <xdr:col>15</xdr:col>
      <xdr:colOff>723900</xdr:colOff>
      <xdr:row>12</xdr:row>
      <xdr:rowOff>146050</xdr:rowOff>
    </xdr:from>
    <xdr:to>
      <xdr:col>17</xdr:col>
      <xdr:colOff>552450</xdr:colOff>
      <xdr:row>14</xdr:row>
      <xdr:rowOff>127000</xdr:rowOff>
    </xdr:to>
    <xdr:sp macro="[0]!Imprimer.Imprimer" textlink="">
      <xdr:nvSpPr>
        <xdr:cNvPr id="15" name="Rectangle à coins arrondis 14"/>
        <xdr:cNvSpPr/>
      </xdr:nvSpPr>
      <xdr:spPr>
        <a:xfrm>
          <a:off x="9801225" y="2774950"/>
          <a:ext cx="1276350" cy="361950"/>
        </a:xfrm>
        <a:prstGeom prst="round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IMPRIMER</a:t>
          </a:r>
        </a:p>
      </xdr:txBody>
    </xdr:sp>
    <xdr:clientData/>
  </xdr:twoCellAnchor>
  <xdr:twoCellAnchor>
    <xdr:from>
      <xdr:col>15</xdr:col>
      <xdr:colOff>723900</xdr:colOff>
      <xdr:row>15</xdr:row>
      <xdr:rowOff>28575</xdr:rowOff>
    </xdr:from>
    <xdr:to>
      <xdr:col>17</xdr:col>
      <xdr:colOff>552450</xdr:colOff>
      <xdr:row>17</xdr:row>
      <xdr:rowOff>9525</xdr:rowOff>
    </xdr:to>
    <xdr:sp macro="[0]!Liste_commandes.Liste_commandes" textlink="">
      <xdr:nvSpPr>
        <xdr:cNvPr id="16" name="Rectangle à coins arrondis 15"/>
        <xdr:cNvSpPr/>
      </xdr:nvSpPr>
      <xdr:spPr>
        <a:xfrm>
          <a:off x="9801225" y="3228975"/>
          <a:ext cx="1276350" cy="361950"/>
        </a:xfrm>
        <a:prstGeom prst="round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MAIL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514350</xdr:colOff>
      <xdr:row>4</xdr:row>
      <xdr:rowOff>114300</xdr:rowOff>
    </xdr:from>
    <xdr:to>
      <xdr:col>17</xdr:col>
      <xdr:colOff>419100</xdr:colOff>
      <xdr:row>6</xdr:row>
      <xdr:rowOff>150450</xdr:rowOff>
    </xdr:to>
    <xdr:sp macro="[0]!lancer" textlink="">
      <xdr:nvSpPr>
        <xdr:cNvPr id="2" name="Rectangle à coins arrondis 1"/>
        <xdr:cNvSpPr/>
      </xdr:nvSpPr>
      <xdr:spPr>
        <a:xfrm>
          <a:off x="13849350" y="1028700"/>
          <a:ext cx="1209675" cy="360000"/>
        </a:xfrm>
        <a:prstGeom prst="round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/>
            <a:t>NOUVEAUX</a:t>
          </a:r>
        </a:p>
      </xdr:txBody>
    </xdr:sp>
    <xdr:clientData/>
  </xdr:twoCellAnchor>
  <xdr:twoCellAnchor editAs="absolute">
    <xdr:from>
      <xdr:col>15</xdr:col>
      <xdr:colOff>514350</xdr:colOff>
      <xdr:row>2</xdr:row>
      <xdr:rowOff>19050</xdr:rowOff>
    </xdr:from>
    <xdr:to>
      <xdr:col>17</xdr:col>
      <xdr:colOff>419100</xdr:colOff>
      <xdr:row>4</xdr:row>
      <xdr:rowOff>55200</xdr:rowOff>
    </xdr:to>
    <xdr:sp macro="[0]!Commande_Client.test" textlink="">
      <xdr:nvSpPr>
        <xdr:cNvPr id="3" name="Rectangle à coins arrondis 2"/>
        <xdr:cNvSpPr/>
      </xdr:nvSpPr>
      <xdr:spPr>
        <a:xfrm>
          <a:off x="13849350" y="609600"/>
          <a:ext cx="1209675" cy="360000"/>
        </a:xfrm>
        <a:prstGeom prst="round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/>
            <a:t>COTATION</a:t>
          </a:r>
        </a:p>
      </xdr:txBody>
    </xdr:sp>
    <xdr:clientData/>
  </xdr:twoCellAnchor>
  <xdr:twoCellAnchor editAs="absolute">
    <xdr:from>
      <xdr:col>15</xdr:col>
      <xdr:colOff>523875</xdr:colOff>
      <xdr:row>7</xdr:row>
      <xdr:rowOff>47625</xdr:rowOff>
    </xdr:from>
    <xdr:to>
      <xdr:col>17</xdr:col>
      <xdr:colOff>428625</xdr:colOff>
      <xdr:row>9</xdr:row>
      <xdr:rowOff>83775</xdr:rowOff>
    </xdr:to>
    <xdr:sp macro="[0]!Liste_commandes.Liste_commandes" textlink="">
      <xdr:nvSpPr>
        <xdr:cNvPr id="4" name="Rectangle à coins arrondis 3"/>
        <xdr:cNvSpPr/>
      </xdr:nvSpPr>
      <xdr:spPr>
        <a:xfrm>
          <a:off x="13858875" y="1447800"/>
          <a:ext cx="1209675" cy="360000"/>
        </a:xfrm>
        <a:prstGeom prst="round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/>
            <a:t>COMMANDES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2</xdr:row>
      <xdr:rowOff>0</xdr:rowOff>
    </xdr:from>
    <xdr:to>
      <xdr:col>13</xdr:col>
      <xdr:colOff>552450</xdr:colOff>
      <xdr:row>4</xdr:row>
      <xdr:rowOff>0</xdr:rowOff>
    </xdr:to>
    <xdr:sp macro="[0]!Cotation.Cotation" textlink="">
      <xdr:nvSpPr>
        <xdr:cNvPr id="2" name="Rectangle à coins arrondis 1"/>
        <xdr:cNvSpPr/>
      </xdr:nvSpPr>
      <xdr:spPr>
        <a:xfrm>
          <a:off x="9039225" y="552450"/>
          <a:ext cx="1304925" cy="381000"/>
        </a:xfrm>
        <a:prstGeom prst="round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/>
            <a:t>COTATION</a:t>
          </a:r>
        </a:p>
      </xdr:txBody>
    </xdr:sp>
    <xdr:clientData/>
  </xdr:twoCellAnchor>
  <xdr:twoCellAnchor>
    <xdr:from>
      <xdr:col>12</xdr:col>
      <xdr:colOff>19050</xdr:colOff>
      <xdr:row>5</xdr:row>
      <xdr:rowOff>0</xdr:rowOff>
    </xdr:from>
    <xdr:to>
      <xdr:col>13</xdr:col>
      <xdr:colOff>561975</xdr:colOff>
      <xdr:row>7</xdr:row>
      <xdr:rowOff>0</xdr:rowOff>
    </xdr:to>
    <xdr:sp macro="[0]!Liste_Clients.Liste_Clients" textlink="">
      <xdr:nvSpPr>
        <xdr:cNvPr id="3" name="Rectangle à coins arrondis 2"/>
        <xdr:cNvSpPr/>
      </xdr:nvSpPr>
      <xdr:spPr>
        <a:xfrm>
          <a:off x="9048750" y="1123950"/>
          <a:ext cx="1304925" cy="381000"/>
        </a:xfrm>
        <a:prstGeom prst="round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/>
            <a:t>CLIENTS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100432</xdr:colOff>
      <xdr:row>0</xdr:row>
      <xdr:rowOff>0</xdr:rowOff>
    </xdr:from>
    <xdr:to>
      <xdr:col>1</xdr:col>
      <xdr:colOff>147218</xdr:colOff>
      <xdr:row>7</xdr:row>
      <xdr:rowOff>152400</xdr:rowOff>
    </xdr:to>
    <xdr:pic>
      <xdr:nvPicPr>
        <xdr:cNvPr id="2" name="Image 1" descr="alim25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432" y="0"/>
          <a:ext cx="2008936" cy="1485900"/>
        </a:xfrm>
        <a:prstGeom prst="rect">
          <a:avLst/>
        </a:prstGeom>
      </xdr:spPr>
    </xdr:pic>
    <xdr:clientData/>
  </xdr:twoCellAnchor>
  <xdr:twoCellAnchor>
    <xdr:from>
      <xdr:col>1</xdr:col>
      <xdr:colOff>438150</xdr:colOff>
      <xdr:row>0</xdr:row>
      <xdr:rowOff>114300</xdr:rowOff>
    </xdr:from>
    <xdr:to>
      <xdr:col>7</xdr:col>
      <xdr:colOff>171449</xdr:colOff>
      <xdr:row>1</xdr:row>
      <xdr:rowOff>66675</xdr:rowOff>
    </xdr:to>
    <xdr:sp macro="" textlink="">
      <xdr:nvSpPr>
        <xdr:cNvPr id="3" name="Rectangle 2"/>
        <xdr:cNvSpPr/>
      </xdr:nvSpPr>
      <xdr:spPr>
        <a:xfrm>
          <a:off x="2400300" y="114300"/>
          <a:ext cx="3038474" cy="1428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800">
              <a:solidFill>
                <a:sysClr val="windowText" lastClr="000000"/>
              </a:solidFill>
            </a:rPr>
            <a:t>SAOLAN</a:t>
          </a:r>
          <a:r>
            <a:rPr lang="fr-FR" sz="800" baseline="0">
              <a:solidFill>
                <a:sysClr val="windowText" lastClr="000000"/>
              </a:solidFill>
            </a:rPr>
            <a:t> </a:t>
          </a:r>
          <a:r>
            <a:rPr lang="fr-FR" sz="800">
              <a:solidFill>
                <a:sysClr val="windowText" lastClr="000000"/>
              </a:solidFill>
            </a:rPr>
            <a:t>S.L </a:t>
          </a:r>
        </a:p>
      </xdr:txBody>
    </xdr:sp>
    <xdr:clientData/>
  </xdr:twoCellAnchor>
  <xdr:twoCellAnchor>
    <xdr:from>
      <xdr:col>1</xdr:col>
      <xdr:colOff>438150</xdr:colOff>
      <xdr:row>1</xdr:row>
      <xdr:rowOff>63500</xdr:rowOff>
    </xdr:from>
    <xdr:to>
      <xdr:col>7</xdr:col>
      <xdr:colOff>180975</xdr:colOff>
      <xdr:row>2</xdr:row>
      <xdr:rowOff>15875</xdr:rowOff>
    </xdr:to>
    <xdr:sp macro="" textlink="">
      <xdr:nvSpPr>
        <xdr:cNvPr id="4" name="Rectangle 3"/>
        <xdr:cNvSpPr/>
      </xdr:nvSpPr>
      <xdr:spPr>
        <a:xfrm>
          <a:off x="2400300" y="254000"/>
          <a:ext cx="3048000" cy="1428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800">
              <a:solidFill>
                <a:sysClr val="windowText" lastClr="000000"/>
              </a:solidFill>
            </a:rPr>
            <a:t>NIF</a:t>
          </a:r>
          <a:r>
            <a:rPr lang="fr-FR" sz="800" baseline="0">
              <a:solidFill>
                <a:sysClr val="windowText" lastClr="000000"/>
              </a:solidFill>
            </a:rPr>
            <a:t> : Y0694867K</a:t>
          </a:r>
          <a:endParaRPr lang="fr-FR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438150</xdr:colOff>
      <xdr:row>2</xdr:row>
      <xdr:rowOff>12700</xdr:rowOff>
    </xdr:from>
    <xdr:to>
      <xdr:col>7</xdr:col>
      <xdr:colOff>190500</xdr:colOff>
      <xdr:row>2</xdr:row>
      <xdr:rowOff>165100</xdr:rowOff>
    </xdr:to>
    <xdr:sp macro="" textlink="">
      <xdr:nvSpPr>
        <xdr:cNvPr id="7" name="Rectangle 6"/>
        <xdr:cNvSpPr/>
      </xdr:nvSpPr>
      <xdr:spPr>
        <a:xfrm>
          <a:off x="2400300" y="393700"/>
          <a:ext cx="3057525" cy="152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800">
              <a:solidFill>
                <a:sysClr val="windowText" lastClr="000000"/>
              </a:solidFill>
            </a:rPr>
            <a:t>C/BUFADOR  N° 169</a:t>
          </a:r>
        </a:p>
      </xdr:txBody>
    </xdr:sp>
    <xdr:clientData/>
  </xdr:twoCellAnchor>
  <xdr:twoCellAnchor>
    <xdr:from>
      <xdr:col>1</xdr:col>
      <xdr:colOff>438150</xdr:colOff>
      <xdr:row>4</xdr:row>
      <xdr:rowOff>79375</xdr:rowOff>
    </xdr:from>
    <xdr:to>
      <xdr:col>7</xdr:col>
      <xdr:colOff>190500</xdr:colOff>
      <xdr:row>5</xdr:row>
      <xdr:rowOff>41275</xdr:rowOff>
    </xdr:to>
    <xdr:sp macro="" textlink="">
      <xdr:nvSpPr>
        <xdr:cNvPr id="8" name="Rectangle 7"/>
        <xdr:cNvSpPr/>
      </xdr:nvSpPr>
      <xdr:spPr>
        <a:xfrm>
          <a:off x="2400300" y="841375"/>
          <a:ext cx="3057525" cy="152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800">
              <a:solidFill>
                <a:sysClr val="windowText" lastClr="000000"/>
              </a:solidFill>
            </a:rPr>
            <a:t>Contact FRANCE : Tél : 04 92 46 83 09  - Mail : contact@saolan.fr</a:t>
          </a:r>
        </a:p>
      </xdr:txBody>
    </xdr:sp>
    <xdr:clientData/>
  </xdr:twoCellAnchor>
  <xdr:twoCellAnchor>
    <xdr:from>
      <xdr:col>1</xdr:col>
      <xdr:colOff>438150</xdr:colOff>
      <xdr:row>5</xdr:row>
      <xdr:rowOff>38100</xdr:rowOff>
    </xdr:from>
    <xdr:to>
      <xdr:col>7</xdr:col>
      <xdr:colOff>190500</xdr:colOff>
      <xdr:row>6</xdr:row>
      <xdr:rowOff>0</xdr:rowOff>
    </xdr:to>
    <xdr:sp macro="" textlink="">
      <xdr:nvSpPr>
        <xdr:cNvPr id="9" name="Rectangle 8"/>
        <xdr:cNvSpPr/>
      </xdr:nvSpPr>
      <xdr:spPr>
        <a:xfrm>
          <a:off x="2400300" y="990600"/>
          <a:ext cx="3057525" cy="152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800">
              <a:solidFill>
                <a:sysClr val="windowText" lastClr="000000"/>
              </a:solidFill>
            </a:rPr>
            <a:t>Web:http://www.alimentation-espagnole.com</a:t>
          </a:r>
        </a:p>
      </xdr:txBody>
    </xdr:sp>
    <xdr:clientData/>
  </xdr:twoCellAnchor>
  <xdr:twoCellAnchor>
    <xdr:from>
      <xdr:col>0</xdr:col>
      <xdr:colOff>19050</xdr:colOff>
      <xdr:row>54</xdr:row>
      <xdr:rowOff>0</xdr:rowOff>
    </xdr:from>
    <xdr:to>
      <xdr:col>0</xdr:col>
      <xdr:colOff>1819050</xdr:colOff>
      <xdr:row>54</xdr:row>
      <xdr:rowOff>142875</xdr:rowOff>
    </xdr:to>
    <xdr:sp macro="" textlink="">
      <xdr:nvSpPr>
        <xdr:cNvPr id="10" name="Rectangle 9"/>
        <xdr:cNvSpPr/>
      </xdr:nvSpPr>
      <xdr:spPr>
        <a:xfrm>
          <a:off x="19050" y="9086850"/>
          <a:ext cx="1800000" cy="1428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fr-FR" sz="800">
              <a:solidFill>
                <a:sysClr val="windowText" lastClr="000000"/>
              </a:solidFill>
            </a:rPr>
            <a:t>Numéro de compte :</a:t>
          </a:r>
        </a:p>
      </xdr:txBody>
    </xdr:sp>
    <xdr:clientData/>
  </xdr:twoCellAnchor>
  <xdr:twoCellAnchor>
    <xdr:from>
      <xdr:col>0</xdr:col>
      <xdr:colOff>19050</xdr:colOff>
      <xdr:row>54</xdr:row>
      <xdr:rowOff>133350</xdr:rowOff>
    </xdr:from>
    <xdr:to>
      <xdr:col>0</xdr:col>
      <xdr:colOff>1819050</xdr:colOff>
      <xdr:row>55</xdr:row>
      <xdr:rowOff>85725</xdr:rowOff>
    </xdr:to>
    <xdr:sp macro="" textlink="">
      <xdr:nvSpPr>
        <xdr:cNvPr id="11" name="Rectangle 10"/>
        <xdr:cNvSpPr/>
      </xdr:nvSpPr>
      <xdr:spPr>
        <a:xfrm>
          <a:off x="19050" y="9220200"/>
          <a:ext cx="1800000" cy="1428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fr-FR" sz="800">
              <a:solidFill>
                <a:sysClr val="windowText" lastClr="000000"/>
              </a:solidFill>
            </a:rPr>
            <a:t>Devise</a:t>
          </a:r>
        </a:p>
      </xdr:txBody>
    </xdr:sp>
    <xdr:clientData/>
  </xdr:twoCellAnchor>
  <xdr:twoCellAnchor>
    <xdr:from>
      <xdr:col>0</xdr:col>
      <xdr:colOff>19050</xdr:colOff>
      <xdr:row>55</xdr:row>
      <xdr:rowOff>85725</xdr:rowOff>
    </xdr:from>
    <xdr:to>
      <xdr:col>0</xdr:col>
      <xdr:colOff>1819050</xdr:colOff>
      <xdr:row>56</xdr:row>
      <xdr:rowOff>38100</xdr:rowOff>
    </xdr:to>
    <xdr:sp macro="" textlink="">
      <xdr:nvSpPr>
        <xdr:cNvPr id="12" name="Rectangle 11"/>
        <xdr:cNvSpPr/>
      </xdr:nvSpPr>
      <xdr:spPr>
        <a:xfrm>
          <a:off x="19050" y="9363075"/>
          <a:ext cx="1800000" cy="1428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fr-FR" sz="800">
              <a:solidFill>
                <a:sysClr val="windowText" lastClr="000000"/>
              </a:solidFill>
            </a:rPr>
            <a:t>IBAN en format électronique</a:t>
          </a:r>
        </a:p>
      </xdr:txBody>
    </xdr:sp>
    <xdr:clientData/>
  </xdr:twoCellAnchor>
  <xdr:twoCellAnchor>
    <xdr:from>
      <xdr:col>0</xdr:col>
      <xdr:colOff>19050</xdr:colOff>
      <xdr:row>56</xdr:row>
      <xdr:rowOff>38100</xdr:rowOff>
    </xdr:from>
    <xdr:to>
      <xdr:col>0</xdr:col>
      <xdr:colOff>1819050</xdr:colOff>
      <xdr:row>57</xdr:row>
      <xdr:rowOff>0</xdr:rowOff>
    </xdr:to>
    <xdr:sp macro="" textlink="">
      <xdr:nvSpPr>
        <xdr:cNvPr id="13" name="Rectangle 12"/>
        <xdr:cNvSpPr/>
      </xdr:nvSpPr>
      <xdr:spPr>
        <a:xfrm>
          <a:off x="19050" y="9505950"/>
          <a:ext cx="1800000" cy="152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fr-FR" sz="800">
              <a:solidFill>
                <a:sysClr val="windowText" lastClr="000000"/>
              </a:solidFill>
            </a:rPr>
            <a:t>IBAN en</a:t>
          </a:r>
          <a:r>
            <a:rPr lang="fr-FR" sz="800" baseline="0">
              <a:solidFill>
                <a:sysClr val="windowText" lastClr="000000"/>
              </a:solidFill>
            </a:rPr>
            <a:t> format papier</a:t>
          </a:r>
          <a:endParaRPr lang="fr-FR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19050</xdr:colOff>
      <xdr:row>57</xdr:row>
      <xdr:rowOff>0</xdr:rowOff>
    </xdr:from>
    <xdr:to>
      <xdr:col>0</xdr:col>
      <xdr:colOff>1819050</xdr:colOff>
      <xdr:row>57</xdr:row>
      <xdr:rowOff>152400</xdr:rowOff>
    </xdr:to>
    <xdr:sp macro="" textlink="">
      <xdr:nvSpPr>
        <xdr:cNvPr id="14" name="Rectangle 13"/>
        <xdr:cNvSpPr/>
      </xdr:nvSpPr>
      <xdr:spPr>
        <a:xfrm>
          <a:off x="19050" y="9658350"/>
          <a:ext cx="1800000" cy="152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fr-FR" sz="800">
              <a:solidFill>
                <a:sysClr val="windowText" lastClr="000000"/>
              </a:solidFill>
            </a:rPr>
            <a:t>BIC (Code d'identification de banque)</a:t>
          </a:r>
        </a:p>
      </xdr:txBody>
    </xdr:sp>
    <xdr:clientData/>
  </xdr:twoCellAnchor>
  <xdr:twoCellAnchor>
    <xdr:from>
      <xdr:col>0</xdr:col>
      <xdr:colOff>1866900</xdr:colOff>
      <xdr:row>54</xdr:row>
      <xdr:rowOff>0</xdr:rowOff>
    </xdr:from>
    <xdr:to>
      <xdr:col>3</xdr:col>
      <xdr:colOff>456975</xdr:colOff>
      <xdr:row>54</xdr:row>
      <xdr:rowOff>142875</xdr:rowOff>
    </xdr:to>
    <xdr:sp macro="" textlink="">
      <xdr:nvSpPr>
        <xdr:cNvPr id="17" name="Rectangle 16"/>
        <xdr:cNvSpPr/>
      </xdr:nvSpPr>
      <xdr:spPr>
        <a:xfrm>
          <a:off x="1866900" y="9086850"/>
          <a:ext cx="1800000" cy="1428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fr-FR" sz="800">
              <a:solidFill>
                <a:sysClr val="windowText" lastClr="000000"/>
              </a:solidFill>
            </a:rPr>
            <a:t>2100 0176 84 0200364758</a:t>
          </a:r>
        </a:p>
      </xdr:txBody>
    </xdr:sp>
    <xdr:clientData/>
  </xdr:twoCellAnchor>
  <xdr:twoCellAnchor>
    <xdr:from>
      <xdr:col>0</xdr:col>
      <xdr:colOff>1866900</xdr:colOff>
      <xdr:row>54</xdr:row>
      <xdr:rowOff>133350</xdr:rowOff>
    </xdr:from>
    <xdr:to>
      <xdr:col>3</xdr:col>
      <xdr:colOff>456975</xdr:colOff>
      <xdr:row>55</xdr:row>
      <xdr:rowOff>85725</xdr:rowOff>
    </xdr:to>
    <xdr:sp macro="" textlink="">
      <xdr:nvSpPr>
        <xdr:cNvPr id="18" name="Rectangle 17"/>
        <xdr:cNvSpPr/>
      </xdr:nvSpPr>
      <xdr:spPr>
        <a:xfrm>
          <a:off x="1866900" y="9220200"/>
          <a:ext cx="1800000" cy="1428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fr-FR" sz="800">
              <a:solidFill>
                <a:sysClr val="windowText" lastClr="000000"/>
              </a:solidFill>
            </a:rPr>
            <a:t>euros</a:t>
          </a:r>
        </a:p>
      </xdr:txBody>
    </xdr:sp>
    <xdr:clientData/>
  </xdr:twoCellAnchor>
  <xdr:twoCellAnchor>
    <xdr:from>
      <xdr:col>0</xdr:col>
      <xdr:colOff>1866900</xdr:colOff>
      <xdr:row>55</xdr:row>
      <xdr:rowOff>85725</xdr:rowOff>
    </xdr:from>
    <xdr:to>
      <xdr:col>3</xdr:col>
      <xdr:colOff>456975</xdr:colOff>
      <xdr:row>56</xdr:row>
      <xdr:rowOff>38100</xdr:rowOff>
    </xdr:to>
    <xdr:sp macro="" textlink="">
      <xdr:nvSpPr>
        <xdr:cNvPr id="19" name="Rectangle 18"/>
        <xdr:cNvSpPr/>
      </xdr:nvSpPr>
      <xdr:spPr>
        <a:xfrm>
          <a:off x="1866900" y="9363075"/>
          <a:ext cx="1800000" cy="1428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fr-FR" sz="800">
              <a:solidFill>
                <a:sysClr val="windowText" lastClr="000000"/>
              </a:solidFill>
            </a:rPr>
            <a:t>ES7421000176840200364758</a:t>
          </a:r>
        </a:p>
      </xdr:txBody>
    </xdr:sp>
    <xdr:clientData/>
  </xdr:twoCellAnchor>
  <xdr:twoCellAnchor>
    <xdr:from>
      <xdr:col>0</xdr:col>
      <xdr:colOff>1866900</xdr:colOff>
      <xdr:row>56</xdr:row>
      <xdr:rowOff>38100</xdr:rowOff>
    </xdr:from>
    <xdr:to>
      <xdr:col>3</xdr:col>
      <xdr:colOff>456975</xdr:colOff>
      <xdr:row>57</xdr:row>
      <xdr:rowOff>0</xdr:rowOff>
    </xdr:to>
    <xdr:sp macro="" textlink="">
      <xdr:nvSpPr>
        <xdr:cNvPr id="20" name="Rectangle 19"/>
        <xdr:cNvSpPr/>
      </xdr:nvSpPr>
      <xdr:spPr>
        <a:xfrm>
          <a:off x="1866900" y="9505950"/>
          <a:ext cx="1800000" cy="152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fr-FR" sz="800">
              <a:solidFill>
                <a:sysClr val="windowText" lastClr="000000"/>
              </a:solidFill>
            </a:rPr>
            <a:t>IBAN</a:t>
          </a:r>
          <a:r>
            <a:rPr lang="fr-FR" sz="800" baseline="0">
              <a:solidFill>
                <a:sysClr val="windowText" lastClr="000000"/>
              </a:solidFill>
            </a:rPr>
            <a:t> ES74 2100 0176 8402 0036 4758</a:t>
          </a:r>
          <a:endParaRPr lang="fr-FR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1866900</xdr:colOff>
      <xdr:row>57</xdr:row>
      <xdr:rowOff>0</xdr:rowOff>
    </xdr:from>
    <xdr:to>
      <xdr:col>3</xdr:col>
      <xdr:colOff>456975</xdr:colOff>
      <xdr:row>57</xdr:row>
      <xdr:rowOff>152400</xdr:rowOff>
    </xdr:to>
    <xdr:sp macro="" textlink="">
      <xdr:nvSpPr>
        <xdr:cNvPr id="21" name="Rectangle 20"/>
        <xdr:cNvSpPr/>
      </xdr:nvSpPr>
      <xdr:spPr>
        <a:xfrm>
          <a:off x="1866900" y="9658350"/>
          <a:ext cx="1800000" cy="152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fr-FR" sz="800">
              <a:solidFill>
                <a:sysClr val="windowText" lastClr="000000"/>
              </a:solidFill>
            </a:rPr>
            <a:t>CAIXESBBXXX</a:t>
          </a:r>
        </a:p>
      </xdr:txBody>
    </xdr:sp>
    <xdr:clientData/>
  </xdr:twoCellAnchor>
  <xdr:oneCellAnchor>
    <xdr:from>
      <xdr:col>0</xdr:col>
      <xdr:colOff>47624</xdr:colOff>
      <xdr:row>10</xdr:row>
      <xdr:rowOff>105314</xdr:rowOff>
    </xdr:from>
    <xdr:ext cx="1800000" cy="468013"/>
    <xdr:sp macro="" textlink="">
      <xdr:nvSpPr>
        <xdr:cNvPr id="22" name="Rectangle 21"/>
        <xdr:cNvSpPr/>
      </xdr:nvSpPr>
      <xdr:spPr>
        <a:xfrm>
          <a:off x="47624" y="2010314"/>
          <a:ext cx="1800000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fr-FR" sz="2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Transport</a:t>
          </a:r>
        </a:p>
      </xdr:txBody>
    </xdr:sp>
    <xdr:clientData/>
  </xdr:oneCellAnchor>
  <xdr:oneCellAnchor>
    <xdr:from>
      <xdr:col>0</xdr:col>
      <xdr:colOff>47624</xdr:colOff>
      <xdr:row>12</xdr:row>
      <xdr:rowOff>85725</xdr:rowOff>
    </xdr:from>
    <xdr:ext cx="1800000" cy="468013"/>
    <xdr:sp macro="" textlink="">
      <xdr:nvSpPr>
        <xdr:cNvPr id="23" name="Rectangle 22"/>
        <xdr:cNvSpPr/>
      </xdr:nvSpPr>
      <xdr:spPr>
        <a:xfrm>
          <a:off x="47624" y="2371725"/>
          <a:ext cx="1800000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fr-FR" sz="2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Compris</a:t>
          </a:r>
        </a:p>
      </xdr:txBody>
    </xdr:sp>
    <xdr:clientData/>
  </xdr:oneCellAnchor>
  <xdr:twoCellAnchor>
    <xdr:from>
      <xdr:col>1</xdr:col>
      <xdr:colOff>438150</xdr:colOff>
      <xdr:row>2</xdr:row>
      <xdr:rowOff>161925</xdr:rowOff>
    </xdr:from>
    <xdr:to>
      <xdr:col>7</xdr:col>
      <xdr:colOff>190500</xdr:colOff>
      <xdr:row>3</xdr:row>
      <xdr:rowOff>123825</xdr:rowOff>
    </xdr:to>
    <xdr:sp macro="" textlink="">
      <xdr:nvSpPr>
        <xdr:cNvPr id="25" name="Rectangle 24"/>
        <xdr:cNvSpPr/>
      </xdr:nvSpPr>
      <xdr:spPr>
        <a:xfrm>
          <a:off x="2400300" y="542925"/>
          <a:ext cx="3057525" cy="152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800">
              <a:solidFill>
                <a:sysClr val="windowText" lastClr="000000"/>
              </a:solidFill>
            </a:rPr>
            <a:t>Urabanizacion Tres Calas</a:t>
          </a:r>
        </a:p>
      </xdr:txBody>
    </xdr:sp>
    <xdr:clientData/>
  </xdr:twoCellAnchor>
  <xdr:twoCellAnchor>
    <xdr:from>
      <xdr:col>1</xdr:col>
      <xdr:colOff>438150</xdr:colOff>
      <xdr:row>3</xdr:row>
      <xdr:rowOff>120650</xdr:rowOff>
    </xdr:from>
    <xdr:to>
      <xdr:col>7</xdr:col>
      <xdr:colOff>190500</xdr:colOff>
      <xdr:row>4</xdr:row>
      <xdr:rowOff>82550</xdr:rowOff>
    </xdr:to>
    <xdr:sp macro="" textlink="">
      <xdr:nvSpPr>
        <xdr:cNvPr id="26" name="Rectangle 25"/>
        <xdr:cNvSpPr/>
      </xdr:nvSpPr>
      <xdr:spPr>
        <a:xfrm>
          <a:off x="2400300" y="692150"/>
          <a:ext cx="3057525" cy="152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800">
              <a:solidFill>
                <a:sysClr val="windowText" lastClr="000000"/>
              </a:solidFill>
            </a:rPr>
            <a:t>43 860 Ametla de Mar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6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9" tint="-0.249977111117893"/>
  </sheetPr>
  <dimension ref="A1:R34"/>
  <sheetViews>
    <sheetView tabSelected="1" workbookViewId="0">
      <selection activeCell="R2" sqref="R2"/>
    </sheetView>
  </sheetViews>
  <sheetFormatPr baseColWidth="10" defaultRowHeight="15"/>
  <cols>
    <col min="1" max="1" width="12.5703125" style="33" bestFit="1" customWidth="1"/>
    <col min="2" max="2" width="14.28515625" style="33" customWidth="1"/>
    <col min="3" max="3" width="7.28515625" style="33" customWidth="1"/>
    <col min="4" max="4" width="6.5703125" style="33" customWidth="1"/>
    <col min="5" max="5" width="7.7109375" style="37" customWidth="1"/>
    <col min="6" max="6" width="8.28515625" style="37" customWidth="1"/>
    <col min="7" max="7" width="8" style="39" customWidth="1"/>
    <col min="8" max="8" width="8.28515625" style="33" customWidth="1"/>
    <col min="9" max="9" width="7.7109375" style="33" customWidth="1"/>
    <col min="10" max="10" width="7.5703125" style="33" customWidth="1"/>
    <col min="11" max="11" width="7.28515625" style="33" customWidth="1"/>
    <col min="12" max="12" width="11.42578125" style="33"/>
    <col min="13" max="15" width="9.7109375" style="37" customWidth="1"/>
    <col min="16" max="16" width="11.42578125" style="33"/>
    <col min="17" max="17" width="10.28515625" style="33" customWidth="1"/>
    <col min="18" max="16384" width="11.42578125" style="33"/>
  </cols>
  <sheetData>
    <row r="1" spans="1:18" s="31" customFormat="1" ht="42" customHeight="1">
      <c r="A1" s="28" t="s">
        <v>46</v>
      </c>
      <c r="B1" s="29" t="s">
        <v>138</v>
      </c>
      <c r="C1" s="30" t="s">
        <v>59</v>
      </c>
      <c r="D1" s="30" t="s">
        <v>54</v>
      </c>
      <c r="E1" s="30" t="s">
        <v>47</v>
      </c>
      <c r="F1" s="30" t="s">
        <v>48</v>
      </c>
      <c r="G1" s="28" t="s">
        <v>49</v>
      </c>
      <c r="H1" s="30" t="s">
        <v>162</v>
      </c>
      <c r="I1" s="30" t="s">
        <v>63</v>
      </c>
      <c r="J1" s="30" t="s">
        <v>157</v>
      </c>
      <c r="K1" s="30" t="s">
        <v>156</v>
      </c>
      <c r="M1" s="30" t="s">
        <v>68</v>
      </c>
      <c r="N1" s="30" t="s">
        <v>69</v>
      </c>
      <c r="O1" s="30" t="s">
        <v>70</v>
      </c>
      <c r="P1" s="28" t="s">
        <v>85</v>
      </c>
      <c r="Q1" s="30" t="s">
        <v>141</v>
      </c>
      <c r="R1" s="30" t="s">
        <v>386</v>
      </c>
    </row>
    <row r="2" spans="1:18">
      <c r="A2" s="98" t="s">
        <v>33</v>
      </c>
      <c r="B2" s="32" t="s">
        <v>51</v>
      </c>
      <c r="C2" s="99">
        <v>1</v>
      </c>
      <c r="D2" s="100">
        <f>IF(OR(A2="",B2="",C2=""),"",(C2*12))</f>
        <v>12</v>
      </c>
      <c r="E2" s="101">
        <f ca="1">(IF(OR(A2="",B2="",C2=""),"",IF($C$34=1,K2+INDIRECT($A2&amp;"!D"&amp;MATCH(Cotation!$B2,Cond,0)+5),IF($C$34&lt;6,K2+INDIRECT($A2&amp;"!G"&amp;MATCH(Cotation!$B2,Cond,0)+5),IF($C$34&lt;11,K2+INDIRECT($A2&amp;"!J"&amp;MATCH(Cotation!$B2,Cond,0)+5),IF($C$34&gt;=11,K2+INDIRECT($A2&amp;"!M"&amp;MATCH(Cotation!$B2,Cond,0)+5)))))))</f>
        <v>1.9469047619047617</v>
      </c>
      <c r="F2" s="102">
        <f ca="1">IF(OR(A2="",B2="",C2=""),"",E2*12)</f>
        <v>23.362857142857141</v>
      </c>
      <c r="G2" s="103">
        <f ca="1">IF(OR(A2="",B2="",C2=""),"",(C2*F2))</f>
        <v>23.362857142857141</v>
      </c>
      <c r="H2" s="104">
        <f ca="1">(IF(OR(A2="",B2="",C2=""),"",IF($C$34="","",IF($C$34=1,K2+INDIRECT($A2&amp;"!b"&amp;MATCH(Cotation!$B2,Cond,0)+5),IF($C$34&lt;6,K2+INDIRECT($A2&amp;"!B"&amp;MATCH(Cotation!$B2,Cond,0)+5),IF($C$34&lt;11,K2+INDIRECT($A2&amp;"!B"&amp;MATCH(Cotation!$B2,Cond,0)+5),IF($C$34&gt;=11,K2+INDIRECT($A2&amp;"!B"&amp;MATCH(Cotation!$B2,Cond,0)+5))))))))</f>
        <v>1.7069047619047619</v>
      </c>
      <c r="I2" s="105">
        <f ca="1">IF(H2="","",G2-(H2*D2))</f>
        <v>2.879999999999999</v>
      </c>
      <c r="J2" s="125">
        <f>(IF(OR(A2="",B2="",C2=""),"",IF(B2="Pot de 250g",(250*D2),IF(B2="Pot de 500g",(500*D2),IF(B2="Pot de 1kg",(1000*D2),"")))))</f>
        <v>3000</v>
      </c>
      <c r="K2" s="126">
        <f>(IF(OR(A2="",B2="",C2=""),"",((J2/1000)*$K$34)/D2))</f>
        <v>0.10690476190476191</v>
      </c>
      <c r="M2" s="63"/>
      <c r="N2" s="53" t="s">
        <v>142</v>
      </c>
      <c r="O2" s="52">
        <f ca="1">TODAY()</f>
        <v>41663</v>
      </c>
      <c r="P2" s="127" t="s">
        <v>101</v>
      </c>
      <c r="Q2" s="63" t="s">
        <v>97</v>
      </c>
      <c r="R2" s="68">
        <v>150</v>
      </c>
    </row>
    <row r="3" spans="1:18">
      <c r="A3" s="98" t="s">
        <v>60</v>
      </c>
      <c r="B3" s="32" t="s">
        <v>51</v>
      </c>
      <c r="C3" s="99">
        <v>1</v>
      </c>
      <c r="D3" s="100">
        <f>IF(OR(A3="",B3="",C3=""),"",(C3*12))</f>
        <v>12</v>
      </c>
      <c r="E3" s="101">
        <f ca="1">(IF(OR(A3="",B3="",C3=""),"",IF($C$34=1,K3+INDIRECT($A3&amp;"!D"&amp;MATCH(Cotation!$B3,Cond,0)+5),IF($C$34&lt;6,K3+INDIRECT($A3&amp;"!G"&amp;MATCH(Cotation!$B3,Cond,0)+5),IF($C$34&lt;11,K3+INDIRECT($A3&amp;"!J"&amp;MATCH(Cotation!$B3,Cond,0)+5),IF($C$34&gt;=11,K3+INDIRECT($A3&amp;"!M"&amp;MATCH(Cotation!$B3,Cond,0)+5)))))))</f>
        <v>1.9814047619047617</v>
      </c>
      <c r="F3" s="102">
        <f ca="1">IF(OR(A3="",B3="",C3=""),"",E3*12)</f>
        <v>23.776857142857139</v>
      </c>
      <c r="G3" s="103">
        <f ca="1">IF(OR(A3="",B3="",C3=""),"",(C3*F3))</f>
        <v>23.776857142857139</v>
      </c>
      <c r="H3" s="104">
        <f ca="1">(IF(OR(A3="",B3="",C3=""),"",IF($C$34="","",IF($C$34=1,K3+INDIRECT($A3&amp;"!b"&amp;MATCH(Cotation!$B3,Cond,0)+5),IF($C$34&lt;6,K3+INDIRECT($A3&amp;"!B"&amp;MATCH(Cotation!$B3,Cond,0)+5),IF($C$34&lt;11,K3+INDIRECT($A3&amp;"!B"&amp;MATCH(Cotation!$B3,Cond,0)+5),IF($C$34&gt;=11,K3+INDIRECT($A3&amp;"!B"&amp;MATCH(Cotation!$B3,Cond,0)+5))))))))</f>
        <v>1.7369047619047617</v>
      </c>
      <c r="I3" s="105">
        <f t="shared" ref="I3:I33" ca="1" si="0">IF(H3="","",G3-(H3*D3))</f>
        <v>2.9339999999999975</v>
      </c>
      <c r="J3" s="125">
        <f t="shared" ref="J3:J33" si="1">(IF(OR(A3="",B3="",C3=""),"",IF(B3="Pot de 250g",(250*D3),IF(B3="Pot de 500g",(500*D3),IF(B3="Pot de 1kg",(1000*D3),"")))))</f>
        <v>3000</v>
      </c>
      <c r="K3" s="126">
        <f t="shared" ref="K3:K33" si="2">(IF(OR(A3="",B3="",C3="",$M$13=""),"",((J3/1000)*$K$34)/D3))</f>
        <v>0.10690476190476191</v>
      </c>
    </row>
    <row r="4" spans="1:18">
      <c r="A4" s="98" t="s">
        <v>34</v>
      </c>
      <c r="B4" s="32" t="s">
        <v>51</v>
      </c>
      <c r="C4" s="99">
        <v>1</v>
      </c>
      <c r="D4" s="100">
        <f t="shared" ref="D4:D33" si="3">IF(OR(A4="",B4="",C4=""),"",(C4*12))</f>
        <v>12</v>
      </c>
      <c r="E4" s="101">
        <f ca="1">(IF(OR(A4="",B4="",C4=""),"",IF($C$34=1,K4+INDIRECT($A4&amp;"!D"&amp;MATCH(Cotation!$B4,Cond,0)+5),IF($C$34&lt;6,K4+INDIRECT($A4&amp;"!G"&amp;MATCH(Cotation!$B4,Cond,0)+5),IF($C$34&lt;11,K4+INDIRECT($A4&amp;"!J"&amp;MATCH(Cotation!$B4,Cond,0)+5),IF($C$34&gt;=11,K4+INDIRECT($A4&amp;"!M"&amp;MATCH(Cotation!$B4,Cond,0)+5)))))))</f>
        <v>1.9469047619047617</v>
      </c>
      <c r="F4" s="102">
        <f ca="1">IF(OR(A4="",B4="",C4=""),"",E4*12)</f>
        <v>23.362857142857141</v>
      </c>
      <c r="G4" s="103">
        <f ca="1">IF(OR(A4="",B4="",C4=""),"",(C4*F4))</f>
        <v>23.362857142857141</v>
      </c>
      <c r="H4" s="104">
        <f ca="1">(IF(OR(A4="",B4="",C4=""),"",IF($C$34="","",IF($C$34=1,K4+INDIRECT($A4&amp;"!b"&amp;MATCH(Cotation!$B4,Cond,0)+5),IF($C$34&lt;6,K4+INDIRECT($A4&amp;"!B"&amp;MATCH(Cotation!$B4,Cond,0)+5),IF($C$34&lt;11,K4+INDIRECT($A4&amp;"!B"&amp;MATCH(Cotation!$B4,Cond,0)+5),IF($C$34&gt;=11,K4+INDIRECT($A4&amp;"!B"&amp;MATCH(Cotation!$B4,Cond,0)+5))))))))</f>
        <v>1.7069047619047619</v>
      </c>
      <c r="I4" s="105">
        <f t="shared" ca="1" si="0"/>
        <v>2.879999999999999</v>
      </c>
      <c r="J4" s="125">
        <f t="shared" si="1"/>
        <v>3000</v>
      </c>
      <c r="K4" s="126">
        <f t="shared" si="2"/>
        <v>0.10690476190476191</v>
      </c>
    </row>
    <row r="5" spans="1:18">
      <c r="A5" s="98" t="s">
        <v>35</v>
      </c>
      <c r="B5" s="32" t="s">
        <v>51</v>
      </c>
      <c r="C5" s="99">
        <v>1</v>
      </c>
      <c r="D5" s="100">
        <f t="shared" si="3"/>
        <v>12</v>
      </c>
      <c r="E5" s="101">
        <f ca="1">(IF(OR(A5="",B5="",C5=""),"",IF($C$34=1,K5+INDIRECT($A5&amp;"!D"&amp;MATCH(Cotation!$B5,Cond,0)+5),IF($C$34&lt;6,K5+INDIRECT($A5&amp;"!G"&amp;MATCH(Cotation!$B5,Cond,0)+5),IF($C$34&lt;11,K5+INDIRECT($A5&amp;"!J"&amp;MATCH(Cotation!$B5,Cond,0)+5),IF($C$34&gt;=11,K5+INDIRECT($A5&amp;"!M"&amp;MATCH(Cotation!$B5,Cond,0)+5)))))))</f>
        <v>1.9469047619047617</v>
      </c>
      <c r="F5" s="102">
        <f t="shared" ref="F5:F33" ca="1" si="4">IF(OR(A5="",B5="",C5=""),"",E5*12)</f>
        <v>23.362857142857141</v>
      </c>
      <c r="G5" s="103">
        <f t="shared" ref="G5:G33" ca="1" si="5">IF(OR(A5="",B5="",C5=""),"",(C5*F5))</f>
        <v>23.362857142857141</v>
      </c>
      <c r="H5" s="104">
        <f ca="1">(IF(OR(A5="",B5="",C5=""),"",IF($C$34="","",IF($C$34=1,K5+INDIRECT($A5&amp;"!b"&amp;MATCH(Cotation!$B5,Cond,0)+5),IF($C$34&lt;6,K5+INDIRECT($A5&amp;"!B"&amp;MATCH(Cotation!$B5,Cond,0)+5),IF($C$34&lt;11,K5+INDIRECT($A5&amp;"!B"&amp;MATCH(Cotation!$B5,Cond,0)+5),IF($C$34&gt;=11,K5+INDIRECT($A5&amp;"!B"&amp;MATCH(Cotation!$B5,Cond,0)+5))))))))</f>
        <v>1.7069047619047619</v>
      </c>
      <c r="I5" s="105">
        <f t="shared" ca="1" si="0"/>
        <v>2.879999999999999</v>
      </c>
      <c r="J5" s="125">
        <f t="shared" si="1"/>
        <v>3000</v>
      </c>
      <c r="K5" s="126">
        <f t="shared" si="2"/>
        <v>0.10690476190476191</v>
      </c>
    </row>
    <row r="6" spans="1:18">
      <c r="A6" s="98" t="s">
        <v>36</v>
      </c>
      <c r="B6" s="32" t="s">
        <v>51</v>
      </c>
      <c r="C6" s="99">
        <v>1</v>
      </c>
      <c r="D6" s="100">
        <f t="shared" si="3"/>
        <v>12</v>
      </c>
      <c r="E6" s="101">
        <f ca="1">(IF(OR(A6="",B6="",C6=""),"",IF($C$34=1,K6+INDIRECT($A6&amp;"!D"&amp;MATCH(Cotation!$B6,Cond,0)+5),IF($C$34&lt;6,K6+INDIRECT($A6&amp;"!G"&amp;MATCH(Cotation!$B6,Cond,0)+5),IF($C$34&lt;11,K6+INDIRECT($A6&amp;"!J"&amp;MATCH(Cotation!$B6,Cond,0)+5),IF($C$34&gt;=11,K6+INDIRECT($A6&amp;"!M"&amp;MATCH(Cotation!$B6,Cond,0)+5)))))))</f>
        <v>2.1654047619047621</v>
      </c>
      <c r="F6" s="102">
        <f t="shared" ca="1" si="4"/>
        <v>25.984857142857145</v>
      </c>
      <c r="G6" s="103">
        <f t="shared" ca="1" si="5"/>
        <v>25.984857142857145</v>
      </c>
      <c r="H6" s="104">
        <f ca="1">(IF(OR(A6="",B6="",C6=""),"",IF($C$34="","",IF($C$34=1,K6+INDIRECT($A6&amp;"!b"&amp;MATCH(Cotation!$B6,Cond,0)+5),IF($C$34&lt;6,K6+INDIRECT($A6&amp;"!B"&amp;MATCH(Cotation!$B6,Cond,0)+5),IF($C$34&lt;11,K6+INDIRECT($A6&amp;"!B"&amp;MATCH(Cotation!$B6,Cond,0)+5),IF($C$34&gt;=11,K6+INDIRECT($A6&amp;"!B"&amp;MATCH(Cotation!$B6,Cond,0)+5))))))))</f>
        <v>1.8969047619047619</v>
      </c>
      <c r="I6" s="105">
        <f t="shared" ca="1" si="0"/>
        <v>3.2220000000000013</v>
      </c>
      <c r="J6" s="125">
        <f t="shared" si="1"/>
        <v>3000</v>
      </c>
      <c r="K6" s="126">
        <f t="shared" si="2"/>
        <v>0.10690476190476191</v>
      </c>
    </row>
    <row r="7" spans="1:18">
      <c r="A7" s="98" t="s">
        <v>37</v>
      </c>
      <c r="B7" s="32" t="s">
        <v>51</v>
      </c>
      <c r="C7" s="99">
        <v>1</v>
      </c>
      <c r="D7" s="100">
        <f t="shared" si="3"/>
        <v>12</v>
      </c>
      <c r="E7" s="101">
        <f ca="1">(IF(OR(A7="",B7="",C7=""),"",IF($C$34=1,K7+INDIRECT($A7&amp;"!D"&amp;MATCH(Cotation!$B7,Cond,0)+5),IF($C$34&lt;6,K7+INDIRECT($A7&amp;"!G"&amp;MATCH(Cotation!$B7,Cond,0)+5),IF($C$34&lt;11,K7+INDIRECT($A7&amp;"!J"&amp;MATCH(Cotation!$B7,Cond,0)+5),IF($C$34&gt;=11,K7+INDIRECT($A7&amp;"!M"&amp;MATCH(Cotation!$B7,Cond,0)+5)))))))</f>
        <v>1.9469047619047617</v>
      </c>
      <c r="F7" s="102">
        <f t="shared" ca="1" si="4"/>
        <v>23.362857142857141</v>
      </c>
      <c r="G7" s="103">
        <f t="shared" ca="1" si="5"/>
        <v>23.362857142857141</v>
      </c>
      <c r="H7" s="104">
        <f ca="1">(IF(OR(A7="",B7="",C7=""),"",IF($C$34="","",IF($C$34=1,K7+INDIRECT($A7&amp;"!b"&amp;MATCH(Cotation!$B7,Cond,0)+5),IF($C$34&lt;6,K7+INDIRECT($A7&amp;"!B"&amp;MATCH(Cotation!$B7,Cond,0)+5),IF($C$34&lt;11,K7+INDIRECT($A7&amp;"!B"&amp;MATCH(Cotation!$B7,Cond,0)+5),IF($C$34&gt;=11,K7+INDIRECT($A7&amp;"!B"&amp;MATCH(Cotation!$B7,Cond,0)+5))))))))</f>
        <v>1.7069047619047619</v>
      </c>
      <c r="I7" s="105">
        <f t="shared" ca="1" si="0"/>
        <v>2.879999999999999</v>
      </c>
      <c r="J7" s="125">
        <f t="shared" si="1"/>
        <v>3000</v>
      </c>
      <c r="K7" s="126">
        <f t="shared" si="2"/>
        <v>0.10690476190476191</v>
      </c>
    </row>
    <row r="8" spans="1:18">
      <c r="A8" s="98" t="s">
        <v>38</v>
      </c>
      <c r="B8" s="32" t="s">
        <v>51</v>
      </c>
      <c r="C8" s="99">
        <v>1</v>
      </c>
      <c r="D8" s="100">
        <f t="shared" si="3"/>
        <v>12</v>
      </c>
      <c r="E8" s="101">
        <f ca="1">(IF(OR(A8="",B8="",C8=""),"",IF($C$34=1,K8+INDIRECT($A8&amp;"!D"&amp;MATCH(Cotation!$B8,Cond,0)+5),IF($C$34&lt;6,K8+INDIRECT($A8&amp;"!G"&amp;MATCH(Cotation!$B8,Cond,0)+5),IF($C$34&lt;11,K8+INDIRECT($A8&amp;"!J"&amp;MATCH(Cotation!$B8,Cond,0)+5),IF($C$34&gt;=11,K8+INDIRECT($A8&amp;"!M"&amp;MATCH(Cotation!$B8,Cond,0)+5)))))))</f>
        <v>2.1654047619047621</v>
      </c>
      <c r="F8" s="102">
        <f t="shared" ca="1" si="4"/>
        <v>25.984857142857145</v>
      </c>
      <c r="G8" s="103">
        <f t="shared" ca="1" si="5"/>
        <v>25.984857142857145</v>
      </c>
      <c r="H8" s="104">
        <f ca="1">(IF(OR(A8="",B8="",C8=""),"",IF($C$34="","",IF($C$34=1,K8+INDIRECT($A8&amp;"!b"&amp;MATCH(Cotation!$B8,Cond,0)+5),IF($C$34&lt;6,K8+INDIRECT($A8&amp;"!B"&amp;MATCH(Cotation!$B8,Cond,0)+5),IF($C$34&lt;11,K8+INDIRECT($A8&amp;"!B"&amp;MATCH(Cotation!$B8,Cond,0)+5),IF($C$34&gt;=11,K8+INDIRECT($A8&amp;"!B"&amp;MATCH(Cotation!$B8,Cond,0)+5))))))))</f>
        <v>1.8969047619047619</v>
      </c>
      <c r="I8" s="105">
        <f t="shared" ca="1" si="0"/>
        <v>3.2220000000000013</v>
      </c>
      <c r="J8" s="125">
        <f t="shared" si="1"/>
        <v>3000</v>
      </c>
      <c r="K8" s="126">
        <f t="shared" si="2"/>
        <v>0.10690476190476191</v>
      </c>
    </row>
    <row r="9" spans="1:18">
      <c r="A9" s="98" t="s">
        <v>39</v>
      </c>
      <c r="B9" s="32" t="s">
        <v>51</v>
      </c>
      <c r="C9" s="99">
        <v>1</v>
      </c>
      <c r="D9" s="100">
        <f t="shared" si="3"/>
        <v>12</v>
      </c>
      <c r="E9" s="101">
        <f ca="1">(IF(OR(A9="",B9="",C9=""),"",IF($C$34=1,K9+INDIRECT($A9&amp;"!D"&amp;MATCH(Cotation!$B9,Cond,0)+5),IF($C$34&lt;6,K9+INDIRECT($A9&amp;"!G"&amp;MATCH(Cotation!$B9,Cond,0)+5),IF($C$34&lt;11,K9+INDIRECT($A9&amp;"!J"&amp;MATCH(Cotation!$B9,Cond,0)+5),IF($C$34&gt;=11,K9+INDIRECT($A9&amp;"!M"&amp;MATCH(Cotation!$B9,Cond,0)+5)))))))</f>
        <v>1.9469047619047617</v>
      </c>
      <c r="F9" s="102">
        <f t="shared" ca="1" si="4"/>
        <v>23.362857142857141</v>
      </c>
      <c r="G9" s="103">
        <f t="shared" ca="1" si="5"/>
        <v>23.362857142857141</v>
      </c>
      <c r="H9" s="104">
        <f ca="1">(IF(OR(A9="",B9="",C9=""),"",IF($C$34="","",IF($C$34=1,K9+INDIRECT($A9&amp;"!b"&amp;MATCH(Cotation!$B9,Cond,0)+5),IF($C$34&lt;6,K9+INDIRECT($A9&amp;"!B"&amp;MATCH(Cotation!$B9,Cond,0)+5),IF($C$34&lt;11,K9+INDIRECT($A9&amp;"!B"&amp;MATCH(Cotation!$B9,Cond,0)+5),IF($C$34&gt;=11,K9+INDIRECT($A9&amp;"!B"&amp;MATCH(Cotation!$B9,Cond,0)+5))))))))</f>
        <v>1.7069047619047619</v>
      </c>
      <c r="I9" s="105">
        <f t="shared" ca="1" si="0"/>
        <v>2.879999999999999</v>
      </c>
      <c r="J9" s="125">
        <f t="shared" si="1"/>
        <v>3000</v>
      </c>
      <c r="K9" s="126">
        <f t="shared" si="2"/>
        <v>0.10690476190476191</v>
      </c>
      <c r="M9" s="69" t="s">
        <v>129</v>
      </c>
    </row>
    <row r="10" spans="1:18">
      <c r="A10" s="98" t="s">
        <v>40</v>
      </c>
      <c r="B10" s="32" t="s">
        <v>51</v>
      </c>
      <c r="C10" s="99">
        <v>1</v>
      </c>
      <c r="D10" s="100">
        <f t="shared" si="3"/>
        <v>12</v>
      </c>
      <c r="E10" s="101">
        <f ca="1">(IF(OR(A10="",B10="",C10=""),"",IF($C$34=1,K10+INDIRECT($A10&amp;"!D"&amp;MATCH(Cotation!$B10,Cond,0)+5),IF($C$34&lt;6,K10+INDIRECT($A10&amp;"!G"&amp;MATCH(Cotation!$B10,Cond,0)+5),IF($C$34&lt;11,K10+INDIRECT($A10&amp;"!J"&amp;MATCH(Cotation!$B10,Cond,0)+5),IF($C$34&gt;=11,K10+INDIRECT($A10&amp;"!M"&amp;MATCH(Cotation!$B10,Cond,0)+5)))))))</f>
        <v>2.1654047619047621</v>
      </c>
      <c r="F10" s="102">
        <f t="shared" ca="1" si="4"/>
        <v>25.984857142857145</v>
      </c>
      <c r="G10" s="103">
        <f t="shared" ca="1" si="5"/>
        <v>25.984857142857145</v>
      </c>
      <c r="H10" s="104">
        <f ca="1">(IF(OR(A10="",B10="",C10=""),"",IF($C$34="","",IF($C$34=1,K10+INDIRECT($A10&amp;"!b"&amp;MATCH(Cotation!$B10,Cond,0)+5),IF($C$34&lt;6,K10+INDIRECT($A10&amp;"!B"&amp;MATCH(Cotation!$B10,Cond,0)+5),IF($C$34&lt;11,K10+INDIRECT($A10&amp;"!B"&amp;MATCH(Cotation!$B10,Cond,0)+5),IF($C$34&gt;=11,K10+INDIRECT($A10&amp;"!B"&amp;MATCH(Cotation!$B10,Cond,0)+5))))))))</f>
        <v>1.8969047619047619</v>
      </c>
      <c r="I10" s="105">
        <f t="shared" ca="1" si="0"/>
        <v>3.2220000000000013</v>
      </c>
      <c r="J10" s="125">
        <f t="shared" si="1"/>
        <v>3000</v>
      </c>
      <c r="K10" s="126">
        <f t="shared" si="2"/>
        <v>0.10690476190476191</v>
      </c>
      <c r="M10" s="63"/>
      <c r="N10" s="72"/>
    </row>
    <row r="11" spans="1:18">
      <c r="A11" s="98" t="s">
        <v>41</v>
      </c>
      <c r="B11" s="32" t="s">
        <v>51</v>
      </c>
      <c r="C11" s="99">
        <v>1</v>
      </c>
      <c r="D11" s="100">
        <f t="shared" si="3"/>
        <v>12</v>
      </c>
      <c r="E11" s="101">
        <f ca="1">(IF(OR(A11="",B11="",C11=""),"",IF($C$34=1,K11+INDIRECT($A11&amp;"!D"&amp;MATCH(Cotation!$B11,Cond,0)+5),IF($C$34&lt;6,K11+INDIRECT($A11&amp;"!G"&amp;MATCH(Cotation!$B11,Cond,0)+5),IF($C$34&lt;11,K11+INDIRECT($A11&amp;"!J"&amp;MATCH(Cotation!$B11,Cond,0)+5),IF($C$34&gt;=11,K11+INDIRECT($A11&amp;"!M"&amp;MATCH(Cotation!$B11,Cond,0)+5)))))))</f>
        <v>2.1654047619047621</v>
      </c>
      <c r="F11" s="102">
        <f t="shared" ca="1" si="4"/>
        <v>25.984857142857145</v>
      </c>
      <c r="G11" s="103">
        <f t="shared" ca="1" si="5"/>
        <v>25.984857142857145</v>
      </c>
      <c r="H11" s="104">
        <f ca="1">(IF(OR(A11="",B11="",C11=""),"",IF($C$34="","",IF($C$34=1,K11+INDIRECT($A11&amp;"!b"&amp;MATCH(Cotation!$B11,Cond,0)+5),IF($C$34&lt;6,K11+INDIRECT($A11&amp;"!B"&amp;MATCH(Cotation!$B11,Cond,0)+5),IF($C$34&lt;11,K11+INDIRECT($A11&amp;"!B"&amp;MATCH(Cotation!$B11,Cond,0)+5),IF($C$34&gt;=11,K11+INDIRECT($A11&amp;"!B"&amp;MATCH(Cotation!$B11,Cond,0)+5))))))))</f>
        <v>1.8969047619047619</v>
      </c>
      <c r="I11" s="105">
        <f t="shared" ca="1" si="0"/>
        <v>3.2220000000000013</v>
      </c>
      <c r="J11" s="125">
        <f t="shared" si="1"/>
        <v>3000</v>
      </c>
      <c r="K11" s="126">
        <f t="shared" si="2"/>
        <v>0.10690476190476191</v>
      </c>
      <c r="M11" s="72"/>
      <c r="N11" s="72"/>
    </row>
    <row r="12" spans="1:18">
      <c r="A12" s="98" t="s">
        <v>42</v>
      </c>
      <c r="B12" s="32" t="s">
        <v>51</v>
      </c>
      <c r="C12" s="99">
        <v>1</v>
      </c>
      <c r="D12" s="100">
        <f t="shared" si="3"/>
        <v>12</v>
      </c>
      <c r="E12" s="101">
        <f ca="1">(IF(OR(A12="",B12="",C12=""),"",IF($C$34=1,K12+INDIRECT($A12&amp;"!D"&amp;MATCH(Cotation!$B12,Cond,0)+5),IF($C$34&lt;6,K12+INDIRECT($A12&amp;"!G"&amp;MATCH(Cotation!$B12,Cond,0)+5),IF($C$34&lt;11,K12+INDIRECT($A12&amp;"!J"&amp;MATCH(Cotation!$B12,Cond,0)+5),IF($C$34&gt;=11,K12+INDIRECT($A12&amp;"!M"&amp;MATCH(Cotation!$B12,Cond,0)+5)))))))</f>
        <v>2.1654047619047621</v>
      </c>
      <c r="F12" s="102">
        <f t="shared" ca="1" si="4"/>
        <v>25.984857142857145</v>
      </c>
      <c r="G12" s="103">
        <f t="shared" ca="1" si="5"/>
        <v>25.984857142857145</v>
      </c>
      <c r="H12" s="104">
        <f ca="1">(IF(OR(A12="",B12="",C12=""),"",IF($C$34="","",IF($C$34=1,K12+INDIRECT($A12&amp;"!b"&amp;MATCH(Cotation!$B12,Cond,0)+5),IF($C$34&lt;6,K12+INDIRECT($A12&amp;"!B"&amp;MATCH(Cotation!$B12,Cond,0)+5),IF($C$34&lt;11,K12+INDIRECT($A12&amp;"!B"&amp;MATCH(Cotation!$B12,Cond,0)+5),IF($C$34&gt;=11,K12+INDIRECT($A12&amp;"!B"&amp;MATCH(Cotation!$B12,Cond,0)+5))))))))</f>
        <v>1.8969047619047619</v>
      </c>
      <c r="I12" s="105">
        <f t="shared" ca="1" si="0"/>
        <v>3.2220000000000013</v>
      </c>
      <c r="J12" s="125">
        <f t="shared" si="1"/>
        <v>3000</v>
      </c>
      <c r="K12" s="126">
        <f t="shared" si="2"/>
        <v>0.10690476190476191</v>
      </c>
      <c r="M12" s="69" t="s">
        <v>154</v>
      </c>
      <c r="N12" s="73"/>
    </row>
    <row r="13" spans="1:18">
      <c r="A13" s="98" t="s">
        <v>56</v>
      </c>
      <c r="B13" s="32" t="s">
        <v>51</v>
      </c>
      <c r="C13" s="99">
        <v>1</v>
      </c>
      <c r="D13" s="100">
        <f t="shared" si="3"/>
        <v>12</v>
      </c>
      <c r="E13" s="101">
        <f ca="1">(IF(OR(A13="",B13="",C13=""),"",IF($C$34=1,K13+INDIRECT($A13&amp;"!D"&amp;MATCH(Cotation!$B13,Cond,0)+5),IF($C$34&lt;6,K13+INDIRECT($A13&amp;"!G"&amp;MATCH(Cotation!$B13,Cond,0)+5),IF($C$34&lt;11,K13+INDIRECT($A13&amp;"!J"&amp;MATCH(Cotation!$B13,Cond,0)+5),IF($C$34&gt;=11,K13+INDIRECT($A13&amp;"!M"&amp;MATCH(Cotation!$B13,Cond,0)+5)))))))</f>
        <v>0.10690476190476191</v>
      </c>
      <c r="F13" s="102">
        <f t="shared" ca="1" si="4"/>
        <v>1.2828571428571429</v>
      </c>
      <c r="G13" s="103">
        <f t="shared" ca="1" si="5"/>
        <v>1.2828571428571429</v>
      </c>
      <c r="H13" s="104">
        <f ca="1">(IF(OR(A13="",B13="",C13=""),"",IF($C$34="","",IF($C$34=1,K13+INDIRECT($A13&amp;"!b"&amp;MATCH(Cotation!$B13,Cond,0)+5),IF($C$34&lt;6,K13+INDIRECT($A13&amp;"!B"&amp;MATCH(Cotation!$B13,Cond,0)+5),IF($C$34&lt;11,K13+INDIRECT($A13&amp;"!B"&amp;MATCH(Cotation!$B13,Cond,0)+5),IF($C$34&gt;=11,K13+INDIRECT($A13&amp;"!B"&amp;MATCH(Cotation!$B13,Cond,0)+5))))))))</f>
        <v>0.10690476190476191</v>
      </c>
      <c r="I13" s="105">
        <f t="shared" ca="1" si="0"/>
        <v>0</v>
      </c>
      <c r="J13" s="125">
        <f t="shared" si="1"/>
        <v>3000</v>
      </c>
      <c r="K13" s="126">
        <f t="shared" si="2"/>
        <v>0.10690476190476191</v>
      </c>
      <c r="M13" s="148">
        <f>ROUND(INDEX(Port!A:Q,MATCH(R2,Port!C:C,0),MATCH(J34,Port!3:3)),2)</f>
        <v>17.96</v>
      </c>
    </row>
    <row r="14" spans="1:18">
      <c r="A14" s="98" t="s">
        <v>45</v>
      </c>
      <c r="B14" s="32" t="s">
        <v>51</v>
      </c>
      <c r="C14" s="99">
        <v>1</v>
      </c>
      <c r="D14" s="100">
        <f t="shared" si="3"/>
        <v>12</v>
      </c>
      <c r="E14" s="101">
        <f ca="1">(IF(OR(A14="",B14="",C14=""),"",IF($C$34=1,K14+INDIRECT($A14&amp;"!D"&amp;MATCH(Cotation!$B14,Cond,0)+5),IF($C$34&lt;6,K14+INDIRECT($A14&amp;"!G"&amp;MATCH(Cotation!$B14,Cond,0)+5),IF($C$34&lt;11,K14+INDIRECT($A14&amp;"!J"&amp;MATCH(Cotation!$B14,Cond,0)+5),IF($C$34&gt;=11,K14+INDIRECT($A14&amp;"!M"&amp;MATCH(Cotation!$B14,Cond,0)+5)))))))</f>
        <v>0.10690476190476191</v>
      </c>
      <c r="F14" s="102">
        <f t="shared" ca="1" si="4"/>
        <v>1.2828571428571429</v>
      </c>
      <c r="G14" s="103">
        <f t="shared" ca="1" si="5"/>
        <v>1.2828571428571429</v>
      </c>
      <c r="H14" s="104">
        <f ca="1">(IF(OR(A14="",B14="",C14=""),"",IF($C$34="","",IF($C$34=1,K14+INDIRECT($A14&amp;"!b"&amp;MATCH(Cotation!$B14,Cond,0)+5),IF($C$34&lt;6,K14+INDIRECT($A14&amp;"!B"&amp;MATCH(Cotation!$B14,Cond,0)+5),IF($C$34&lt;11,K14+INDIRECT($A14&amp;"!B"&amp;MATCH(Cotation!$B14,Cond,0)+5),IF($C$34&gt;=11,K14+INDIRECT($A14&amp;"!B"&amp;MATCH(Cotation!$B14,Cond,0)+5))))))))</f>
        <v>0.10690476190476191</v>
      </c>
      <c r="I14" s="105">
        <f t="shared" ca="1" si="0"/>
        <v>0</v>
      </c>
      <c r="J14" s="125">
        <f t="shared" si="1"/>
        <v>3000</v>
      </c>
      <c r="K14" s="126">
        <f t="shared" si="2"/>
        <v>0.10690476190476191</v>
      </c>
    </row>
    <row r="15" spans="1:18">
      <c r="A15" s="98" t="s">
        <v>57</v>
      </c>
      <c r="B15" s="32" t="s">
        <v>51</v>
      </c>
      <c r="C15" s="99">
        <v>1</v>
      </c>
      <c r="D15" s="100">
        <f t="shared" si="3"/>
        <v>12</v>
      </c>
      <c r="E15" s="101">
        <f ca="1">(IF(OR(A15="",B15="",C15=""),"",IF($C$34=1,K15+INDIRECT($A15&amp;"!D"&amp;MATCH(Cotation!$B15,Cond,0)+5),IF($C$34&lt;6,K15+INDIRECT($A15&amp;"!G"&amp;MATCH(Cotation!$B15,Cond,0)+5),IF($C$34&lt;11,K15+INDIRECT($A15&amp;"!J"&amp;MATCH(Cotation!$B15,Cond,0)+5),IF($C$34&gt;=11,K15+INDIRECT($A15&amp;"!M"&amp;MATCH(Cotation!$B15,Cond,0)+5)))))))</f>
        <v>0.10690476190476191</v>
      </c>
      <c r="F15" s="102">
        <f t="shared" ca="1" si="4"/>
        <v>1.2828571428571429</v>
      </c>
      <c r="G15" s="103">
        <f t="shared" ca="1" si="5"/>
        <v>1.2828571428571429</v>
      </c>
      <c r="H15" s="104">
        <f ca="1">(IF(OR(A15="",B15="",C15=""),"",IF($C$34="","",IF($C$34=1,K15+INDIRECT($A15&amp;"!b"&amp;MATCH(Cotation!$B15,Cond,0)+5),IF($C$34&lt;6,K15+INDIRECT($A15&amp;"!B"&amp;MATCH(Cotation!$B15,Cond,0)+5),IF($C$34&lt;11,K15+INDIRECT($A15&amp;"!B"&amp;MATCH(Cotation!$B15,Cond,0)+5),IF($C$34&gt;=11,K15+INDIRECT($A15&amp;"!B"&amp;MATCH(Cotation!$B15,Cond,0)+5))))))))</f>
        <v>0.10690476190476191</v>
      </c>
      <c r="I15" s="105">
        <f t="shared" ca="1" si="0"/>
        <v>0</v>
      </c>
      <c r="J15" s="125">
        <f t="shared" si="1"/>
        <v>3000</v>
      </c>
      <c r="K15" s="126">
        <f t="shared" si="2"/>
        <v>0.10690476190476191</v>
      </c>
    </row>
    <row r="16" spans="1:18">
      <c r="A16" s="98"/>
      <c r="B16" s="32"/>
      <c r="C16" s="99"/>
      <c r="D16" s="100" t="str">
        <f t="shared" si="3"/>
        <v/>
      </c>
      <c r="E16" s="101" t="str">
        <f ca="1">(IF(OR(A16="",B16="",C16=""),"",IF($C$34=1,K16+INDIRECT($A16&amp;"!D"&amp;MATCH(Cotation!$B16,Cond,0)+5),IF($C$34&lt;6,K16+INDIRECT($A16&amp;"!G"&amp;MATCH(Cotation!$B16,Cond,0)+5),IF($C$34&lt;11,K16+INDIRECT($A16&amp;"!J"&amp;MATCH(Cotation!$B16,Cond,0)+5),IF($C$34&gt;=11,K16+INDIRECT($A16&amp;"!M"&amp;MATCH(Cotation!$B16,Cond,0)+5)))))))</f>
        <v/>
      </c>
      <c r="F16" s="102" t="str">
        <f t="shared" si="4"/>
        <v/>
      </c>
      <c r="G16" s="103" t="str">
        <f t="shared" si="5"/>
        <v/>
      </c>
      <c r="H16" s="104" t="str">
        <f ca="1">(IF(OR(A16="",B16="",C16=""),"",IF($C$34="","",IF($C$34=1,K16+INDIRECT($A16&amp;"!b"&amp;MATCH(Cotation!$B16,Cond,0)+5),IF($C$34&lt;6,K16+INDIRECT($A16&amp;"!B"&amp;MATCH(Cotation!$B16,Cond,0)+5),IF($C$34&lt;11,K16+INDIRECT($A16&amp;"!B"&amp;MATCH(Cotation!$B16,Cond,0)+5),IF($C$34&gt;=11,K16+INDIRECT($A16&amp;"!B"&amp;MATCH(Cotation!$B16,Cond,0)+5))))))))</f>
        <v/>
      </c>
      <c r="I16" s="105" t="str">
        <f t="shared" ca="1" si="0"/>
        <v/>
      </c>
      <c r="J16" s="125" t="str">
        <f t="shared" si="1"/>
        <v/>
      </c>
      <c r="K16" s="126" t="str">
        <f t="shared" si="2"/>
        <v/>
      </c>
    </row>
    <row r="17" spans="1:11">
      <c r="A17" s="98"/>
      <c r="B17" s="32"/>
      <c r="C17" s="99"/>
      <c r="D17" s="100" t="str">
        <f t="shared" si="3"/>
        <v/>
      </c>
      <c r="E17" s="101" t="str">
        <f ca="1">(IF(OR(A17="",B17="",C17=""),"",IF($C$34=1,K17+INDIRECT($A17&amp;"!D"&amp;MATCH(Cotation!$B17,Cond,0)+5),IF($C$34&lt;6,K17+INDIRECT($A17&amp;"!G"&amp;MATCH(Cotation!$B17,Cond,0)+5),IF($C$34&lt;11,K17+INDIRECT($A17&amp;"!J"&amp;MATCH(Cotation!$B17,Cond,0)+5),IF($C$34&gt;=11,K17+INDIRECT($A17&amp;"!M"&amp;MATCH(Cotation!$B17,Cond,0)+5)))))))</f>
        <v/>
      </c>
      <c r="F17" s="102" t="str">
        <f t="shared" si="4"/>
        <v/>
      </c>
      <c r="G17" s="103" t="str">
        <f t="shared" si="5"/>
        <v/>
      </c>
      <c r="H17" s="104" t="str">
        <f ca="1">(IF(OR(A17="",B17="",C17=""),"",IF($C$34="","",IF($C$34=1,K17+INDIRECT($A17&amp;"!b"&amp;MATCH(Cotation!$B17,Cond,0)+5),IF($C$34&lt;6,K17+INDIRECT($A17&amp;"!B"&amp;MATCH(Cotation!$B17,Cond,0)+5),IF($C$34&lt;11,K17+INDIRECT($A17&amp;"!B"&amp;MATCH(Cotation!$B17,Cond,0)+5),IF($C$34&gt;=11,K17+INDIRECT($A17&amp;"!B"&amp;MATCH(Cotation!$B17,Cond,0)+5))))))))</f>
        <v/>
      </c>
      <c r="I17" s="105" t="str">
        <f t="shared" ca="1" si="0"/>
        <v/>
      </c>
      <c r="J17" s="125" t="str">
        <f t="shared" si="1"/>
        <v/>
      </c>
      <c r="K17" s="126" t="str">
        <f t="shared" si="2"/>
        <v/>
      </c>
    </row>
    <row r="18" spans="1:11">
      <c r="A18" s="98"/>
      <c r="B18" s="32"/>
      <c r="C18" s="99"/>
      <c r="D18" s="100" t="str">
        <f t="shared" si="3"/>
        <v/>
      </c>
      <c r="E18" s="101" t="str">
        <f ca="1">(IF(OR(A18="",B18="",C18=""),"",IF($C$34=1,K18+INDIRECT($A18&amp;"!D"&amp;MATCH(Cotation!$B18,Cond,0)+5),IF($C$34&lt;6,K18+INDIRECT($A18&amp;"!G"&amp;MATCH(Cotation!$B18,Cond,0)+5),IF($C$34&lt;11,K18+INDIRECT($A18&amp;"!J"&amp;MATCH(Cotation!$B18,Cond,0)+5),IF($C$34&gt;=11,K18+INDIRECT($A18&amp;"!M"&amp;MATCH(Cotation!$B18,Cond,0)+5)))))))</f>
        <v/>
      </c>
      <c r="F18" s="102" t="str">
        <f t="shared" si="4"/>
        <v/>
      </c>
      <c r="G18" s="103" t="str">
        <f t="shared" si="5"/>
        <v/>
      </c>
      <c r="H18" s="104" t="str">
        <f ca="1">(IF(OR(A18="",B18="",C18=""),"",IF($C$34="","",IF($C$34=1,K18+INDIRECT($A18&amp;"!b"&amp;MATCH(Cotation!$B18,Cond,0)+5),IF($C$34&lt;6,K18+INDIRECT($A18&amp;"!B"&amp;MATCH(Cotation!$B18,Cond,0)+5),IF($C$34&lt;11,K18+INDIRECT($A18&amp;"!B"&amp;MATCH(Cotation!$B18,Cond,0)+5),IF($C$34&gt;=11,K18+INDIRECT($A18&amp;"!B"&amp;MATCH(Cotation!$B18,Cond,0)+5))))))))</f>
        <v/>
      </c>
      <c r="I18" s="105" t="str">
        <f t="shared" ca="1" si="0"/>
        <v/>
      </c>
      <c r="J18" s="125" t="str">
        <f t="shared" si="1"/>
        <v/>
      </c>
      <c r="K18" s="126" t="str">
        <f t="shared" si="2"/>
        <v/>
      </c>
    </row>
    <row r="19" spans="1:11">
      <c r="A19" s="98"/>
      <c r="B19" s="32"/>
      <c r="C19" s="99"/>
      <c r="D19" s="100" t="str">
        <f t="shared" si="3"/>
        <v/>
      </c>
      <c r="E19" s="101" t="str">
        <f ca="1">(IF(OR(A19="",B19="",C19=""),"",IF($C$34=1,K19+INDIRECT($A19&amp;"!D"&amp;MATCH(Cotation!$B19,Cond,0)+5),IF($C$34&lt;6,K19+INDIRECT($A19&amp;"!G"&amp;MATCH(Cotation!$B19,Cond,0)+5),IF($C$34&lt;11,K19+INDIRECT($A19&amp;"!J"&amp;MATCH(Cotation!$B19,Cond,0)+5),IF($C$34&gt;=11,K19+INDIRECT($A19&amp;"!M"&amp;MATCH(Cotation!$B19,Cond,0)+5)))))))</f>
        <v/>
      </c>
      <c r="F19" s="102" t="str">
        <f t="shared" si="4"/>
        <v/>
      </c>
      <c r="G19" s="103" t="str">
        <f t="shared" si="5"/>
        <v/>
      </c>
      <c r="H19" s="104" t="str">
        <f ca="1">(IF(OR(A19="",B19="",C19=""),"",IF($C$34="","",IF($C$34=1,K19+INDIRECT($A19&amp;"!b"&amp;MATCH(Cotation!$B19,Cond,0)+5),IF($C$34&lt;6,K19+INDIRECT($A19&amp;"!B"&amp;MATCH(Cotation!$B19,Cond,0)+5),IF($C$34&lt;11,K19+INDIRECT($A19&amp;"!B"&amp;MATCH(Cotation!$B19,Cond,0)+5),IF($C$34&gt;=11,K19+INDIRECT($A19&amp;"!B"&amp;MATCH(Cotation!$B19,Cond,0)+5))))))))</f>
        <v/>
      </c>
      <c r="I19" s="105" t="str">
        <f t="shared" ca="1" si="0"/>
        <v/>
      </c>
      <c r="J19" s="125" t="str">
        <f t="shared" si="1"/>
        <v/>
      </c>
      <c r="K19" s="126" t="str">
        <f t="shared" si="2"/>
        <v/>
      </c>
    </row>
    <row r="20" spans="1:11">
      <c r="A20" s="98"/>
      <c r="B20" s="32"/>
      <c r="C20" s="99"/>
      <c r="D20" s="100" t="str">
        <f t="shared" si="3"/>
        <v/>
      </c>
      <c r="E20" s="101" t="str">
        <f ca="1">(IF(OR(A20="",B20="",C20=""),"",IF($C$34=1,K20+INDIRECT($A20&amp;"!D"&amp;MATCH(Cotation!$B20,Cond,0)+5),IF($C$34&lt;6,K20+INDIRECT($A20&amp;"!G"&amp;MATCH(Cotation!$B20,Cond,0)+5),IF($C$34&lt;11,K20+INDIRECT($A20&amp;"!J"&amp;MATCH(Cotation!$B20,Cond,0)+5),IF($C$34&gt;=11,K20+INDIRECT($A20&amp;"!M"&amp;MATCH(Cotation!$B20,Cond,0)+5)))))))</f>
        <v/>
      </c>
      <c r="F20" s="102" t="str">
        <f t="shared" si="4"/>
        <v/>
      </c>
      <c r="G20" s="103" t="str">
        <f t="shared" si="5"/>
        <v/>
      </c>
      <c r="H20" s="104" t="str">
        <f ca="1">(IF(OR(A20="",B20="",C20=""),"",IF($C$34="","",IF($C$34=1,K20+INDIRECT($A20&amp;"!b"&amp;MATCH(Cotation!$B20,Cond,0)+5),IF($C$34&lt;6,K20+INDIRECT($A20&amp;"!B"&amp;MATCH(Cotation!$B20,Cond,0)+5),IF($C$34&lt;11,K20+INDIRECT($A20&amp;"!B"&amp;MATCH(Cotation!$B20,Cond,0)+5),IF($C$34&gt;=11,K20+INDIRECT($A20&amp;"!B"&amp;MATCH(Cotation!$B20,Cond,0)+5))))))))</f>
        <v/>
      </c>
      <c r="I20" s="105" t="str">
        <f t="shared" ca="1" si="0"/>
        <v/>
      </c>
      <c r="J20" s="125" t="str">
        <f t="shared" si="1"/>
        <v/>
      </c>
      <c r="K20" s="126" t="str">
        <f t="shared" si="2"/>
        <v/>
      </c>
    </row>
    <row r="21" spans="1:11">
      <c r="A21" s="98"/>
      <c r="B21" s="32"/>
      <c r="C21" s="99"/>
      <c r="D21" s="100" t="str">
        <f t="shared" si="3"/>
        <v/>
      </c>
      <c r="E21" s="101" t="str">
        <f ca="1">(IF(OR(A21="",B21="",C21=""),"",IF($C$34=1,K21+INDIRECT($A21&amp;"!D"&amp;MATCH(Cotation!$B21,Cond,0)+5),IF($C$34&lt;6,K21+INDIRECT($A21&amp;"!G"&amp;MATCH(Cotation!$B21,Cond,0)+5),IF($C$34&lt;11,K21+INDIRECT($A21&amp;"!J"&amp;MATCH(Cotation!$B21,Cond,0)+5),IF($C$34&gt;=11,K21+INDIRECT($A21&amp;"!M"&amp;MATCH(Cotation!$B21,Cond,0)+5)))))))</f>
        <v/>
      </c>
      <c r="F21" s="102" t="str">
        <f t="shared" si="4"/>
        <v/>
      </c>
      <c r="G21" s="103" t="str">
        <f t="shared" si="5"/>
        <v/>
      </c>
      <c r="H21" s="104" t="str">
        <f ca="1">(IF(OR(A21="",B21="",C21=""),"",IF($C$34="","",IF($C$34=1,K21+INDIRECT($A21&amp;"!b"&amp;MATCH(Cotation!$B21,Cond,0)+5),IF($C$34&lt;6,K21+INDIRECT($A21&amp;"!B"&amp;MATCH(Cotation!$B21,Cond,0)+5),IF($C$34&lt;11,K21+INDIRECT($A21&amp;"!B"&amp;MATCH(Cotation!$B21,Cond,0)+5),IF($C$34&gt;=11,K21+INDIRECT($A21&amp;"!B"&amp;MATCH(Cotation!$B21,Cond,0)+5))))))))</f>
        <v/>
      </c>
      <c r="I21" s="105" t="str">
        <f t="shared" ca="1" si="0"/>
        <v/>
      </c>
      <c r="J21" s="125" t="str">
        <f t="shared" si="1"/>
        <v/>
      </c>
      <c r="K21" s="126" t="str">
        <f t="shared" si="2"/>
        <v/>
      </c>
    </row>
    <row r="22" spans="1:11">
      <c r="A22" s="98"/>
      <c r="B22" s="32"/>
      <c r="C22" s="99"/>
      <c r="D22" s="100" t="str">
        <f t="shared" si="3"/>
        <v/>
      </c>
      <c r="E22" s="101" t="str">
        <f ca="1">(IF(OR(A22="",B22="",C22=""),"",IF($C$34=1,K22+INDIRECT($A22&amp;"!D"&amp;MATCH(Cotation!$B22,Cond,0)+5),IF($C$34&lt;6,K22+INDIRECT($A22&amp;"!G"&amp;MATCH(Cotation!$B22,Cond,0)+5),IF($C$34&lt;11,K22+INDIRECT($A22&amp;"!J"&amp;MATCH(Cotation!$B22,Cond,0)+5),IF($C$34&gt;=11,K22+INDIRECT($A22&amp;"!M"&amp;MATCH(Cotation!$B22,Cond,0)+5)))))))</f>
        <v/>
      </c>
      <c r="F22" s="102" t="str">
        <f t="shared" si="4"/>
        <v/>
      </c>
      <c r="G22" s="103" t="str">
        <f t="shared" si="5"/>
        <v/>
      </c>
      <c r="H22" s="104" t="str">
        <f ca="1">(IF(OR(A22="",B22="",C22=""),"",IF($C$34="","",IF($C$34=1,K22+INDIRECT($A22&amp;"!b"&amp;MATCH(Cotation!$B22,Cond,0)+5),IF($C$34&lt;6,K22+INDIRECT($A22&amp;"!B"&amp;MATCH(Cotation!$B22,Cond,0)+5),IF($C$34&lt;11,K22+INDIRECT($A22&amp;"!B"&amp;MATCH(Cotation!$B22,Cond,0)+5),IF($C$34&gt;=11,K22+INDIRECT($A22&amp;"!B"&amp;MATCH(Cotation!$B22,Cond,0)+5))))))))</f>
        <v/>
      </c>
      <c r="I22" s="105" t="str">
        <f t="shared" ca="1" si="0"/>
        <v/>
      </c>
      <c r="J22" s="125" t="str">
        <f t="shared" si="1"/>
        <v/>
      </c>
      <c r="K22" s="126" t="str">
        <f t="shared" si="2"/>
        <v/>
      </c>
    </row>
    <row r="23" spans="1:11">
      <c r="A23" s="98"/>
      <c r="B23" s="32"/>
      <c r="C23" s="99"/>
      <c r="D23" s="100" t="str">
        <f t="shared" si="3"/>
        <v/>
      </c>
      <c r="E23" s="101" t="str">
        <f ca="1">(IF(OR(A23="",B23="",C23=""),"",IF($C$34=1,K23+INDIRECT($A23&amp;"!D"&amp;MATCH(Cotation!$B23,Cond,0)+5),IF($C$34&lt;6,K23+INDIRECT($A23&amp;"!G"&amp;MATCH(Cotation!$B23,Cond,0)+5),IF($C$34&lt;11,K23+INDIRECT($A23&amp;"!J"&amp;MATCH(Cotation!$B23,Cond,0)+5),IF($C$34&gt;=11,K23+INDIRECT($A23&amp;"!M"&amp;MATCH(Cotation!$B23,Cond,0)+5)))))))</f>
        <v/>
      </c>
      <c r="F23" s="102" t="str">
        <f t="shared" si="4"/>
        <v/>
      </c>
      <c r="G23" s="103" t="str">
        <f t="shared" si="5"/>
        <v/>
      </c>
      <c r="H23" s="104" t="str">
        <f ca="1">(IF(OR(A23="",B23="",C23=""),"",IF($C$34="","",IF($C$34=1,K23+INDIRECT($A23&amp;"!b"&amp;MATCH(Cotation!$B23,Cond,0)+5),IF($C$34&lt;6,K23+INDIRECT($A23&amp;"!B"&amp;MATCH(Cotation!$B23,Cond,0)+5),IF($C$34&lt;11,K23+INDIRECT($A23&amp;"!B"&amp;MATCH(Cotation!$B23,Cond,0)+5),IF($C$34&gt;=11,K23+INDIRECT($A23&amp;"!B"&amp;MATCH(Cotation!$B23,Cond,0)+5))))))))</f>
        <v/>
      </c>
      <c r="I23" s="105" t="str">
        <f t="shared" ca="1" si="0"/>
        <v/>
      </c>
      <c r="J23" s="125" t="str">
        <f t="shared" si="1"/>
        <v/>
      </c>
      <c r="K23" s="126" t="str">
        <f t="shared" si="2"/>
        <v/>
      </c>
    </row>
    <row r="24" spans="1:11">
      <c r="A24" s="98"/>
      <c r="B24" s="32"/>
      <c r="C24" s="99"/>
      <c r="D24" s="100" t="str">
        <f t="shared" si="3"/>
        <v/>
      </c>
      <c r="E24" s="101" t="str">
        <f ca="1">(IF(OR(A24="",B24="",C24=""),"",IF($C$34=1,K24+INDIRECT($A24&amp;"!D"&amp;MATCH(Cotation!$B24,Cond,0)+5),IF($C$34&lt;6,K24+INDIRECT($A24&amp;"!G"&amp;MATCH(Cotation!$B24,Cond,0)+5),IF($C$34&lt;11,K24+INDIRECT($A24&amp;"!J"&amp;MATCH(Cotation!$B24,Cond,0)+5),IF($C$34&gt;=11,K24+INDIRECT($A24&amp;"!M"&amp;MATCH(Cotation!$B24,Cond,0)+5)))))))</f>
        <v/>
      </c>
      <c r="F24" s="102" t="str">
        <f t="shared" si="4"/>
        <v/>
      </c>
      <c r="G24" s="103" t="str">
        <f t="shared" si="5"/>
        <v/>
      </c>
      <c r="H24" s="104" t="str">
        <f ca="1">(IF(OR(A24="",B24="",C24=""),"",IF($C$34="","",IF($C$34=1,K24+INDIRECT($A24&amp;"!b"&amp;MATCH(Cotation!$B24,Cond,0)+5),IF($C$34&lt;6,K24+INDIRECT($A24&amp;"!B"&amp;MATCH(Cotation!$B24,Cond,0)+5),IF($C$34&lt;11,K24+INDIRECT($A24&amp;"!B"&amp;MATCH(Cotation!$B24,Cond,0)+5),IF($C$34&gt;=11,K24+INDIRECT($A24&amp;"!B"&amp;MATCH(Cotation!$B24,Cond,0)+5))))))))</f>
        <v/>
      </c>
      <c r="I24" s="105" t="str">
        <f t="shared" ca="1" si="0"/>
        <v/>
      </c>
      <c r="J24" s="125" t="str">
        <f t="shared" si="1"/>
        <v/>
      </c>
      <c r="K24" s="126" t="str">
        <f t="shared" si="2"/>
        <v/>
      </c>
    </row>
    <row r="25" spans="1:11">
      <c r="A25" s="98"/>
      <c r="B25" s="32"/>
      <c r="C25" s="99"/>
      <c r="D25" s="100" t="str">
        <f t="shared" si="3"/>
        <v/>
      </c>
      <c r="E25" s="101" t="str">
        <f ca="1">(IF(OR(A25="",B25="",C25=""),"",IF($C$34=1,K25+INDIRECT($A25&amp;"!D"&amp;MATCH(Cotation!$B25,Cond,0)+5),IF($C$34&lt;6,K25+INDIRECT($A25&amp;"!G"&amp;MATCH(Cotation!$B25,Cond,0)+5),IF($C$34&lt;11,K25+INDIRECT($A25&amp;"!J"&amp;MATCH(Cotation!$B25,Cond,0)+5),IF($C$34&gt;=11,K25+INDIRECT($A25&amp;"!M"&amp;MATCH(Cotation!$B25,Cond,0)+5)))))))</f>
        <v/>
      </c>
      <c r="F25" s="102" t="str">
        <f t="shared" si="4"/>
        <v/>
      </c>
      <c r="G25" s="103" t="str">
        <f t="shared" si="5"/>
        <v/>
      </c>
      <c r="H25" s="104" t="str">
        <f ca="1">(IF(OR(A25="",B25="",C25=""),"",IF($C$34="","",IF($C$34=1,K25+INDIRECT($A25&amp;"!b"&amp;MATCH(Cotation!$B25,Cond,0)+5),IF($C$34&lt;6,K25+INDIRECT($A25&amp;"!B"&amp;MATCH(Cotation!$B25,Cond,0)+5),IF($C$34&lt;11,K25+INDIRECT($A25&amp;"!B"&amp;MATCH(Cotation!$B25,Cond,0)+5),IF($C$34&gt;=11,K25+INDIRECT($A25&amp;"!B"&amp;MATCH(Cotation!$B25,Cond,0)+5))))))))</f>
        <v/>
      </c>
      <c r="I25" s="105" t="str">
        <f t="shared" ca="1" si="0"/>
        <v/>
      </c>
      <c r="J25" s="125" t="str">
        <f t="shared" si="1"/>
        <v/>
      </c>
      <c r="K25" s="126" t="str">
        <f t="shared" si="2"/>
        <v/>
      </c>
    </row>
    <row r="26" spans="1:11">
      <c r="A26" s="98"/>
      <c r="B26" s="32"/>
      <c r="C26" s="99"/>
      <c r="D26" s="100" t="str">
        <f t="shared" si="3"/>
        <v/>
      </c>
      <c r="E26" s="101" t="str">
        <f ca="1">(IF(OR(A26="",B26="",C26=""),"",IF($C$34=1,K26+INDIRECT($A26&amp;"!D"&amp;MATCH(Cotation!$B26,Cond,0)+5),IF($C$34&lt;6,K26+INDIRECT($A26&amp;"!G"&amp;MATCH(Cotation!$B26,Cond,0)+5),IF($C$34&lt;11,K26+INDIRECT($A26&amp;"!J"&amp;MATCH(Cotation!$B26,Cond,0)+5),IF($C$34&gt;=11,K26+INDIRECT($A26&amp;"!M"&amp;MATCH(Cotation!$B26,Cond,0)+5)))))))</f>
        <v/>
      </c>
      <c r="F26" s="102" t="str">
        <f t="shared" si="4"/>
        <v/>
      </c>
      <c r="G26" s="103" t="str">
        <f t="shared" si="5"/>
        <v/>
      </c>
      <c r="H26" s="104" t="str">
        <f ca="1">(IF(OR(A26="",B26="",C26=""),"",IF($C$34="","",IF($C$34=1,K26+INDIRECT($A26&amp;"!b"&amp;MATCH(Cotation!$B26,Cond,0)+5),IF($C$34&lt;6,K26+INDIRECT($A26&amp;"!B"&amp;MATCH(Cotation!$B26,Cond,0)+5),IF($C$34&lt;11,K26+INDIRECT($A26&amp;"!B"&amp;MATCH(Cotation!$B26,Cond,0)+5),IF($C$34&gt;=11,K26+INDIRECT($A26&amp;"!B"&amp;MATCH(Cotation!$B26,Cond,0)+5))))))))</f>
        <v/>
      </c>
      <c r="I26" s="105" t="str">
        <f t="shared" ca="1" si="0"/>
        <v/>
      </c>
      <c r="J26" s="125" t="str">
        <f t="shared" si="1"/>
        <v/>
      </c>
      <c r="K26" s="126" t="str">
        <f t="shared" si="2"/>
        <v/>
      </c>
    </row>
    <row r="27" spans="1:11">
      <c r="A27" s="98"/>
      <c r="B27" s="32"/>
      <c r="C27" s="99"/>
      <c r="D27" s="100" t="str">
        <f t="shared" si="3"/>
        <v/>
      </c>
      <c r="E27" s="101" t="str">
        <f ca="1">(IF(OR(A27="",B27="",C27=""),"",IF($C$34=1,K27+INDIRECT($A27&amp;"!D"&amp;MATCH(Cotation!$B27,Cond,0)+5),IF($C$34&lt;6,K27+INDIRECT($A27&amp;"!G"&amp;MATCH(Cotation!$B27,Cond,0)+5),IF($C$34&lt;11,K27+INDIRECT($A27&amp;"!J"&amp;MATCH(Cotation!$B27,Cond,0)+5),IF($C$34&gt;=11,K27+INDIRECT($A27&amp;"!M"&amp;MATCH(Cotation!$B27,Cond,0)+5)))))))</f>
        <v/>
      </c>
      <c r="F27" s="102" t="str">
        <f t="shared" si="4"/>
        <v/>
      </c>
      <c r="G27" s="103" t="str">
        <f t="shared" si="5"/>
        <v/>
      </c>
      <c r="H27" s="104" t="str">
        <f ca="1">(IF(OR(A27="",B27="",C27=""),"",IF($C$34="","",IF($C$34=1,K27+INDIRECT($A27&amp;"!b"&amp;MATCH(Cotation!$B27,Cond,0)+5),IF($C$34&lt;6,K27+INDIRECT($A27&amp;"!B"&amp;MATCH(Cotation!$B27,Cond,0)+5),IF($C$34&lt;11,K27+INDIRECT($A27&amp;"!B"&amp;MATCH(Cotation!$B27,Cond,0)+5),IF($C$34&gt;=11,K27+INDIRECT($A27&amp;"!B"&amp;MATCH(Cotation!$B27,Cond,0)+5))))))))</f>
        <v/>
      </c>
      <c r="I27" s="105" t="str">
        <f t="shared" ca="1" si="0"/>
        <v/>
      </c>
      <c r="J27" s="125" t="str">
        <f t="shared" si="1"/>
        <v/>
      </c>
      <c r="K27" s="126" t="str">
        <f t="shared" si="2"/>
        <v/>
      </c>
    </row>
    <row r="28" spans="1:11">
      <c r="A28" s="98"/>
      <c r="B28" s="32"/>
      <c r="C28" s="99"/>
      <c r="D28" s="100" t="str">
        <f t="shared" si="3"/>
        <v/>
      </c>
      <c r="E28" s="101" t="str">
        <f ca="1">(IF(OR(A28="",B28="",C28=""),"",IF($C$34=1,K28+INDIRECT($A28&amp;"!D"&amp;MATCH(Cotation!$B28,Cond,0)+5),IF($C$34&lt;6,K28+INDIRECT($A28&amp;"!G"&amp;MATCH(Cotation!$B28,Cond,0)+5),IF($C$34&lt;11,K28+INDIRECT($A28&amp;"!J"&amp;MATCH(Cotation!$B28,Cond,0)+5),IF($C$34&gt;=11,K28+INDIRECT($A28&amp;"!M"&amp;MATCH(Cotation!$B28,Cond,0)+5)))))))</f>
        <v/>
      </c>
      <c r="F28" s="102" t="str">
        <f t="shared" si="4"/>
        <v/>
      </c>
      <c r="G28" s="103" t="str">
        <f t="shared" si="5"/>
        <v/>
      </c>
      <c r="H28" s="104" t="str">
        <f ca="1">(IF(OR(A28="",B28="",C28=""),"",IF($C$34="","",IF($C$34=1,K28+INDIRECT($A28&amp;"!b"&amp;MATCH(Cotation!$B28,Cond,0)+5),IF($C$34&lt;6,K28+INDIRECT($A28&amp;"!B"&amp;MATCH(Cotation!$B28,Cond,0)+5),IF($C$34&lt;11,K28+INDIRECT($A28&amp;"!B"&amp;MATCH(Cotation!$B28,Cond,0)+5),IF($C$34&gt;=11,K28+INDIRECT($A28&amp;"!B"&amp;MATCH(Cotation!$B28,Cond,0)+5))))))))</f>
        <v/>
      </c>
      <c r="I28" s="105" t="str">
        <f t="shared" ca="1" si="0"/>
        <v/>
      </c>
      <c r="J28" s="125" t="str">
        <f t="shared" si="1"/>
        <v/>
      </c>
      <c r="K28" s="126" t="str">
        <f t="shared" si="2"/>
        <v/>
      </c>
    </row>
    <row r="29" spans="1:11">
      <c r="A29" s="98"/>
      <c r="B29" s="32"/>
      <c r="C29" s="99"/>
      <c r="D29" s="100" t="str">
        <f t="shared" si="3"/>
        <v/>
      </c>
      <c r="E29" s="101" t="str">
        <f ca="1">(IF(OR(A29="",B29="",C29=""),"",IF($C$34=1,K29+INDIRECT($A29&amp;"!D"&amp;MATCH(Cotation!$B29,Cond,0)+5),IF($C$34&lt;6,K29+INDIRECT($A29&amp;"!G"&amp;MATCH(Cotation!$B29,Cond,0)+5),IF($C$34&lt;11,K29+INDIRECT($A29&amp;"!J"&amp;MATCH(Cotation!$B29,Cond,0)+5),IF($C$34&gt;=11,K29+INDIRECT($A29&amp;"!M"&amp;MATCH(Cotation!$B29,Cond,0)+5)))))))</f>
        <v/>
      </c>
      <c r="F29" s="102" t="str">
        <f t="shared" si="4"/>
        <v/>
      </c>
      <c r="G29" s="103" t="str">
        <f t="shared" si="5"/>
        <v/>
      </c>
      <c r="H29" s="104" t="str">
        <f ca="1">(IF(OR(A29="",B29="",C29=""),"",IF($C$34="","",IF($C$34=1,K29+INDIRECT($A29&amp;"!b"&amp;MATCH(Cotation!$B29,Cond,0)+5),IF($C$34&lt;6,K29+INDIRECT($A29&amp;"!B"&amp;MATCH(Cotation!$B29,Cond,0)+5),IF($C$34&lt;11,K29+INDIRECT($A29&amp;"!B"&amp;MATCH(Cotation!$B29,Cond,0)+5),IF($C$34&gt;=11,K29+INDIRECT($A29&amp;"!B"&amp;MATCH(Cotation!$B29,Cond,0)+5))))))))</f>
        <v/>
      </c>
      <c r="I29" s="105" t="str">
        <f t="shared" ca="1" si="0"/>
        <v/>
      </c>
      <c r="J29" s="125" t="str">
        <f t="shared" si="1"/>
        <v/>
      </c>
      <c r="K29" s="126" t="str">
        <f t="shared" si="2"/>
        <v/>
      </c>
    </row>
    <row r="30" spans="1:11">
      <c r="A30" s="98"/>
      <c r="B30" s="32"/>
      <c r="C30" s="99"/>
      <c r="D30" s="100" t="str">
        <f t="shared" si="3"/>
        <v/>
      </c>
      <c r="E30" s="101" t="str">
        <f ca="1">(IF(OR(A30="",B30="",C30=""),"",IF($C$34=1,K30+INDIRECT($A30&amp;"!D"&amp;MATCH(Cotation!$B30,Cond,0)+5),IF($C$34&lt;6,K30+INDIRECT($A30&amp;"!G"&amp;MATCH(Cotation!$B30,Cond,0)+5),IF($C$34&lt;11,K30+INDIRECT($A30&amp;"!J"&amp;MATCH(Cotation!$B30,Cond,0)+5),IF($C$34&gt;=11,K30+INDIRECT($A30&amp;"!M"&amp;MATCH(Cotation!$B30,Cond,0)+5)))))))</f>
        <v/>
      </c>
      <c r="F30" s="102" t="str">
        <f t="shared" si="4"/>
        <v/>
      </c>
      <c r="G30" s="103" t="str">
        <f t="shared" si="5"/>
        <v/>
      </c>
      <c r="H30" s="104" t="str">
        <f ca="1">(IF(OR(A30="",B30="",C30=""),"",IF($C$34="","",IF($C$34=1,K30+INDIRECT($A30&amp;"!b"&amp;MATCH(Cotation!$B30,Cond,0)+5),IF($C$34&lt;6,K30+INDIRECT($A30&amp;"!B"&amp;MATCH(Cotation!$B30,Cond,0)+5),IF($C$34&lt;11,K30+INDIRECT($A30&amp;"!B"&amp;MATCH(Cotation!$B30,Cond,0)+5),IF($C$34&gt;=11,K30+INDIRECT($A30&amp;"!B"&amp;MATCH(Cotation!$B30,Cond,0)+5))))))))</f>
        <v/>
      </c>
      <c r="I30" s="105" t="str">
        <f t="shared" ca="1" si="0"/>
        <v/>
      </c>
      <c r="J30" s="125" t="str">
        <f t="shared" si="1"/>
        <v/>
      </c>
      <c r="K30" s="126" t="str">
        <f t="shared" si="2"/>
        <v/>
      </c>
    </row>
    <row r="31" spans="1:11">
      <c r="A31" s="98"/>
      <c r="B31" s="32"/>
      <c r="C31" s="99"/>
      <c r="D31" s="100" t="str">
        <f t="shared" si="3"/>
        <v/>
      </c>
      <c r="E31" s="101" t="str">
        <f ca="1">(IF(OR(A31="",B31="",C31=""),"",IF($C$34=1,K31+INDIRECT($A31&amp;"!D"&amp;MATCH(Cotation!$B31,Cond,0)+5),IF($C$34&lt;6,K31+INDIRECT($A31&amp;"!G"&amp;MATCH(Cotation!$B31,Cond,0)+5),IF($C$34&lt;11,K31+INDIRECT($A31&amp;"!J"&amp;MATCH(Cotation!$B31,Cond,0)+5),IF($C$34&gt;=11,K31+INDIRECT($A31&amp;"!M"&amp;MATCH(Cotation!$B31,Cond,0)+5)))))))</f>
        <v/>
      </c>
      <c r="F31" s="102" t="str">
        <f t="shared" si="4"/>
        <v/>
      </c>
      <c r="G31" s="103" t="str">
        <f t="shared" si="5"/>
        <v/>
      </c>
      <c r="H31" s="104" t="str">
        <f ca="1">(IF(OR(A31="",B31="",C31=""),"",IF($C$34="","",IF($C$34=1,K31+INDIRECT($A31&amp;"!b"&amp;MATCH(Cotation!$B31,Cond,0)+5),IF($C$34&lt;6,K31+INDIRECT($A31&amp;"!B"&amp;MATCH(Cotation!$B31,Cond,0)+5),IF($C$34&lt;11,K31+INDIRECT($A31&amp;"!B"&amp;MATCH(Cotation!$B31,Cond,0)+5),IF($C$34&gt;=11,K31+INDIRECT($A31&amp;"!B"&amp;MATCH(Cotation!$B31,Cond,0)+5))))))))</f>
        <v/>
      </c>
      <c r="I31" s="105" t="str">
        <f t="shared" ca="1" si="0"/>
        <v/>
      </c>
      <c r="J31" s="125" t="str">
        <f t="shared" si="1"/>
        <v/>
      </c>
      <c r="K31" s="126" t="str">
        <f t="shared" si="2"/>
        <v/>
      </c>
    </row>
    <row r="32" spans="1:11">
      <c r="A32" s="98"/>
      <c r="B32" s="32"/>
      <c r="C32" s="99"/>
      <c r="D32" s="100" t="str">
        <f t="shared" si="3"/>
        <v/>
      </c>
      <c r="E32" s="101" t="str">
        <f ca="1">(IF(OR(A32="",B32="",C32=""),"",IF($C$34=1,K32+INDIRECT($A32&amp;"!D"&amp;MATCH(Cotation!$B32,Cond,0)+5),IF($C$34&lt;6,K32+INDIRECT($A32&amp;"!G"&amp;MATCH(Cotation!$B32,Cond,0)+5),IF($C$34&lt;11,K32+INDIRECT($A32&amp;"!J"&amp;MATCH(Cotation!$B32,Cond,0)+5),IF($C$34&gt;=11,K32+INDIRECT($A32&amp;"!M"&amp;MATCH(Cotation!$B32,Cond,0)+5)))))))</f>
        <v/>
      </c>
      <c r="F32" s="102" t="str">
        <f t="shared" si="4"/>
        <v/>
      </c>
      <c r="G32" s="103" t="str">
        <f t="shared" si="5"/>
        <v/>
      </c>
      <c r="H32" s="104" t="str">
        <f ca="1">(IF(OR(A32="",B32="",C32=""),"",IF($C$34="","",IF($C$34=1,K32+INDIRECT($A32&amp;"!b"&amp;MATCH(Cotation!$B32,Cond,0)+5),IF($C$34&lt;6,K32+INDIRECT($A32&amp;"!B"&amp;MATCH(Cotation!$B32,Cond,0)+5),IF($C$34&lt;11,K32+INDIRECT($A32&amp;"!B"&amp;MATCH(Cotation!$B32,Cond,0)+5),IF($C$34&gt;=11,K32+INDIRECT($A32&amp;"!B"&amp;MATCH(Cotation!$B32,Cond,0)+5))))))))</f>
        <v/>
      </c>
      <c r="I32" s="105" t="str">
        <f t="shared" ca="1" si="0"/>
        <v/>
      </c>
      <c r="J32" s="125" t="str">
        <f t="shared" si="1"/>
        <v/>
      </c>
      <c r="K32" s="126" t="str">
        <f t="shared" si="2"/>
        <v/>
      </c>
    </row>
    <row r="33" spans="1:11">
      <c r="A33" s="98"/>
      <c r="B33" s="32"/>
      <c r="C33" s="99"/>
      <c r="D33" s="100" t="str">
        <f t="shared" si="3"/>
        <v/>
      </c>
      <c r="E33" s="101" t="str">
        <f ca="1">(IF(OR(A33="",B33="",C33=""),"",IF($C$34=1,K33+INDIRECT($A33&amp;"!D"&amp;MATCH(Cotation!$B33,Cond,0)+5),IF($C$34&lt;6,K33+INDIRECT($A33&amp;"!G"&amp;MATCH(Cotation!$B33,Cond,0)+5),IF($C$34&lt;11,K33+INDIRECT($A33&amp;"!J"&amp;MATCH(Cotation!$B33,Cond,0)+5),IF($C$34&gt;=11,K33+INDIRECT($A33&amp;"!M"&amp;MATCH(Cotation!$B33,Cond,0)+5)))))))</f>
        <v/>
      </c>
      <c r="F33" s="102" t="str">
        <f t="shared" si="4"/>
        <v/>
      </c>
      <c r="G33" s="103" t="str">
        <f t="shared" si="5"/>
        <v/>
      </c>
      <c r="H33" s="104" t="str">
        <f ca="1">(IF(OR(A33="",B33="",C33=""),"",IF($C$34="","",IF($C$34=1,K33+INDIRECT($A33&amp;"!b"&amp;MATCH(Cotation!$B33,Cond,0)+5),IF($C$34&lt;6,K33+INDIRECT($A33&amp;"!B"&amp;MATCH(Cotation!$B33,Cond,0)+5),IF($C$34&lt;11,K33+INDIRECT($A33&amp;"!B"&amp;MATCH(Cotation!$B33,Cond,0)+5),IF($C$34&gt;=11,K33+INDIRECT($A33&amp;"!B"&amp;MATCH(Cotation!$B33,Cond,0)+5))))))))</f>
        <v/>
      </c>
      <c r="I33" s="105" t="str">
        <f t="shared" ca="1" si="0"/>
        <v/>
      </c>
      <c r="J33" s="125" t="str">
        <f t="shared" si="1"/>
        <v/>
      </c>
      <c r="K33" s="126" t="str">
        <f t="shared" si="2"/>
        <v/>
      </c>
    </row>
    <row r="34" spans="1:11">
      <c r="A34" s="145" t="s">
        <v>50</v>
      </c>
      <c r="B34" s="146"/>
      <c r="C34" s="145">
        <f>SUM(C2:C33)</f>
        <v>14</v>
      </c>
      <c r="D34" s="34">
        <f>IF(AND(A34="",B34=""),"",IF(C34&lt;&gt;"",C34*12))</f>
        <v>168</v>
      </c>
      <c r="E34" s="35"/>
      <c r="F34" s="36"/>
      <c r="G34" s="38">
        <f ca="1">SUM(G2:G33)</f>
        <v>274.36400000000003</v>
      </c>
      <c r="H34" s="38"/>
      <c r="I34" s="147">
        <f ca="1">SUM(I2:I33)</f>
        <v>33.444000000000003</v>
      </c>
      <c r="J34" s="29">
        <f>SUM(J2:J33)/1000</f>
        <v>42</v>
      </c>
      <c r="K34" s="147">
        <f>IF(M13=0,"0",$M$13/$J$34)</f>
        <v>0.42761904761904762</v>
      </c>
    </row>
  </sheetData>
  <sheetProtection selectLockedCells="1"/>
  <customSheetViews>
    <customSheetView guid="{55C31CF6-13E4-48D6-BBBB-684942ED9689}" showPageBreaks="1">
      <selection activeCell="J4" sqref="J4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fitToWidth="0" fitToHeight="0" orientation="portrait" verticalDpi="0" r:id="rId1"/>
      <headerFooter>
        <oddHeader>&amp;CCOMMANDE &amp;D</oddHeader>
      </headerFooter>
    </customSheetView>
  </customSheetViews>
  <dataValidations count="5">
    <dataValidation type="list" allowBlank="1" showInputMessage="1" showErrorMessage="1" prompt="Aucune saisie manuelle autorisée" sqref="A2:A33 M2">
      <formula1 xml:space="preserve"> Miels</formula1>
    </dataValidation>
    <dataValidation type="list" allowBlank="1" showInputMessage="1" showErrorMessage="1" prompt="Aucune saisie manuelle autorisée" sqref="C2:C33">
      <formula1>Qté</formula1>
    </dataValidation>
    <dataValidation type="list" allowBlank="1" showInputMessage="1" showErrorMessage="1" prompt="Aucune saisie manuelle autorisée" sqref="B2:B33">
      <formula1>Cond</formula1>
    </dataValidation>
    <dataValidation type="list" allowBlank="1" showInputMessage="1" showErrorMessage="1" errorTitle="Saisie obligatoire" sqref="P2">
      <formula1>Commerciaux</formula1>
    </dataValidation>
    <dataValidation type="list" allowBlank="1" showInputMessage="1" showErrorMessage="1" sqref="R2">
      <formula1>Dep</formula1>
    </dataValidation>
  </dataValidations>
  <printOptions horizontalCentered="1" verticalCentered="1"/>
  <pageMargins left="0.25" right="0.25" top="0.75" bottom="0.75" header="0.3" footer="0.3"/>
  <pageSetup paperSize="9" fitToWidth="0" fitToHeight="0" orientation="landscape" r:id="rId2"/>
  <headerFooter>
    <oddHeader>&amp;CCOMMANDE &amp;D</oddHead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tabColor rgb="FF002060"/>
  </sheetPr>
  <dimension ref="A1:AB13"/>
  <sheetViews>
    <sheetView workbookViewId="0">
      <selection activeCell="B11" sqref="B11"/>
    </sheetView>
  </sheetViews>
  <sheetFormatPr baseColWidth="10" defaultRowHeight="15"/>
  <cols>
    <col min="1" max="1" width="12" style="1" bestFit="1" customWidth="1"/>
    <col min="2" max="5" width="8.7109375" style="1" customWidth="1"/>
    <col min="6" max="6" width="8.7109375" style="1" hidden="1" customWidth="1"/>
    <col min="7" max="8" width="8.7109375" style="1" customWidth="1"/>
    <col min="9" max="9" width="8.7109375" style="1" hidden="1" customWidth="1"/>
    <col min="10" max="11" width="8.7109375" style="1" customWidth="1"/>
    <col min="12" max="12" width="8.7109375" style="1" hidden="1" customWidth="1"/>
    <col min="13" max="14" width="8.7109375" style="1" customWidth="1"/>
    <col min="15" max="15" width="8.7109375" style="1" hidden="1" customWidth="1"/>
    <col min="16" max="19" width="8.7109375" style="1" customWidth="1"/>
    <col min="20" max="20" width="8.7109375" style="1" hidden="1" customWidth="1"/>
    <col min="21" max="22" width="8.7109375" style="1" customWidth="1"/>
    <col min="23" max="23" width="8.7109375" style="1" hidden="1" customWidth="1"/>
    <col min="24" max="25" width="8.7109375" style="1" customWidth="1"/>
    <col min="26" max="26" width="8.7109375" style="1" hidden="1" customWidth="1"/>
    <col min="27" max="28" width="8.7109375" style="1" customWidth="1"/>
    <col min="29" max="16384" width="11.42578125" style="1"/>
  </cols>
  <sheetData>
    <row r="1" spans="1:28" ht="39.950000000000003" customHeight="1">
      <c r="A1" s="207" t="s">
        <v>28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</row>
    <row r="2" spans="1:28">
      <c r="A2" s="25"/>
      <c r="B2" s="25"/>
      <c r="C2" s="25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5"/>
      <c r="P2" s="208"/>
      <c r="Q2" s="208"/>
      <c r="R2" s="208"/>
      <c r="S2" s="208"/>
      <c r="T2" s="25"/>
      <c r="U2" s="208"/>
      <c r="V2" s="208"/>
      <c r="W2" s="208"/>
      <c r="X2" s="208"/>
    </row>
    <row r="3" spans="1:28" s="27" customFormat="1" ht="20.100000000000001" customHeight="1">
      <c r="A3" s="2"/>
      <c r="B3" s="2"/>
      <c r="C3" s="2"/>
      <c r="D3" s="203" t="s">
        <v>12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180" t="s">
        <v>4</v>
      </c>
      <c r="P3" s="181"/>
      <c r="Q3" s="181"/>
      <c r="R3" s="181"/>
      <c r="S3" s="182"/>
      <c r="T3" s="203" t="s">
        <v>18</v>
      </c>
      <c r="U3" s="203"/>
      <c r="V3" s="203"/>
      <c r="W3" s="203"/>
      <c r="X3" s="203"/>
      <c r="Y3" s="203"/>
      <c r="Z3" s="203"/>
      <c r="AA3" s="203"/>
      <c r="AB3" s="203"/>
    </row>
    <row r="4" spans="1:28" s="27" customFormat="1" ht="20.100000000000001" customHeight="1">
      <c r="A4" s="203" t="s">
        <v>6</v>
      </c>
      <c r="B4" s="201" t="s">
        <v>15</v>
      </c>
      <c r="C4" s="203">
        <v>1</v>
      </c>
      <c r="D4" s="203"/>
      <c r="E4" s="203"/>
      <c r="F4" s="21"/>
      <c r="G4" s="181" t="s">
        <v>10</v>
      </c>
      <c r="H4" s="182"/>
      <c r="I4" s="21"/>
      <c r="J4" s="3" t="s">
        <v>11</v>
      </c>
      <c r="K4" s="22"/>
      <c r="L4" s="21"/>
      <c r="M4" s="181" t="s">
        <v>7</v>
      </c>
      <c r="N4" s="182"/>
      <c r="O4" s="204" t="s">
        <v>16</v>
      </c>
      <c r="P4" s="23">
        <v>1</v>
      </c>
      <c r="Q4" s="23" t="s">
        <v>13</v>
      </c>
      <c r="R4" s="23" t="s">
        <v>11</v>
      </c>
      <c r="S4" s="23" t="s">
        <v>7</v>
      </c>
      <c r="T4" s="180">
        <v>1</v>
      </c>
      <c r="U4" s="181"/>
      <c r="V4" s="182"/>
      <c r="W4" s="180">
        <v>2</v>
      </c>
      <c r="X4" s="181"/>
      <c r="Y4" s="182"/>
      <c r="Z4" s="180">
        <v>3</v>
      </c>
      <c r="AA4" s="181"/>
      <c r="AB4" s="182"/>
    </row>
    <row r="5" spans="1:28" s="20" customFormat="1" ht="20.100000000000001" customHeight="1">
      <c r="A5" s="203"/>
      <c r="B5" s="202"/>
      <c r="C5" s="4" t="s">
        <v>16</v>
      </c>
      <c r="D5" s="4" t="s">
        <v>8</v>
      </c>
      <c r="E5" s="4" t="s">
        <v>9</v>
      </c>
      <c r="F5" s="24" t="s">
        <v>16</v>
      </c>
      <c r="G5" s="24" t="s">
        <v>8</v>
      </c>
      <c r="H5" s="24" t="s">
        <v>9</v>
      </c>
      <c r="I5" s="24" t="s">
        <v>16</v>
      </c>
      <c r="J5" s="24" t="s">
        <v>8</v>
      </c>
      <c r="K5" s="24" t="s">
        <v>9</v>
      </c>
      <c r="L5" s="24" t="s">
        <v>16</v>
      </c>
      <c r="M5" s="24" t="s">
        <v>8</v>
      </c>
      <c r="N5" s="24" t="s">
        <v>9</v>
      </c>
      <c r="O5" s="205"/>
      <c r="P5" s="24" t="s">
        <v>8</v>
      </c>
      <c r="Q5" s="24" t="s">
        <v>8</v>
      </c>
      <c r="R5" s="24" t="s">
        <v>8</v>
      </c>
      <c r="S5" s="24" t="s">
        <v>8</v>
      </c>
      <c r="T5" s="24" t="s">
        <v>16</v>
      </c>
      <c r="U5" s="24" t="s">
        <v>19</v>
      </c>
      <c r="V5" s="5" t="s">
        <v>20</v>
      </c>
      <c r="W5" s="24" t="s">
        <v>16</v>
      </c>
      <c r="X5" s="24" t="s">
        <v>19</v>
      </c>
      <c r="Y5" s="5" t="s">
        <v>20</v>
      </c>
      <c r="Z5" s="24" t="s">
        <v>16</v>
      </c>
      <c r="AA5" s="24" t="s">
        <v>19</v>
      </c>
      <c r="AB5" s="5" t="s">
        <v>20</v>
      </c>
    </row>
    <row r="6" spans="1:28" s="20" customFormat="1" ht="20.100000000000001" customHeight="1">
      <c r="A6" s="6" t="s">
        <v>1</v>
      </c>
      <c r="B6" s="7">
        <v>1.6</v>
      </c>
      <c r="C6" s="8">
        <v>1.71</v>
      </c>
      <c r="D6" s="9">
        <f>B6*C6</f>
        <v>2.7360000000000002</v>
      </c>
      <c r="E6" s="10">
        <f>D6*12</f>
        <v>32.832000000000001</v>
      </c>
      <c r="F6" s="11">
        <v>1.51</v>
      </c>
      <c r="G6" s="10">
        <f>B6*F6</f>
        <v>2.4160000000000004</v>
      </c>
      <c r="H6" s="10">
        <f>G6*12</f>
        <v>28.992000000000004</v>
      </c>
      <c r="I6" s="12">
        <v>1.25</v>
      </c>
      <c r="J6" s="13">
        <f>B6*I6</f>
        <v>2</v>
      </c>
      <c r="K6" s="13">
        <f>J6*12</f>
        <v>24</v>
      </c>
      <c r="L6" s="14">
        <v>1.1499999999999999</v>
      </c>
      <c r="M6" s="13">
        <f>B6*L6</f>
        <v>1.8399999999999999</v>
      </c>
      <c r="N6" s="13">
        <f>M6*12</f>
        <v>22.08</v>
      </c>
      <c r="O6" s="189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1"/>
    </row>
    <row r="7" spans="1:28" s="20" customFormat="1" ht="20.100000000000001" customHeight="1">
      <c r="A7" s="15" t="s">
        <v>2</v>
      </c>
      <c r="B7" s="16">
        <v>4.5999999999999996</v>
      </c>
      <c r="C7" s="17">
        <v>1.71</v>
      </c>
      <c r="D7" s="9">
        <f>B7*C7</f>
        <v>7.8659999999999997</v>
      </c>
      <c r="E7" s="10">
        <f>D7*12</f>
        <v>94.391999999999996</v>
      </c>
      <c r="F7" s="11">
        <v>1.51</v>
      </c>
      <c r="G7" s="10">
        <f>B7*F7</f>
        <v>6.9459999999999997</v>
      </c>
      <c r="H7" s="10">
        <f>G7*12</f>
        <v>83.352000000000004</v>
      </c>
      <c r="I7" s="12">
        <v>1.25</v>
      </c>
      <c r="J7" s="13">
        <f>B7*I7</f>
        <v>5.75</v>
      </c>
      <c r="K7" s="13">
        <f>J7*12</f>
        <v>69</v>
      </c>
      <c r="L7" s="14">
        <v>1.1499999999999999</v>
      </c>
      <c r="M7" s="13">
        <f>B7*L7</f>
        <v>5.2899999999999991</v>
      </c>
      <c r="N7" s="13">
        <f>M7*12</f>
        <v>63.47999999999999</v>
      </c>
      <c r="O7" s="192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4"/>
    </row>
    <row r="8" spans="1:28" s="20" customFormat="1" ht="20.100000000000001" customHeight="1">
      <c r="A8" s="15" t="s">
        <v>3</v>
      </c>
      <c r="B8" s="16">
        <v>2.5</v>
      </c>
      <c r="C8" s="8">
        <v>1.71</v>
      </c>
      <c r="D8" s="9">
        <f>B8*C8</f>
        <v>4.2750000000000004</v>
      </c>
      <c r="E8" s="10">
        <f>D8*12</f>
        <v>51.300000000000004</v>
      </c>
      <c r="F8" s="11">
        <v>1.51</v>
      </c>
      <c r="G8" s="10">
        <f>B8*F8</f>
        <v>3.7749999999999999</v>
      </c>
      <c r="H8" s="10">
        <f>G8*12</f>
        <v>45.3</v>
      </c>
      <c r="I8" s="12">
        <v>1.25</v>
      </c>
      <c r="J8" s="13">
        <f>B8*I8</f>
        <v>3.125</v>
      </c>
      <c r="K8" s="13">
        <f>J8*12</f>
        <v>37.5</v>
      </c>
      <c r="L8" s="14">
        <v>1.1499999999999999</v>
      </c>
      <c r="M8" s="13">
        <f>B8*L8</f>
        <v>2.875</v>
      </c>
      <c r="N8" s="13">
        <f>M8*12</f>
        <v>34.5</v>
      </c>
      <c r="O8" s="195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7"/>
    </row>
    <row r="9" spans="1:28" s="20" customFormat="1" ht="20.100000000000001" customHeight="1">
      <c r="A9" s="15" t="s">
        <v>4</v>
      </c>
      <c r="B9" s="16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5"/>
      <c r="O9" s="18"/>
      <c r="P9" s="13"/>
      <c r="Q9" s="13"/>
      <c r="R9" s="13"/>
      <c r="S9" s="13"/>
      <c r="T9" s="198"/>
      <c r="U9" s="199"/>
      <c r="V9" s="199"/>
      <c r="W9" s="199"/>
      <c r="X9" s="199"/>
      <c r="Y9" s="199"/>
      <c r="Z9" s="199"/>
      <c r="AA9" s="199"/>
      <c r="AB9" s="200"/>
    </row>
    <row r="10" spans="1:28" s="20" customFormat="1" ht="20.100000000000001" customHeight="1">
      <c r="A10" s="15" t="s">
        <v>5</v>
      </c>
      <c r="B10" s="16">
        <v>0</v>
      </c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8"/>
      <c r="O10" s="198"/>
      <c r="P10" s="199"/>
      <c r="Q10" s="199"/>
      <c r="R10" s="199"/>
      <c r="S10" s="200"/>
      <c r="T10" s="18">
        <v>1.27</v>
      </c>
      <c r="U10" s="13">
        <f>B10*T10</f>
        <v>0</v>
      </c>
      <c r="V10" s="19">
        <f>U10*300</f>
        <v>0</v>
      </c>
      <c r="W10" s="18">
        <v>1.2</v>
      </c>
      <c r="X10" s="13">
        <f>B10*W10</f>
        <v>0</v>
      </c>
      <c r="Y10" s="19">
        <f>X10*300</f>
        <v>0</v>
      </c>
      <c r="Z10" s="18">
        <v>1.1399999999999999</v>
      </c>
      <c r="AA10" s="13">
        <f>B10*Z10</f>
        <v>0</v>
      </c>
      <c r="AB10" s="19">
        <f>AA10*300</f>
        <v>0</v>
      </c>
    </row>
    <row r="11" spans="1:28" s="20" customFormat="1" ht="20.100000000000001" customHeight="1"/>
    <row r="12" spans="1:28" s="26" customFormat="1" ht="20.100000000000001" customHeight="1">
      <c r="A12" s="179" t="s">
        <v>14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</row>
    <row r="13" spans="1:28" s="20" customFormat="1" ht="20.100000000000001" customHeight="1"/>
  </sheetData>
  <sheetProtection selectLockedCells="1" selectUnlockedCells="1"/>
  <customSheetViews>
    <customSheetView guid="{55C31CF6-13E4-48D6-BBBB-684942ED9689}" hiddenColumns="1" topLeftCell="A4">
      <selection activeCell="J31" sqref="J31"/>
      <pageMargins left="0.7" right="0.7" top="0.75" bottom="0.75" header="0.3" footer="0.3"/>
      <pageSetup paperSize="9" orientation="portrait" verticalDpi="0" r:id="rId1"/>
    </customSheetView>
  </customSheetViews>
  <mergeCells count="21">
    <mergeCell ref="A1:AB1"/>
    <mergeCell ref="A12:AB12"/>
    <mergeCell ref="T3:AB3"/>
    <mergeCell ref="T4:V4"/>
    <mergeCell ref="W4:Y4"/>
    <mergeCell ref="Z4:AB4"/>
    <mergeCell ref="C9:N10"/>
    <mergeCell ref="O6:AB8"/>
    <mergeCell ref="O10:S10"/>
    <mergeCell ref="O3:S3"/>
    <mergeCell ref="D3:N3"/>
    <mergeCell ref="A4:A5"/>
    <mergeCell ref="O4:O5"/>
    <mergeCell ref="B4:B5"/>
    <mergeCell ref="C4:E4"/>
    <mergeCell ref="T9:AB9"/>
    <mergeCell ref="D2:N2"/>
    <mergeCell ref="P2:S2"/>
    <mergeCell ref="U2:X2"/>
    <mergeCell ref="G4:H4"/>
    <mergeCell ref="M4:N4"/>
  </mergeCell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tabColor rgb="FF7030A0"/>
  </sheetPr>
  <dimension ref="A1:AB12"/>
  <sheetViews>
    <sheetView workbookViewId="0">
      <selection activeCell="C7" sqref="C7"/>
    </sheetView>
  </sheetViews>
  <sheetFormatPr baseColWidth="10" defaultRowHeight="15"/>
  <cols>
    <col min="1" max="1" width="11.42578125" style="1"/>
    <col min="2" max="3" width="8.7109375" style="1" hidden="1" customWidth="1"/>
    <col min="4" max="5" width="8.7109375" style="1" customWidth="1"/>
    <col min="6" max="6" width="8.7109375" style="1" hidden="1" customWidth="1"/>
    <col min="7" max="8" width="8.7109375" style="1" customWidth="1"/>
    <col min="9" max="9" width="8.7109375" style="1" hidden="1" customWidth="1"/>
    <col min="10" max="11" width="8.7109375" style="1" customWidth="1"/>
    <col min="12" max="12" width="8.7109375" style="1" hidden="1" customWidth="1"/>
    <col min="13" max="14" width="8.7109375" style="1" customWidth="1"/>
    <col min="15" max="15" width="8.7109375" style="1" hidden="1" customWidth="1"/>
    <col min="16" max="19" width="8.7109375" style="1" customWidth="1"/>
    <col min="20" max="20" width="8.7109375" style="1" hidden="1" customWidth="1"/>
    <col min="21" max="22" width="8.7109375" style="1" customWidth="1"/>
    <col min="23" max="23" width="8.7109375" style="1" hidden="1" customWidth="1"/>
    <col min="24" max="25" width="8.7109375" style="1" customWidth="1"/>
    <col min="26" max="26" width="8.7109375" style="1" hidden="1" customWidth="1"/>
    <col min="27" max="28" width="8.7109375" style="1" customWidth="1"/>
    <col min="29" max="16384" width="11.42578125" style="1"/>
  </cols>
  <sheetData>
    <row r="1" spans="1:28" ht="39.950000000000003" customHeight="1">
      <c r="A1" s="207" t="s">
        <v>29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</row>
    <row r="2" spans="1:28">
      <c r="A2" s="25"/>
      <c r="B2" s="25"/>
      <c r="C2" s="25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5"/>
      <c r="P2" s="208"/>
      <c r="Q2" s="208"/>
      <c r="R2" s="208"/>
      <c r="S2" s="208"/>
      <c r="T2" s="25"/>
      <c r="U2" s="208"/>
      <c r="V2" s="208"/>
      <c r="W2" s="208"/>
      <c r="X2" s="208"/>
    </row>
    <row r="3" spans="1:28" ht="20.100000000000001" customHeight="1">
      <c r="A3" s="2"/>
      <c r="B3" s="2"/>
      <c r="C3" s="2"/>
      <c r="D3" s="203" t="s">
        <v>12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180" t="s">
        <v>4</v>
      </c>
      <c r="P3" s="181"/>
      <c r="Q3" s="181"/>
      <c r="R3" s="181"/>
      <c r="S3" s="182"/>
      <c r="T3" s="203" t="s">
        <v>18</v>
      </c>
      <c r="U3" s="203"/>
      <c r="V3" s="203"/>
      <c r="W3" s="203"/>
      <c r="X3" s="203"/>
      <c r="Y3" s="203"/>
      <c r="Z3" s="203"/>
      <c r="AA3" s="203"/>
      <c r="AB3" s="203"/>
    </row>
    <row r="4" spans="1:28" ht="20.100000000000001" customHeight="1">
      <c r="A4" s="203" t="s">
        <v>6</v>
      </c>
      <c r="B4" s="201" t="s">
        <v>15</v>
      </c>
      <c r="C4" s="203">
        <v>1</v>
      </c>
      <c r="D4" s="203"/>
      <c r="E4" s="203"/>
      <c r="F4" s="21"/>
      <c r="G4" s="181" t="s">
        <v>10</v>
      </c>
      <c r="H4" s="182"/>
      <c r="I4" s="21"/>
      <c r="J4" s="3" t="s">
        <v>11</v>
      </c>
      <c r="K4" s="22"/>
      <c r="L4" s="21"/>
      <c r="M4" s="181" t="s">
        <v>7</v>
      </c>
      <c r="N4" s="182"/>
      <c r="O4" s="204" t="s">
        <v>16</v>
      </c>
      <c r="P4" s="23">
        <v>1</v>
      </c>
      <c r="Q4" s="23" t="s">
        <v>13</v>
      </c>
      <c r="R4" s="23" t="s">
        <v>11</v>
      </c>
      <c r="S4" s="23" t="s">
        <v>7</v>
      </c>
      <c r="T4" s="180">
        <v>1</v>
      </c>
      <c r="U4" s="181"/>
      <c r="V4" s="182"/>
      <c r="W4" s="180">
        <v>2</v>
      </c>
      <c r="X4" s="181"/>
      <c r="Y4" s="182"/>
      <c r="Z4" s="180">
        <v>3</v>
      </c>
      <c r="AA4" s="181"/>
      <c r="AB4" s="182"/>
    </row>
    <row r="5" spans="1:28" ht="20.100000000000001" customHeight="1">
      <c r="A5" s="203"/>
      <c r="B5" s="202"/>
      <c r="C5" s="4" t="s">
        <v>16</v>
      </c>
      <c r="D5" s="4" t="s">
        <v>8</v>
      </c>
      <c r="E5" s="4" t="s">
        <v>9</v>
      </c>
      <c r="F5" s="24" t="s">
        <v>16</v>
      </c>
      <c r="G5" s="24" t="s">
        <v>8</v>
      </c>
      <c r="H5" s="24" t="s">
        <v>9</v>
      </c>
      <c r="I5" s="24" t="s">
        <v>16</v>
      </c>
      <c r="J5" s="24" t="s">
        <v>8</v>
      </c>
      <c r="K5" s="24" t="s">
        <v>9</v>
      </c>
      <c r="L5" s="24" t="s">
        <v>16</v>
      </c>
      <c r="M5" s="24" t="s">
        <v>8</v>
      </c>
      <c r="N5" s="24" t="s">
        <v>9</v>
      </c>
      <c r="O5" s="205"/>
      <c r="P5" s="24" t="s">
        <v>8</v>
      </c>
      <c r="Q5" s="24" t="s">
        <v>8</v>
      </c>
      <c r="R5" s="24" t="s">
        <v>8</v>
      </c>
      <c r="S5" s="24" t="s">
        <v>8</v>
      </c>
      <c r="T5" s="24" t="s">
        <v>16</v>
      </c>
      <c r="U5" s="24" t="s">
        <v>19</v>
      </c>
      <c r="V5" s="5" t="s">
        <v>20</v>
      </c>
      <c r="W5" s="24" t="s">
        <v>16</v>
      </c>
      <c r="X5" s="24" t="s">
        <v>19</v>
      </c>
      <c r="Y5" s="5" t="s">
        <v>20</v>
      </c>
      <c r="Z5" s="24" t="s">
        <v>16</v>
      </c>
      <c r="AA5" s="24" t="s">
        <v>19</v>
      </c>
      <c r="AB5" s="5" t="s">
        <v>20</v>
      </c>
    </row>
    <row r="6" spans="1:28" ht="20.100000000000001" customHeight="1">
      <c r="A6" s="6" t="s">
        <v>1</v>
      </c>
      <c r="B6" s="7">
        <v>1.79</v>
      </c>
      <c r="C6" s="8">
        <v>1.71</v>
      </c>
      <c r="D6" s="9">
        <f>B6*C6</f>
        <v>3.0609000000000002</v>
      </c>
      <c r="E6" s="10">
        <f>D6*12</f>
        <v>36.730800000000002</v>
      </c>
      <c r="F6" s="11">
        <v>1.51</v>
      </c>
      <c r="G6" s="10">
        <f>B6*F6</f>
        <v>2.7029000000000001</v>
      </c>
      <c r="H6" s="10">
        <f>G6*12</f>
        <v>32.434800000000003</v>
      </c>
      <c r="I6" s="12">
        <v>1.25</v>
      </c>
      <c r="J6" s="13">
        <f>B6*I6</f>
        <v>2.2374999999999998</v>
      </c>
      <c r="K6" s="13">
        <f>J6*12</f>
        <v>26.849999999999998</v>
      </c>
      <c r="L6" s="14">
        <v>1.1499999999999999</v>
      </c>
      <c r="M6" s="13">
        <f>B6*L6</f>
        <v>2.0585</v>
      </c>
      <c r="N6" s="13">
        <f>M6*12</f>
        <v>24.701999999999998</v>
      </c>
      <c r="O6" s="189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1"/>
    </row>
    <row r="7" spans="1:28" ht="20.100000000000001" customHeight="1">
      <c r="A7" s="15" t="s">
        <v>2</v>
      </c>
      <c r="B7" s="16">
        <v>3.08</v>
      </c>
      <c r="C7" s="17">
        <v>1.71</v>
      </c>
      <c r="D7" s="9">
        <f>B7*C7</f>
        <v>5.2667999999999999</v>
      </c>
      <c r="E7" s="10">
        <f>D7*12</f>
        <v>63.201599999999999</v>
      </c>
      <c r="F7" s="11">
        <v>1.51</v>
      </c>
      <c r="G7" s="10">
        <f>B7*F7</f>
        <v>4.6508000000000003</v>
      </c>
      <c r="H7" s="10">
        <f>G7*12</f>
        <v>55.809600000000003</v>
      </c>
      <c r="I7" s="12">
        <v>1.25</v>
      </c>
      <c r="J7" s="13">
        <f>B7*I7</f>
        <v>3.85</v>
      </c>
      <c r="K7" s="13">
        <f>J7*12</f>
        <v>46.2</v>
      </c>
      <c r="L7" s="14">
        <v>1.1499999999999999</v>
      </c>
      <c r="M7" s="13">
        <f>B7*L7</f>
        <v>3.5419999999999998</v>
      </c>
      <c r="N7" s="13">
        <f>M7*12</f>
        <v>42.503999999999998</v>
      </c>
      <c r="O7" s="192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4"/>
    </row>
    <row r="8" spans="1:28" ht="20.100000000000001" customHeight="1">
      <c r="A8" s="15" t="s">
        <v>3</v>
      </c>
      <c r="B8" s="16">
        <v>5.15</v>
      </c>
      <c r="C8" s="8">
        <v>1.71</v>
      </c>
      <c r="D8" s="9">
        <f>B8*C8</f>
        <v>8.8064999999999998</v>
      </c>
      <c r="E8" s="10">
        <f>D8*12</f>
        <v>105.678</v>
      </c>
      <c r="F8" s="11">
        <v>1.51</v>
      </c>
      <c r="G8" s="10">
        <f>B8*F8</f>
        <v>7.7765000000000004</v>
      </c>
      <c r="H8" s="10">
        <f>G8*12</f>
        <v>93.318000000000012</v>
      </c>
      <c r="I8" s="12">
        <v>1.25</v>
      </c>
      <c r="J8" s="13">
        <f>B8*I8</f>
        <v>6.4375</v>
      </c>
      <c r="K8" s="13">
        <f>J8*12</f>
        <v>77.25</v>
      </c>
      <c r="L8" s="14">
        <v>1.1499999999999999</v>
      </c>
      <c r="M8" s="13">
        <f>B8*L8</f>
        <v>5.9225000000000003</v>
      </c>
      <c r="N8" s="13">
        <f>M8*12</f>
        <v>71.070000000000007</v>
      </c>
      <c r="O8" s="195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7"/>
    </row>
    <row r="9" spans="1:28" ht="20.100000000000001" customHeight="1">
      <c r="A9" s="15" t="s">
        <v>4</v>
      </c>
      <c r="B9" s="16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5"/>
      <c r="O9" s="18"/>
      <c r="P9" s="13"/>
      <c r="Q9" s="13"/>
      <c r="R9" s="13"/>
      <c r="S9" s="13"/>
      <c r="T9" s="198"/>
      <c r="U9" s="199"/>
      <c r="V9" s="199"/>
      <c r="W9" s="199"/>
      <c r="X9" s="199"/>
      <c r="Y9" s="199"/>
      <c r="Z9" s="199"/>
      <c r="AA9" s="199"/>
      <c r="AB9" s="200"/>
    </row>
    <row r="10" spans="1:28" ht="20.100000000000001" customHeight="1">
      <c r="A10" s="15" t="s">
        <v>5</v>
      </c>
      <c r="B10" s="16">
        <v>4.7</v>
      </c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8"/>
      <c r="O10" s="198"/>
      <c r="P10" s="199"/>
      <c r="Q10" s="199"/>
      <c r="R10" s="199"/>
      <c r="S10" s="200"/>
      <c r="T10" s="18">
        <v>1.27</v>
      </c>
      <c r="U10" s="13">
        <f>B10*T10</f>
        <v>5.9690000000000003</v>
      </c>
      <c r="V10" s="19">
        <f>U10*300</f>
        <v>1790.7</v>
      </c>
      <c r="W10" s="18">
        <v>1.2</v>
      </c>
      <c r="X10" s="13">
        <f>B10*W10</f>
        <v>5.64</v>
      </c>
      <c r="Y10" s="19">
        <f>X10*300</f>
        <v>1692</v>
      </c>
      <c r="Z10" s="18">
        <v>1.1399999999999999</v>
      </c>
      <c r="AA10" s="13">
        <f>B10*Z10</f>
        <v>5.3579999999999997</v>
      </c>
      <c r="AB10" s="19">
        <f>AA10*300</f>
        <v>1607.3999999999999</v>
      </c>
    </row>
    <row r="12" spans="1:28" s="26" customFormat="1" ht="20.100000000000001" customHeight="1">
      <c r="A12" s="209" t="s">
        <v>14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</row>
  </sheetData>
  <sheetProtection password="DD86" sheet="1" objects="1" scenarios="1" selectLockedCells="1" selectUnlockedCells="1"/>
  <customSheetViews>
    <customSheetView guid="{55C31CF6-13E4-48D6-BBBB-684942ED9689}" hiddenColumns="1">
      <selection activeCell="J31" sqref="J31"/>
      <pageMargins left="0.7" right="0.7" top="0.75" bottom="0.75" header="0.3" footer="0.3"/>
      <pageSetup paperSize="9" orientation="portrait" verticalDpi="0" r:id="rId1"/>
    </customSheetView>
  </customSheetViews>
  <mergeCells count="21">
    <mergeCell ref="A12:AB12"/>
    <mergeCell ref="Z4:AB4"/>
    <mergeCell ref="C9:N10"/>
    <mergeCell ref="O6:AB8"/>
    <mergeCell ref="O10:S10"/>
    <mergeCell ref="T9:AB9"/>
    <mergeCell ref="A4:A5"/>
    <mergeCell ref="B4:B5"/>
    <mergeCell ref="C4:E4"/>
    <mergeCell ref="O4:O5"/>
    <mergeCell ref="T4:V4"/>
    <mergeCell ref="W4:Y4"/>
    <mergeCell ref="A1:AB1"/>
    <mergeCell ref="G4:H4"/>
    <mergeCell ref="M4:N4"/>
    <mergeCell ref="D2:N2"/>
    <mergeCell ref="P2:S2"/>
    <mergeCell ref="U2:X2"/>
    <mergeCell ref="D3:N3"/>
    <mergeCell ref="O3:S3"/>
    <mergeCell ref="T3:AB3"/>
  </mergeCells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>
    <tabColor theme="6" tint="-0.249977111117893"/>
  </sheetPr>
  <dimension ref="A1:AB12"/>
  <sheetViews>
    <sheetView workbookViewId="0">
      <selection activeCell="M6" sqref="M6"/>
    </sheetView>
  </sheetViews>
  <sheetFormatPr baseColWidth="10" defaultRowHeight="15"/>
  <cols>
    <col min="1" max="1" width="11.42578125" style="1"/>
    <col min="2" max="5" width="8.7109375" style="1" customWidth="1"/>
    <col min="6" max="6" width="8.7109375" style="1" hidden="1" customWidth="1"/>
    <col min="7" max="8" width="8.7109375" style="1" customWidth="1"/>
    <col min="9" max="9" width="8.7109375" style="1" hidden="1" customWidth="1"/>
    <col min="10" max="19" width="8.7109375" style="1" customWidth="1"/>
    <col min="20" max="20" width="8.7109375" style="1" hidden="1" customWidth="1"/>
    <col min="21" max="22" width="8.7109375" style="1" customWidth="1"/>
    <col min="23" max="23" width="8.7109375" style="1" hidden="1" customWidth="1"/>
    <col min="24" max="25" width="8.7109375" style="1" customWidth="1"/>
    <col min="26" max="26" width="8.7109375" style="1" hidden="1" customWidth="1"/>
    <col min="27" max="28" width="8.7109375" style="1" customWidth="1"/>
    <col min="29" max="16384" width="11.42578125" style="1"/>
  </cols>
  <sheetData>
    <row r="1" spans="1:28" ht="39.950000000000003" customHeight="1">
      <c r="A1" s="207" t="s">
        <v>23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</row>
    <row r="2" spans="1:28">
      <c r="A2" s="25"/>
      <c r="B2" s="25"/>
      <c r="C2" s="25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5"/>
      <c r="P2" s="208"/>
      <c r="Q2" s="208"/>
      <c r="R2" s="208"/>
      <c r="S2" s="208"/>
      <c r="T2" s="25"/>
      <c r="U2" s="208"/>
      <c r="V2" s="208"/>
      <c r="W2" s="208"/>
      <c r="X2" s="208"/>
    </row>
    <row r="3" spans="1:28" ht="20.100000000000001" customHeight="1">
      <c r="A3" s="2"/>
      <c r="B3" s="2"/>
      <c r="C3" s="2"/>
      <c r="D3" s="203" t="s">
        <v>12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180" t="s">
        <v>4</v>
      </c>
      <c r="P3" s="181"/>
      <c r="Q3" s="181"/>
      <c r="R3" s="181"/>
      <c r="S3" s="182"/>
      <c r="T3" s="203" t="s">
        <v>18</v>
      </c>
      <c r="U3" s="203"/>
      <c r="V3" s="203"/>
      <c r="W3" s="203"/>
      <c r="X3" s="203"/>
      <c r="Y3" s="203"/>
      <c r="Z3" s="203"/>
      <c r="AA3" s="203"/>
      <c r="AB3" s="203"/>
    </row>
    <row r="4" spans="1:28" ht="20.100000000000001" customHeight="1">
      <c r="A4" s="203" t="s">
        <v>6</v>
      </c>
      <c r="B4" s="201" t="s">
        <v>15</v>
      </c>
      <c r="C4" s="203">
        <v>1</v>
      </c>
      <c r="D4" s="203"/>
      <c r="E4" s="203"/>
      <c r="F4" s="21"/>
      <c r="G4" s="181" t="s">
        <v>10</v>
      </c>
      <c r="H4" s="182"/>
      <c r="I4" s="21"/>
      <c r="J4" s="3" t="s">
        <v>11</v>
      </c>
      <c r="K4" s="22"/>
      <c r="L4" s="21"/>
      <c r="M4" s="181" t="s">
        <v>7</v>
      </c>
      <c r="N4" s="182"/>
      <c r="O4" s="204" t="s">
        <v>16</v>
      </c>
      <c r="P4" s="23">
        <v>1</v>
      </c>
      <c r="Q4" s="23" t="s">
        <v>13</v>
      </c>
      <c r="R4" s="23" t="s">
        <v>11</v>
      </c>
      <c r="S4" s="23" t="s">
        <v>7</v>
      </c>
      <c r="T4" s="180">
        <v>1</v>
      </c>
      <c r="U4" s="181"/>
      <c r="V4" s="182"/>
      <c r="W4" s="180">
        <v>2</v>
      </c>
      <c r="X4" s="181"/>
      <c r="Y4" s="182"/>
      <c r="Z4" s="180">
        <v>3</v>
      </c>
      <c r="AA4" s="181"/>
      <c r="AB4" s="182"/>
    </row>
    <row r="5" spans="1:28" ht="20.100000000000001" customHeight="1">
      <c r="A5" s="203"/>
      <c r="B5" s="202"/>
      <c r="C5" s="4" t="s">
        <v>16</v>
      </c>
      <c r="D5" s="4" t="s">
        <v>8</v>
      </c>
      <c r="E5" s="4" t="s">
        <v>9</v>
      </c>
      <c r="F5" s="24" t="s">
        <v>16</v>
      </c>
      <c r="G5" s="24" t="s">
        <v>8</v>
      </c>
      <c r="H5" s="24" t="s">
        <v>9</v>
      </c>
      <c r="I5" s="24" t="s">
        <v>16</v>
      </c>
      <c r="J5" s="24" t="s">
        <v>8</v>
      </c>
      <c r="K5" s="24" t="s">
        <v>9</v>
      </c>
      <c r="L5" s="24" t="s">
        <v>16</v>
      </c>
      <c r="M5" s="24" t="s">
        <v>8</v>
      </c>
      <c r="N5" s="24" t="s">
        <v>9</v>
      </c>
      <c r="O5" s="205"/>
      <c r="P5" s="24" t="s">
        <v>8</v>
      </c>
      <c r="Q5" s="24" t="s">
        <v>8</v>
      </c>
      <c r="R5" s="24" t="s">
        <v>8</v>
      </c>
      <c r="S5" s="24" t="s">
        <v>8</v>
      </c>
      <c r="T5" s="24" t="s">
        <v>16</v>
      </c>
      <c r="U5" s="24" t="s">
        <v>19</v>
      </c>
      <c r="V5" s="5" t="s">
        <v>20</v>
      </c>
      <c r="W5" s="24" t="s">
        <v>16</v>
      </c>
      <c r="X5" s="24" t="s">
        <v>19</v>
      </c>
      <c r="Y5" s="5" t="s">
        <v>20</v>
      </c>
      <c r="Z5" s="24" t="s">
        <v>16</v>
      </c>
      <c r="AA5" s="24" t="s">
        <v>19</v>
      </c>
      <c r="AB5" s="5" t="s">
        <v>20</v>
      </c>
    </row>
    <row r="6" spans="1:28" ht="20.100000000000001" customHeight="1">
      <c r="A6" s="6" t="s">
        <v>1</v>
      </c>
      <c r="B6" s="7">
        <v>1.79</v>
      </c>
      <c r="C6" s="8">
        <v>1.71</v>
      </c>
      <c r="D6" s="9">
        <f>B6*C6</f>
        <v>3.0609000000000002</v>
      </c>
      <c r="E6" s="10">
        <f>D6*12</f>
        <v>36.730800000000002</v>
      </c>
      <c r="F6" s="11">
        <v>1.51</v>
      </c>
      <c r="G6" s="10">
        <f>B6*F6</f>
        <v>2.7029000000000001</v>
      </c>
      <c r="H6" s="10">
        <f>G6*12</f>
        <v>32.434800000000003</v>
      </c>
      <c r="I6" s="12">
        <v>1.25</v>
      </c>
      <c r="J6" s="13">
        <f>B6*I6</f>
        <v>2.2374999999999998</v>
      </c>
      <c r="K6" s="13">
        <f>J6*12</f>
        <v>26.849999999999998</v>
      </c>
      <c r="L6" s="14">
        <v>1.1499999999999999</v>
      </c>
      <c r="M6" s="13">
        <f>B6*L6</f>
        <v>2.0585</v>
      </c>
      <c r="N6" s="13">
        <f>M6*12</f>
        <v>24.701999999999998</v>
      </c>
      <c r="O6" s="189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1"/>
    </row>
    <row r="7" spans="1:28" ht="20.100000000000001" customHeight="1">
      <c r="A7" s="15" t="s">
        <v>2</v>
      </c>
      <c r="B7" s="16">
        <v>3.08</v>
      </c>
      <c r="C7" s="17">
        <v>1.71</v>
      </c>
      <c r="D7" s="9">
        <f>B7*C7</f>
        <v>5.2667999999999999</v>
      </c>
      <c r="E7" s="10">
        <f>D7*12</f>
        <v>63.201599999999999</v>
      </c>
      <c r="F7" s="11">
        <v>1.51</v>
      </c>
      <c r="G7" s="10">
        <f>B7*F7</f>
        <v>4.6508000000000003</v>
      </c>
      <c r="H7" s="10">
        <f>G7*12</f>
        <v>55.809600000000003</v>
      </c>
      <c r="I7" s="12">
        <v>1.25</v>
      </c>
      <c r="J7" s="13">
        <f>B7*I7</f>
        <v>3.85</v>
      </c>
      <c r="K7" s="13">
        <f>J7*12</f>
        <v>46.2</v>
      </c>
      <c r="L7" s="14">
        <v>1.1499999999999999</v>
      </c>
      <c r="M7" s="13">
        <f>B7*L7</f>
        <v>3.5419999999999998</v>
      </c>
      <c r="N7" s="13">
        <f>M7*12</f>
        <v>42.503999999999998</v>
      </c>
      <c r="O7" s="192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4"/>
    </row>
    <row r="8" spans="1:28" ht="20.100000000000001" customHeight="1">
      <c r="A8" s="15" t="s">
        <v>3</v>
      </c>
      <c r="B8" s="16">
        <v>5.15</v>
      </c>
      <c r="C8" s="8">
        <v>1.71</v>
      </c>
      <c r="D8" s="9">
        <f>B8*C8</f>
        <v>8.8064999999999998</v>
      </c>
      <c r="E8" s="10">
        <f>D8*12</f>
        <v>105.678</v>
      </c>
      <c r="F8" s="11">
        <v>1.51</v>
      </c>
      <c r="G8" s="10">
        <f>B8*F8</f>
        <v>7.7765000000000004</v>
      </c>
      <c r="H8" s="10">
        <f>G8*12</f>
        <v>93.318000000000012</v>
      </c>
      <c r="I8" s="12">
        <v>1.25</v>
      </c>
      <c r="J8" s="13">
        <f>B8*I8</f>
        <v>6.4375</v>
      </c>
      <c r="K8" s="13">
        <f>J8*12</f>
        <v>77.25</v>
      </c>
      <c r="L8" s="14">
        <v>1.1499999999999999</v>
      </c>
      <c r="M8" s="13">
        <f>B8*L8</f>
        <v>5.9225000000000003</v>
      </c>
      <c r="N8" s="13">
        <f>M8*12</f>
        <v>71.070000000000007</v>
      </c>
      <c r="O8" s="195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7"/>
    </row>
    <row r="9" spans="1:28" ht="20.100000000000001" customHeight="1">
      <c r="A9" s="15" t="s">
        <v>4</v>
      </c>
      <c r="B9" s="16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5"/>
      <c r="O9" s="18"/>
      <c r="P9" s="13"/>
      <c r="Q9" s="13"/>
      <c r="R9" s="13"/>
      <c r="S9" s="13"/>
      <c r="T9" s="198"/>
      <c r="U9" s="199"/>
      <c r="V9" s="199"/>
      <c r="W9" s="199"/>
      <c r="X9" s="199"/>
      <c r="Y9" s="199"/>
      <c r="Z9" s="199"/>
      <c r="AA9" s="199"/>
      <c r="AB9" s="200"/>
    </row>
    <row r="10" spans="1:28" ht="20.100000000000001" customHeight="1">
      <c r="A10" s="15" t="s">
        <v>5</v>
      </c>
      <c r="B10" s="16">
        <v>4.9000000000000004</v>
      </c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8"/>
      <c r="O10" s="198"/>
      <c r="P10" s="199"/>
      <c r="Q10" s="199"/>
      <c r="R10" s="199"/>
      <c r="S10" s="200"/>
      <c r="T10" s="18">
        <v>1.27</v>
      </c>
      <c r="U10" s="13">
        <f>B10*T10</f>
        <v>6.2230000000000008</v>
      </c>
      <c r="V10" s="19">
        <f>U10*300</f>
        <v>1866.9000000000003</v>
      </c>
      <c r="W10" s="18">
        <v>1.2</v>
      </c>
      <c r="X10" s="13">
        <f>B10*W10</f>
        <v>5.88</v>
      </c>
      <c r="Y10" s="19">
        <f>X10*300</f>
        <v>1764</v>
      </c>
      <c r="Z10" s="18">
        <v>1.1399999999999999</v>
      </c>
      <c r="AA10" s="13">
        <f>B10*Z10</f>
        <v>5.5860000000000003</v>
      </c>
      <c r="AB10" s="19">
        <f>AA10*300</f>
        <v>1675.8000000000002</v>
      </c>
    </row>
    <row r="12" spans="1:28" s="26" customFormat="1" ht="20.100000000000001" customHeight="1">
      <c r="A12" s="209" t="s">
        <v>14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</row>
  </sheetData>
  <sheetProtection selectLockedCells="1" selectUnlockedCells="1"/>
  <customSheetViews>
    <customSheetView guid="{55C31CF6-13E4-48D6-BBBB-684942ED9689}" hiddenColumns="1">
      <selection activeCell="J31" sqref="J31"/>
      <pageMargins left="0.7" right="0.7" top="0.75" bottom="0.75" header="0.3" footer="0.3"/>
      <pageSetup paperSize="9" orientation="portrait" verticalDpi="0" r:id="rId1"/>
    </customSheetView>
  </customSheetViews>
  <mergeCells count="21">
    <mergeCell ref="A12:AB12"/>
    <mergeCell ref="Z4:AB4"/>
    <mergeCell ref="C9:N10"/>
    <mergeCell ref="O6:AB8"/>
    <mergeCell ref="O10:S10"/>
    <mergeCell ref="T9:AB9"/>
    <mergeCell ref="A4:A5"/>
    <mergeCell ref="B4:B5"/>
    <mergeCell ref="C4:E4"/>
    <mergeCell ref="O4:O5"/>
    <mergeCell ref="T4:V4"/>
    <mergeCell ref="W4:Y4"/>
    <mergeCell ref="A1:AB1"/>
    <mergeCell ref="G4:H4"/>
    <mergeCell ref="M4:N4"/>
    <mergeCell ref="D2:N2"/>
    <mergeCell ref="P2:S2"/>
    <mergeCell ref="U2:X2"/>
    <mergeCell ref="D3:N3"/>
    <mergeCell ref="O3:S3"/>
    <mergeCell ref="T3:AB3"/>
  </mergeCells>
  <pageMargins left="0.7" right="0.7" top="0.75" bottom="0.75" header="0.3" footer="0.3"/>
  <pageSetup paperSize="9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>
    <tabColor theme="7" tint="-0.249977111117893"/>
  </sheetPr>
  <dimension ref="A1:AB12"/>
  <sheetViews>
    <sheetView workbookViewId="0">
      <selection activeCell="C7" sqref="C7"/>
    </sheetView>
  </sheetViews>
  <sheetFormatPr baseColWidth="10" defaultRowHeight="15"/>
  <cols>
    <col min="1" max="1" width="11.42578125" style="1"/>
    <col min="2" max="3" width="8.7109375" style="1" hidden="1" customWidth="1"/>
    <col min="4" max="5" width="8.7109375" style="1" customWidth="1"/>
    <col min="6" max="6" width="8.7109375" style="1" hidden="1" customWidth="1"/>
    <col min="7" max="8" width="8.7109375" style="1" customWidth="1"/>
    <col min="9" max="9" width="8.7109375" style="1" hidden="1" customWidth="1"/>
    <col min="10" max="11" width="8.7109375" style="1" customWidth="1"/>
    <col min="12" max="12" width="8.7109375" style="1" hidden="1" customWidth="1"/>
    <col min="13" max="14" width="8.7109375" style="1" customWidth="1"/>
    <col min="15" max="15" width="8.7109375" style="1" hidden="1" customWidth="1"/>
    <col min="16" max="19" width="8.7109375" style="1" customWidth="1"/>
    <col min="20" max="20" width="8.7109375" style="1" hidden="1" customWidth="1"/>
    <col min="21" max="22" width="8.7109375" style="1" customWidth="1"/>
    <col min="23" max="23" width="8.7109375" style="1" hidden="1" customWidth="1"/>
    <col min="24" max="25" width="8.7109375" style="1" customWidth="1"/>
    <col min="26" max="26" width="8.7109375" style="1" hidden="1" customWidth="1"/>
    <col min="27" max="28" width="8.7109375" style="1" customWidth="1"/>
    <col min="29" max="16384" width="11.42578125" style="1"/>
  </cols>
  <sheetData>
    <row r="1" spans="1:28" ht="39.950000000000003" customHeight="1">
      <c r="A1" s="207" t="s">
        <v>22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</row>
    <row r="2" spans="1:28">
      <c r="A2" s="25"/>
      <c r="B2" s="25"/>
      <c r="C2" s="25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5"/>
      <c r="P2" s="208"/>
      <c r="Q2" s="208"/>
      <c r="R2" s="208"/>
      <c r="S2" s="208"/>
      <c r="T2" s="25"/>
      <c r="U2" s="208"/>
      <c r="V2" s="208"/>
      <c r="W2" s="208"/>
      <c r="X2" s="208"/>
    </row>
    <row r="3" spans="1:28" ht="20.100000000000001" customHeight="1">
      <c r="A3" s="2"/>
      <c r="B3" s="2"/>
      <c r="C3" s="2"/>
      <c r="D3" s="203" t="s">
        <v>12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180" t="s">
        <v>4</v>
      </c>
      <c r="P3" s="181"/>
      <c r="Q3" s="181"/>
      <c r="R3" s="181"/>
      <c r="S3" s="182"/>
      <c r="T3" s="203" t="s">
        <v>18</v>
      </c>
      <c r="U3" s="203"/>
      <c r="V3" s="203"/>
      <c r="W3" s="203"/>
      <c r="X3" s="203"/>
      <c r="Y3" s="203"/>
      <c r="Z3" s="203"/>
      <c r="AA3" s="203"/>
      <c r="AB3" s="203"/>
    </row>
    <row r="4" spans="1:28" ht="20.100000000000001" customHeight="1">
      <c r="A4" s="203" t="s">
        <v>6</v>
      </c>
      <c r="B4" s="201" t="s">
        <v>15</v>
      </c>
      <c r="C4" s="203">
        <v>1</v>
      </c>
      <c r="D4" s="203"/>
      <c r="E4" s="203"/>
      <c r="F4" s="21"/>
      <c r="G4" s="181" t="s">
        <v>10</v>
      </c>
      <c r="H4" s="182"/>
      <c r="I4" s="21"/>
      <c r="J4" s="3" t="s">
        <v>11</v>
      </c>
      <c r="K4" s="22"/>
      <c r="L4" s="21"/>
      <c r="M4" s="181" t="s">
        <v>7</v>
      </c>
      <c r="N4" s="182"/>
      <c r="O4" s="204" t="s">
        <v>16</v>
      </c>
      <c r="P4" s="23">
        <v>1</v>
      </c>
      <c r="Q4" s="23" t="s">
        <v>13</v>
      </c>
      <c r="R4" s="23" t="s">
        <v>11</v>
      </c>
      <c r="S4" s="23" t="s">
        <v>7</v>
      </c>
      <c r="T4" s="180">
        <v>1</v>
      </c>
      <c r="U4" s="181"/>
      <c r="V4" s="182"/>
      <c r="W4" s="180">
        <v>2</v>
      </c>
      <c r="X4" s="181"/>
      <c r="Y4" s="182"/>
      <c r="Z4" s="180">
        <v>3</v>
      </c>
      <c r="AA4" s="181"/>
      <c r="AB4" s="182"/>
    </row>
    <row r="5" spans="1:28" ht="20.100000000000001" customHeight="1">
      <c r="A5" s="203"/>
      <c r="B5" s="202"/>
      <c r="C5" s="4" t="s">
        <v>16</v>
      </c>
      <c r="D5" s="4" t="s">
        <v>8</v>
      </c>
      <c r="E5" s="4" t="s">
        <v>9</v>
      </c>
      <c r="F5" s="24" t="s">
        <v>16</v>
      </c>
      <c r="G5" s="24" t="s">
        <v>8</v>
      </c>
      <c r="H5" s="24" t="s">
        <v>9</v>
      </c>
      <c r="I5" s="24" t="s">
        <v>16</v>
      </c>
      <c r="J5" s="24" t="s">
        <v>8</v>
      </c>
      <c r="K5" s="24" t="s">
        <v>9</v>
      </c>
      <c r="L5" s="24" t="s">
        <v>16</v>
      </c>
      <c r="M5" s="24" t="s">
        <v>8</v>
      </c>
      <c r="N5" s="24" t="s">
        <v>9</v>
      </c>
      <c r="O5" s="205"/>
      <c r="P5" s="24" t="s">
        <v>8</v>
      </c>
      <c r="Q5" s="24" t="s">
        <v>8</v>
      </c>
      <c r="R5" s="24" t="s">
        <v>8</v>
      </c>
      <c r="S5" s="24" t="s">
        <v>8</v>
      </c>
      <c r="T5" s="24" t="s">
        <v>16</v>
      </c>
      <c r="U5" s="24" t="s">
        <v>19</v>
      </c>
      <c r="V5" s="5" t="s">
        <v>20</v>
      </c>
      <c r="W5" s="24" t="s">
        <v>16</v>
      </c>
      <c r="X5" s="24" t="s">
        <v>19</v>
      </c>
      <c r="Y5" s="5" t="s">
        <v>20</v>
      </c>
      <c r="Z5" s="24" t="s">
        <v>16</v>
      </c>
      <c r="AA5" s="24" t="s">
        <v>19</v>
      </c>
      <c r="AB5" s="5" t="s">
        <v>20</v>
      </c>
    </row>
    <row r="6" spans="1:28" ht="20.100000000000001" customHeight="1">
      <c r="A6" s="6" t="s">
        <v>1</v>
      </c>
      <c r="B6" s="7">
        <v>1.79</v>
      </c>
      <c r="C6" s="8">
        <v>1.71</v>
      </c>
      <c r="D6" s="9">
        <f>B6*C6</f>
        <v>3.0609000000000002</v>
      </c>
      <c r="E6" s="10">
        <f>D6*12</f>
        <v>36.730800000000002</v>
      </c>
      <c r="F6" s="11">
        <v>1.51</v>
      </c>
      <c r="G6" s="10">
        <f>B6*F6</f>
        <v>2.7029000000000001</v>
      </c>
      <c r="H6" s="10">
        <f>G6*12</f>
        <v>32.434800000000003</v>
      </c>
      <c r="I6" s="12">
        <v>1.25</v>
      </c>
      <c r="J6" s="13">
        <f>B6*I6</f>
        <v>2.2374999999999998</v>
      </c>
      <c r="K6" s="13">
        <f>J6*12</f>
        <v>26.849999999999998</v>
      </c>
      <c r="L6" s="14">
        <v>1.1499999999999999</v>
      </c>
      <c r="M6" s="13">
        <f>B6*L6</f>
        <v>2.0585</v>
      </c>
      <c r="N6" s="13">
        <f>M6*12</f>
        <v>24.701999999999998</v>
      </c>
      <c r="O6" s="189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1"/>
    </row>
    <row r="7" spans="1:28" ht="20.100000000000001" customHeight="1">
      <c r="A7" s="15" t="s">
        <v>2</v>
      </c>
      <c r="B7" s="16">
        <v>3.08</v>
      </c>
      <c r="C7" s="17">
        <v>1.71</v>
      </c>
      <c r="D7" s="9">
        <f>B7*C7</f>
        <v>5.2667999999999999</v>
      </c>
      <c r="E7" s="10">
        <f>D7*12</f>
        <v>63.201599999999999</v>
      </c>
      <c r="F7" s="11">
        <v>1.51</v>
      </c>
      <c r="G7" s="10">
        <f>B7*F7</f>
        <v>4.6508000000000003</v>
      </c>
      <c r="H7" s="10">
        <f>G7*12</f>
        <v>55.809600000000003</v>
      </c>
      <c r="I7" s="12">
        <v>1.25</v>
      </c>
      <c r="J7" s="13">
        <f>B7*I7</f>
        <v>3.85</v>
      </c>
      <c r="K7" s="13">
        <f>J7*12</f>
        <v>46.2</v>
      </c>
      <c r="L7" s="14">
        <v>1.1499999999999999</v>
      </c>
      <c r="M7" s="13">
        <f>B7*L7</f>
        <v>3.5419999999999998</v>
      </c>
      <c r="N7" s="13">
        <f>M7*12</f>
        <v>42.503999999999998</v>
      </c>
      <c r="O7" s="192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4"/>
    </row>
    <row r="8" spans="1:28" ht="20.100000000000001" customHeight="1">
      <c r="A8" s="15" t="s">
        <v>3</v>
      </c>
      <c r="B8" s="16">
        <v>5.15</v>
      </c>
      <c r="C8" s="8">
        <v>1.71</v>
      </c>
      <c r="D8" s="9">
        <f>B8*C8</f>
        <v>8.8064999999999998</v>
      </c>
      <c r="E8" s="10">
        <f>D8*12</f>
        <v>105.678</v>
      </c>
      <c r="F8" s="11">
        <v>1.51</v>
      </c>
      <c r="G8" s="10">
        <f>B8*F8</f>
        <v>7.7765000000000004</v>
      </c>
      <c r="H8" s="10">
        <f>G8*12</f>
        <v>93.318000000000012</v>
      </c>
      <c r="I8" s="12">
        <v>1.25</v>
      </c>
      <c r="J8" s="13">
        <f>B8*I8</f>
        <v>6.4375</v>
      </c>
      <c r="K8" s="13">
        <f>J8*12</f>
        <v>77.25</v>
      </c>
      <c r="L8" s="14">
        <v>1.1499999999999999</v>
      </c>
      <c r="M8" s="13">
        <f>B8*L8</f>
        <v>5.9225000000000003</v>
      </c>
      <c r="N8" s="13">
        <f>M8*12</f>
        <v>71.070000000000007</v>
      </c>
      <c r="O8" s="195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7"/>
    </row>
    <row r="9" spans="1:28" ht="20.100000000000001" customHeight="1">
      <c r="A9" s="15" t="s">
        <v>4</v>
      </c>
      <c r="B9" s="16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18"/>
      <c r="P9" s="13"/>
      <c r="Q9" s="13"/>
      <c r="R9" s="13"/>
      <c r="S9" s="13"/>
      <c r="T9" s="198"/>
      <c r="U9" s="199"/>
      <c r="V9" s="199"/>
      <c r="W9" s="199"/>
      <c r="X9" s="199"/>
      <c r="Y9" s="199"/>
      <c r="Z9" s="199"/>
      <c r="AA9" s="199"/>
      <c r="AB9" s="200"/>
    </row>
    <row r="10" spans="1:28" ht="20.100000000000001" customHeight="1">
      <c r="A10" s="15" t="s">
        <v>5</v>
      </c>
      <c r="B10" s="16">
        <v>4.3</v>
      </c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198"/>
      <c r="P10" s="199"/>
      <c r="Q10" s="199"/>
      <c r="R10" s="199"/>
      <c r="S10" s="200"/>
      <c r="T10" s="18">
        <v>1.27</v>
      </c>
      <c r="U10" s="13">
        <f>B10*T10</f>
        <v>5.4609999999999994</v>
      </c>
      <c r="V10" s="19">
        <f>U10*300</f>
        <v>1638.2999999999997</v>
      </c>
      <c r="W10" s="18">
        <v>1.2</v>
      </c>
      <c r="X10" s="13">
        <f>B10*W10</f>
        <v>5.1599999999999993</v>
      </c>
      <c r="Y10" s="19">
        <f>X10*300</f>
        <v>1547.9999999999998</v>
      </c>
      <c r="Z10" s="18">
        <v>1.1399999999999999</v>
      </c>
      <c r="AA10" s="13">
        <f>B10*Z10</f>
        <v>4.9019999999999992</v>
      </c>
      <c r="AB10" s="19">
        <f>AA10*300</f>
        <v>1470.5999999999997</v>
      </c>
    </row>
    <row r="12" spans="1:28" s="26" customFormat="1" ht="20.100000000000001" customHeight="1">
      <c r="A12" s="209" t="s">
        <v>14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</row>
  </sheetData>
  <sheetProtection password="DD86" sheet="1" objects="1" scenarios="1" selectLockedCells="1" selectUnlockedCells="1"/>
  <customSheetViews>
    <customSheetView guid="{55C31CF6-13E4-48D6-BBBB-684942ED9689}" hiddenColumns="1">
      <selection activeCell="J31" sqref="J31"/>
      <pageMargins left="0.7" right="0.7" top="0.75" bottom="0.75" header="0.3" footer="0.3"/>
      <pageSetup paperSize="9" orientation="portrait" verticalDpi="0" r:id="rId1"/>
    </customSheetView>
  </customSheetViews>
  <mergeCells count="21">
    <mergeCell ref="A12:AB12"/>
    <mergeCell ref="Z4:AB4"/>
    <mergeCell ref="C9:N10"/>
    <mergeCell ref="O6:AB8"/>
    <mergeCell ref="O10:S10"/>
    <mergeCell ref="T9:AB9"/>
    <mergeCell ref="A4:A5"/>
    <mergeCell ref="B4:B5"/>
    <mergeCell ref="C4:E4"/>
    <mergeCell ref="O4:O5"/>
    <mergeCell ref="T4:V4"/>
    <mergeCell ref="W4:Y4"/>
    <mergeCell ref="A1:AB1"/>
    <mergeCell ref="G4:H4"/>
    <mergeCell ref="M4:N4"/>
    <mergeCell ref="D2:N2"/>
    <mergeCell ref="P2:S2"/>
    <mergeCell ref="U2:X2"/>
    <mergeCell ref="D3:N3"/>
    <mergeCell ref="O3:S3"/>
    <mergeCell ref="T3:AB3"/>
  </mergeCells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>
    <tabColor theme="8" tint="-0.249977111117893"/>
  </sheetPr>
  <dimension ref="A1:AB12"/>
  <sheetViews>
    <sheetView workbookViewId="0">
      <selection activeCell="C7" sqref="C7"/>
    </sheetView>
  </sheetViews>
  <sheetFormatPr baseColWidth="10" defaultRowHeight="15"/>
  <cols>
    <col min="1" max="1" width="11.42578125" style="1"/>
    <col min="2" max="3" width="8.7109375" style="1" hidden="1" customWidth="1"/>
    <col min="4" max="5" width="8.7109375" style="1" customWidth="1"/>
    <col min="6" max="6" width="8.7109375" style="1" hidden="1" customWidth="1"/>
    <col min="7" max="8" width="8.7109375" style="1" customWidth="1"/>
    <col min="9" max="9" width="8.7109375" style="1" hidden="1" customWidth="1"/>
    <col min="10" max="11" width="8.7109375" style="1" customWidth="1"/>
    <col min="12" max="12" width="8.7109375" style="1" hidden="1" customWidth="1"/>
    <col min="13" max="14" width="8.7109375" style="1" customWidth="1"/>
    <col min="15" max="15" width="8.7109375" style="1" hidden="1" customWidth="1"/>
    <col min="16" max="19" width="8.7109375" style="1" customWidth="1"/>
    <col min="20" max="20" width="8.7109375" style="1" hidden="1" customWidth="1"/>
    <col min="21" max="22" width="8.7109375" style="1" customWidth="1"/>
    <col min="23" max="23" width="8.7109375" style="1" hidden="1" customWidth="1"/>
    <col min="24" max="25" width="8.7109375" style="1" customWidth="1"/>
    <col min="26" max="26" width="8.7109375" style="1" hidden="1" customWidth="1"/>
    <col min="27" max="28" width="8.7109375" style="1" customWidth="1"/>
    <col min="29" max="16384" width="11.42578125" style="1"/>
  </cols>
  <sheetData>
    <row r="1" spans="1:28" ht="39.950000000000003" customHeight="1">
      <c r="A1" s="207" t="s">
        <v>30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</row>
    <row r="2" spans="1:28" ht="20.100000000000001" customHeight="1">
      <c r="A2" s="25"/>
      <c r="B2" s="25"/>
      <c r="C2" s="25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5"/>
      <c r="P2" s="208"/>
      <c r="Q2" s="208"/>
      <c r="R2" s="208"/>
      <c r="S2" s="208"/>
      <c r="T2" s="25"/>
      <c r="U2" s="208"/>
      <c r="V2" s="208"/>
      <c r="W2" s="208"/>
      <c r="X2" s="208"/>
    </row>
    <row r="3" spans="1:28" ht="20.100000000000001" customHeight="1">
      <c r="A3" s="2"/>
      <c r="B3" s="2"/>
      <c r="C3" s="2"/>
      <c r="D3" s="203" t="s">
        <v>12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180" t="s">
        <v>4</v>
      </c>
      <c r="P3" s="181"/>
      <c r="Q3" s="181"/>
      <c r="R3" s="181"/>
      <c r="S3" s="182"/>
      <c r="T3" s="203" t="s">
        <v>18</v>
      </c>
      <c r="U3" s="203"/>
      <c r="V3" s="203"/>
      <c r="W3" s="203"/>
      <c r="X3" s="203"/>
      <c r="Y3" s="203"/>
      <c r="Z3" s="203"/>
      <c r="AA3" s="203"/>
      <c r="AB3" s="203"/>
    </row>
    <row r="4" spans="1:28" ht="20.100000000000001" customHeight="1">
      <c r="A4" s="203" t="s">
        <v>6</v>
      </c>
      <c r="B4" s="201" t="s">
        <v>15</v>
      </c>
      <c r="C4" s="203">
        <v>1</v>
      </c>
      <c r="D4" s="203"/>
      <c r="E4" s="203"/>
      <c r="F4" s="21"/>
      <c r="G4" s="181" t="s">
        <v>10</v>
      </c>
      <c r="H4" s="182"/>
      <c r="I4" s="21"/>
      <c r="J4" s="3" t="s">
        <v>11</v>
      </c>
      <c r="K4" s="22"/>
      <c r="L4" s="21"/>
      <c r="M4" s="181" t="s">
        <v>7</v>
      </c>
      <c r="N4" s="182"/>
      <c r="O4" s="204" t="s">
        <v>16</v>
      </c>
      <c r="P4" s="23">
        <v>1</v>
      </c>
      <c r="Q4" s="23" t="s">
        <v>13</v>
      </c>
      <c r="R4" s="23" t="s">
        <v>11</v>
      </c>
      <c r="S4" s="23" t="s">
        <v>7</v>
      </c>
      <c r="T4" s="180">
        <v>1</v>
      </c>
      <c r="U4" s="181"/>
      <c r="V4" s="182"/>
      <c r="W4" s="180">
        <v>2</v>
      </c>
      <c r="X4" s="181"/>
      <c r="Y4" s="182"/>
      <c r="Z4" s="180">
        <v>3</v>
      </c>
      <c r="AA4" s="181"/>
      <c r="AB4" s="182"/>
    </row>
    <row r="5" spans="1:28" ht="20.100000000000001" customHeight="1">
      <c r="A5" s="203"/>
      <c r="B5" s="202"/>
      <c r="C5" s="4" t="s">
        <v>16</v>
      </c>
      <c r="D5" s="4" t="s">
        <v>8</v>
      </c>
      <c r="E5" s="4" t="s">
        <v>9</v>
      </c>
      <c r="F5" s="24" t="s">
        <v>16</v>
      </c>
      <c r="G5" s="24" t="s">
        <v>8</v>
      </c>
      <c r="H5" s="24" t="s">
        <v>9</v>
      </c>
      <c r="I5" s="24" t="s">
        <v>16</v>
      </c>
      <c r="J5" s="24" t="s">
        <v>8</v>
      </c>
      <c r="K5" s="24" t="s">
        <v>9</v>
      </c>
      <c r="L5" s="24" t="s">
        <v>16</v>
      </c>
      <c r="M5" s="24" t="s">
        <v>8</v>
      </c>
      <c r="N5" s="24" t="s">
        <v>9</v>
      </c>
      <c r="O5" s="205"/>
      <c r="P5" s="24" t="s">
        <v>8</v>
      </c>
      <c r="Q5" s="24" t="s">
        <v>8</v>
      </c>
      <c r="R5" s="24" t="s">
        <v>8</v>
      </c>
      <c r="S5" s="24" t="s">
        <v>8</v>
      </c>
      <c r="T5" s="24" t="s">
        <v>16</v>
      </c>
      <c r="U5" s="24" t="s">
        <v>19</v>
      </c>
      <c r="V5" s="5" t="s">
        <v>20</v>
      </c>
      <c r="W5" s="24" t="s">
        <v>16</v>
      </c>
      <c r="X5" s="24" t="s">
        <v>19</v>
      </c>
      <c r="Y5" s="5" t="s">
        <v>20</v>
      </c>
      <c r="Z5" s="24" t="s">
        <v>16</v>
      </c>
      <c r="AA5" s="24" t="s">
        <v>19</v>
      </c>
      <c r="AB5" s="5" t="s">
        <v>20</v>
      </c>
    </row>
    <row r="6" spans="1:28" ht="20.100000000000001" customHeight="1">
      <c r="A6" s="6" t="s">
        <v>1</v>
      </c>
      <c r="B6" s="7"/>
      <c r="C6" s="8">
        <v>1.71</v>
      </c>
      <c r="D6" s="9">
        <f>B6*C6</f>
        <v>0</v>
      </c>
      <c r="E6" s="10">
        <f>D6*12</f>
        <v>0</v>
      </c>
      <c r="F6" s="11">
        <v>1.51</v>
      </c>
      <c r="G6" s="10">
        <f>B6*F6</f>
        <v>0</v>
      </c>
      <c r="H6" s="10">
        <f>G6*12</f>
        <v>0</v>
      </c>
      <c r="I6" s="12">
        <v>1.25</v>
      </c>
      <c r="J6" s="13">
        <f>B6*I6</f>
        <v>0</v>
      </c>
      <c r="K6" s="13">
        <f>J6*12</f>
        <v>0</v>
      </c>
      <c r="L6" s="14">
        <v>1.1499999999999999</v>
      </c>
      <c r="M6" s="13">
        <f>B6*L6</f>
        <v>0</v>
      </c>
      <c r="N6" s="13">
        <f>M6*12</f>
        <v>0</v>
      </c>
      <c r="O6" s="189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1"/>
    </row>
    <row r="7" spans="1:28" ht="20.100000000000001" customHeight="1">
      <c r="A7" s="15" t="s">
        <v>2</v>
      </c>
      <c r="B7" s="16"/>
      <c r="C7" s="17">
        <v>1.71</v>
      </c>
      <c r="D7" s="9">
        <f>B7*C7</f>
        <v>0</v>
      </c>
      <c r="E7" s="10">
        <f>D7*12</f>
        <v>0</v>
      </c>
      <c r="F7" s="11">
        <v>1.51</v>
      </c>
      <c r="G7" s="10">
        <f>B7*F7</f>
        <v>0</v>
      </c>
      <c r="H7" s="10">
        <f>G7*12</f>
        <v>0</v>
      </c>
      <c r="I7" s="12">
        <v>1.25</v>
      </c>
      <c r="J7" s="13">
        <f>B7*I7</f>
        <v>0</v>
      </c>
      <c r="K7" s="13">
        <f>J7*12</f>
        <v>0</v>
      </c>
      <c r="L7" s="14">
        <v>1.1499999999999999</v>
      </c>
      <c r="M7" s="13">
        <f>B7*L7</f>
        <v>0</v>
      </c>
      <c r="N7" s="13">
        <f>M7*12</f>
        <v>0</v>
      </c>
      <c r="O7" s="192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4"/>
    </row>
    <row r="8" spans="1:28" ht="20.100000000000001" customHeight="1">
      <c r="A8" s="15" t="s">
        <v>3</v>
      </c>
      <c r="B8" s="16"/>
      <c r="C8" s="8">
        <v>1.71</v>
      </c>
      <c r="D8" s="9">
        <f>B8*C8</f>
        <v>0</v>
      </c>
      <c r="E8" s="10">
        <f>D8*12</f>
        <v>0</v>
      </c>
      <c r="F8" s="11">
        <v>1.51</v>
      </c>
      <c r="G8" s="10">
        <f>B8*F8</f>
        <v>0</v>
      </c>
      <c r="H8" s="10">
        <f>G8*12</f>
        <v>0</v>
      </c>
      <c r="I8" s="12">
        <v>1.25</v>
      </c>
      <c r="J8" s="13">
        <f>B8*I8</f>
        <v>0</v>
      </c>
      <c r="K8" s="13">
        <f>J8*12</f>
        <v>0</v>
      </c>
      <c r="L8" s="14">
        <v>1.1499999999999999</v>
      </c>
      <c r="M8" s="13">
        <f>B8*L8</f>
        <v>0</v>
      </c>
      <c r="N8" s="13">
        <f>M8*12</f>
        <v>0</v>
      </c>
      <c r="O8" s="195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7"/>
    </row>
    <row r="9" spans="1:28" ht="20.100000000000001" customHeight="1">
      <c r="A9" s="15" t="s">
        <v>4</v>
      </c>
      <c r="B9" s="16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5"/>
      <c r="O9" s="18"/>
      <c r="P9" s="13"/>
      <c r="Q9" s="13"/>
      <c r="R9" s="13"/>
      <c r="S9" s="13"/>
      <c r="T9" s="198"/>
      <c r="U9" s="199"/>
      <c r="V9" s="199"/>
      <c r="W9" s="199"/>
      <c r="X9" s="199"/>
      <c r="Y9" s="199"/>
      <c r="Z9" s="199"/>
      <c r="AA9" s="199"/>
      <c r="AB9" s="200"/>
    </row>
    <row r="10" spans="1:28" ht="20.100000000000001" customHeight="1">
      <c r="A10" s="15" t="s">
        <v>5</v>
      </c>
      <c r="B10" s="16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8"/>
      <c r="O10" s="198"/>
      <c r="P10" s="199"/>
      <c r="Q10" s="199"/>
      <c r="R10" s="199"/>
      <c r="S10" s="200"/>
      <c r="T10" s="18">
        <v>1.27</v>
      </c>
      <c r="U10" s="13">
        <f>B10*T10</f>
        <v>0</v>
      </c>
      <c r="V10" s="19">
        <f>U10*300</f>
        <v>0</v>
      </c>
      <c r="W10" s="18">
        <v>1.2</v>
      </c>
      <c r="X10" s="13">
        <f>B10*W10</f>
        <v>0</v>
      </c>
      <c r="Y10" s="19">
        <f>X10*300</f>
        <v>0</v>
      </c>
      <c r="Z10" s="18">
        <v>1.1399999999999999</v>
      </c>
      <c r="AA10" s="13">
        <f>B10*Z10</f>
        <v>0</v>
      </c>
      <c r="AB10" s="19">
        <f>AA10*300</f>
        <v>0</v>
      </c>
    </row>
    <row r="12" spans="1:28" s="26" customFormat="1" ht="20.100000000000001" customHeight="1">
      <c r="A12" s="209" t="s">
        <v>14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</row>
  </sheetData>
  <sheetProtection password="DD86" sheet="1" objects="1" scenarios="1" selectLockedCells="1" selectUnlockedCells="1"/>
  <customSheetViews>
    <customSheetView guid="{55C31CF6-13E4-48D6-BBBB-684942ED9689}" hiddenColumns="1">
      <selection activeCell="J31" sqref="J31"/>
      <pageMargins left="0.7" right="0.7" top="0.75" bottom="0.75" header="0.3" footer="0.3"/>
      <pageSetup paperSize="9" orientation="portrait" verticalDpi="0" r:id="rId1"/>
    </customSheetView>
  </customSheetViews>
  <mergeCells count="21">
    <mergeCell ref="A1:AB1"/>
    <mergeCell ref="A12:AB12"/>
    <mergeCell ref="C4:E4"/>
    <mergeCell ref="O4:O5"/>
    <mergeCell ref="T4:V4"/>
    <mergeCell ref="W4:Y4"/>
    <mergeCell ref="Z4:AB4"/>
    <mergeCell ref="C9:N10"/>
    <mergeCell ref="O6:AB8"/>
    <mergeCell ref="O10:S10"/>
    <mergeCell ref="T9:AB9"/>
    <mergeCell ref="D2:N2"/>
    <mergeCell ref="P2:S2"/>
    <mergeCell ref="U2:X2"/>
    <mergeCell ref="D3:N3"/>
    <mergeCell ref="O3:S3"/>
    <mergeCell ref="T3:AB3"/>
    <mergeCell ref="A4:A5"/>
    <mergeCell ref="B4:B5"/>
    <mergeCell ref="G4:H4"/>
    <mergeCell ref="M4:N4"/>
  </mergeCells>
  <pageMargins left="0.7" right="0.7" top="0.75" bottom="0.75" header="0.3" footer="0.3"/>
  <pageSetup paperSize="9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5">
    <tabColor theme="2" tint="-0.749992370372631"/>
  </sheetPr>
  <dimension ref="A1:AB12"/>
  <sheetViews>
    <sheetView workbookViewId="0">
      <selection activeCell="C7" sqref="C7"/>
    </sheetView>
  </sheetViews>
  <sheetFormatPr baseColWidth="10" defaultRowHeight="15"/>
  <cols>
    <col min="1" max="1" width="11.42578125" style="1"/>
    <col min="2" max="3" width="8.7109375" style="1" hidden="1" customWidth="1"/>
    <col min="4" max="5" width="8.7109375" style="1" customWidth="1"/>
    <col min="6" max="6" width="8.7109375" style="1" hidden="1" customWidth="1"/>
    <col min="7" max="8" width="8.7109375" style="1" customWidth="1"/>
    <col min="9" max="9" width="8.7109375" style="1" hidden="1" customWidth="1"/>
    <col min="10" max="11" width="8.7109375" style="1" customWidth="1"/>
    <col min="12" max="12" width="8.7109375" style="1" hidden="1" customWidth="1"/>
    <col min="13" max="14" width="8.7109375" style="1" customWidth="1"/>
    <col min="15" max="15" width="8.7109375" style="1" hidden="1" customWidth="1"/>
    <col min="16" max="19" width="8.7109375" style="1" customWidth="1"/>
    <col min="20" max="20" width="8.7109375" style="1" hidden="1" customWidth="1"/>
    <col min="21" max="22" width="8.7109375" style="1" customWidth="1"/>
    <col min="23" max="23" width="8.7109375" style="1" hidden="1" customWidth="1"/>
    <col min="24" max="25" width="8.7109375" style="1" customWidth="1"/>
    <col min="26" max="26" width="8.7109375" style="1" hidden="1" customWidth="1"/>
    <col min="27" max="28" width="8.7109375" style="1" customWidth="1"/>
    <col min="29" max="16384" width="11.42578125" style="1"/>
  </cols>
  <sheetData>
    <row r="1" spans="1:28" ht="39.950000000000003" customHeight="1">
      <c r="A1" s="207" t="s">
        <v>31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</row>
    <row r="2" spans="1:28" ht="20.100000000000001" customHeight="1">
      <c r="A2" s="25"/>
      <c r="B2" s="25"/>
      <c r="C2" s="25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5"/>
      <c r="P2" s="208"/>
      <c r="Q2" s="208"/>
      <c r="R2" s="208"/>
      <c r="S2" s="208"/>
      <c r="T2" s="25"/>
      <c r="U2" s="208"/>
      <c r="V2" s="208"/>
      <c r="W2" s="208"/>
      <c r="X2" s="208"/>
    </row>
    <row r="3" spans="1:28" ht="20.100000000000001" customHeight="1">
      <c r="A3" s="2"/>
      <c r="B3" s="2"/>
      <c r="C3" s="2"/>
      <c r="D3" s="203" t="s">
        <v>12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180" t="s">
        <v>4</v>
      </c>
      <c r="P3" s="181"/>
      <c r="Q3" s="181"/>
      <c r="R3" s="181"/>
      <c r="S3" s="182"/>
      <c r="T3" s="203" t="s">
        <v>18</v>
      </c>
      <c r="U3" s="203"/>
      <c r="V3" s="203"/>
      <c r="W3" s="203"/>
      <c r="X3" s="203"/>
      <c r="Y3" s="203"/>
      <c r="Z3" s="203"/>
      <c r="AA3" s="203"/>
      <c r="AB3" s="203"/>
    </row>
    <row r="4" spans="1:28" ht="20.100000000000001" customHeight="1">
      <c r="A4" s="203" t="s">
        <v>6</v>
      </c>
      <c r="B4" s="201" t="s">
        <v>15</v>
      </c>
      <c r="C4" s="203">
        <v>1</v>
      </c>
      <c r="D4" s="203"/>
      <c r="E4" s="203"/>
      <c r="F4" s="21"/>
      <c r="G4" s="181" t="s">
        <v>10</v>
      </c>
      <c r="H4" s="182"/>
      <c r="I4" s="21"/>
      <c r="J4" s="3" t="s">
        <v>11</v>
      </c>
      <c r="K4" s="22"/>
      <c r="L4" s="21"/>
      <c r="M4" s="181" t="s">
        <v>7</v>
      </c>
      <c r="N4" s="182"/>
      <c r="O4" s="204" t="s">
        <v>16</v>
      </c>
      <c r="P4" s="23">
        <v>1</v>
      </c>
      <c r="Q4" s="23" t="s">
        <v>13</v>
      </c>
      <c r="R4" s="23" t="s">
        <v>11</v>
      </c>
      <c r="S4" s="23" t="s">
        <v>7</v>
      </c>
      <c r="T4" s="180">
        <v>1</v>
      </c>
      <c r="U4" s="181"/>
      <c r="V4" s="182"/>
      <c r="W4" s="180">
        <v>2</v>
      </c>
      <c r="X4" s="181"/>
      <c r="Y4" s="182"/>
      <c r="Z4" s="180">
        <v>3</v>
      </c>
      <c r="AA4" s="181"/>
      <c r="AB4" s="182"/>
    </row>
    <row r="5" spans="1:28" ht="20.100000000000001" customHeight="1">
      <c r="A5" s="203"/>
      <c r="B5" s="202"/>
      <c r="C5" s="4" t="s">
        <v>16</v>
      </c>
      <c r="D5" s="4" t="s">
        <v>8</v>
      </c>
      <c r="E5" s="4" t="s">
        <v>9</v>
      </c>
      <c r="F5" s="24" t="s">
        <v>16</v>
      </c>
      <c r="G5" s="24" t="s">
        <v>8</v>
      </c>
      <c r="H5" s="24" t="s">
        <v>9</v>
      </c>
      <c r="I5" s="24" t="s">
        <v>16</v>
      </c>
      <c r="J5" s="24" t="s">
        <v>8</v>
      </c>
      <c r="K5" s="24" t="s">
        <v>9</v>
      </c>
      <c r="L5" s="24" t="s">
        <v>16</v>
      </c>
      <c r="M5" s="24" t="s">
        <v>8</v>
      </c>
      <c r="N5" s="24" t="s">
        <v>9</v>
      </c>
      <c r="O5" s="205"/>
      <c r="P5" s="24" t="s">
        <v>8</v>
      </c>
      <c r="Q5" s="24" t="s">
        <v>8</v>
      </c>
      <c r="R5" s="24" t="s">
        <v>8</v>
      </c>
      <c r="S5" s="24" t="s">
        <v>8</v>
      </c>
      <c r="T5" s="24" t="s">
        <v>16</v>
      </c>
      <c r="U5" s="24" t="s">
        <v>19</v>
      </c>
      <c r="V5" s="5" t="s">
        <v>20</v>
      </c>
      <c r="W5" s="24" t="s">
        <v>16</v>
      </c>
      <c r="X5" s="24" t="s">
        <v>19</v>
      </c>
      <c r="Y5" s="5" t="s">
        <v>20</v>
      </c>
      <c r="Z5" s="24" t="s">
        <v>16</v>
      </c>
      <c r="AA5" s="24" t="s">
        <v>19</v>
      </c>
      <c r="AB5" s="5" t="s">
        <v>20</v>
      </c>
    </row>
    <row r="6" spans="1:28" ht="20.100000000000001" customHeight="1">
      <c r="A6" s="6" t="s">
        <v>1</v>
      </c>
      <c r="B6" s="7"/>
      <c r="C6" s="8">
        <v>1.71</v>
      </c>
      <c r="D6" s="9">
        <f>B6*C6</f>
        <v>0</v>
      </c>
      <c r="E6" s="10">
        <f>D6*12</f>
        <v>0</v>
      </c>
      <c r="F6" s="11">
        <v>1.51</v>
      </c>
      <c r="G6" s="10">
        <f>B6*F6</f>
        <v>0</v>
      </c>
      <c r="H6" s="10">
        <f>G6*12</f>
        <v>0</v>
      </c>
      <c r="I6" s="12">
        <v>1.25</v>
      </c>
      <c r="J6" s="13">
        <f>B6*I6</f>
        <v>0</v>
      </c>
      <c r="K6" s="13">
        <f>J6*12</f>
        <v>0</v>
      </c>
      <c r="L6" s="14">
        <v>1.1499999999999999</v>
      </c>
      <c r="M6" s="13">
        <f>B6*L6</f>
        <v>0</v>
      </c>
      <c r="N6" s="13">
        <f>M6*12</f>
        <v>0</v>
      </c>
      <c r="O6" s="189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1"/>
    </row>
    <row r="7" spans="1:28" ht="20.100000000000001" customHeight="1">
      <c r="A7" s="15" t="s">
        <v>2</v>
      </c>
      <c r="B7" s="16"/>
      <c r="C7" s="17">
        <v>1.71</v>
      </c>
      <c r="D7" s="9">
        <f>B7*C7</f>
        <v>0</v>
      </c>
      <c r="E7" s="10">
        <f>D7*12</f>
        <v>0</v>
      </c>
      <c r="F7" s="11">
        <v>1.51</v>
      </c>
      <c r="G7" s="10">
        <f>B7*F7</f>
        <v>0</v>
      </c>
      <c r="H7" s="10">
        <f>G7*12</f>
        <v>0</v>
      </c>
      <c r="I7" s="12">
        <v>1.25</v>
      </c>
      <c r="J7" s="13">
        <f>B7*I7</f>
        <v>0</v>
      </c>
      <c r="K7" s="13">
        <f>J7*12</f>
        <v>0</v>
      </c>
      <c r="L7" s="14">
        <v>1.1499999999999999</v>
      </c>
      <c r="M7" s="13">
        <f>B7*L7</f>
        <v>0</v>
      </c>
      <c r="N7" s="13">
        <f>M7*12</f>
        <v>0</v>
      </c>
      <c r="O7" s="192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4"/>
    </row>
    <row r="8" spans="1:28" ht="20.100000000000001" customHeight="1">
      <c r="A8" s="15" t="s">
        <v>3</v>
      </c>
      <c r="B8" s="16"/>
      <c r="C8" s="8">
        <v>1.71</v>
      </c>
      <c r="D8" s="9">
        <f>B8*C8</f>
        <v>0</v>
      </c>
      <c r="E8" s="10">
        <f>D8*12</f>
        <v>0</v>
      </c>
      <c r="F8" s="11">
        <v>1.51</v>
      </c>
      <c r="G8" s="10">
        <f>B8*F8</f>
        <v>0</v>
      </c>
      <c r="H8" s="10">
        <f>G8*12</f>
        <v>0</v>
      </c>
      <c r="I8" s="12">
        <v>1.25</v>
      </c>
      <c r="J8" s="13">
        <f>B8*I8</f>
        <v>0</v>
      </c>
      <c r="K8" s="13">
        <f>J8*12</f>
        <v>0</v>
      </c>
      <c r="L8" s="14">
        <v>1.1499999999999999</v>
      </c>
      <c r="M8" s="13">
        <f>B8*L8</f>
        <v>0</v>
      </c>
      <c r="N8" s="13">
        <f>M8*12</f>
        <v>0</v>
      </c>
      <c r="O8" s="195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7"/>
    </row>
    <row r="9" spans="1:28" ht="20.100000000000001" customHeight="1">
      <c r="A9" s="15" t="s">
        <v>4</v>
      </c>
      <c r="B9" s="16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5"/>
      <c r="O9" s="18"/>
      <c r="P9" s="13"/>
      <c r="Q9" s="13"/>
      <c r="R9" s="13"/>
      <c r="S9" s="13"/>
      <c r="T9" s="198"/>
      <c r="U9" s="199"/>
      <c r="V9" s="199"/>
      <c r="W9" s="199"/>
      <c r="X9" s="199"/>
      <c r="Y9" s="199"/>
      <c r="Z9" s="199"/>
      <c r="AA9" s="199"/>
      <c r="AB9" s="200"/>
    </row>
    <row r="10" spans="1:28" ht="20.100000000000001" customHeight="1">
      <c r="A10" s="15" t="s">
        <v>5</v>
      </c>
      <c r="B10" s="16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8"/>
      <c r="O10" s="198"/>
      <c r="P10" s="199"/>
      <c r="Q10" s="199"/>
      <c r="R10" s="199"/>
      <c r="S10" s="200"/>
      <c r="T10" s="18">
        <v>1.27</v>
      </c>
      <c r="U10" s="13">
        <f>B10*T10</f>
        <v>0</v>
      </c>
      <c r="V10" s="19">
        <f>U10*300</f>
        <v>0</v>
      </c>
      <c r="W10" s="18">
        <v>1.2</v>
      </c>
      <c r="X10" s="13">
        <f>B10*W10</f>
        <v>0</v>
      </c>
      <c r="Y10" s="19">
        <f>X10*300</f>
        <v>0</v>
      </c>
      <c r="Z10" s="18">
        <v>1.1399999999999999</v>
      </c>
      <c r="AA10" s="13">
        <f>B10*Z10</f>
        <v>0</v>
      </c>
      <c r="AB10" s="19">
        <f>AA10*300</f>
        <v>0</v>
      </c>
    </row>
    <row r="12" spans="1:28" s="26" customFormat="1" ht="20.100000000000001" customHeight="1">
      <c r="A12" s="209" t="s">
        <v>14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</row>
  </sheetData>
  <sheetProtection password="DD86" sheet="1" objects="1" scenarios="1" selectLockedCells="1" selectUnlockedCells="1"/>
  <customSheetViews>
    <customSheetView guid="{55C31CF6-13E4-48D6-BBBB-684942ED9689}" hiddenColumns="1">
      <selection activeCell="J31" sqref="J31"/>
      <pageMargins left="0.7" right="0.7" top="0.75" bottom="0.75" header="0.3" footer="0.3"/>
      <pageSetup paperSize="9" orientation="portrait" verticalDpi="0" r:id="rId1"/>
    </customSheetView>
  </customSheetViews>
  <mergeCells count="21">
    <mergeCell ref="A12:AB12"/>
    <mergeCell ref="Z4:AB4"/>
    <mergeCell ref="O6:AB8"/>
    <mergeCell ref="C9:N10"/>
    <mergeCell ref="T9:AB9"/>
    <mergeCell ref="O10:S10"/>
    <mergeCell ref="A1:AB1"/>
    <mergeCell ref="A4:A5"/>
    <mergeCell ref="B4:B5"/>
    <mergeCell ref="C4:E4"/>
    <mergeCell ref="O4:O5"/>
    <mergeCell ref="T4:V4"/>
    <mergeCell ref="W4:Y4"/>
    <mergeCell ref="D2:N2"/>
    <mergeCell ref="P2:S2"/>
    <mergeCell ref="U2:X2"/>
    <mergeCell ref="D3:N3"/>
    <mergeCell ref="O3:S3"/>
    <mergeCell ref="T3:AB3"/>
    <mergeCell ref="G4:H4"/>
    <mergeCell ref="M4:N4"/>
  </mergeCells>
  <pageMargins left="0.7" right="0.7" top="0.75" bottom="0.75" header="0.3" footer="0.3"/>
  <pageSetup paperSize="9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6">
    <tabColor theme="4" tint="-0.499984740745262"/>
  </sheetPr>
  <dimension ref="A1:AB12"/>
  <sheetViews>
    <sheetView workbookViewId="0">
      <selection activeCell="B7" sqref="B7"/>
    </sheetView>
  </sheetViews>
  <sheetFormatPr baseColWidth="10" defaultRowHeight="15"/>
  <cols>
    <col min="1" max="1" width="11.42578125" style="1"/>
    <col min="2" max="5" width="8.7109375" style="1" customWidth="1"/>
    <col min="6" max="6" width="8.7109375" style="1" hidden="1" customWidth="1"/>
    <col min="7" max="8" width="8.7109375" style="1" customWidth="1"/>
    <col min="9" max="9" width="8.7109375" style="1" hidden="1" customWidth="1"/>
    <col min="10" max="11" width="8.7109375" style="1" customWidth="1"/>
    <col min="12" max="12" width="8.7109375" style="1" hidden="1" customWidth="1"/>
    <col min="13" max="14" width="8.7109375" style="1" customWidth="1"/>
    <col min="15" max="15" width="8.7109375" style="1" hidden="1" customWidth="1"/>
    <col min="16" max="19" width="8.7109375" style="1" customWidth="1"/>
    <col min="20" max="20" width="8.7109375" style="1" hidden="1" customWidth="1"/>
    <col min="21" max="22" width="8.7109375" style="1" customWidth="1"/>
    <col min="23" max="23" width="8.7109375" style="1" hidden="1" customWidth="1"/>
    <col min="24" max="25" width="8.7109375" style="1" customWidth="1"/>
    <col min="26" max="26" width="8.7109375" style="1" hidden="1" customWidth="1"/>
    <col min="27" max="28" width="8.7109375" style="1" customWidth="1"/>
    <col min="29" max="16384" width="11.42578125" style="1"/>
  </cols>
  <sheetData>
    <row r="1" spans="1:28" ht="39.950000000000003" customHeight="1">
      <c r="A1" s="207" t="s">
        <v>32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</row>
    <row r="2" spans="1:28" ht="20.100000000000001" customHeight="1">
      <c r="A2" s="25"/>
      <c r="B2" s="25"/>
      <c r="C2" s="25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5"/>
      <c r="P2" s="208"/>
      <c r="Q2" s="208"/>
      <c r="R2" s="208"/>
      <c r="S2" s="208"/>
      <c r="T2" s="25"/>
      <c r="U2" s="208"/>
      <c r="V2" s="208"/>
      <c r="W2" s="208"/>
      <c r="X2" s="208"/>
    </row>
    <row r="3" spans="1:28" ht="20.100000000000001" customHeight="1">
      <c r="A3" s="2"/>
      <c r="B3" s="2"/>
      <c r="C3" s="2"/>
      <c r="D3" s="203" t="s">
        <v>12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180" t="s">
        <v>4</v>
      </c>
      <c r="P3" s="181"/>
      <c r="Q3" s="181"/>
      <c r="R3" s="181"/>
      <c r="S3" s="182"/>
      <c r="T3" s="203" t="s">
        <v>18</v>
      </c>
      <c r="U3" s="203"/>
      <c r="V3" s="203"/>
      <c r="W3" s="203"/>
      <c r="X3" s="203"/>
      <c r="Y3" s="203"/>
      <c r="Z3" s="203"/>
      <c r="AA3" s="203"/>
      <c r="AB3" s="203"/>
    </row>
    <row r="4" spans="1:28" ht="20.100000000000001" customHeight="1">
      <c r="A4" s="203" t="s">
        <v>6</v>
      </c>
      <c r="B4" s="201" t="s">
        <v>15</v>
      </c>
      <c r="C4" s="203">
        <v>1</v>
      </c>
      <c r="D4" s="203"/>
      <c r="E4" s="203"/>
      <c r="F4" s="21"/>
      <c r="G4" s="181" t="s">
        <v>10</v>
      </c>
      <c r="H4" s="182"/>
      <c r="I4" s="21"/>
      <c r="J4" s="3" t="s">
        <v>11</v>
      </c>
      <c r="K4" s="22"/>
      <c r="L4" s="21"/>
      <c r="M4" s="181" t="s">
        <v>7</v>
      </c>
      <c r="N4" s="182"/>
      <c r="O4" s="204" t="s">
        <v>16</v>
      </c>
      <c r="P4" s="23">
        <v>1</v>
      </c>
      <c r="Q4" s="23" t="s">
        <v>13</v>
      </c>
      <c r="R4" s="23" t="s">
        <v>11</v>
      </c>
      <c r="S4" s="23" t="s">
        <v>7</v>
      </c>
      <c r="T4" s="180">
        <v>1</v>
      </c>
      <c r="U4" s="181"/>
      <c r="V4" s="182"/>
      <c r="W4" s="180">
        <v>2</v>
      </c>
      <c r="X4" s="181"/>
      <c r="Y4" s="182"/>
      <c r="Z4" s="180">
        <v>3</v>
      </c>
      <c r="AA4" s="181"/>
      <c r="AB4" s="182"/>
    </row>
    <row r="5" spans="1:28" ht="20.100000000000001" customHeight="1">
      <c r="A5" s="203"/>
      <c r="B5" s="202"/>
      <c r="C5" s="4" t="s">
        <v>16</v>
      </c>
      <c r="D5" s="4" t="s">
        <v>8</v>
      </c>
      <c r="E5" s="4" t="s">
        <v>9</v>
      </c>
      <c r="F5" s="24" t="s">
        <v>16</v>
      </c>
      <c r="G5" s="24" t="s">
        <v>8</v>
      </c>
      <c r="H5" s="24" t="s">
        <v>9</v>
      </c>
      <c r="I5" s="24" t="s">
        <v>16</v>
      </c>
      <c r="J5" s="24" t="s">
        <v>8</v>
      </c>
      <c r="K5" s="24" t="s">
        <v>9</v>
      </c>
      <c r="L5" s="24" t="s">
        <v>16</v>
      </c>
      <c r="M5" s="24" t="s">
        <v>8</v>
      </c>
      <c r="N5" s="24" t="s">
        <v>9</v>
      </c>
      <c r="O5" s="205"/>
      <c r="P5" s="24" t="s">
        <v>8</v>
      </c>
      <c r="Q5" s="24" t="s">
        <v>8</v>
      </c>
      <c r="R5" s="24" t="s">
        <v>8</v>
      </c>
      <c r="S5" s="24" t="s">
        <v>8</v>
      </c>
      <c r="T5" s="24" t="s">
        <v>16</v>
      </c>
      <c r="U5" s="24" t="s">
        <v>19</v>
      </c>
      <c r="V5" s="5" t="s">
        <v>20</v>
      </c>
      <c r="W5" s="24" t="s">
        <v>16</v>
      </c>
      <c r="X5" s="24" t="s">
        <v>19</v>
      </c>
      <c r="Y5" s="5" t="s">
        <v>20</v>
      </c>
      <c r="Z5" s="24" t="s">
        <v>16</v>
      </c>
      <c r="AA5" s="24" t="s">
        <v>19</v>
      </c>
      <c r="AB5" s="5" t="s">
        <v>20</v>
      </c>
    </row>
    <row r="6" spans="1:28" ht="20.100000000000001" customHeight="1">
      <c r="A6" s="6" t="s">
        <v>1</v>
      </c>
      <c r="B6" s="7"/>
      <c r="C6" s="8">
        <v>1.71</v>
      </c>
      <c r="D6" s="9">
        <f>B6*C6</f>
        <v>0</v>
      </c>
      <c r="E6" s="10">
        <f>D6*12</f>
        <v>0</v>
      </c>
      <c r="F6" s="11">
        <v>1.51</v>
      </c>
      <c r="G6" s="10">
        <f>B6*F6</f>
        <v>0</v>
      </c>
      <c r="H6" s="10">
        <f>G6*12</f>
        <v>0</v>
      </c>
      <c r="I6" s="12">
        <v>1.25</v>
      </c>
      <c r="J6" s="13">
        <f>B6*I6</f>
        <v>0</v>
      </c>
      <c r="K6" s="13">
        <f>J6*12</f>
        <v>0</v>
      </c>
      <c r="L6" s="14">
        <v>1.1499999999999999</v>
      </c>
      <c r="M6" s="13">
        <f>B6*L6</f>
        <v>0</v>
      </c>
      <c r="N6" s="13">
        <f>M6*12</f>
        <v>0</v>
      </c>
      <c r="O6" s="189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1"/>
    </row>
    <row r="7" spans="1:28" ht="20.100000000000001" customHeight="1">
      <c r="A7" s="15" t="s">
        <v>2</v>
      </c>
      <c r="B7" s="16">
        <v>2.5</v>
      </c>
      <c r="C7" s="17">
        <v>1.71</v>
      </c>
      <c r="D7" s="9">
        <f>B7*C7</f>
        <v>4.2750000000000004</v>
      </c>
      <c r="E7" s="10">
        <f>D7*12</f>
        <v>51.300000000000004</v>
      </c>
      <c r="F7" s="11">
        <v>1.51</v>
      </c>
      <c r="G7" s="10">
        <f>B7*F7</f>
        <v>3.7749999999999999</v>
      </c>
      <c r="H7" s="10">
        <f>G7*12</f>
        <v>45.3</v>
      </c>
      <c r="I7" s="12">
        <v>1.25</v>
      </c>
      <c r="J7" s="13">
        <f>B7*I7</f>
        <v>3.125</v>
      </c>
      <c r="K7" s="13">
        <f>J7*12</f>
        <v>37.5</v>
      </c>
      <c r="L7" s="14">
        <v>1.1499999999999999</v>
      </c>
      <c r="M7" s="13">
        <f>B7*L7</f>
        <v>2.875</v>
      </c>
      <c r="N7" s="13">
        <f>M7*12</f>
        <v>34.5</v>
      </c>
      <c r="O7" s="192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4"/>
    </row>
    <row r="8" spans="1:28" ht="20.100000000000001" customHeight="1">
      <c r="A8" s="15" t="s">
        <v>3</v>
      </c>
      <c r="B8" s="16">
        <v>4.5999999999999996</v>
      </c>
      <c r="C8" s="8">
        <v>1.71</v>
      </c>
      <c r="D8" s="9">
        <f>B8*C8</f>
        <v>7.8659999999999997</v>
      </c>
      <c r="E8" s="10">
        <f>D8*12</f>
        <v>94.391999999999996</v>
      </c>
      <c r="F8" s="11">
        <v>1.51</v>
      </c>
      <c r="G8" s="10">
        <f>B8*F8</f>
        <v>6.9459999999999997</v>
      </c>
      <c r="H8" s="10">
        <f>G8*12</f>
        <v>83.352000000000004</v>
      </c>
      <c r="I8" s="12">
        <v>1.25</v>
      </c>
      <c r="J8" s="13">
        <f>B8*I8</f>
        <v>5.75</v>
      </c>
      <c r="K8" s="13">
        <f>J8*12</f>
        <v>69</v>
      </c>
      <c r="L8" s="14">
        <v>1.1499999999999999</v>
      </c>
      <c r="M8" s="13">
        <f>B8*L8</f>
        <v>5.2899999999999991</v>
      </c>
      <c r="N8" s="13">
        <f>M8*12</f>
        <v>63.47999999999999</v>
      </c>
      <c r="O8" s="195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7"/>
    </row>
    <row r="9" spans="1:28" ht="20.100000000000001" customHeight="1">
      <c r="A9" s="15" t="s">
        <v>4</v>
      </c>
      <c r="B9" s="16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5"/>
      <c r="O9" s="18"/>
      <c r="P9" s="13"/>
      <c r="Q9" s="13"/>
      <c r="R9" s="13"/>
      <c r="S9" s="13"/>
      <c r="T9" s="198"/>
      <c r="U9" s="199"/>
      <c r="V9" s="199"/>
      <c r="W9" s="199"/>
      <c r="X9" s="199"/>
      <c r="Y9" s="199"/>
      <c r="Z9" s="199"/>
      <c r="AA9" s="199"/>
      <c r="AB9" s="200"/>
    </row>
    <row r="10" spans="1:28" ht="20.100000000000001" customHeight="1">
      <c r="A10" s="15" t="s">
        <v>5</v>
      </c>
      <c r="B10" s="16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8"/>
      <c r="O10" s="198"/>
      <c r="P10" s="199"/>
      <c r="Q10" s="199"/>
      <c r="R10" s="199"/>
      <c r="S10" s="200"/>
      <c r="T10" s="18">
        <v>1.27</v>
      </c>
      <c r="U10" s="13">
        <f>B10*T10</f>
        <v>0</v>
      </c>
      <c r="V10" s="19">
        <f>U10*300</f>
        <v>0</v>
      </c>
      <c r="W10" s="18">
        <v>1.2</v>
      </c>
      <c r="X10" s="13">
        <f>B10*W10</f>
        <v>0</v>
      </c>
      <c r="Y10" s="19">
        <f>X10*300</f>
        <v>0</v>
      </c>
      <c r="Z10" s="18">
        <v>1.1399999999999999</v>
      </c>
      <c r="AA10" s="13">
        <f>B10*Z10</f>
        <v>0</v>
      </c>
      <c r="AB10" s="19">
        <f>AA10*300</f>
        <v>0</v>
      </c>
    </row>
    <row r="12" spans="1:28" s="26" customFormat="1" ht="20.100000000000001" customHeight="1">
      <c r="A12" s="209" t="s">
        <v>14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</row>
  </sheetData>
  <customSheetViews>
    <customSheetView guid="{55C31CF6-13E4-48D6-BBBB-684942ED9689}" hiddenColumns="1">
      <selection activeCell="J31" sqref="J31"/>
      <pageMargins left="0.7" right="0.7" top="0.75" bottom="0.75" header="0.3" footer="0.3"/>
      <pageSetup paperSize="9" orientation="portrait" verticalDpi="0" r:id="rId1"/>
    </customSheetView>
  </customSheetViews>
  <mergeCells count="21">
    <mergeCell ref="A12:AB12"/>
    <mergeCell ref="Z4:AB4"/>
    <mergeCell ref="O6:AB8"/>
    <mergeCell ref="C9:N10"/>
    <mergeCell ref="T9:AB9"/>
    <mergeCell ref="O10:S10"/>
    <mergeCell ref="A1:AB1"/>
    <mergeCell ref="A4:A5"/>
    <mergeCell ref="B4:B5"/>
    <mergeCell ref="C4:E4"/>
    <mergeCell ref="O4:O5"/>
    <mergeCell ref="T4:V4"/>
    <mergeCell ref="W4:Y4"/>
    <mergeCell ref="D2:N2"/>
    <mergeCell ref="P2:S2"/>
    <mergeCell ref="U2:X2"/>
    <mergeCell ref="D3:N3"/>
    <mergeCell ref="O3:S3"/>
    <mergeCell ref="T3:AB3"/>
    <mergeCell ref="G4:H4"/>
    <mergeCell ref="M4:N4"/>
  </mergeCells>
  <pageMargins left="0.7" right="0.7" top="0.75" bottom="0.75" header="0.3" footer="0.3"/>
  <pageSetup paperSize="9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7">
    <tabColor theme="2" tint="-0.89999084444715716"/>
  </sheetPr>
  <dimension ref="A1:AB12"/>
  <sheetViews>
    <sheetView workbookViewId="0">
      <selection activeCell="A2" sqref="A1:D1048576"/>
    </sheetView>
  </sheetViews>
  <sheetFormatPr baseColWidth="10" defaultRowHeight="15"/>
  <cols>
    <col min="1" max="1" width="11.42578125" style="1"/>
    <col min="2" max="3" width="11.42578125" style="1" customWidth="1"/>
    <col min="4" max="5" width="11.42578125" style="1"/>
    <col min="6" max="6" width="0" style="1" hidden="1" customWidth="1"/>
    <col min="7" max="8" width="11.42578125" style="1"/>
    <col min="9" max="9" width="0" style="1" hidden="1" customWidth="1"/>
    <col min="10" max="11" width="11.42578125" style="1"/>
    <col min="12" max="12" width="0" style="1" hidden="1" customWidth="1"/>
    <col min="13" max="14" width="11.42578125" style="1"/>
    <col min="15" max="15" width="0" style="1" hidden="1" customWidth="1"/>
    <col min="16" max="19" width="11.42578125" style="1"/>
    <col min="20" max="20" width="0" style="1" hidden="1" customWidth="1"/>
    <col min="21" max="22" width="11.42578125" style="1"/>
    <col min="23" max="23" width="0" style="1" hidden="1" customWidth="1"/>
    <col min="24" max="25" width="11.42578125" style="1"/>
    <col min="26" max="26" width="0" style="1" hidden="1" customWidth="1"/>
    <col min="27" max="16384" width="11.42578125" style="1"/>
  </cols>
  <sheetData>
    <row r="1" spans="1:28" ht="39.950000000000003" customHeight="1">
      <c r="A1" s="207" t="s">
        <v>55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</row>
    <row r="2" spans="1:28" ht="20.100000000000001" customHeight="1">
      <c r="A2" s="25"/>
      <c r="B2" s="25"/>
      <c r="C2" s="25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5"/>
      <c r="P2" s="208"/>
      <c r="Q2" s="208"/>
      <c r="R2" s="208"/>
      <c r="S2" s="208"/>
      <c r="T2" s="25"/>
      <c r="U2" s="208"/>
      <c r="V2" s="208"/>
      <c r="W2" s="208"/>
      <c r="X2" s="208"/>
    </row>
    <row r="3" spans="1:28" ht="20.100000000000001" customHeight="1">
      <c r="A3" s="2"/>
      <c r="B3" s="2"/>
      <c r="C3" s="2"/>
      <c r="D3" s="203" t="s">
        <v>12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180" t="s">
        <v>4</v>
      </c>
      <c r="P3" s="181"/>
      <c r="Q3" s="181"/>
      <c r="R3" s="181"/>
      <c r="S3" s="182"/>
      <c r="T3" s="203" t="s">
        <v>18</v>
      </c>
      <c r="U3" s="203"/>
      <c r="V3" s="203"/>
      <c r="W3" s="203"/>
      <c r="X3" s="203"/>
      <c r="Y3" s="203"/>
      <c r="Z3" s="203"/>
      <c r="AA3" s="203"/>
      <c r="AB3" s="203"/>
    </row>
    <row r="4" spans="1:28" ht="20.100000000000001" customHeight="1">
      <c r="A4" s="203" t="s">
        <v>6</v>
      </c>
      <c r="B4" s="201" t="s">
        <v>15</v>
      </c>
      <c r="C4" s="203">
        <v>1</v>
      </c>
      <c r="D4" s="203"/>
      <c r="E4" s="203"/>
      <c r="F4" s="21"/>
      <c r="G4" s="181" t="s">
        <v>10</v>
      </c>
      <c r="H4" s="182"/>
      <c r="I4" s="21"/>
      <c r="J4" s="3" t="s">
        <v>11</v>
      </c>
      <c r="K4" s="22"/>
      <c r="L4" s="21"/>
      <c r="M4" s="181" t="s">
        <v>7</v>
      </c>
      <c r="N4" s="182"/>
      <c r="O4" s="204" t="s">
        <v>16</v>
      </c>
      <c r="P4" s="23">
        <v>1</v>
      </c>
      <c r="Q4" s="23" t="s">
        <v>13</v>
      </c>
      <c r="R4" s="23" t="s">
        <v>11</v>
      </c>
      <c r="S4" s="23" t="s">
        <v>7</v>
      </c>
      <c r="T4" s="180">
        <v>1</v>
      </c>
      <c r="U4" s="181"/>
      <c r="V4" s="182"/>
      <c r="W4" s="180">
        <v>2</v>
      </c>
      <c r="X4" s="181"/>
      <c r="Y4" s="182"/>
      <c r="Z4" s="180">
        <v>3</v>
      </c>
      <c r="AA4" s="181"/>
      <c r="AB4" s="182"/>
    </row>
    <row r="5" spans="1:28" ht="20.100000000000001" customHeight="1">
      <c r="A5" s="203"/>
      <c r="B5" s="202"/>
      <c r="C5" s="4" t="s">
        <v>16</v>
      </c>
      <c r="D5" s="4" t="s">
        <v>8</v>
      </c>
      <c r="E5" s="4" t="s">
        <v>9</v>
      </c>
      <c r="F5" s="24" t="s">
        <v>16</v>
      </c>
      <c r="G5" s="24" t="s">
        <v>8</v>
      </c>
      <c r="H5" s="24" t="s">
        <v>9</v>
      </c>
      <c r="I5" s="24" t="s">
        <v>16</v>
      </c>
      <c r="J5" s="24" t="s">
        <v>8</v>
      </c>
      <c r="K5" s="24" t="s">
        <v>9</v>
      </c>
      <c r="L5" s="24" t="s">
        <v>16</v>
      </c>
      <c r="M5" s="24" t="s">
        <v>8</v>
      </c>
      <c r="N5" s="24" t="s">
        <v>9</v>
      </c>
      <c r="O5" s="205"/>
      <c r="P5" s="24" t="s">
        <v>8</v>
      </c>
      <c r="Q5" s="24" t="s">
        <v>8</v>
      </c>
      <c r="R5" s="24" t="s">
        <v>8</v>
      </c>
      <c r="S5" s="24" t="s">
        <v>8</v>
      </c>
      <c r="T5" s="24" t="s">
        <v>16</v>
      </c>
      <c r="U5" s="24" t="s">
        <v>19</v>
      </c>
      <c r="V5" s="5" t="s">
        <v>20</v>
      </c>
      <c r="W5" s="24" t="s">
        <v>16</v>
      </c>
      <c r="X5" s="24" t="s">
        <v>19</v>
      </c>
      <c r="Y5" s="5" t="s">
        <v>20</v>
      </c>
      <c r="Z5" s="24" t="s">
        <v>16</v>
      </c>
      <c r="AA5" s="24" t="s">
        <v>19</v>
      </c>
      <c r="AB5" s="5" t="s">
        <v>20</v>
      </c>
    </row>
    <row r="6" spans="1:28" ht="20.100000000000001" customHeight="1">
      <c r="A6" s="6" t="s">
        <v>1</v>
      </c>
      <c r="B6" s="7"/>
      <c r="C6" s="8">
        <v>1.71</v>
      </c>
      <c r="D6" s="9">
        <f>B6*C6</f>
        <v>0</v>
      </c>
      <c r="E6" s="10">
        <f>D6*12</f>
        <v>0</v>
      </c>
      <c r="F6" s="11">
        <v>1.51</v>
      </c>
      <c r="G6" s="10">
        <f>B6*F6</f>
        <v>0</v>
      </c>
      <c r="H6" s="10">
        <f>G6*12</f>
        <v>0</v>
      </c>
      <c r="I6" s="12">
        <v>1.25</v>
      </c>
      <c r="J6" s="13">
        <f>B6*I6</f>
        <v>0</v>
      </c>
      <c r="K6" s="13">
        <f>J6*12</f>
        <v>0</v>
      </c>
      <c r="L6" s="14">
        <v>1.1499999999999999</v>
      </c>
      <c r="M6" s="13">
        <f>B6*L6</f>
        <v>0</v>
      </c>
      <c r="N6" s="13">
        <f>M6*12</f>
        <v>0</v>
      </c>
      <c r="O6" s="189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1"/>
    </row>
    <row r="7" spans="1:28" ht="20.100000000000001" customHeight="1">
      <c r="A7" s="15" t="s">
        <v>2</v>
      </c>
      <c r="B7" s="16">
        <v>2.5</v>
      </c>
      <c r="C7" s="17">
        <v>1.71</v>
      </c>
      <c r="D7" s="9">
        <f>B7*C7</f>
        <v>4.2750000000000004</v>
      </c>
      <c r="E7" s="10">
        <f>D7*12</f>
        <v>51.300000000000004</v>
      </c>
      <c r="F7" s="11">
        <v>1.51</v>
      </c>
      <c r="G7" s="10">
        <f>B7*F7</f>
        <v>3.7749999999999999</v>
      </c>
      <c r="H7" s="10">
        <f>G7*12</f>
        <v>45.3</v>
      </c>
      <c r="I7" s="12">
        <v>1.25</v>
      </c>
      <c r="J7" s="13">
        <f>B7*I7</f>
        <v>3.125</v>
      </c>
      <c r="K7" s="13">
        <f>J7*12</f>
        <v>37.5</v>
      </c>
      <c r="L7" s="14">
        <v>1.1499999999999999</v>
      </c>
      <c r="M7" s="13">
        <f>B7*L7</f>
        <v>2.875</v>
      </c>
      <c r="N7" s="13">
        <f>M7*12</f>
        <v>34.5</v>
      </c>
      <c r="O7" s="192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4"/>
    </row>
    <row r="8" spans="1:28" ht="20.100000000000001" customHeight="1">
      <c r="A8" s="15" t="s">
        <v>3</v>
      </c>
      <c r="B8" s="16">
        <v>4.5999999999999996</v>
      </c>
      <c r="C8" s="8">
        <v>1.71</v>
      </c>
      <c r="D8" s="9">
        <f>B8*C8</f>
        <v>7.8659999999999997</v>
      </c>
      <c r="E8" s="10">
        <f>D8*12</f>
        <v>94.391999999999996</v>
      </c>
      <c r="F8" s="11">
        <v>1.51</v>
      </c>
      <c r="G8" s="10">
        <f>B8*F8</f>
        <v>6.9459999999999997</v>
      </c>
      <c r="H8" s="10">
        <f>G8*12</f>
        <v>83.352000000000004</v>
      </c>
      <c r="I8" s="12">
        <v>1.25</v>
      </c>
      <c r="J8" s="13">
        <f>B8*I8</f>
        <v>5.75</v>
      </c>
      <c r="K8" s="13">
        <f>J8*12</f>
        <v>69</v>
      </c>
      <c r="L8" s="14">
        <v>1.1499999999999999</v>
      </c>
      <c r="M8" s="13">
        <f>B8*L8</f>
        <v>5.2899999999999991</v>
      </c>
      <c r="N8" s="13">
        <f>M8*12</f>
        <v>63.47999999999999</v>
      </c>
      <c r="O8" s="195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7"/>
    </row>
    <row r="9" spans="1:28" ht="20.100000000000001" customHeight="1">
      <c r="A9" s="15" t="s">
        <v>4</v>
      </c>
      <c r="B9" s="16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5"/>
      <c r="O9" s="18"/>
      <c r="P9" s="13"/>
      <c r="Q9" s="13"/>
      <c r="R9" s="13"/>
      <c r="S9" s="13"/>
      <c r="T9" s="198"/>
      <c r="U9" s="199"/>
      <c r="V9" s="199"/>
      <c r="W9" s="199"/>
      <c r="X9" s="199"/>
      <c r="Y9" s="199"/>
      <c r="Z9" s="199"/>
      <c r="AA9" s="199"/>
      <c r="AB9" s="200"/>
    </row>
    <row r="10" spans="1:28" ht="20.100000000000001" customHeight="1">
      <c r="A10" s="15" t="s">
        <v>5</v>
      </c>
      <c r="B10" s="16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8"/>
      <c r="O10" s="198"/>
      <c r="P10" s="199"/>
      <c r="Q10" s="199"/>
      <c r="R10" s="199"/>
      <c r="S10" s="200"/>
      <c r="T10" s="18">
        <v>1.27</v>
      </c>
      <c r="U10" s="13">
        <f>B10*T10</f>
        <v>0</v>
      </c>
      <c r="V10" s="19">
        <f>U10*300</f>
        <v>0</v>
      </c>
      <c r="W10" s="18">
        <v>1.2</v>
      </c>
      <c r="X10" s="13">
        <f>B10*W10</f>
        <v>0</v>
      </c>
      <c r="Y10" s="19">
        <f>X10*300</f>
        <v>0</v>
      </c>
      <c r="Z10" s="18">
        <v>1.1399999999999999</v>
      </c>
      <c r="AA10" s="13">
        <f>B10*Z10</f>
        <v>0</v>
      </c>
      <c r="AB10" s="19">
        <f>AA10*300</f>
        <v>0</v>
      </c>
    </row>
    <row r="12" spans="1:28" ht="20.100000000000001" customHeight="1">
      <c r="A12" s="209" t="s">
        <v>14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</row>
  </sheetData>
  <customSheetViews>
    <customSheetView guid="{55C31CF6-13E4-48D6-BBBB-684942ED9689}" hiddenColumns="1">
      <selection activeCell="J31" sqref="J31"/>
      <pageMargins left="0.7" right="0.7" top="0.75" bottom="0.75" header="0.3" footer="0.3"/>
    </customSheetView>
  </customSheetViews>
  <mergeCells count="21">
    <mergeCell ref="A1:AB1"/>
    <mergeCell ref="D2:N2"/>
    <mergeCell ref="P2:S2"/>
    <mergeCell ref="U2:X2"/>
    <mergeCell ref="D3:N3"/>
    <mergeCell ref="O3:S3"/>
    <mergeCell ref="T3:AB3"/>
    <mergeCell ref="A12:AB12"/>
    <mergeCell ref="T4:V4"/>
    <mergeCell ref="W4:Y4"/>
    <mergeCell ref="Z4:AB4"/>
    <mergeCell ref="O6:AB8"/>
    <mergeCell ref="C9:N10"/>
    <mergeCell ref="T9:AB9"/>
    <mergeCell ref="O10:S10"/>
    <mergeCell ref="A4:A5"/>
    <mergeCell ref="B4:B5"/>
    <mergeCell ref="C4:E4"/>
    <mergeCell ref="G4:H4"/>
    <mergeCell ref="M4:N4"/>
    <mergeCell ref="O4:O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8">
    <tabColor theme="5" tint="-0.249977111117893"/>
  </sheetPr>
  <dimension ref="A1:AB12"/>
  <sheetViews>
    <sheetView workbookViewId="0">
      <selection activeCell="B17" sqref="B17"/>
    </sheetView>
  </sheetViews>
  <sheetFormatPr baseColWidth="10" defaultRowHeight="15"/>
  <cols>
    <col min="1" max="1" width="11.42578125" style="1"/>
    <col min="2" max="3" width="11.42578125" style="1" customWidth="1"/>
    <col min="4" max="5" width="11.42578125" style="1"/>
    <col min="6" max="6" width="0" style="1" hidden="1" customWidth="1"/>
    <col min="7" max="8" width="11.42578125" style="1"/>
    <col min="9" max="9" width="0" style="1" hidden="1" customWidth="1"/>
    <col min="10" max="11" width="11.42578125" style="1"/>
    <col min="12" max="12" width="0" style="1" hidden="1" customWidth="1"/>
    <col min="13" max="14" width="11.42578125" style="1"/>
    <col min="15" max="15" width="0" style="1" hidden="1" customWidth="1"/>
    <col min="16" max="19" width="11.42578125" style="1"/>
    <col min="20" max="20" width="0" style="1" hidden="1" customWidth="1"/>
    <col min="21" max="22" width="11.42578125" style="1"/>
    <col min="23" max="23" width="0" style="1" hidden="1" customWidth="1"/>
    <col min="24" max="25" width="11.42578125" style="1"/>
    <col min="26" max="26" width="0" style="1" hidden="1" customWidth="1"/>
    <col min="27" max="16384" width="11.42578125" style="1"/>
  </cols>
  <sheetData>
    <row r="1" spans="1:28" ht="39.950000000000003" customHeight="1">
      <c r="A1" s="207" t="s">
        <v>58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</row>
    <row r="2" spans="1:28" ht="20.100000000000001" customHeight="1">
      <c r="A2" s="25"/>
      <c r="B2" s="25"/>
      <c r="C2" s="25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5"/>
      <c r="P2" s="208"/>
      <c r="Q2" s="208"/>
      <c r="R2" s="208"/>
      <c r="S2" s="208"/>
      <c r="T2" s="25"/>
      <c r="U2" s="208"/>
      <c r="V2" s="208"/>
      <c r="W2" s="208"/>
      <c r="X2" s="208"/>
    </row>
    <row r="3" spans="1:28" ht="20.100000000000001" customHeight="1">
      <c r="A3" s="2"/>
      <c r="B3" s="2"/>
      <c r="C3" s="2"/>
      <c r="D3" s="203" t="s">
        <v>12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180" t="s">
        <v>4</v>
      </c>
      <c r="P3" s="181"/>
      <c r="Q3" s="181"/>
      <c r="R3" s="181"/>
      <c r="S3" s="182"/>
      <c r="T3" s="203" t="s">
        <v>18</v>
      </c>
      <c r="U3" s="203"/>
      <c r="V3" s="203"/>
      <c r="W3" s="203"/>
      <c r="X3" s="203"/>
      <c r="Y3" s="203"/>
      <c r="Z3" s="203"/>
      <c r="AA3" s="203"/>
      <c r="AB3" s="203"/>
    </row>
    <row r="4" spans="1:28" ht="20.100000000000001" customHeight="1">
      <c r="A4" s="203" t="s">
        <v>6</v>
      </c>
      <c r="B4" s="201" t="s">
        <v>15</v>
      </c>
      <c r="C4" s="203">
        <v>1</v>
      </c>
      <c r="D4" s="203"/>
      <c r="E4" s="203"/>
      <c r="F4" s="21"/>
      <c r="G4" s="181" t="s">
        <v>10</v>
      </c>
      <c r="H4" s="182"/>
      <c r="I4" s="21"/>
      <c r="J4" s="3" t="s">
        <v>11</v>
      </c>
      <c r="K4" s="22"/>
      <c r="L4" s="21"/>
      <c r="M4" s="181" t="s">
        <v>7</v>
      </c>
      <c r="N4" s="182"/>
      <c r="O4" s="204" t="s">
        <v>16</v>
      </c>
      <c r="P4" s="23">
        <v>1</v>
      </c>
      <c r="Q4" s="23" t="s">
        <v>13</v>
      </c>
      <c r="R4" s="23" t="s">
        <v>11</v>
      </c>
      <c r="S4" s="23" t="s">
        <v>7</v>
      </c>
      <c r="T4" s="180">
        <v>1</v>
      </c>
      <c r="U4" s="181"/>
      <c r="V4" s="182"/>
      <c r="W4" s="180">
        <v>2</v>
      </c>
      <c r="X4" s="181"/>
      <c r="Y4" s="182"/>
      <c r="Z4" s="180">
        <v>3</v>
      </c>
      <c r="AA4" s="181"/>
      <c r="AB4" s="182"/>
    </row>
    <row r="5" spans="1:28" ht="20.100000000000001" customHeight="1">
      <c r="A5" s="203"/>
      <c r="B5" s="202"/>
      <c r="C5" s="4" t="s">
        <v>16</v>
      </c>
      <c r="D5" s="4" t="s">
        <v>8</v>
      </c>
      <c r="E5" s="4" t="s">
        <v>9</v>
      </c>
      <c r="F5" s="24" t="s">
        <v>16</v>
      </c>
      <c r="G5" s="24" t="s">
        <v>8</v>
      </c>
      <c r="H5" s="24" t="s">
        <v>9</v>
      </c>
      <c r="I5" s="24" t="s">
        <v>16</v>
      </c>
      <c r="J5" s="24" t="s">
        <v>8</v>
      </c>
      <c r="K5" s="24" t="s">
        <v>9</v>
      </c>
      <c r="L5" s="24" t="s">
        <v>16</v>
      </c>
      <c r="M5" s="24" t="s">
        <v>8</v>
      </c>
      <c r="N5" s="24" t="s">
        <v>9</v>
      </c>
      <c r="O5" s="205"/>
      <c r="P5" s="24" t="s">
        <v>8</v>
      </c>
      <c r="Q5" s="24" t="s">
        <v>8</v>
      </c>
      <c r="R5" s="24" t="s">
        <v>8</v>
      </c>
      <c r="S5" s="24" t="s">
        <v>8</v>
      </c>
      <c r="T5" s="24" t="s">
        <v>16</v>
      </c>
      <c r="U5" s="24" t="s">
        <v>19</v>
      </c>
      <c r="V5" s="5" t="s">
        <v>20</v>
      </c>
      <c r="W5" s="24" t="s">
        <v>16</v>
      </c>
      <c r="X5" s="24" t="s">
        <v>19</v>
      </c>
      <c r="Y5" s="5" t="s">
        <v>20</v>
      </c>
      <c r="Z5" s="24" t="s">
        <v>16</v>
      </c>
      <c r="AA5" s="24" t="s">
        <v>19</v>
      </c>
      <c r="AB5" s="5" t="s">
        <v>20</v>
      </c>
    </row>
    <row r="6" spans="1:28" ht="20.100000000000001" customHeight="1">
      <c r="A6" s="6" t="s">
        <v>1</v>
      </c>
      <c r="B6" s="7"/>
      <c r="C6" s="8">
        <v>1.71</v>
      </c>
      <c r="D6" s="9">
        <f>B6*C6</f>
        <v>0</v>
      </c>
      <c r="E6" s="10">
        <f>D6*12</f>
        <v>0</v>
      </c>
      <c r="F6" s="11">
        <v>1.51</v>
      </c>
      <c r="G6" s="10">
        <f>B6*F6</f>
        <v>0</v>
      </c>
      <c r="H6" s="10">
        <f>G6*12</f>
        <v>0</v>
      </c>
      <c r="I6" s="12">
        <v>1.25</v>
      </c>
      <c r="J6" s="13">
        <f>B6*I6</f>
        <v>0</v>
      </c>
      <c r="K6" s="13">
        <f>J6*12</f>
        <v>0</v>
      </c>
      <c r="L6" s="14">
        <v>1.1499999999999999</v>
      </c>
      <c r="M6" s="13">
        <f>B6*L6</f>
        <v>0</v>
      </c>
      <c r="N6" s="13">
        <f>M6*12</f>
        <v>0</v>
      </c>
      <c r="O6" s="189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1"/>
    </row>
    <row r="7" spans="1:28" ht="20.100000000000001" customHeight="1">
      <c r="A7" s="15" t="s">
        <v>2</v>
      </c>
      <c r="B7" s="16">
        <v>2.5</v>
      </c>
      <c r="C7" s="17">
        <v>1.71</v>
      </c>
      <c r="D7" s="9">
        <f>B7*C7</f>
        <v>4.2750000000000004</v>
      </c>
      <c r="E7" s="10">
        <f>D7*12</f>
        <v>51.300000000000004</v>
      </c>
      <c r="F7" s="11">
        <v>1.51</v>
      </c>
      <c r="G7" s="10">
        <f>B7*F7</f>
        <v>3.7749999999999999</v>
      </c>
      <c r="H7" s="10">
        <f>G7*12</f>
        <v>45.3</v>
      </c>
      <c r="I7" s="12">
        <v>1.25</v>
      </c>
      <c r="J7" s="13">
        <f>B7*I7</f>
        <v>3.125</v>
      </c>
      <c r="K7" s="13">
        <f>J7*12</f>
        <v>37.5</v>
      </c>
      <c r="L7" s="14">
        <v>1.1499999999999999</v>
      </c>
      <c r="M7" s="13">
        <f>B7*L7</f>
        <v>2.875</v>
      </c>
      <c r="N7" s="13">
        <f>M7*12</f>
        <v>34.5</v>
      </c>
      <c r="O7" s="192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4"/>
    </row>
    <row r="8" spans="1:28" ht="20.100000000000001" customHeight="1">
      <c r="A8" s="15" t="s">
        <v>3</v>
      </c>
      <c r="B8" s="16">
        <v>4.5999999999999996</v>
      </c>
      <c r="C8" s="8">
        <v>1.71</v>
      </c>
      <c r="D8" s="9">
        <f>B8*C8</f>
        <v>7.8659999999999997</v>
      </c>
      <c r="E8" s="10">
        <f>D8*12</f>
        <v>94.391999999999996</v>
      </c>
      <c r="F8" s="11">
        <v>1.51</v>
      </c>
      <c r="G8" s="10">
        <f>B8*F8</f>
        <v>6.9459999999999997</v>
      </c>
      <c r="H8" s="10">
        <f>G8*12</f>
        <v>83.352000000000004</v>
      </c>
      <c r="I8" s="12">
        <v>1.25</v>
      </c>
      <c r="J8" s="13">
        <f>B8*I8</f>
        <v>5.75</v>
      </c>
      <c r="K8" s="13">
        <f>J8*12</f>
        <v>69</v>
      </c>
      <c r="L8" s="14">
        <v>1.1499999999999999</v>
      </c>
      <c r="M8" s="13">
        <f>B8*L8</f>
        <v>5.2899999999999991</v>
      </c>
      <c r="N8" s="13">
        <f>M8*12</f>
        <v>63.47999999999999</v>
      </c>
      <c r="O8" s="195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7"/>
    </row>
    <row r="9" spans="1:28" ht="20.100000000000001" customHeight="1">
      <c r="A9" s="15" t="s">
        <v>4</v>
      </c>
      <c r="B9" s="16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5"/>
      <c r="O9" s="18"/>
      <c r="P9" s="13"/>
      <c r="Q9" s="13"/>
      <c r="R9" s="13"/>
      <c r="S9" s="13"/>
      <c r="T9" s="198"/>
      <c r="U9" s="199"/>
      <c r="V9" s="199"/>
      <c r="W9" s="199"/>
      <c r="X9" s="199"/>
      <c r="Y9" s="199"/>
      <c r="Z9" s="199"/>
      <c r="AA9" s="199"/>
      <c r="AB9" s="200"/>
    </row>
    <row r="10" spans="1:28" ht="20.100000000000001" customHeight="1">
      <c r="A10" s="15" t="s">
        <v>5</v>
      </c>
      <c r="B10" s="16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8"/>
      <c r="O10" s="198"/>
      <c r="P10" s="199"/>
      <c r="Q10" s="199"/>
      <c r="R10" s="199"/>
      <c r="S10" s="200"/>
      <c r="T10" s="18">
        <v>1.27</v>
      </c>
      <c r="U10" s="13">
        <f>B10*T10</f>
        <v>0</v>
      </c>
      <c r="V10" s="19">
        <f>U10*300</f>
        <v>0</v>
      </c>
      <c r="W10" s="18">
        <v>1.2</v>
      </c>
      <c r="X10" s="13">
        <f>B10*W10</f>
        <v>0</v>
      </c>
      <c r="Y10" s="19">
        <f>X10*300</f>
        <v>0</v>
      </c>
      <c r="Z10" s="18">
        <v>1.1399999999999999</v>
      </c>
      <c r="AA10" s="13">
        <f>B10*Z10</f>
        <v>0</v>
      </c>
      <c r="AB10" s="19">
        <f>AA10*300</f>
        <v>0</v>
      </c>
    </row>
    <row r="11" spans="1:28" ht="20.100000000000001" customHeight="1"/>
    <row r="12" spans="1:28" ht="20.100000000000001" customHeight="1">
      <c r="A12" s="209" t="s">
        <v>14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</row>
  </sheetData>
  <customSheetViews>
    <customSheetView guid="{55C31CF6-13E4-48D6-BBBB-684942ED9689}" hiddenColumns="1">
      <selection activeCell="J31" sqref="J31"/>
      <pageMargins left="0.7" right="0.7" top="0.75" bottom="0.75" header="0.3" footer="0.3"/>
    </customSheetView>
  </customSheetViews>
  <mergeCells count="21">
    <mergeCell ref="A1:AB1"/>
    <mergeCell ref="D2:N2"/>
    <mergeCell ref="P2:S2"/>
    <mergeCell ref="U2:X2"/>
    <mergeCell ref="D3:N3"/>
    <mergeCell ref="O3:S3"/>
    <mergeCell ref="T3:AB3"/>
    <mergeCell ref="A12:AB12"/>
    <mergeCell ref="T4:V4"/>
    <mergeCell ref="W4:Y4"/>
    <mergeCell ref="Z4:AB4"/>
    <mergeCell ref="O6:AB8"/>
    <mergeCell ref="C9:N10"/>
    <mergeCell ref="T9:AB9"/>
    <mergeCell ref="O10:S10"/>
    <mergeCell ref="A4:A5"/>
    <mergeCell ref="B4:B5"/>
    <mergeCell ref="C4:E4"/>
    <mergeCell ref="G4:H4"/>
    <mergeCell ref="M4:N4"/>
    <mergeCell ref="O4:O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19">
    <tabColor theme="6" tint="0.39997558519241921"/>
  </sheetPr>
  <dimension ref="A1:AB12"/>
  <sheetViews>
    <sheetView workbookViewId="0">
      <selection activeCell="B8" sqref="B8"/>
    </sheetView>
  </sheetViews>
  <sheetFormatPr baseColWidth="10" defaultRowHeight="15"/>
  <cols>
    <col min="2" max="3" width="11.42578125" customWidth="1"/>
    <col min="6" max="6" width="0" hidden="1" customWidth="1"/>
    <col min="9" max="9" width="0" hidden="1" customWidth="1"/>
    <col min="12" max="12" width="0" hidden="1" customWidth="1"/>
  </cols>
  <sheetData>
    <row r="1" spans="1:28" ht="39.950000000000003" customHeight="1">
      <c r="A1" s="207" t="s">
        <v>61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</row>
    <row r="2" spans="1:28" ht="20.100000000000001" customHeight="1">
      <c r="A2" s="44"/>
      <c r="B2" s="44"/>
      <c r="C2" s="44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44"/>
      <c r="P2" s="208"/>
      <c r="Q2" s="208"/>
      <c r="R2" s="208"/>
      <c r="S2" s="208"/>
      <c r="T2" s="44"/>
      <c r="U2" s="208"/>
      <c r="V2" s="208"/>
      <c r="W2" s="208"/>
      <c r="X2" s="208"/>
      <c r="Y2" s="1"/>
      <c r="Z2" s="1"/>
      <c r="AA2" s="1"/>
      <c r="AB2" s="1"/>
    </row>
    <row r="3" spans="1:28" ht="20.100000000000001" customHeight="1">
      <c r="A3" s="2"/>
      <c r="B3" s="2"/>
      <c r="C3" s="2"/>
      <c r="D3" s="203" t="s">
        <v>12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180" t="s">
        <v>4</v>
      </c>
      <c r="P3" s="181"/>
      <c r="Q3" s="181"/>
      <c r="R3" s="181"/>
      <c r="S3" s="182"/>
      <c r="T3" s="203" t="s">
        <v>18</v>
      </c>
      <c r="U3" s="203"/>
      <c r="V3" s="203"/>
      <c r="W3" s="203"/>
      <c r="X3" s="203"/>
      <c r="Y3" s="203"/>
      <c r="Z3" s="203"/>
      <c r="AA3" s="203"/>
      <c r="AB3" s="203"/>
    </row>
    <row r="4" spans="1:28" ht="20.100000000000001" customHeight="1">
      <c r="A4" s="203" t="s">
        <v>6</v>
      </c>
      <c r="B4" s="201" t="s">
        <v>15</v>
      </c>
      <c r="C4" s="203">
        <v>1</v>
      </c>
      <c r="D4" s="203"/>
      <c r="E4" s="203"/>
      <c r="F4" s="40"/>
      <c r="G4" s="181" t="s">
        <v>10</v>
      </c>
      <c r="H4" s="182"/>
      <c r="I4" s="40"/>
      <c r="J4" s="3" t="s">
        <v>11</v>
      </c>
      <c r="K4" s="41"/>
      <c r="L4" s="40"/>
      <c r="M4" s="181" t="s">
        <v>7</v>
      </c>
      <c r="N4" s="182"/>
      <c r="O4" s="204" t="s">
        <v>16</v>
      </c>
      <c r="P4" s="42">
        <v>1</v>
      </c>
      <c r="Q4" s="42" t="s">
        <v>13</v>
      </c>
      <c r="R4" s="42" t="s">
        <v>11</v>
      </c>
      <c r="S4" s="42" t="s">
        <v>7</v>
      </c>
      <c r="T4" s="180">
        <v>1</v>
      </c>
      <c r="U4" s="181"/>
      <c r="V4" s="182"/>
      <c r="W4" s="180">
        <v>2</v>
      </c>
      <c r="X4" s="181"/>
      <c r="Y4" s="182"/>
      <c r="Z4" s="180">
        <v>3</v>
      </c>
      <c r="AA4" s="181"/>
      <c r="AB4" s="182"/>
    </row>
    <row r="5" spans="1:28" ht="20.100000000000001" customHeight="1">
      <c r="A5" s="203"/>
      <c r="B5" s="202"/>
      <c r="C5" s="4" t="s">
        <v>16</v>
      </c>
      <c r="D5" s="4" t="s">
        <v>8</v>
      </c>
      <c r="E5" s="4" t="s">
        <v>9</v>
      </c>
      <c r="F5" s="43" t="s">
        <v>16</v>
      </c>
      <c r="G5" s="43" t="s">
        <v>8</v>
      </c>
      <c r="H5" s="43" t="s">
        <v>9</v>
      </c>
      <c r="I5" s="43" t="s">
        <v>16</v>
      </c>
      <c r="J5" s="43" t="s">
        <v>8</v>
      </c>
      <c r="K5" s="43" t="s">
        <v>9</v>
      </c>
      <c r="L5" s="43" t="s">
        <v>16</v>
      </c>
      <c r="M5" s="43" t="s">
        <v>8</v>
      </c>
      <c r="N5" s="43" t="s">
        <v>9</v>
      </c>
      <c r="O5" s="205"/>
      <c r="P5" s="43" t="s">
        <v>8</v>
      </c>
      <c r="Q5" s="43" t="s">
        <v>8</v>
      </c>
      <c r="R5" s="43" t="s">
        <v>8</v>
      </c>
      <c r="S5" s="43" t="s">
        <v>8</v>
      </c>
      <c r="T5" s="43" t="s">
        <v>16</v>
      </c>
      <c r="U5" s="43" t="s">
        <v>19</v>
      </c>
      <c r="V5" s="5" t="s">
        <v>20</v>
      </c>
      <c r="W5" s="43" t="s">
        <v>16</v>
      </c>
      <c r="X5" s="43" t="s">
        <v>19</v>
      </c>
      <c r="Y5" s="5" t="s">
        <v>20</v>
      </c>
      <c r="Z5" s="43" t="s">
        <v>16</v>
      </c>
      <c r="AA5" s="43" t="s">
        <v>19</v>
      </c>
      <c r="AB5" s="5" t="s">
        <v>20</v>
      </c>
    </row>
    <row r="6" spans="1:28" ht="20.100000000000001" customHeight="1">
      <c r="A6" s="6" t="s">
        <v>1</v>
      </c>
      <c r="B6" s="7">
        <v>0</v>
      </c>
      <c r="C6" s="8">
        <v>1.71</v>
      </c>
      <c r="D6" s="9">
        <f>B6*C6</f>
        <v>0</v>
      </c>
      <c r="E6" s="10">
        <f>D6*12</f>
        <v>0</v>
      </c>
      <c r="F6" s="11">
        <v>1.51</v>
      </c>
      <c r="G6" s="10">
        <f>B6*F6</f>
        <v>0</v>
      </c>
      <c r="H6" s="10">
        <f>G6*12</f>
        <v>0</v>
      </c>
      <c r="I6" s="12">
        <v>1.25</v>
      </c>
      <c r="J6" s="13">
        <f>B6*I6</f>
        <v>0</v>
      </c>
      <c r="K6" s="13">
        <f>J6*12</f>
        <v>0</v>
      </c>
      <c r="L6" s="14">
        <v>1.1499999999999999</v>
      </c>
      <c r="M6" s="13">
        <f>B6*L6</f>
        <v>0</v>
      </c>
      <c r="N6" s="13">
        <f>M6*12</f>
        <v>0</v>
      </c>
      <c r="O6" s="189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1"/>
    </row>
    <row r="7" spans="1:28" ht="20.100000000000001" customHeight="1">
      <c r="A7" s="15" t="s">
        <v>2</v>
      </c>
      <c r="B7" s="16">
        <v>3.4</v>
      </c>
      <c r="C7" s="17">
        <v>1.71</v>
      </c>
      <c r="D7" s="9">
        <f>B7*C7</f>
        <v>5.8140000000000001</v>
      </c>
      <c r="E7" s="10">
        <f>D7*12</f>
        <v>69.768000000000001</v>
      </c>
      <c r="F7" s="11">
        <v>1.51</v>
      </c>
      <c r="G7" s="10">
        <f>B7*F7</f>
        <v>5.1339999999999995</v>
      </c>
      <c r="H7" s="10">
        <f>G7*12</f>
        <v>61.60799999999999</v>
      </c>
      <c r="I7" s="12">
        <v>1.25</v>
      </c>
      <c r="J7" s="13">
        <f>B7*I7</f>
        <v>4.25</v>
      </c>
      <c r="K7" s="13">
        <f>J7*12</f>
        <v>51</v>
      </c>
      <c r="L7" s="14">
        <v>1.1499999999999999</v>
      </c>
      <c r="M7" s="13">
        <f>B7*L7</f>
        <v>3.9099999999999997</v>
      </c>
      <c r="N7" s="13">
        <f>M7*12</f>
        <v>46.919999999999995</v>
      </c>
      <c r="O7" s="192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4"/>
    </row>
    <row r="8" spans="1:28" ht="20.100000000000001" customHeight="1">
      <c r="A8" s="15" t="s">
        <v>3</v>
      </c>
      <c r="B8" s="16">
        <v>5.65</v>
      </c>
      <c r="C8" s="8">
        <v>1.71</v>
      </c>
      <c r="D8" s="9">
        <f>B8*C8</f>
        <v>9.6615000000000002</v>
      </c>
      <c r="E8" s="10">
        <f>D8*12</f>
        <v>115.938</v>
      </c>
      <c r="F8" s="11">
        <v>1.51</v>
      </c>
      <c r="G8" s="10">
        <f>B8*F8</f>
        <v>8.5315000000000012</v>
      </c>
      <c r="H8" s="10">
        <f>G8*12</f>
        <v>102.37800000000001</v>
      </c>
      <c r="I8" s="12">
        <v>1.25</v>
      </c>
      <c r="J8" s="13">
        <f>B8*I8</f>
        <v>7.0625</v>
      </c>
      <c r="K8" s="13">
        <f>J8*12</f>
        <v>84.75</v>
      </c>
      <c r="L8" s="14">
        <v>1.1499999999999999</v>
      </c>
      <c r="M8" s="13">
        <f>B8*L8</f>
        <v>6.4974999999999996</v>
      </c>
      <c r="N8" s="13">
        <f>M8*12</f>
        <v>77.97</v>
      </c>
      <c r="O8" s="195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7"/>
    </row>
    <row r="9" spans="1:28" ht="20.100000000000001" customHeight="1">
      <c r="A9" s="15" t="s">
        <v>4</v>
      </c>
      <c r="B9" s="16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5"/>
      <c r="O9" s="18"/>
      <c r="P9" s="13"/>
      <c r="Q9" s="13"/>
      <c r="R9" s="13"/>
      <c r="S9" s="13"/>
      <c r="T9" s="198"/>
      <c r="U9" s="199"/>
      <c r="V9" s="199"/>
      <c r="W9" s="199"/>
      <c r="X9" s="199"/>
      <c r="Y9" s="199"/>
      <c r="Z9" s="199"/>
      <c r="AA9" s="199"/>
      <c r="AB9" s="200"/>
    </row>
    <row r="10" spans="1:28" ht="20.100000000000001" customHeight="1">
      <c r="A10" s="15" t="s">
        <v>5</v>
      </c>
      <c r="B10" s="16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8"/>
      <c r="O10" s="198"/>
      <c r="P10" s="199"/>
      <c r="Q10" s="199"/>
      <c r="R10" s="199"/>
      <c r="S10" s="200"/>
      <c r="T10" s="18">
        <v>1.27</v>
      </c>
      <c r="U10" s="13">
        <f>B10*T10</f>
        <v>0</v>
      </c>
      <c r="V10" s="19">
        <f>U10*300</f>
        <v>0</v>
      </c>
      <c r="W10" s="18">
        <v>1.2</v>
      </c>
      <c r="X10" s="13">
        <f>B10*W10</f>
        <v>0</v>
      </c>
      <c r="Y10" s="19">
        <f>X10*300</f>
        <v>0</v>
      </c>
      <c r="Z10" s="18">
        <v>1.1399999999999999</v>
      </c>
      <c r="AA10" s="13">
        <f>B10*Z10</f>
        <v>0</v>
      </c>
      <c r="AB10" s="19">
        <f>AA10*300</f>
        <v>0</v>
      </c>
    </row>
    <row r="11" spans="1:28" ht="20.10000000000000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20.100000000000001" customHeight="1">
      <c r="A12" s="209" t="s">
        <v>14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</row>
  </sheetData>
  <sheetProtection password="DD86" sheet="1" objects="1" scenarios="1"/>
  <mergeCells count="21">
    <mergeCell ref="A1:AB1"/>
    <mergeCell ref="D2:N2"/>
    <mergeCell ref="P2:S2"/>
    <mergeCell ref="U2:X2"/>
    <mergeCell ref="D3:N3"/>
    <mergeCell ref="O3:S3"/>
    <mergeCell ref="T3:AB3"/>
    <mergeCell ref="A12:AB12"/>
    <mergeCell ref="T4:V4"/>
    <mergeCell ref="W4:Y4"/>
    <mergeCell ref="Z4:AB4"/>
    <mergeCell ref="O6:AB8"/>
    <mergeCell ref="C9:N10"/>
    <mergeCell ref="T9:AB9"/>
    <mergeCell ref="O10:S10"/>
    <mergeCell ref="A4:A5"/>
    <mergeCell ref="B4:B5"/>
    <mergeCell ref="C4:E4"/>
    <mergeCell ref="G4:H4"/>
    <mergeCell ref="M4:N4"/>
    <mergeCell ref="O4:O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30"/>
  <sheetViews>
    <sheetView workbookViewId="0">
      <selection activeCell="C6" sqref="C1:C6"/>
    </sheetView>
  </sheetViews>
  <sheetFormatPr baseColWidth="10" defaultRowHeight="15"/>
  <cols>
    <col min="1" max="1" width="14" bestFit="1" customWidth="1"/>
    <col min="3" max="3" width="25.140625" customWidth="1"/>
  </cols>
  <sheetData>
    <row r="1" spans="1:4">
      <c r="A1" t="s">
        <v>33</v>
      </c>
      <c r="B1">
        <v>1</v>
      </c>
      <c r="C1" t="s">
        <v>51</v>
      </c>
      <c r="D1" t="s">
        <v>101</v>
      </c>
    </row>
    <row r="2" spans="1:4">
      <c r="A2" t="s">
        <v>60</v>
      </c>
      <c r="B2">
        <v>2</v>
      </c>
      <c r="C2" t="s">
        <v>52</v>
      </c>
      <c r="D2" t="s">
        <v>89</v>
      </c>
    </row>
    <row r="3" spans="1:4">
      <c r="A3" t="s">
        <v>34</v>
      </c>
      <c r="B3">
        <v>3</v>
      </c>
      <c r="C3" t="s">
        <v>53</v>
      </c>
    </row>
    <row r="4" spans="1:4">
      <c r="A4" t="s">
        <v>35</v>
      </c>
      <c r="B4">
        <v>4</v>
      </c>
      <c r="C4" t="s">
        <v>4</v>
      </c>
    </row>
    <row r="5" spans="1:4">
      <c r="A5" t="s">
        <v>36</v>
      </c>
      <c r="B5">
        <v>5</v>
      </c>
      <c r="C5" t="s">
        <v>5</v>
      </c>
    </row>
    <row r="6" spans="1:4">
      <c r="A6" t="s">
        <v>37</v>
      </c>
      <c r="B6">
        <v>6</v>
      </c>
      <c r="C6" t="s">
        <v>66</v>
      </c>
    </row>
    <row r="7" spans="1:4">
      <c r="A7" t="s">
        <v>38</v>
      </c>
      <c r="B7">
        <v>7</v>
      </c>
    </row>
    <row r="8" spans="1:4">
      <c r="A8" t="s">
        <v>39</v>
      </c>
      <c r="B8">
        <v>8</v>
      </c>
    </row>
    <row r="9" spans="1:4">
      <c r="A9" t="s">
        <v>40</v>
      </c>
      <c r="B9">
        <v>9</v>
      </c>
    </row>
    <row r="10" spans="1:4">
      <c r="A10" t="s">
        <v>41</v>
      </c>
      <c r="B10">
        <v>10</v>
      </c>
    </row>
    <row r="11" spans="1:4">
      <c r="A11" t="s">
        <v>42</v>
      </c>
      <c r="B11">
        <v>11</v>
      </c>
    </row>
    <row r="12" spans="1:4">
      <c r="A12" t="s">
        <v>43</v>
      </c>
      <c r="B12">
        <v>12</v>
      </c>
    </row>
    <row r="13" spans="1:4">
      <c r="A13" t="s">
        <v>44</v>
      </c>
      <c r="B13">
        <v>13</v>
      </c>
    </row>
    <row r="14" spans="1:4">
      <c r="A14" t="s">
        <v>45</v>
      </c>
      <c r="B14">
        <v>14</v>
      </c>
    </row>
    <row r="15" spans="1:4">
      <c r="A15" t="s">
        <v>56</v>
      </c>
      <c r="B15">
        <v>15</v>
      </c>
    </row>
    <row r="16" spans="1:4">
      <c r="A16" t="s">
        <v>57</v>
      </c>
      <c r="B16">
        <v>16</v>
      </c>
    </row>
    <row r="17" spans="1:2">
      <c r="A17" t="s">
        <v>62</v>
      </c>
      <c r="B17">
        <v>17</v>
      </c>
    </row>
    <row r="18" spans="1:2">
      <c r="A18" t="s">
        <v>67</v>
      </c>
      <c r="B18">
        <v>18</v>
      </c>
    </row>
    <row r="19" spans="1:2">
      <c r="B19">
        <v>19</v>
      </c>
    </row>
    <row r="20" spans="1:2">
      <c r="B20">
        <v>20</v>
      </c>
    </row>
    <row r="21" spans="1:2">
      <c r="B21">
        <v>21</v>
      </c>
    </row>
    <row r="22" spans="1:2">
      <c r="B22">
        <v>22</v>
      </c>
    </row>
    <row r="23" spans="1:2">
      <c r="B23">
        <v>23</v>
      </c>
    </row>
    <row r="24" spans="1:2">
      <c r="B24">
        <v>24</v>
      </c>
    </row>
    <row r="25" spans="1:2">
      <c r="B25">
        <v>25</v>
      </c>
    </row>
    <row r="26" spans="1:2">
      <c r="B26">
        <v>26</v>
      </c>
    </row>
    <row r="27" spans="1:2">
      <c r="B27">
        <v>27</v>
      </c>
    </row>
    <row r="28" spans="1:2">
      <c r="B28">
        <v>28</v>
      </c>
    </row>
    <row r="29" spans="1:2">
      <c r="B29">
        <v>29</v>
      </c>
    </row>
    <row r="30" spans="1:2">
      <c r="B30">
        <v>30</v>
      </c>
    </row>
  </sheetData>
  <sheetProtection password="DD86" sheet="1" objects="1" scenarios="1"/>
  <customSheetViews>
    <customSheetView guid="{55C31CF6-13E4-48D6-BBBB-684942ED9689}" state="hidden">
      <selection activeCell="A7" sqref="A7"/>
      <pageMargins left="0.7" right="0.7" top="0.75" bottom="0.75" header="0.3" footer="0.3"/>
    </customSheetView>
  </customSheetViews>
  <dataValidations count="1">
    <dataValidation type="list" allowBlank="1" showInputMessage="1" showErrorMessage="1" sqref="A1:A14">
      <formula1 xml:space="preserve"> Miels</formula1>
    </dataValidation>
  </dataValidation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20">
    <tabColor theme="7" tint="-0.249977111117893"/>
  </sheetPr>
  <dimension ref="A1:AB12"/>
  <sheetViews>
    <sheetView workbookViewId="0">
      <selection activeCell="A7" sqref="A7"/>
    </sheetView>
  </sheetViews>
  <sheetFormatPr baseColWidth="10" defaultRowHeight="15"/>
  <cols>
    <col min="1" max="1" width="20.140625" bestFit="1" customWidth="1"/>
  </cols>
  <sheetData>
    <row r="1" spans="1:28" ht="39.950000000000003" customHeight="1">
      <c r="A1" s="207" t="s">
        <v>65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</row>
    <row r="2" spans="1:28" ht="20.100000000000001" customHeight="1">
      <c r="A2" s="49"/>
      <c r="B2" s="49"/>
      <c r="C2" s="49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49"/>
      <c r="P2" s="208"/>
      <c r="Q2" s="208"/>
      <c r="R2" s="208"/>
      <c r="S2" s="208"/>
      <c r="T2" s="49"/>
      <c r="U2" s="208"/>
      <c r="V2" s="208"/>
      <c r="W2" s="208"/>
      <c r="X2" s="208"/>
      <c r="Y2" s="1"/>
      <c r="Z2" s="1"/>
      <c r="AA2" s="1"/>
      <c r="AB2" s="1"/>
    </row>
    <row r="3" spans="1:28" ht="20.100000000000001" customHeight="1">
      <c r="A3" s="2"/>
      <c r="B3" s="2"/>
      <c r="C3" s="2"/>
      <c r="D3" s="203" t="s">
        <v>12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180" t="s">
        <v>4</v>
      </c>
      <c r="P3" s="181"/>
      <c r="Q3" s="181"/>
      <c r="R3" s="181"/>
      <c r="S3" s="182"/>
      <c r="T3" s="203" t="s">
        <v>18</v>
      </c>
      <c r="U3" s="203"/>
      <c r="V3" s="203"/>
      <c r="W3" s="203"/>
      <c r="X3" s="203"/>
      <c r="Y3" s="203"/>
      <c r="Z3" s="203"/>
      <c r="AA3" s="203"/>
      <c r="AB3" s="203"/>
    </row>
    <row r="4" spans="1:28" ht="20.100000000000001" customHeight="1">
      <c r="A4" s="203" t="s">
        <v>6</v>
      </c>
      <c r="B4" s="201" t="s">
        <v>15</v>
      </c>
      <c r="C4" s="203">
        <v>1</v>
      </c>
      <c r="D4" s="203"/>
      <c r="E4" s="203"/>
      <c r="F4" s="46"/>
      <c r="G4" s="181" t="s">
        <v>10</v>
      </c>
      <c r="H4" s="182"/>
      <c r="I4" s="46"/>
      <c r="J4" s="3" t="s">
        <v>11</v>
      </c>
      <c r="K4" s="47"/>
      <c r="L4" s="46"/>
      <c r="M4" s="181" t="s">
        <v>7</v>
      </c>
      <c r="N4" s="182"/>
      <c r="O4" s="204" t="s">
        <v>16</v>
      </c>
      <c r="P4" s="45">
        <v>1</v>
      </c>
      <c r="Q4" s="45" t="s">
        <v>13</v>
      </c>
      <c r="R4" s="45" t="s">
        <v>11</v>
      </c>
      <c r="S4" s="45" t="s">
        <v>7</v>
      </c>
      <c r="T4" s="180">
        <v>1</v>
      </c>
      <c r="U4" s="181"/>
      <c r="V4" s="182"/>
      <c r="W4" s="180">
        <v>2</v>
      </c>
      <c r="X4" s="181"/>
      <c r="Y4" s="182"/>
      <c r="Z4" s="180">
        <v>3</v>
      </c>
      <c r="AA4" s="181"/>
      <c r="AB4" s="182"/>
    </row>
    <row r="5" spans="1:28" ht="20.100000000000001" customHeight="1">
      <c r="A5" s="203"/>
      <c r="B5" s="202"/>
      <c r="C5" s="4" t="s">
        <v>16</v>
      </c>
      <c r="D5" s="4" t="s">
        <v>8</v>
      </c>
      <c r="E5" s="4" t="s">
        <v>9</v>
      </c>
      <c r="F5" s="48" t="s">
        <v>16</v>
      </c>
      <c r="G5" s="48" t="s">
        <v>8</v>
      </c>
      <c r="H5" s="48" t="s">
        <v>9</v>
      </c>
      <c r="I5" s="48" t="s">
        <v>16</v>
      </c>
      <c r="J5" s="48" t="s">
        <v>8</v>
      </c>
      <c r="K5" s="48" t="s">
        <v>9</v>
      </c>
      <c r="L5" s="48" t="s">
        <v>16</v>
      </c>
      <c r="M5" s="48" t="s">
        <v>8</v>
      </c>
      <c r="N5" s="48" t="s">
        <v>9</v>
      </c>
      <c r="O5" s="205"/>
      <c r="P5" s="48" t="s">
        <v>8</v>
      </c>
      <c r="Q5" s="48" t="s">
        <v>8</v>
      </c>
      <c r="R5" s="48" t="s">
        <v>8</v>
      </c>
      <c r="S5" s="48" t="s">
        <v>8</v>
      </c>
      <c r="T5" s="48" t="s">
        <v>16</v>
      </c>
      <c r="U5" s="48" t="s">
        <v>19</v>
      </c>
      <c r="V5" s="5" t="s">
        <v>20</v>
      </c>
      <c r="W5" s="48" t="s">
        <v>16</v>
      </c>
      <c r="X5" s="48" t="s">
        <v>19</v>
      </c>
      <c r="Y5" s="5" t="s">
        <v>20</v>
      </c>
      <c r="Z5" s="48" t="s">
        <v>16</v>
      </c>
      <c r="AA5" s="48" t="s">
        <v>19</v>
      </c>
      <c r="AB5" s="5" t="s">
        <v>20</v>
      </c>
    </row>
    <row r="6" spans="1:28" ht="20.100000000000001" customHeight="1">
      <c r="A6" s="6" t="s">
        <v>66</v>
      </c>
      <c r="B6" s="7">
        <v>2.7</v>
      </c>
      <c r="C6" s="8">
        <v>1.71</v>
      </c>
      <c r="D6" s="9">
        <f>B6*C6</f>
        <v>4.617</v>
      </c>
      <c r="E6" s="10">
        <f>D6*12</f>
        <v>55.403999999999996</v>
      </c>
      <c r="F6" s="11">
        <v>1.51</v>
      </c>
      <c r="G6" s="10">
        <f>B6*F6</f>
        <v>4.077</v>
      </c>
      <c r="H6" s="10">
        <f>G6*12</f>
        <v>48.923999999999999</v>
      </c>
      <c r="I6" s="12">
        <v>1.25</v>
      </c>
      <c r="J6" s="13">
        <f>B6*I6</f>
        <v>3.375</v>
      </c>
      <c r="K6" s="13">
        <f>J6*12</f>
        <v>40.5</v>
      </c>
      <c r="L6" s="14">
        <v>1.1499999999999999</v>
      </c>
      <c r="M6" s="13">
        <f>B6*L6</f>
        <v>3.105</v>
      </c>
      <c r="N6" s="13">
        <f>M6*12</f>
        <v>37.26</v>
      </c>
      <c r="O6" s="189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1"/>
    </row>
    <row r="7" spans="1:28" ht="20.100000000000001" customHeight="1">
      <c r="A7" s="15" t="s">
        <v>2</v>
      </c>
      <c r="B7" s="16">
        <v>0</v>
      </c>
      <c r="C7" s="17">
        <v>1.71</v>
      </c>
      <c r="D7" s="9">
        <f>B7*C7</f>
        <v>0</v>
      </c>
      <c r="E7" s="10">
        <f>D7*12</f>
        <v>0</v>
      </c>
      <c r="F7" s="11">
        <v>1.51</v>
      </c>
      <c r="G7" s="10">
        <f>B7*F7</f>
        <v>0</v>
      </c>
      <c r="H7" s="10">
        <f>G7*12</f>
        <v>0</v>
      </c>
      <c r="I7" s="12">
        <v>1.25</v>
      </c>
      <c r="J7" s="13">
        <f>B7*I7</f>
        <v>0</v>
      </c>
      <c r="K7" s="13">
        <f>J7*12</f>
        <v>0</v>
      </c>
      <c r="L7" s="14">
        <v>1.1499999999999999</v>
      </c>
      <c r="M7" s="13">
        <f>B7*L7</f>
        <v>0</v>
      </c>
      <c r="N7" s="13">
        <f>M7*12</f>
        <v>0</v>
      </c>
      <c r="O7" s="192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4"/>
    </row>
    <row r="8" spans="1:28" ht="20.100000000000001" customHeight="1">
      <c r="A8" s="15" t="s">
        <v>3</v>
      </c>
      <c r="B8" s="16">
        <v>0</v>
      </c>
      <c r="C8" s="8">
        <v>1.71</v>
      </c>
      <c r="D8" s="9">
        <f>B8*C8</f>
        <v>0</v>
      </c>
      <c r="E8" s="10">
        <f>D8*12</f>
        <v>0</v>
      </c>
      <c r="F8" s="11">
        <v>1.51</v>
      </c>
      <c r="G8" s="10">
        <f>B8*F8</f>
        <v>0</v>
      </c>
      <c r="H8" s="10">
        <f>G8*12</f>
        <v>0</v>
      </c>
      <c r="I8" s="12">
        <v>1.25</v>
      </c>
      <c r="J8" s="13">
        <f>B8*I8</f>
        <v>0</v>
      </c>
      <c r="K8" s="13">
        <f>J8*12</f>
        <v>0</v>
      </c>
      <c r="L8" s="14">
        <v>1.1499999999999999</v>
      </c>
      <c r="M8" s="13">
        <f>B8*L8</f>
        <v>0</v>
      </c>
      <c r="N8" s="13">
        <f>M8*12</f>
        <v>0</v>
      </c>
      <c r="O8" s="195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7"/>
    </row>
    <row r="9" spans="1:28" ht="20.100000000000001" customHeight="1">
      <c r="A9" s="15" t="s">
        <v>4</v>
      </c>
      <c r="B9" s="16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5"/>
      <c r="O9" s="18"/>
      <c r="P9" s="13"/>
      <c r="Q9" s="13"/>
      <c r="R9" s="13"/>
      <c r="S9" s="13"/>
      <c r="T9" s="198"/>
      <c r="U9" s="199"/>
      <c r="V9" s="199"/>
      <c r="W9" s="199"/>
      <c r="X9" s="199"/>
      <c r="Y9" s="199"/>
      <c r="Z9" s="199"/>
      <c r="AA9" s="199"/>
      <c r="AB9" s="200"/>
    </row>
    <row r="10" spans="1:28" ht="20.100000000000001" customHeight="1">
      <c r="A10" s="15" t="s">
        <v>5</v>
      </c>
      <c r="B10" s="16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8"/>
      <c r="O10" s="198"/>
      <c r="P10" s="199"/>
      <c r="Q10" s="199"/>
      <c r="R10" s="199"/>
      <c r="S10" s="200"/>
      <c r="T10" s="18">
        <v>1.27</v>
      </c>
      <c r="U10" s="13">
        <f>B10*T10</f>
        <v>0</v>
      </c>
      <c r="V10" s="19">
        <f>U10*300</f>
        <v>0</v>
      </c>
      <c r="W10" s="18">
        <v>1.2</v>
      </c>
      <c r="X10" s="13">
        <f>B10*W10</f>
        <v>0</v>
      </c>
      <c r="Y10" s="19">
        <f>X10*300</f>
        <v>0</v>
      </c>
      <c r="Z10" s="18">
        <v>1.1399999999999999</v>
      </c>
      <c r="AA10" s="13">
        <f>B10*Z10</f>
        <v>0</v>
      </c>
      <c r="AB10" s="19">
        <f>AA10*300</f>
        <v>0</v>
      </c>
    </row>
    <row r="11" spans="1:28" ht="20.10000000000000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20.100000000000001" customHeight="1">
      <c r="A12" s="209" t="s">
        <v>14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</row>
  </sheetData>
  <sheetProtection password="DD86" sheet="1" objects="1" scenarios="1"/>
  <mergeCells count="21">
    <mergeCell ref="A12:AB12"/>
    <mergeCell ref="T4:V4"/>
    <mergeCell ref="W4:Y4"/>
    <mergeCell ref="Z4:AB4"/>
    <mergeCell ref="O6:AB8"/>
    <mergeCell ref="C9:N10"/>
    <mergeCell ref="T9:AB9"/>
    <mergeCell ref="O10:S10"/>
    <mergeCell ref="A4:A5"/>
    <mergeCell ref="B4:B5"/>
    <mergeCell ref="C4:E4"/>
    <mergeCell ref="G4:H4"/>
    <mergeCell ref="M4:N4"/>
    <mergeCell ref="O4:O5"/>
    <mergeCell ref="A1:AB1"/>
    <mergeCell ref="D2:N2"/>
    <mergeCell ref="P2:S2"/>
    <mergeCell ref="U2:X2"/>
    <mergeCell ref="D3:N3"/>
    <mergeCell ref="O3:S3"/>
    <mergeCell ref="T3:AB3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21">
    <tabColor rgb="FF92D050"/>
  </sheetPr>
  <dimension ref="A1:P6"/>
  <sheetViews>
    <sheetView workbookViewId="0">
      <selection activeCell="A6" sqref="A6"/>
    </sheetView>
  </sheetViews>
  <sheetFormatPr baseColWidth="10" defaultRowHeight="12.75"/>
  <cols>
    <col min="1" max="1" width="8.7109375" style="63" bestFit="1" customWidth="1"/>
    <col min="2" max="2" width="6.42578125" style="63" bestFit="1" customWidth="1"/>
    <col min="3" max="3" width="22.28515625" style="63" bestFit="1" customWidth="1"/>
    <col min="4" max="4" width="11.42578125" style="63"/>
    <col min="5" max="5" width="21.42578125" style="63" customWidth="1"/>
    <col min="6" max="6" width="20.28515625" style="63" customWidth="1"/>
    <col min="7" max="7" width="5.28515625" style="68" bestFit="1" customWidth="1"/>
    <col min="8" max="8" width="15.140625" style="63" bestFit="1" customWidth="1"/>
    <col min="9" max="9" width="11.28515625" style="65" customWidth="1"/>
    <col min="10" max="10" width="11.42578125" style="63"/>
    <col min="11" max="11" width="25.7109375" style="66" bestFit="1" customWidth="1"/>
    <col min="12" max="12" width="18.140625" style="63" bestFit="1" customWidth="1"/>
    <col min="13" max="13" width="8.5703125" style="63" bestFit="1" customWidth="1"/>
    <col min="14" max="14" width="5.7109375" style="71" customWidth="1"/>
    <col min="15" max="16" width="8.140625" style="77" customWidth="1"/>
    <col min="17" max="16384" width="11.42578125" style="63"/>
  </cols>
  <sheetData>
    <row r="1" spans="1:16" s="50" customFormat="1" ht="33.75" customHeight="1">
      <c r="A1" s="51" t="s">
        <v>71</v>
      </c>
      <c r="B1" s="51" t="s">
        <v>83</v>
      </c>
      <c r="C1" s="51" t="s">
        <v>72</v>
      </c>
      <c r="D1" s="51" t="s">
        <v>73</v>
      </c>
      <c r="E1" s="51" t="s">
        <v>74</v>
      </c>
      <c r="F1" s="51" t="s">
        <v>75</v>
      </c>
      <c r="G1" s="67" t="s">
        <v>76</v>
      </c>
      <c r="H1" s="51" t="s">
        <v>77</v>
      </c>
      <c r="I1" s="64" t="s">
        <v>78</v>
      </c>
      <c r="J1" s="51" t="s">
        <v>79</v>
      </c>
      <c r="K1" s="51" t="s">
        <v>80</v>
      </c>
      <c r="L1" s="51" t="s">
        <v>81</v>
      </c>
      <c r="M1" s="64" t="s">
        <v>82</v>
      </c>
      <c r="N1" s="70"/>
      <c r="O1" s="78" t="s">
        <v>132</v>
      </c>
      <c r="P1" s="78" t="s">
        <v>133</v>
      </c>
    </row>
    <row r="2" spans="1:16">
      <c r="A2" s="63" t="s">
        <v>93</v>
      </c>
      <c r="B2" s="63" t="s">
        <v>99</v>
      </c>
      <c r="C2" s="63" t="s">
        <v>98</v>
      </c>
      <c r="E2" s="63" t="s">
        <v>130</v>
      </c>
      <c r="G2" s="68">
        <v>13770</v>
      </c>
      <c r="H2" s="63" t="s">
        <v>94</v>
      </c>
      <c r="I2" s="65" t="s">
        <v>95</v>
      </c>
      <c r="K2" s="66" t="s">
        <v>96</v>
      </c>
      <c r="L2" s="63" t="s">
        <v>100</v>
      </c>
      <c r="M2" s="63" t="s">
        <v>97</v>
      </c>
    </row>
    <row r="3" spans="1:16">
      <c r="A3" s="63" t="s">
        <v>102</v>
      </c>
      <c r="B3" s="63" t="s">
        <v>103</v>
      </c>
      <c r="C3" s="63" t="s">
        <v>104</v>
      </c>
      <c r="D3" s="63" t="s">
        <v>105</v>
      </c>
      <c r="E3" s="63" t="s">
        <v>106</v>
      </c>
      <c r="G3" s="68">
        <v>69300</v>
      </c>
      <c r="H3" s="63" t="s">
        <v>107</v>
      </c>
      <c r="J3" s="63" t="s">
        <v>108</v>
      </c>
      <c r="K3" s="66" t="s">
        <v>109</v>
      </c>
      <c r="L3" s="63" t="s">
        <v>110</v>
      </c>
      <c r="M3" s="63" t="s">
        <v>97</v>
      </c>
    </row>
    <row r="4" spans="1:16">
      <c r="A4" s="63" t="s">
        <v>111</v>
      </c>
      <c r="B4" s="63" t="s">
        <v>99</v>
      </c>
      <c r="C4" s="63" t="s">
        <v>112</v>
      </c>
      <c r="E4" s="63" t="s">
        <v>113</v>
      </c>
      <c r="G4" s="68">
        <v>6480</v>
      </c>
      <c r="H4" s="63" t="s">
        <v>114</v>
      </c>
      <c r="I4" s="65" t="s">
        <v>115</v>
      </c>
      <c r="J4" s="63" t="s">
        <v>116</v>
      </c>
      <c r="K4" s="66" t="s">
        <v>117</v>
      </c>
      <c r="L4" s="63" t="s">
        <v>118</v>
      </c>
      <c r="M4" s="63" t="s">
        <v>97</v>
      </c>
      <c r="N4" s="71" t="s">
        <v>128</v>
      </c>
    </row>
    <row r="5" spans="1:16">
      <c r="A5" s="63" t="s">
        <v>119</v>
      </c>
      <c r="B5" s="63" t="s">
        <v>103</v>
      </c>
      <c r="C5" s="63" t="s">
        <v>120</v>
      </c>
      <c r="D5" s="63" t="s">
        <v>121</v>
      </c>
      <c r="E5" s="63" t="s">
        <v>122</v>
      </c>
      <c r="G5" s="68">
        <v>30127</v>
      </c>
      <c r="H5" s="63" t="s">
        <v>123</v>
      </c>
      <c r="I5" s="65" t="s">
        <v>124</v>
      </c>
      <c r="J5" s="63" t="s">
        <v>125</v>
      </c>
      <c r="K5" s="66" t="s">
        <v>126</v>
      </c>
      <c r="L5" s="63" t="s">
        <v>127</v>
      </c>
      <c r="M5" s="63" t="s">
        <v>97</v>
      </c>
    </row>
    <row r="6" spans="1:16">
      <c r="A6" s="63" t="s">
        <v>387</v>
      </c>
      <c r="B6" s="63" t="s">
        <v>99</v>
      </c>
      <c r="C6" s="63" t="s">
        <v>388</v>
      </c>
      <c r="E6" s="63" t="s">
        <v>389</v>
      </c>
      <c r="G6" s="68">
        <v>43000</v>
      </c>
      <c r="H6" s="63" t="s">
        <v>390</v>
      </c>
      <c r="K6" s="167" t="s">
        <v>391</v>
      </c>
      <c r="L6" s="63" t="s">
        <v>392</v>
      </c>
      <c r="M6" s="63" t="s">
        <v>97</v>
      </c>
    </row>
  </sheetData>
  <sheetProtection autoFilter="0"/>
  <autoFilter ref="A1:N5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22">
    <tabColor rgb="FF92D050"/>
  </sheetPr>
  <dimension ref="A1:M36"/>
  <sheetViews>
    <sheetView workbookViewId="0">
      <selection activeCell="K2" sqref="K2"/>
    </sheetView>
  </sheetViews>
  <sheetFormatPr baseColWidth="10" defaultRowHeight="12"/>
  <cols>
    <col min="1" max="1" width="11.28515625" style="60" customWidth="1"/>
    <col min="2" max="2" width="11.28515625" style="61" customWidth="1"/>
    <col min="3" max="3" width="11.28515625" style="60" customWidth="1"/>
    <col min="4" max="4" width="13.85546875" style="60" bestFit="1" customWidth="1"/>
    <col min="5" max="6" width="11.28515625" style="62" customWidth="1"/>
    <col min="7" max="12" width="11.28515625" style="60" customWidth="1"/>
    <col min="13" max="16384" width="11.42578125" style="144"/>
  </cols>
  <sheetData>
    <row r="1" spans="1:13" s="142" customFormat="1" ht="49.5" customHeight="1">
      <c r="A1" s="54" t="s">
        <v>69</v>
      </c>
      <c r="B1" s="55" t="s">
        <v>84</v>
      </c>
      <c r="C1" s="54" t="s">
        <v>68</v>
      </c>
      <c r="D1" s="54" t="s">
        <v>86</v>
      </c>
      <c r="E1" s="138" t="s">
        <v>87</v>
      </c>
      <c r="F1" s="138" t="s">
        <v>88</v>
      </c>
      <c r="G1" s="54" t="s">
        <v>85</v>
      </c>
      <c r="H1" s="54" t="s">
        <v>90</v>
      </c>
      <c r="I1" s="54" t="s">
        <v>91</v>
      </c>
      <c r="J1" s="54" t="s">
        <v>92</v>
      </c>
      <c r="K1" s="54" t="s">
        <v>158</v>
      </c>
      <c r="L1" s="56"/>
    </row>
    <row r="2" spans="1:13">
      <c r="A2" s="57" t="s">
        <v>153</v>
      </c>
      <c r="B2" s="58">
        <v>41659</v>
      </c>
      <c r="C2" s="57" t="s">
        <v>119</v>
      </c>
      <c r="D2" s="57" t="s">
        <v>120</v>
      </c>
      <c r="E2" s="59">
        <v>376.78199999999998</v>
      </c>
      <c r="F2" s="59">
        <v>42.101999999999975</v>
      </c>
      <c r="G2" s="57" t="s">
        <v>101</v>
      </c>
      <c r="H2" s="57" t="s">
        <v>97</v>
      </c>
      <c r="I2" s="58"/>
      <c r="J2" s="57"/>
      <c r="K2" s="57"/>
      <c r="L2" s="57"/>
      <c r="M2" s="143"/>
    </row>
    <row r="3" spans="1:13">
      <c r="A3" s="57"/>
      <c r="B3" s="58"/>
      <c r="C3" s="57"/>
      <c r="D3" s="57"/>
      <c r="E3" s="59"/>
      <c r="F3" s="59"/>
      <c r="G3" s="57"/>
      <c r="H3" s="57"/>
      <c r="I3" s="57"/>
      <c r="J3" s="57"/>
      <c r="K3" s="57"/>
      <c r="L3" s="57"/>
      <c r="M3" s="143"/>
    </row>
    <row r="4" spans="1:13">
      <c r="A4" s="57"/>
      <c r="B4" s="58"/>
      <c r="C4" s="57"/>
      <c r="D4" s="57"/>
      <c r="E4" s="59"/>
      <c r="F4" s="59"/>
      <c r="G4" s="57"/>
      <c r="H4" s="57"/>
      <c r="I4" s="57"/>
      <c r="J4" s="57"/>
      <c r="K4" s="57"/>
      <c r="L4" s="57"/>
      <c r="M4" s="143"/>
    </row>
    <row r="5" spans="1:13">
      <c r="A5" s="57"/>
      <c r="B5" s="58"/>
      <c r="C5" s="57"/>
      <c r="D5" s="57"/>
      <c r="E5" s="59"/>
      <c r="F5" s="59"/>
      <c r="G5" s="57"/>
      <c r="H5" s="57"/>
      <c r="I5" s="57"/>
      <c r="J5" s="57"/>
      <c r="K5" s="57"/>
      <c r="L5" s="57"/>
      <c r="M5" s="143"/>
    </row>
    <row r="6" spans="1:13">
      <c r="A6" s="57"/>
      <c r="B6" s="58"/>
      <c r="C6" s="57"/>
      <c r="D6" s="57"/>
      <c r="E6" s="59"/>
      <c r="F6" s="59"/>
      <c r="G6" s="57"/>
      <c r="H6" s="57"/>
      <c r="I6" s="57"/>
      <c r="J6" s="57"/>
      <c r="K6" s="57"/>
      <c r="L6" s="57"/>
      <c r="M6" s="143"/>
    </row>
    <row r="7" spans="1:13">
      <c r="A7" s="57"/>
      <c r="B7" s="58"/>
      <c r="C7" s="57"/>
      <c r="D7" s="57"/>
      <c r="E7" s="59"/>
      <c r="F7" s="59"/>
      <c r="G7" s="57"/>
      <c r="H7" s="57"/>
      <c r="I7" s="57"/>
      <c r="J7" s="57"/>
      <c r="K7" s="57"/>
      <c r="L7" s="57"/>
      <c r="M7" s="143"/>
    </row>
    <row r="8" spans="1:13">
      <c r="A8" s="57"/>
      <c r="B8" s="58"/>
      <c r="C8" s="57"/>
      <c r="D8" s="57"/>
      <c r="E8" s="59"/>
      <c r="F8" s="59"/>
      <c r="G8" s="57"/>
      <c r="H8" s="57"/>
      <c r="I8" s="57"/>
      <c r="J8" s="57"/>
      <c r="K8" s="57"/>
      <c r="L8" s="57"/>
      <c r="M8" s="143"/>
    </row>
    <row r="9" spans="1:13">
      <c r="A9" s="57"/>
      <c r="B9" s="58"/>
      <c r="C9" s="57"/>
      <c r="D9" s="57"/>
      <c r="E9" s="59"/>
      <c r="F9" s="59"/>
      <c r="G9" s="57"/>
      <c r="H9" s="57"/>
      <c r="I9" s="57"/>
      <c r="J9" s="57"/>
      <c r="K9" s="57"/>
      <c r="L9" s="57"/>
      <c r="M9" s="143"/>
    </row>
    <row r="10" spans="1:13">
      <c r="A10" s="57"/>
      <c r="B10" s="58"/>
      <c r="C10" s="57"/>
      <c r="D10" s="57"/>
      <c r="E10" s="59"/>
      <c r="F10" s="59"/>
      <c r="G10" s="57"/>
      <c r="H10" s="57"/>
      <c r="I10" s="57"/>
      <c r="J10" s="57"/>
      <c r="K10" s="57"/>
      <c r="L10" s="57"/>
      <c r="M10" s="143"/>
    </row>
    <row r="11" spans="1:13">
      <c r="A11" s="57"/>
      <c r="B11" s="58"/>
      <c r="C11" s="57"/>
      <c r="D11" s="57"/>
      <c r="E11" s="59"/>
      <c r="F11" s="59"/>
      <c r="G11" s="57"/>
      <c r="H11" s="57"/>
      <c r="I11" s="57"/>
      <c r="J11" s="57"/>
      <c r="K11" s="57"/>
      <c r="L11" s="57"/>
      <c r="M11" s="143"/>
    </row>
    <row r="12" spans="1:13">
      <c r="A12" s="57"/>
      <c r="B12" s="58"/>
      <c r="C12" s="57"/>
      <c r="D12" s="57"/>
      <c r="E12" s="59"/>
      <c r="F12" s="59"/>
      <c r="G12" s="57"/>
      <c r="H12" s="57"/>
      <c r="I12" s="57"/>
      <c r="J12" s="57"/>
      <c r="K12" s="57"/>
      <c r="L12" s="57"/>
      <c r="M12" s="143"/>
    </row>
    <row r="13" spans="1:13">
      <c r="A13" s="57"/>
      <c r="B13" s="58"/>
      <c r="C13" s="57"/>
      <c r="D13" s="57"/>
      <c r="E13" s="59"/>
      <c r="F13" s="59"/>
      <c r="G13" s="57"/>
      <c r="H13" s="57"/>
      <c r="I13" s="57"/>
      <c r="J13" s="57"/>
      <c r="K13" s="57"/>
      <c r="L13" s="57"/>
      <c r="M13" s="143"/>
    </row>
    <row r="14" spans="1:13">
      <c r="A14" s="57"/>
      <c r="B14" s="58"/>
      <c r="C14" s="57"/>
      <c r="D14" s="57"/>
      <c r="E14" s="59"/>
      <c r="F14" s="59"/>
      <c r="G14" s="57"/>
      <c r="H14" s="57"/>
      <c r="I14" s="57"/>
      <c r="J14" s="57"/>
      <c r="K14" s="57"/>
      <c r="L14" s="57"/>
      <c r="M14" s="143"/>
    </row>
    <row r="15" spans="1:13">
      <c r="A15" s="57"/>
      <c r="B15" s="58"/>
      <c r="C15" s="57"/>
      <c r="D15" s="57"/>
      <c r="E15" s="59"/>
      <c r="F15" s="59"/>
      <c r="G15" s="57"/>
      <c r="H15" s="57"/>
      <c r="I15" s="57"/>
      <c r="J15" s="57"/>
      <c r="K15" s="57"/>
      <c r="L15" s="57"/>
      <c r="M15" s="143"/>
    </row>
    <row r="16" spans="1:13">
      <c r="A16" s="57"/>
      <c r="B16" s="58"/>
      <c r="C16" s="57"/>
      <c r="D16" s="57"/>
      <c r="E16" s="59"/>
      <c r="F16" s="59"/>
      <c r="G16" s="57"/>
      <c r="H16" s="57"/>
      <c r="I16" s="57"/>
      <c r="J16" s="57"/>
      <c r="K16" s="57"/>
      <c r="L16" s="57"/>
      <c r="M16" s="143"/>
    </row>
    <row r="17" spans="1:13">
      <c r="A17" s="57"/>
      <c r="B17" s="58"/>
      <c r="C17" s="57"/>
      <c r="D17" s="57"/>
      <c r="E17" s="59"/>
      <c r="F17" s="59"/>
      <c r="G17" s="57"/>
      <c r="H17" s="57"/>
      <c r="I17" s="57"/>
      <c r="J17" s="57"/>
      <c r="K17" s="57"/>
      <c r="L17" s="57"/>
      <c r="M17" s="143"/>
    </row>
    <row r="18" spans="1:13">
      <c r="A18" s="57"/>
      <c r="B18" s="58"/>
      <c r="C18" s="57"/>
      <c r="D18" s="57"/>
      <c r="E18" s="59"/>
      <c r="F18" s="59"/>
      <c r="G18" s="57"/>
      <c r="H18" s="57"/>
      <c r="I18" s="57"/>
      <c r="J18" s="57"/>
      <c r="K18" s="57"/>
      <c r="L18" s="57"/>
      <c r="M18" s="143"/>
    </row>
    <row r="19" spans="1:13">
      <c r="A19" s="57"/>
      <c r="B19" s="58"/>
      <c r="C19" s="57"/>
      <c r="D19" s="57"/>
      <c r="E19" s="59"/>
      <c r="F19" s="59"/>
      <c r="G19" s="57"/>
      <c r="H19" s="57"/>
      <c r="I19" s="57"/>
      <c r="J19" s="57"/>
      <c r="K19" s="57"/>
      <c r="L19" s="57"/>
      <c r="M19" s="143"/>
    </row>
    <row r="20" spans="1:13">
      <c r="A20" s="57"/>
      <c r="B20" s="58"/>
      <c r="C20" s="57"/>
      <c r="D20" s="57"/>
      <c r="E20" s="59"/>
      <c r="F20" s="59"/>
      <c r="G20" s="57"/>
      <c r="H20" s="57"/>
      <c r="I20" s="57"/>
      <c r="J20" s="57"/>
      <c r="K20" s="57"/>
      <c r="L20" s="57"/>
      <c r="M20" s="143"/>
    </row>
    <row r="21" spans="1:13">
      <c r="A21" s="57"/>
      <c r="B21" s="58"/>
      <c r="C21" s="57"/>
      <c r="D21" s="57"/>
      <c r="E21" s="59"/>
      <c r="F21" s="59"/>
      <c r="G21" s="57"/>
      <c r="H21" s="57"/>
      <c r="I21" s="57"/>
      <c r="J21" s="57"/>
      <c r="K21" s="57"/>
      <c r="L21" s="57"/>
      <c r="M21" s="143"/>
    </row>
    <row r="22" spans="1:13">
      <c r="A22" s="57"/>
      <c r="B22" s="58"/>
      <c r="C22" s="57"/>
      <c r="D22" s="57"/>
      <c r="E22" s="59"/>
      <c r="F22" s="59"/>
      <c r="G22" s="57"/>
      <c r="H22" s="57"/>
      <c r="I22" s="57"/>
      <c r="J22" s="57"/>
      <c r="K22" s="57"/>
      <c r="L22" s="57"/>
      <c r="M22" s="143"/>
    </row>
    <row r="23" spans="1:13">
      <c r="A23" s="57"/>
      <c r="B23" s="58"/>
      <c r="C23" s="57"/>
      <c r="D23" s="57"/>
      <c r="E23" s="59"/>
      <c r="F23" s="59"/>
      <c r="G23" s="57"/>
      <c r="H23" s="57"/>
      <c r="I23" s="57"/>
      <c r="J23" s="57"/>
      <c r="K23" s="57"/>
      <c r="L23" s="57"/>
      <c r="M23" s="143"/>
    </row>
    <row r="24" spans="1:13">
      <c r="A24" s="57"/>
      <c r="B24" s="58"/>
      <c r="C24" s="57"/>
      <c r="D24" s="57"/>
      <c r="E24" s="59"/>
      <c r="F24" s="59"/>
      <c r="G24" s="57"/>
      <c r="H24" s="57"/>
      <c r="I24" s="57"/>
      <c r="J24" s="57"/>
      <c r="K24" s="57"/>
      <c r="L24" s="57"/>
      <c r="M24" s="143"/>
    </row>
    <row r="25" spans="1:13">
      <c r="A25" s="57"/>
      <c r="B25" s="58"/>
      <c r="C25" s="57"/>
      <c r="D25" s="57"/>
      <c r="E25" s="59"/>
      <c r="F25" s="59"/>
      <c r="G25" s="57"/>
      <c r="H25" s="57"/>
      <c r="I25" s="57"/>
      <c r="J25" s="57"/>
      <c r="K25" s="57"/>
      <c r="L25" s="57"/>
      <c r="M25" s="143"/>
    </row>
    <row r="26" spans="1:13">
      <c r="A26" s="57"/>
      <c r="B26" s="58"/>
      <c r="C26" s="57"/>
      <c r="D26" s="57"/>
      <c r="E26" s="59"/>
      <c r="F26" s="59"/>
      <c r="G26" s="57"/>
      <c r="H26" s="57"/>
      <c r="I26" s="57"/>
      <c r="J26" s="57"/>
      <c r="K26" s="57"/>
      <c r="L26" s="57"/>
      <c r="M26" s="143"/>
    </row>
    <row r="27" spans="1:13">
      <c r="A27" s="57"/>
      <c r="B27" s="58"/>
      <c r="C27" s="57"/>
      <c r="D27" s="57"/>
      <c r="E27" s="59"/>
      <c r="F27" s="59"/>
      <c r="G27" s="57"/>
      <c r="H27" s="57"/>
      <c r="I27" s="57"/>
      <c r="J27" s="57"/>
      <c r="K27" s="57"/>
      <c r="L27" s="57"/>
      <c r="M27" s="143"/>
    </row>
    <row r="28" spans="1:13">
      <c r="A28" s="57"/>
      <c r="B28" s="58"/>
      <c r="C28" s="57"/>
      <c r="D28" s="57"/>
      <c r="E28" s="59"/>
      <c r="F28" s="59"/>
      <c r="G28" s="57"/>
      <c r="H28" s="57"/>
      <c r="I28" s="57"/>
      <c r="J28" s="57"/>
      <c r="K28" s="57"/>
      <c r="L28" s="57"/>
      <c r="M28" s="143"/>
    </row>
    <row r="29" spans="1:13">
      <c r="A29" s="57"/>
      <c r="B29" s="58"/>
      <c r="C29" s="57"/>
      <c r="D29" s="57"/>
      <c r="E29" s="59"/>
      <c r="F29" s="59"/>
      <c r="G29" s="57"/>
      <c r="H29" s="57"/>
      <c r="I29" s="57"/>
      <c r="J29" s="57"/>
      <c r="K29" s="57"/>
      <c r="L29" s="57"/>
      <c r="M29" s="143"/>
    </row>
    <row r="30" spans="1:13">
      <c r="A30" s="57"/>
      <c r="B30" s="58"/>
      <c r="C30" s="57"/>
      <c r="D30" s="57"/>
      <c r="E30" s="59"/>
      <c r="F30" s="59"/>
      <c r="G30" s="57"/>
      <c r="H30" s="57"/>
      <c r="I30" s="57"/>
      <c r="J30" s="57"/>
      <c r="K30" s="57"/>
      <c r="L30" s="57"/>
      <c r="M30" s="143"/>
    </row>
    <row r="31" spans="1:13">
      <c r="A31" s="57"/>
      <c r="B31" s="58"/>
      <c r="C31" s="57"/>
      <c r="D31" s="57"/>
      <c r="E31" s="59"/>
      <c r="F31" s="59"/>
      <c r="G31" s="57"/>
      <c r="H31" s="57"/>
      <c r="I31" s="57"/>
      <c r="J31" s="57"/>
      <c r="K31" s="57"/>
      <c r="L31" s="57"/>
      <c r="M31" s="143"/>
    </row>
    <row r="32" spans="1:13">
      <c r="A32" s="57"/>
      <c r="B32" s="58"/>
      <c r="C32" s="57"/>
      <c r="D32" s="57"/>
      <c r="E32" s="59"/>
      <c r="F32" s="59"/>
      <c r="G32" s="57"/>
      <c r="H32" s="57"/>
      <c r="I32" s="57"/>
      <c r="J32" s="57"/>
      <c r="K32" s="57"/>
      <c r="L32" s="57"/>
      <c r="M32" s="143"/>
    </row>
    <row r="33" spans="1:13">
      <c r="A33" s="57"/>
      <c r="B33" s="58"/>
      <c r="C33" s="57"/>
      <c r="D33" s="57"/>
      <c r="E33" s="59"/>
      <c r="F33" s="59"/>
      <c r="G33" s="57"/>
      <c r="H33" s="57"/>
      <c r="I33" s="57"/>
      <c r="J33" s="57"/>
      <c r="K33" s="57"/>
      <c r="L33" s="57"/>
      <c r="M33" s="143"/>
    </row>
    <row r="34" spans="1:13">
      <c r="A34" s="57"/>
      <c r="B34" s="58"/>
      <c r="C34" s="57"/>
      <c r="D34" s="57"/>
      <c r="E34" s="59"/>
      <c r="F34" s="59"/>
      <c r="G34" s="57"/>
      <c r="H34" s="57"/>
      <c r="I34" s="57"/>
      <c r="J34" s="57"/>
      <c r="K34" s="57"/>
      <c r="L34" s="57"/>
      <c r="M34" s="143"/>
    </row>
    <row r="35" spans="1:13">
      <c r="A35" s="57"/>
      <c r="B35" s="58"/>
      <c r="C35" s="57"/>
      <c r="D35" s="57"/>
      <c r="E35" s="59"/>
      <c r="F35" s="59"/>
      <c r="G35" s="57"/>
      <c r="H35" s="57"/>
      <c r="I35" s="57"/>
      <c r="J35" s="57"/>
      <c r="K35" s="57"/>
      <c r="L35" s="57"/>
      <c r="M35" s="143"/>
    </row>
    <row r="36" spans="1:13">
      <c r="A36" s="57"/>
      <c r="B36" s="58"/>
      <c r="C36" s="57"/>
      <c r="D36" s="57"/>
      <c r="E36" s="59"/>
      <c r="F36" s="59"/>
      <c r="G36" s="57"/>
      <c r="H36" s="57"/>
      <c r="I36" s="57"/>
      <c r="J36" s="57"/>
      <c r="K36" s="57"/>
      <c r="L36" s="57"/>
      <c r="M36" s="143"/>
    </row>
  </sheetData>
  <sheetProtection insertRows="0" selectLockedCells="1" sort="0" autoFilter="0" selectUnlockedCells="1"/>
  <autoFilter ref="A1:J1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euil23">
    <tabColor rgb="FF92D050"/>
  </sheetPr>
  <dimension ref="A1:R13"/>
  <sheetViews>
    <sheetView workbookViewId="0">
      <selection activeCell="O2" sqref="O2"/>
    </sheetView>
  </sheetViews>
  <sheetFormatPr baseColWidth="10" defaultRowHeight="12"/>
  <cols>
    <col min="1" max="1" width="9.42578125" style="135" customWidth="1"/>
    <col min="2" max="2" width="9" style="135" customWidth="1"/>
    <col min="3" max="3" width="8.7109375" style="136" customWidth="1"/>
    <col min="4" max="4" width="14.5703125" style="135" customWidth="1"/>
    <col min="5" max="5" width="11.42578125" style="135"/>
    <col min="6" max="6" width="6.85546875" style="27" customWidth="1"/>
    <col min="7" max="7" width="7.85546875" style="140" customWidth="1"/>
    <col min="8" max="10" width="7.7109375" style="137" customWidth="1"/>
    <col min="11" max="11" width="9.85546875" style="137" customWidth="1"/>
    <col min="12" max="12" width="8.7109375" style="137" customWidth="1"/>
    <col min="13" max="13" width="10.140625" style="135" customWidth="1"/>
    <col min="14" max="14" width="7" style="141" customWidth="1"/>
    <col min="15" max="16" width="9.85546875" style="139" customWidth="1"/>
    <col min="17" max="17" width="7.85546875" style="135" customWidth="1"/>
    <col min="18" max="18" width="9.5703125" style="135" customWidth="1"/>
    <col min="19" max="16384" width="11.42578125" style="63"/>
  </cols>
  <sheetData>
    <row r="1" spans="1:18" ht="38.25" customHeight="1">
      <c r="A1" s="69" t="s">
        <v>68</v>
      </c>
      <c r="B1" s="69" t="s">
        <v>131</v>
      </c>
      <c r="C1" s="74" t="s">
        <v>70</v>
      </c>
      <c r="D1" s="29" t="s">
        <v>46</v>
      </c>
      <c r="E1" s="29" t="s">
        <v>161</v>
      </c>
      <c r="F1" s="69" t="s">
        <v>59</v>
      </c>
      <c r="G1" s="69" t="s">
        <v>54</v>
      </c>
      <c r="H1" s="75" t="s">
        <v>47</v>
      </c>
      <c r="I1" s="75" t="s">
        <v>48</v>
      </c>
      <c r="J1" s="76" t="s">
        <v>49</v>
      </c>
      <c r="K1" s="75" t="s">
        <v>64</v>
      </c>
      <c r="L1" s="75" t="s">
        <v>63</v>
      </c>
      <c r="M1" s="29" t="s">
        <v>85</v>
      </c>
      <c r="N1" s="138" t="s">
        <v>134</v>
      </c>
      <c r="O1" s="74" t="s">
        <v>135</v>
      </c>
      <c r="P1" s="74" t="s">
        <v>160</v>
      </c>
      <c r="Q1" s="75" t="s">
        <v>136</v>
      </c>
      <c r="R1" s="75" t="s">
        <v>137</v>
      </c>
    </row>
    <row r="2" spans="1:18">
      <c r="A2" s="135" t="s">
        <v>119</v>
      </c>
      <c r="B2" s="135" t="s">
        <v>153</v>
      </c>
      <c r="C2" s="136">
        <v>41659</v>
      </c>
      <c r="D2" s="135" t="s">
        <v>33</v>
      </c>
      <c r="E2" s="135" t="s">
        <v>51</v>
      </c>
      <c r="F2" s="27">
        <v>1</v>
      </c>
      <c r="G2" s="140">
        <v>12</v>
      </c>
      <c r="H2" s="137">
        <v>2.1399999999999997</v>
      </c>
      <c r="I2" s="137">
        <v>25.679999999999996</v>
      </c>
      <c r="J2" s="137">
        <v>25.679999999999996</v>
      </c>
      <c r="K2" s="137">
        <v>1.9000000000000001</v>
      </c>
      <c r="L2" s="137">
        <v>2.8799999999999955</v>
      </c>
      <c r="M2" s="135" t="s">
        <v>101</v>
      </c>
      <c r="N2" s="141" t="s">
        <v>128</v>
      </c>
      <c r="O2" s="139">
        <f ca="1">IF(N2="x",TODAY(),"")</f>
        <v>41663</v>
      </c>
    </row>
    <row r="3" spans="1:18">
      <c r="A3" s="135" t="s">
        <v>119</v>
      </c>
      <c r="B3" s="135" t="s">
        <v>153</v>
      </c>
      <c r="C3" s="136">
        <v>41659</v>
      </c>
      <c r="D3" s="135" t="s">
        <v>34</v>
      </c>
      <c r="E3" s="135" t="s">
        <v>51</v>
      </c>
      <c r="F3" s="27">
        <v>1</v>
      </c>
      <c r="G3" s="140">
        <v>12</v>
      </c>
      <c r="H3" s="137">
        <v>2.1399999999999997</v>
      </c>
      <c r="I3" s="137">
        <v>25.679999999999996</v>
      </c>
      <c r="J3" s="137">
        <v>25.679999999999996</v>
      </c>
      <c r="K3" s="137">
        <v>1.9000000000000001</v>
      </c>
      <c r="L3" s="137">
        <v>2.8799999999999955</v>
      </c>
      <c r="M3" s="135" t="s">
        <v>101</v>
      </c>
      <c r="N3" s="141" t="s">
        <v>128</v>
      </c>
      <c r="O3" s="139">
        <f t="shared" ref="O3:O13" ca="1" si="0">IF(N3="x",TODAY(),"")</f>
        <v>41663</v>
      </c>
    </row>
    <row r="4" spans="1:18">
      <c r="A4" s="135" t="s">
        <v>119</v>
      </c>
      <c r="B4" s="135" t="s">
        <v>153</v>
      </c>
      <c r="C4" s="136">
        <v>41659</v>
      </c>
      <c r="D4" s="135" t="s">
        <v>35</v>
      </c>
      <c r="E4" s="135" t="s">
        <v>51</v>
      </c>
      <c r="F4" s="27">
        <v>1</v>
      </c>
      <c r="G4" s="140">
        <v>12</v>
      </c>
      <c r="H4" s="137">
        <v>2.1399999999999997</v>
      </c>
      <c r="I4" s="137">
        <v>25.679999999999996</v>
      </c>
      <c r="J4" s="137">
        <v>25.679999999999996</v>
      </c>
      <c r="K4" s="137">
        <v>1.9000000000000001</v>
      </c>
      <c r="L4" s="137">
        <v>2.8799999999999955</v>
      </c>
      <c r="M4" s="135" t="s">
        <v>101</v>
      </c>
      <c r="N4" s="141" t="s">
        <v>128</v>
      </c>
      <c r="O4" s="139">
        <f t="shared" ca="1" si="0"/>
        <v>41663</v>
      </c>
    </row>
    <row r="5" spans="1:18">
      <c r="A5" s="135" t="s">
        <v>119</v>
      </c>
      <c r="B5" s="135" t="s">
        <v>153</v>
      </c>
      <c r="C5" s="136">
        <v>41659</v>
      </c>
      <c r="D5" s="135" t="s">
        <v>37</v>
      </c>
      <c r="E5" s="135" t="s">
        <v>51</v>
      </c>
      <c r="F5" s="27">
        <v>1</v>
      </c>
      <c r="G5" s="140">
        <v>12</v>
      </c>
      <c r="H5" s="137">
        <v>2.1399999999999997</v>
      </c>
      <c r="I5" s="137">
        <v>25.679999999999996</v>
      </c>
      <c r="J5" s="137">
        <v>25.679999999999996</v>
      </c>
      <c r="K5" s="137">
        <v>1.9000000000000001</v>
      </c>
      <c r="L5" s="137">
        <v>2.8799999999999955</v>
      </c>
      <c r="M5" s="135" t="s">
        <v>101</v>
      </c>
      <c r="N5" s="141" t="s">
        <v>128</v>
      </c>
      <c r="O5" s="139">
        <f t="shared" ca="1" si="0"/>
        <v>41663</v>
      </c>
    </row>
    <row r="6" spans="1:18">
      <c r="A6" s="135" t="s">
        <v>119</v>
      </c>
      <c r="B6" s="135" t="s">
        <v>153</v>
      </c>
      <c r="C6" s="136">
        <v>41659</v>
      </c>
      <c r="D6" s="135" t="s">
        <v>39</v>
      </c>
      <c r="E6" s="135" t="s">
        <v>51</v>
      </c>
      <c r="F6" s="27">
        <v>1</v>
      </c>
      <c r="G6" s="140">
        <v>12</v>
      </c>
      <c r="H6" s="137">
        <v>2.1399999999999997</v>
      </c>
      <c r="I6" s="137">
        <v>25.679999999999996</v>
      </c>
      <c r="J6" s="137">
        <v>25.679999999999996</v>
      </c>
      <c r="K6" s="137">
        <v>1.9000000000000001</v>
      </c>
      <c r="L6" s="137">
        <v>2.8799999999999955</v>
      </c>
      <c r="M6" s="135" t="s">
        <v>101</v>
      </c>
      <c r="N6" s="141" t="s">
        <v>128</v>
      </c>
      <c r="O6" s="139">
        <f t="shared" ca="1" si="0"/>
        <v>41663</v>
      </c>
    </row>
    <row r="7" spans="1:18">
      <c r="A7" s="135" t="s">
        <v>119</v>
      </c>
      <c r="B7" s="135" t="s">
        <v>153</v>
      </c>
      <c r="C7" s="136">
        <v>41659</v>
      </c>
      <c r="D7" s="135" t="s">
        <v>41</v>
      </c>
      <c r="E7" s="135" t="s">
        <v>51</v>
      </c>
      <c r="F7" s="27">
        <v>1</v>
      </c>
      <c r="G7" s="140">
        <v>12</v>
      </c>
      <c r="H7" s="137">
        <v>2.3584999999999998</v>
      </c>
      <c r="I7" s="137">
        <v>28.302</v>
      </c>
      <c r="J7" s="137">
        <v>28.302</v>
      </c>
      <c r="K7" s="137">
        <v>2.09</v>
      </c>
      <c r="L7" s="137">
        <v>3.2220000000000013</v>
      </c>
      <c r="M7" s="135" t="s">
        <v>101</v>
      </c>
      <c r="N7" s="141" t="s">
        <v>128</v>
      </c>
      <c r="O7" s="139">
        <f t="shared" ca="1" si="0"/>
        <v>41663</v>
      </c>
    </row>
    <row r="8" spans="1:18">
      <c r="A8" s="135" t="s">
        <v>119</v>
      </c>
      <c r="B8" s="135" t="s">
        <v>153</v>
      </c>
      <c r="C8" s="136">
        <v>41659</v>
      </c>
      <c r="D8" s="135" t="s">
        <v>45</v>
      </c>
      <c r="E8" s="135" t="s">
        <v>52</v>
      </c>
      <c r="F8" s="27">
        <v>1</v>
      </c>
      <c r="G8" s="140">
        <v>12</v>
      </c>
      <c r="H8" s="137">
        <v>3.4750000000000001</v>
      </c>
      <c r="I8" s="137">
        <v>41.7</v>
      </c>
      <c r="J8" s="137">
        <v>41.7</v>
      </c>
      <c r="K8" s="137">
        <v>3.1</v>
      </c>
      <c r="L8" s="137">
        <v>4.5</v>
      </c>
      <c r="M8" s="135" t="s">
        <v>101</v>
      </c>
      <c r="N8" s="141" t="s">
        <v>128</v>
      </c>
      <c r="O8" s="139">
        <f t="shared" ca="1" si="0"/>
        <v>41663</v>
      </c>
    </row>
    <row r="9" spans="1:18">
      <c r="A9" s="135" t="s">
        <v>119</v>
      </c>
      <c r="B9" s="135" t="s">
        <v>153</v>
      </c>
      <c r="C9" s="136">
        <v>41659</v>
      </c>
      <c r="D9" s="135" t="s">
        <v>56</v>
      </c>
      <c r="E9" s="135" t="s">
        <v>52</v>
      </c>
      <c r="F9" s="27">
        <v>1</v>
      </c>
      <c r="G9" s="140">
        <v>12</v>
      </c>
      <c r="H9" s="137">
        <v>3.4750000000000001</v>
      </c>
      <c r="I9" s="137">
        <v>41.7</v>
      </c>
      <c r="J9" s="137">
        <v>41.7</v>
      </c>
      <c r="K9" s="137">
        <v>3.1</v>
      </c>
      <c r="L9" s="137">
        <v>4.5</v>
      </c>
      <c r="M9" s="135" t="s">
        <v>101</v>
      </c>
      <c r="O9" s="139" t="str">
        <f t="shared" ca="1" si="0"/>
        <v/>
      </c>
    </row>
    <row r="10" spans="1:18">
      <c r="A10" s="135" t="s">
        <v>119</v>
      </c>
      <c r="B10" s="135" t="s">
        <v>153</v>
      </c>
      <c r="C10" s="136">
        <v>41659</v>
      </c>
      <c r="D10" s="135" t="s">
        <v>57</v>
      </c>
      <c r="E10" s="135" t="s">
        <v>52</v>
      </c>
      <c r="F10" s="27">
        <v>1</v>
      </c>
      <c r="G10" s="140">
        <v>12</v>
      </c>
      <c r="H10" s="137">
        <v>3.4750000000000001</v>
      </c>
      <c r="I10" s="137">
        <v>41.7</v>
      </c>
      <c r="J10" s="137">
        <v>41.7</v>
      </c>
      <c r="K10" s="137">
        <v>3.1</v>
      </c>
      <c r="L10" s="137">
        <v>4.5</v>
      </c>
      <c r="M10" s="135" t="s">
        <v>101</v>
      </c>
      <c r="O10" s="139" t="str">
        <f t="shared" ca="1" si="0"/>
        <v/>
      </c>
    </row>
    <row r="11" spans="1:18">
      <c r="A11" s="135" t="s">
        <v>119</v>
      </c>
      <c r="B11" s="135" t="s">
        <v>153</v>
      </c>
      <c r="C11" s="136">
        <v>41659</v>
      </c>
      <c r="D11" s="135" t="s">
        <v>62</v>
      </c>
      <c r="E11" s="135" t="s">
        <v>52</v>
      </c>
      <c r="F11" s="27">
        <v>1</v>
      </c>
      <c r="G11" s="140">
        <v>12</v>
      </c>
      <c r="H11" s="137">
        <v>4.51</v>
      </c>
      <c r="I11" s="137">
        <v>54.12</v>
      </c>
      <c r="J11" s="137">
        <v>54.12</v>
      </c>
      <c r="K11" s="137">
        <v>4</v>
      </c>
      <c r="L11" s="137">
        <v>6.1199999999999974</v>
      </c>
      <c r="M11" s="135" t="s">
        <v>101</v>
      </c>
      <c r="O11" s="139" t="str">
        <f t="shared" ca="1" si="0"/>
        <v/>
      </c>
    </row>
    <row r="12" spans="1:18">
      <c r="A12" s="135" t="s">
        <v>119</v>
      </c>
      <c r="B12" s="135" t="s">
        <v>153</v>
      </c>
      <c r="C12" s="136">
        <v>41659</v>
      </c>
      <c r="D12" s="135" t="s">
        <v>67</v>
      </c>
      <c r="E12" s="135" t="s">
        <v>51</v>
      </c>
      <c r="F12" s="27">
        <v>1</v>
      </c>
      <c r="G12" s="140">
        <v>12</v>
      </c>
      <c r="H12" s="137">
        <v>3.4049999999999998</v>
      </c>
      <c r="I12" s="137">
        <v>40.86</v>
      </c>
      <c r="J12" s="137">
        <v>40.86</v>
      </c>
      <c r="K12" s="137">
        <v>3</v>
      </c>
      <c r="L12" s="137">
        <v>4.8599999999999994</v>
      </c>
      <c r="M12" s="135" t="s">
        <v>101</v>
      </c>
      <c r="O12" s="139" t="str">
        <f t="shared" ca="1" si="0"/>
        <v/>
      </c>
    </row>
    <row r="13" spans="1:18">
      <c r="O13" s="139" t="str">
        <f t="shared" ca="1" si="0"/>
        <v/>
      </c>
    </row>
  </sheetData>
  <sheetProtection insertRows="0" selectLockedCells="1" selectUnlockedCells="1"/>
  <autoFilter ref="A1:R1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euil24">
    <tabColor rgb="FF92D050"/>
  </sheetPr>
  <dimension ref="A1"/>
  <sheetViews>
    <sheetView topLeftCell="A21" workbookViewId="0"/>
  </sheetViews>
  <sheetFormatPr baseColWidth="10" defaultRowHeight="15"/>
  <sheetData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euil25">
    <tabColor rgb="FF92D050"/>
  </sheetPr>
  <dimension ref="A1"/>
  <sheetViews>
    <sheetView workbookViewId="0">
      <selection activeCell="M40" sqref="M40"/>
    </sheetView>
  </sheetViews>
  <sheetFormatPr baseColWidth="10" defaultRowHeight="15"/>
  <sheetData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euil26"/>
  <dimension ref="A9:I203"/>
  <sheetViews>
    <sheetView showGridLines="0" workbookViewId="0">
      <selection activeCell="G53" sqref="G53:H53"/>
    </sheetView>
  </sheetViews>
  <sheetFormatPr baseColWidth="10" defaultRowHeight="15"/>
  <cols>
    <col min="1" max="1" width="29.42578125" customWidth="1"/>
    <col min="2" max="2" width="11" customWidth="1"/>
    <col min="3" max="4" width="7.7109375" style="82" customWidth="1"/>
    <col min="5" max="8" width="7.7109375" customWidth="1"/>
  </cols>
  <sheetData>
    <row r="9" spans="1:8">
      <c r="D9" s="84" t="e">
        <f ca="1">CONCATENATE(VLOOKUP(INDIRECT("Cotation!M2"),INDIRECT("Clients!Clients"),2)," ",VLOOKUP(INDIRECT("Cotation!M2"),INDIRECT("Clients!Clients"),3)," ",VLOOKUP(INDIRECT("Cotation!M2"),INDIRECT("Clients!Clients"),4))</f>
        <v>#N/A</v>
      </c>
    </row>
    <row r="10" spans="1:8">
      <c r="D10" s="84" t="e">
        <f ca="1">VLOOKUP(INDIRECT("Cotation!M2"),INDIRECT("Clients!Clients"),5)</f>
        <v>#N/A</v>
      </c>
    </row>
    <row r="11" spans="1:8">
      <c r="A11" s="63"/>
      <c r="B11" s="63"/>
      <c r="C11" s="50"/>
      <c r="D11" s="85" t="e">
        <f ca="1">IF(VLOOKUP(INDIRECT("Cotation!M2"),INDIRECT("Clients!Clients"),6)="",CONCATENATE(VLOOKUP(INDIRECT("Cotation!M2"),INDIRECT("Clients!Clients"),7)," ",VLOOKUP(INDIRECT("Cotation!M2"),INDIRECT("Clients!Clients"),8)),VLOOKUP(INDIRECT("Cotation!M2"),INDIRECT("Clients!Clients"),6))</f>
        <v>#N/A</v>
      </c>
      <c r="E11" s="63"/>
      <c r="F11" s="63"/>
      <c r="G11" s="63"/>
    </row>
    <row r="12" spans="1:8">
      <c r="A12" s="63"/>
      <c r="B12" s="63"/>
      <c r="C12" s="50"/>
      <c r="D12" s="85"/>
      <c r="E12" s="63"/>
      <c r="F12" s="63"/>
      <c r="G12" s="63"/>
    </row>
    <row r="13" spans="1:8">
      <c r="A13" s="63"/>
      <c r="B13" s="63"/>
      <c r="C13" s="50"/>
      <c r="D13" s="85"/>
      <c r="E13" s="63"/>
      <c r="F13" s="63"/>
      <c r="G13" s="63"/>
    </row>
    <row r="14" spans="1:8" ht="18.75">
      <c r="A14" s="233" t="str">
        <f>CONCATENATE("Devis N° :"," ",Cotation!N2)</f>
        <v>Devis N° : CT000002</v>
      </c>
      <c r="B14" s="233"/>
      <c r="C14" s="233"/>
      <c r="D14" s="233"/>
      <c r="E14" s="233"/>
      <c r="F14" s="233"/>
      <c r="G14" s="233"/>
      <c r="H14" s="233"/>
    </row>
    <row r="15" spans="1:8" ht="18.75">
      <c r="A15" s="79"/>
      <c r="B15" s="79"/>
      <c r="C15" s="83"/>
      <c r="D15" s="83"/>
      <c r="E15" s="79"/>
      <c r="F15" s="79"/>
      <c r="G15" s="79"/>
      <c r="H15" s="79"/>
    </row>
    <row r="16" spans="1:8" s="88" customFormat="1" ht="15" customHeight="1">
      <c r="A16" s="89" t="s">
        <v>140</v>
      </c>
      <c r="B16" s="234" t="s">
        <v>68</v>
      </c>
      <c r="C16" s="235"/>
      <c r="D16" s="232" t="s">
        <v>70</v>
      </c>
      <c r="E16" s="232"/>
      <c r="F16" s="232" t="s">
        <v>143</v>
      </c>
      <c r="G16" s="232"/>
      <c r="H16" s="90" t="s">
        <v>144</v>
      </c>
    </row>
    <row r="17" spans="1:9" s="86" customFormat="1" ht="15" customHeight="1">
      <c r="A17" s="80"/>
      <c r="B17" s="236">
        <f>Cotation!M2</f>
        <v>0</v>
      </c>
      <c r="C17" s="237"/>
      <c r="D17" s="227">
        <f ca="1">Cotation!O2</f>
        <v>41663</v>
      </c>
      <c r="E17" s="228"/>
      <c r="F17" s="227">
        <f ca="1">D17+30</f>
        <v>41693</v>
      </c>
      <c r="G17" s="228"/>
      <c r="H17" s="87" t="str">
        <f>Cotation!Q2</f>
        <v>Virement</v>
      </c>
    </row>
    <row r="18" spans="1:9" s="88" customFormat="1" ht="27" customHeight="1">
      <c r="A18" s="97" t="s">
        <v>159</v>
      </c>
      <c r="B18" s="97" t="s">
        <v>138</v>
      </c>
      <c r="C18" s="97" t="s">
        <v>59</v>
      </c>
      <c r="D18" s="97" t="s">
        <v>54</v>
      </c>
      <c r="E18" s="97" t="s">
        <v>47</v>
      </c>
      <c r="F18" s="97" t="s">
        <v>48</v>
      </c>
      <c r="G18" s="97" t="s">
        <v>49</v>
      </c>
      <c r="H18" s="97" t="s">
        <v>139</v>
      </c>
    </row>
    <row r="19" spans="1:9" s="63" customFormat="1" ht="12" customHeight="1">
      <c r="A19" s="112"/>
      <c r="B19" s="118"/>
      <c r="C19" s="113"/>
      <c r="D19" s="114"/>
      <c r="E19" s="115"/>
      <c r="F19" s="116"/>
      <c r="G19" s="117"/>
      <c r="H19" s="121"/>
      <c r="I19" s="106"/>
    </row>
    <row r="20" spans="1:9" s="63" customFormat="1" ht="12" customHeight="1">
      <c r="A20" s="128"/>
      <c r="B20" s="119"/>
      <c r="C20" s="107"/>
      <c r="D20" s="108"/>
      <c r="E20" s="109"/>
      <c r="F20" s="110"/>
      <c r="G20" s="111"/>
      <c r="H20" s="123"/>
    </row>
    <row r="21" spans="1:9" s="63" customFormat="1" ht="12" customHeight="1">
      <c r="A21" s="128"/>
      <c r="B21" s="119"/>
      <c r="C21" s="107"/>
      <c r="D21" s="108"/>
      <c r="E21" s="109"/>
      <c r="F21" s="110"/>
      <c r="G21" s="111"/>
      <c r="H21" s="123"/>
    </row>
    <row r="22" spans="1:9" s="63" customFormat="1" ht="12" customHeight="1">
      <c r="A22" s="128"/>
      <c r="B22" s="119"/>
      <c r="C22" s="107"/>
      <c r="D22" s="108"/>
      <c r="E22" s="109"/>
      <c r="F22" s="110"/>
      <c r="G22" s="111"/>
      <c r="H22" s="123"/>
    </row>
    <row r="23" spans="1:9" s="63" customFormat="1" ht="12" customHeight="1">
      <c r="A23" s="128"/>
      <c r="B23" s="119"/>
      <c r="C23" s="107"/>
      <c r="D23" s="108"/>
      <c r="E23" s="109"/>
      <c r="F23" s="110"/>
      <c r="G23" s="111"/>
      <c r="H23" s="123"/>
    </row>
    <row r="24" spans="1:9" s="63" customFormat="1" ht="12" customHeight="1">
      <c r="A24" s="128"/>
      <c r="B24" s="119"/>
      <c r="C24" s="107"/>
      <c r="D24" s="108"/>
      <c r="E24" s="109"/>
      <c r="F24" s="110"/>
      <c r="G24" s="111"/>
      <c r="H24" s="123"/>
    </row>
    <row r="25" spans="1:9" s="63" customFormat="1" ht="12" customHeight="1">
      <c r="A25" s="128"/>
      <c r="B25" s="119"/>
      <c r="C25" s="107"/>
      <c r="D25" s="108"/>
      <c r="E25" s="109"/>
      <c r="F25" s="110"/>
      <c r="G25" s="111"/>
      <c r="H25" s="123"/>
    </row>
    <row r="26" spans="1:9" s="63" customFormat="1" ht="12" customHeight="1">
      <c r="A26" s="128"/>
      <c r="B26" s="119"/>
      <c r="C26" s="107"/>
      <c r="D26" s="108"/>
      <c r="E26" s="109"/>
      <c r="F26" s="110"/>
      <c r="G26" s="111"/>
      <c r="H26" s="123"/>
    </row>
    <row r="27" spans="1:9" s="63" customFormat="1" ht="12" customHeight="1">
      <c r="A27" s="128"/>
      <c r="B27" s="119"/>
      <c r="C27" s="107"/>
      <c r="D27" s="108"/>
      <c r="E27" s="109"/>
      <c r="F27" s="110"/>
      <c r="G27" s="111"/>
      <c r="H27" s="123"/>
    </row>
    <row r="28" spans="1:9" s="63" customFormat="1" ht="12" customHeight="1">
      <c r="A28" s="128"/>
      <c r="B28" s="119"/>
      <c r="C28" s="107"/>
      <c r="D28" s="108"/>
      <c r="E28" s="109"/>
      <c r="F28" s="110"/>
      <c r="G28" s="111"/>
      <c r="H28" s="123"/>
    </row>
    <row r="29" spans="1:9" s="63" customFormat="1" ht="12" customHeight="1">
      <c r="A29" s="128"/>
      <c r="B29" s="119"/>
      <c r="C29" s="107"/>
      <c r="D29" s="108"/>
      <c r="E29" s="109"/>
      <c r="F29" s="110"/>
      <c r="G29" s="111"/>
      <c r="H29" s="123"/>
    </row>
    <row r="30" spans="1:9" s="63" customFormat="1" ht="12" customHeight="1">
      <c r="A30" s="128"/>
      <c r="B30" s="119"/>
      <c r="C30" s="107"/>
      <c r="D30" s="108"/>
      <c r="E30" s="109"/>
      <c r="F30" s="110"/>
      <c r="G30" s="111"/>
      <c r="H30" s="123"/>
    </row>
    <row r="31" spans="1:9" s="63" customFormat="1" ht="12" customHeight="1">
      <c r="A31" s="128"/>
      <c r="B31" s="119"/>
      <c r="C31" s="107"/>
      <c r="D31" s="108"/>
      <c r="E31" s="109"/>
      <c r="F31" s="110"/>
      <c r="G31" s="111"/>
      <c r="H31" s="123"/>
    </row>
    <row r="32" spans="1:9" s="63" customFormat="1" ht="12" customHeight="1">
      <c r="A32" s="128"/>
      <c r="B32" s="119"/>
      <c r="C32" s="107"/>
      <c r="D32" s="108"/>
      <c r="E32" s="109"/>
      <c r="F32" s="110"/>
      <c r="G32" s="111"/>
      <c r="H32" s="123"/>
    </row>
    <row r="33" spans="1:8" s="63" customFormat="1" ht="12" customHeight="1">
      <c r="A33" s="128"/>
      <c r="B33" s="119"/>
      <c r="C33" s="107"/>
      <c r="D33" s="108"/>
      <c r="E33" s="109"/>
      <c r="F33" s="110"/>
      <c r="G33" s="111"/>
      <c r="H33" s="123"/>
    </row>
    <row r="34" spans="1:8" s="63" customFormat="1" ht="12" customHeight="1">
      <c r="A34" s="128"/>
      <c r="B34" s="119"/>
      <c r="C34" s="107"/>
      <c r="D34" s="108"/>
      <c r="E34" s="109"/>
      <c r="F34" s="110"/>
      <c r="G34" s="111"/>
      <c r="H34" s="123"/>
    </row>
    <row r="35" spans="1:8" s="63" customFormat="1" ht="12" customHeight="1">
      <c r="A35" s="128"/>
      <c r="B35" s="119"/>
      <c r="C35" s="107"/>
      <c r="D35" s="108"/>
      <c r="E35" s="109"/>
      <c r="F35" s="110"/>
      <c r="G35" s="111"/>
      <c r="H35" s="123"/>
    </row>
    <row r="36" spans="1:8" s="63" customFormat="1" ht="12" customHeight="1">
      <c r="A36" s="128"/>
      <c r="B36" s="119"/>
      <c r="C36" s="107"/>
      <c r="D36" s="108"/>
      <c r="E36" s="109"/>
      <c r="F36" s="110"/>
      <c r="G36" s="111"/>
      <c r="H36" s="123"/>
    </row>
    <row r="37" spans="1:8" s="63" customFormat="1" ht="12" customHeight="1">
      <c r="A37" s="128"/>
      <c r="B37" s="119"/>
      <c r="C37" s="107"/>
      <c r="D37" s="108"/>
      <c r="E37" s="109"/>
      <c r="F37" s="110"/>
      <c r="G37" s="111"/>
      <c r="H37" s="123"/>
    </row>
    <row r="38" spans="1:8" s="63" customFormat="1" ht="12" customHeight="1">
      <c r="A38" s="128"/>
      <c r="B38" s="119"/>
      <c r="C38" s="107"/>
      <c r="D38" s="108"/>
      <c r="E38" s="109"/>
      <c r="F38" s="110"/>
      <c r="G38" s="111"/>
      <c r="H38" s="123"/>
    </row>
    <row r="39" spans="1:8" s="63" customFormat="1" ht="12" customHeight="1">
      <c r="A39" s="128"/>
      <c r="B39" s="119"/>
      <c r="C39" s="107"/>
      <c r="D39" s="108"/>
      <c r="E39" s="109"/>
      <c r="F39" s="110"/>
      <c r="G39" s="111"/>
      <c r="H39" s="123"/>
    </row>
    <row r="40" spans="1:8" s="63" customFormat="1" ht="12" customHeight="1">
      <c r="A40" s="128"/>
      <c r="B40" s="119"/>
      <c r="C40" s="107"/>
      <c r="D40" s="108"/>
      <c r="E40" s="109"/>
      <c r="F40" s="110"/>
      <c r="G40" s="111"/>
      <c r="H40" s="123"/>
    </row>
    <row r="41" spans="1:8" s="63" customFormat="1" ht="12" customHeight="1">
      <c r="A41" s="128"/>
      <c r="B41" s="119"/>
      <c r="C41" s="107"/>
      <c r="D41" s="108"/>
      <c r="E41" s="109"/>
      <c r="F41" s="110"/>
      <c r="G41" s="111"/>
      <c r="H41" s="123"/>
    </row>
    <row r="42" spans="1:8" s="63" customFormat="1" ht="12" customHeight="1">
      <c r="A42" s="128"/>
      <c r="B42" s="119"/>
      <c r="C42" s="107"/>
      <c r="D42" s="108"/>
      <c r="E42" s="109"/>
      <c r="F42" s="110"/>
      <c r="G42" s="111"/>
      <c r="H42" s="123"/>
    </row>
    <row r="43" spans="1:8" s="63" customFormat="1" ht="12" customHeight="1">
      <c r="A43" s="128"/>
      <c r="B43" s="119"/>
      <c r="C43" s="107"/>
      <c r="D43" s="108"/>
      <c r="E43" s="109"/>
      <c r="F43" s="110"/>
      <c r="G43" s="111"/>
      <c r="H43" s="123"/>
    </row>
    <row r="44" spans="1:8" s="63" customFormat="1" ht="12" customHeight="1">
      <c r="A44" s="128"/>
      <c r="B44" s="119"/>
      <c r="C44" s="107"/>
      <c r="D44" s="108"/>
      <c r="E44" s="109"/>
      <c r="F44" s="110"/>
      <c r="G44" s="111"/>
      <c r="H44" s="123"/>
    </row>
    <row r="45" spans="1:8" s="63" customFormat="1" ht="12" customHeight="1">
      <c r="A45" s="128"/>
      <c r="B45" s="119"/>
      <c r="C45" s="107"/>
      <c r="D45" s="108"/>
      <c r="E45" s="109"/>
      <c r="F45" s="110"/>
      <c r="G45" s="111"/>
      <c r="H45" s="123"/>
    </row>
    <row r="46" spans="1:8" s="63" customFormat="1" ht="12" customHeight="1">
      <c r="A46" s="128"/>
      <c r="B46" s="119"/>
      <c r="C46" s="107"/>
      <c r="D46" s="108"/>
      <c r="E46" s="109"/>
      <c r="F46" s="110"/>
      <c r="G46" s="111"/>
      <c r="H46" s="123"/>
    </row>
    <row r="47" spans="1:8" s="63" customFormat="1" ht="12" customHeight="1">
      <c r="A47" s="128"/>
      <c r="B47" s="119"/>
      <c r="C47" s="107"/>
      <c r="D47" s="108"/>
      <c r="E47" s="109"/>
      <c r="F47" s="110"/>
      <c r="G47" s="111"/>
      <c r="H47" s="123"/>
    </row>
    <row r="48" spans="1:8" s="63" customFormat="1" ht="12" customHeight="1">
      <c r="A48" s="128"/>
      <c r="B48" s="119"/>
      <c r="C48" s="107"/>
      <c r="D48" s="108"/>
      <c r="E48" s="109"/>
      <c r="F48" s="110"/>
      <c r="G48" s="111"/>
      <c r="H48" s="123"/>
    </row>
    <row r="49" spans="1:9" s="63" customFormat="1" ht="12" customHeight="1">
      <c r="A49" s="128"/>
      <c r="B49" s="119"/>
      <c r="C49" s="107"/>
      <c r="D49" s="108"/>
      <c r="E49" s="109"/>
      <c r="F49" s="110"/>
      <c r="G49" s="111"/>
      <c r="H49" s="123"/>
    </row>
    <row r="50" spans="1:9" s="63" customFormat="1" ht="12" customHeight="1">
      <c r="A50" s="129"/>
      <c r="B50" s="120"/>
      <c r="C50" s="130"/>
      <c r="D50" s="131"/>
      <c r="E50" s="132"/>
      <c r="F50" s="133"/>
      <c r="G50" s="134"/>
      <c r="H50" s="124"/>
    </row>
    <row r="51" spans="1:9" s="63" customFormat="1" ht="12" customHeight="1">
      <c r="A51" s="91"/>
      <c r="B51" s="119"/>
      <c r="C51" s="92"/>
      <c r="D51" s="93"/>
      <c r="E51" s="94"/>
      <c r="F51" s="95"/>
      <c r="G51" s="96"/>
      <c r="H51" s="122"/>
    </row>
    <row r="52" spans="1:9" s="63" customFormat="1" ht="12" customHeight="1">
      <c r="A52" s="91"/>
      <c r="B52" s="119"/>
      <c r="C52" s="92"/>
      <c r="D52" s="93"/>
      <c r="E52" s="229" t="s">
        <v>155</v>
      </c>
      <c r="F52" s="230"/>
      <c r="G52" s="230"/>
      <c r="H52" s="231"/>
      <c r="I52" s="81"/>
    </row>
    <row r="53" spans="1:9" s="63" customFormat="1" ht="15" customHeight="1">
      <c r="A53" s="217" t="s">
        <v>147</v>
      </c>
      <c r="B53" s="217"/>
      <c r="C53" s="217"/>
      <c r="D53" s="218"/>
      <c r="E53" s="215" t="s">
        <v>145</v>
      </c>
      <c r="F53" s="216"/>
      <c r="G53" s="225"/>
      <c r="H53" s="226"/>
    </row>
    <row r="54" spans="1:9" s="63" customFormat="1" ht="15" customHeight="1">
      <c r="A54" s="219"/>
      <c r="B54" s="211"/>
      <c r="C54" s="211"/>
      <c r="D54" s="211"/>
      <c r="E54" s="215" t="s">
        <v>146</v>
      </c>
      <c r="F54" s="216"/>
      <c r="G54" s="225"/>
      <c r="H54" s="226"/>
    </row>
    <row r="55" spans="1:9" ht="15" customHeight="1">
      <c r="A55" s="63"/>
      <c r="B55" s="63"/>
      <c r="C55" s="50"/>
      <c r="D55" s="50"/>
      <c r="E55" s="215" t="s">
        <v>151</v>
      </c>
      <c r="F55" s="216"/>
      <c r="G55" s="221">
        <f>SUM(G19:G50)</f>
        <v>0</v>
      </c>
      <c r="H55" s="222"/>
    </row>
    <row r="56" spans="1:9" ht="15" customHeight="1">
      <c r="A56" s="63"/>
      <c r="B56" s="211"/>
      <c r="C56" s="211"/>
      <c r="D56" s="211"/>
      <c r="E56" s="215" t="s">
        <v>150</v>
      </c>
      <c r="F56" s="216"/>
      <c r="G56" s="223"/>
      <c r="H56" s="224"/>
    </row>
    <row r="57" spans="1:9" ht="15" customHeight="1">
      <c r="A57" s="63"/>
      <c r="B57" s="220"/>
      <c r="C57" s="220"/>
      <c r="D57" s="220"/>
      <c r="E57" s="215" t="s">
        <v>149</v>
      </c>
      <c r="F57" s="216"/>
      <c r="G57" s="221">
        <f>G55+G56</f>
        <v>0</v>
      </c>
      <c r="H57" s="222"/>
    </row>
    <row r="58" spans="1:9">
      <c r="A58" s="63"/>
      <c r="B58" s="211"/>
      <c r="C58" s="211"/>
      <c r="D58" s="211"/>
      <c r="E58" s="212" t="s">
        <v>148</v>
      </c>
      <c r="F58" s="213"/>
      <c r="G58" s="213"/>
      <c r="H58" s="214"/>
    </row>
    <row r="59" spans="1:9">
      <c r="A59" s="63"/>
      <c r="B59" s="211"/>
      <c r="C59" s="211"/>
      <c r="D59" s="211"/>
      <c r="E59" s="211"/>
      <c r="F59" s="63"/>
      <c r="G59" s="63"/>
    </row>
    <row r="60" spans="1:9">
      <c r="A60" s="217" t="s">
        <v>152</v>
      </c>
      <c r="B60" s="217"/>
      <c r="C60" s="217"/>
      <c r="D60" s="217"/>
      <c r="E60" s="217"/>
      <c r="F60" s="217"/>
      <c r="G60" s="217"/>
      <c r="H60" s="217"/>
    </row>
    <row r="62" spans="1:9">
      <c r="A62" s="211"/>
      <c r="B62" s="211"/>
      <c r="C62" s="211"/>
      <c r="D62" s="211"/>
      <c r="E62" s="211"/>
      <c r="F62" s="211"/>
      <c r="G62" s="211"/>
      <c r="H62" s="211"/>
    </row>
    <row r="63" spans="1:9">
      <c r="A63" s="63"/>
      <c r="B63" s="63"/>
      <c r="C63" s="50"/>
      <c r="D63" s="50"/>
      <c r="E63" s="63"/>
      <c r="F63" s="63"/>
      <c r="G63" s="63"/>
    </row>
    <row r="64" spans="1:9">
      <c r="A64" s="63"/>
      <c r="B64" s="63"/>
      <c r="C64" s="50"/>
      <c r="D64" s="50"/>
      <c r="E64" s="63"/>
      <c r="F64" s="63"/>
      <c r="G64" s="63"/>
    </row>
    <row r="65" spans="1:7">
      <c r="A65" s="63"/>
      <c r="B65" s="63"/>
      <c r="C65" s="50"/>
      <c r="D65" s="50"/>
      <c r="E65" s="63"/>
      <c r="F65" s="63"/>
      <c r="G65" s="63"/>
    </row>
    <row r="66" spans="1:7">
      <c r="A66" s="63"/>
      <c r="B66" s="63"/>
      <c r="C66" s="50"/>
      <c r="D66" s="50"/>
      <c r="E66" s="63"/>
      <c r="F66" s="63"/>
      <c r="G66" s="63"/>
    </row>
    <row r="67" spans="1:7">
      <c r="A67" s="63"/>
      <c r="B67" s="63"/>
      <c r="C67" s="50"/>
      <c r="D67" s="50"/>
      <c r="E67" s="63"/>
      <c r="F67" s="63"/>
      <c r="G67" s="63"/>
    </row>
    <row r="68" spans="1:7">
      <c r="A68" s="63"/>
      <c r="B68" s="63"/>
      <c r="C68" s="50"/>
      <c r="D68" s="50"/>
      <c r="E68" s="63"/>
      <c r="F68" s="63"/>
      <c r="G68" s="63"/>
    </row>
    <row r="69" spans="1:7">
      <c r="A69" s="63"/>
      <c r="B69" s="63"/>
      <c r="C69" s="50"/>
      <c r="D69" s="50"/>
      <c r="E69" s="63"/>
      <c r="F69" s="63"/>
      <c r="G69" s="63"/>
    </row>
    <row r="70" spans="1:7">
      <c r="A70" s="63"/>
      <c r="B70" s="63"/>
      <c r="C70" s="50"/>
      <c r="D70" s="50"/>
      <c r="E70" s="63"/>
      <c r="F70" s="63"/>
      <c r="G70" s="63"/>
    </row>
    <row r="71" spans="1:7">
      <c r="A71" s="63"/>
      <c r="B71" s="63"/>
      <c r="C71" s="50"/>
      <c r="D71" s="50"/>
      <c r="E71" s="63"/>
      <c r="F71" s="63"/>
      <c r="G71" s="63"/>
    </row>
    <row r="72" spans="1:7">
      <c r="A72" s="63"/>
      <c r="B72" s="63"/>
      <c r="C72" s="50"/>
      <c r="D72" s="50"/>
      <c r="E72" s="63"/>
      <c r="F72" s="63"/>
      <c r="G72" s="63"/>
    </row>
    <row r="73" spans="1:7">
      <c r="A73" s="63"/>
      <c r="B73" s="63"/>
      <c r="C73" s="50"/>
      <c r="D73" s="50"/>
      <c r="E73" s="63"/>
      <c r="F73" s="63"/>
      <c r="G73" s="63"/>
    </row>
    <row r="74" spans="1:7">
      <c r="A74" s="63"/>
      <c r="B74" s="63"/>
      <c r="C74" s="50"/>
      <c r="D74" s="50"/>
      <c r="E74" s="63"/>
      <c r="F74" s="63"/>
      <c r="G74" s="63"/>
    </row>
    <row r="75" spans="1:7">
      <c r="A75" s="63"/>
      <c r="B75" s="63"/>
      <c r="C75" s="50"/>
      <c r="D75" s="50"/>
      <c r="E75" s="63"/>
      <c r="F75" s="63"/>
      <c r="G75" s="63"/>
    </row>
    <row r="76" spans="1:7">
      <c r="A76" s="63"/>
      <c r="B76" s="63"/>
      <c r="C76" s="50"/>
      <c r="D76" s="50"/>
      <c r="E76" s="63"/>
      <c r="F76" s="63"/>
      <c r="G76" s="63"/>
    </row>
    <row r="77" spans="1:7">
      <c r="A77" s="63"/>
      <c r="B77" s="63"/>
      <c r="C77" s="50"/>
      <c r="D77" s="50"/>
      <c r="E77" s="63"/>
      <c r="F77" s="63"/>
      <c r="G77" s="63"/>
    </row>
    <row r="78" spans="1:7">
      <c r="A78" s="63"/>
      <c r="B78" s="63"/>
      <c r="C78" s="50"/>
      <c r="D78" s="50"/>
      <c r="E78" s="63"/>
      <c r="F78" s="63"/>
      <c r="G78" s="63"/>
    </row>
    <row r="79" spans="1:7">
      <c r="A79" s="63"/>
      <c r="B79" s="63"/>
      <c r="C79" s="50"/>
      <c r="D79" s="50"/>
      <c r="E79" s="63"/>
      <c r="F79" s="63"/>
      <c r="G79" s="63"/>
    </row>
    <row r="80" spans="1:7">
      <c r="A80" s="63"/>
      <c r="B80" s="63"/>
      <c r="C80" s="50"/>
      <c r="D80" s="50"/>
      <c r="E80" s="63"/>
      <c r="F80" s="63"/>
      <c r="G80" s="63"/>
    </row>
    <row r="81" spans="1:7">
      <c r="A81" s="63"/>
      <c r="B81" s="63"/>
      <c r="C81" s="50"/>
      <c r="D81" s="50"/>
      <c r="E81" s="63"/>
      <c r="F81" s="63"/>
      <c r="G81" s="63"/>
    </row>
    <row r="82" spans="1:7">
      <c r="A82" s="63"/>
      <c r="B82" s="63"/>
      <c r="C82" s="50"/>
      <c r="D82" s="50"/>
      <c r="E82" s="63"/>
      <c r="F82" s="63"/>
      <c r="G82" s="63"/>
    </row>
    <row r="83" spans="1:7">
      <c r="A83" s="63"/>
      <c r="B83" s="63"/>
      <c r="C83" s="50"/>
      <c r="D83" s="50"/>
      <c r="E83" s="63"/>
      <c r="F83" s="63"/>
      <c r="G83" s="63"/>
    </row>
    <row r="84" spans="1:7">
      <c r="A84" s="63"/>
      <c r="B84" s="63"/>
      <c r="C84" s="50"/>
      <c r="D84" s="50"/>
      <c r="E84" s="63"/>
      <c r="F84" s="63"/>
      <c r="G84" s="63"/>
    </row>
    <row r="85" spans="1:7">
      <c r="A85" s="63"/>
      <c r="B85" s="63"/>
      <c r="C85" s="50"/>
      <c r="D85" s="50"/>
      <c r="E85" s="63"/>
      <c r="F85" s="63"/>
      <c r="G85" s="63"/>
    </row>
    <row r="86" spans="1:7">
      <c r="A86" s="63"/>
      <c r="B86" s="63"/>
      <c r="C86" s="50"/>
      <c r="D86" s="50"/>
      <c r="E86" s="63"/>
      <c r="F86" s="63"/>
      <c r="G86" s="63"/>
    </row>
    <row r="87" spans="1:7">
      <c r="A87" s="63"/>
      <c r="B87" s="63"/>
      <c r="C87" s="50"/>
      <c r="D87" s="50"/>
      <c r="E87" s="63"/>
      <c r="F87" s="63"/>
      <c r="G87" s="63"/>
    </row>
    <row r="88" spans="1:7">
      <c r="A88" s="63"/>
      <c r="B88" s="63"/>
      <c r="C88" s="50"/>
      <c r="D88" s="50"/>
      <c r="E88" s="63"/>
      <c r="F88" s="63"/>
      <c r="G88" s="63"/>
    </row>
    <row r="89" spans="1:7">
      <c r="A89" s="63"/>
      <c r="B89" s="63"/>
      <c r="C89" s="50"/>
      <c r="D89" s="50"/>
      <c r="E89" s="63"/>
      <c r="F89" s="63"/>
      <c r="G89" s="63"/>
    </row>
    <row r="90" spans="1:7">
      <c r="A90" s="63"/>
      <c r="B90" s="63"/>
      <c r="C90" s="50"/>
      <c r="D90" s="50"/>
      <c r="E90" s="63"/>
      <c r="F90" s="63"/>
      <c r="G90" s="63"/>
    </row>
    <row r="91" spans="1:7">
      <c r="A91" s="63"/>
      <c r="B91" s="63"/>
      <c r="C91" s="50"/>
      <c r="D91" s="50"/>
      <c r="E91" s="63"/>
      <c r="F91" s="63"/>
      <c r="G91" s="63"/>
    </row>
    <row r="92" spans="1:7">
      <c r="A92" s="63"/>
      <c r="B92" s="63"/>
      <c r="C92" s="50"/>
      <c r="D92" s="50"/>
      <c r="E92" s="63"/>
      <c r="F92" s="63"/>
      <c r="G92" s="63"/>
    </row>
    <row r="93" spans="1:7">
      <c r="A93" s="63"/>
      <c r="B93" s="63"/>
      <c r="C93" s="50"/>
      <c r="D93" s="50"/>
      <c r="E93" s="63"/>
      <c r="F93" s="63"/>
      <c r="G93" s="63"/>
    </row>
    <row r="94" spans="1:7">
      <c r="A94" s="63"/>
      <c r="B94" s="63"/>
      <c r="C94" s="50"/>
      <c r="D94" s="50"/>
      <c r="E94" s="63"/>
      <c r="F94" s="63"/>
      <c r="G94" s="63"/>
    </row>
    <row r="95" spans="1:7">
      <c r="A95" s="63"/>
      <c r="B95" s="63"/>
      <c r="C95" s="50"/>
      <c r="D95" s="50"/>
      <c r="E95" s="63"/>
      <c r="F95" s="63"/>
      <c r="G95" s="63"/>
    </row>
    <row r="96" spans="1:7">
      <c r="A96" s="63"/>
      <c r="B96" s="63"/>
      <c r="C96" s="50"/>
      <c r="D96" s="50"/>
      <c r="E96" s="63"/>
      <c r="F96" s="63"/>
      <c r="G96" s="63"/>
    </row>
    <row r="97" spans="1:7">
      <c r="A97" s="63"/>
      <c r="B97" s="63"/>
      <c r="C97" s="50"/>
      <c r="D97" s="50"/>
      <c r="E97" s="63"/>
      <c r="F97" s="63"/>
      <c r="G97" s="63"/>
    </row>
    <row r="98" spans="1:7">
      <c r="A98" s="63"/>
      <c r="B98" s="63"/>
      <c r="C98" s="50"/>
      <c r="D98" s="50"/>
      <c r="E98" s="63"/>
      <c r="F98" s="63"/>
      <c r="G98" s="63"/>
    </row>
    <row r="99" spans="1:7">
      <c r="A99" s="63"/>
      <c r="B99" s="63"/>
      <c r="C99" s="50"/>
      <c r="D99" s="50"/>
      <c r="E99" s="63"/>
      <c r="F99" s="63"/>
      <c r="G99" s="63"/>
    </row>
    <row r="100" spans="1:7">
      <c r="A100" s="63"/>
      <c r="B100" s="63"/>
      <c r="C100" s="50"/>
      <c r="D100" s="50"/>
      <c r="E100" s="63"/>
      <c r="F100" s="63"/>
      <c r="G100" s="63"/>
    </row>
    <row r="101" spans="1:7">
      <c r="A101" s="63"/>
      <c r="B101" s="63"/>
      <c r="C101" s="50"/>
      <c r="D101" s="50"/>
      <c r="E101" s="63"/>
      <c r="F101" s="63"/>
      <c r="G101" s="63"/>
    </row>
    <row r="102" spans="1:7">
      <c r="A102" s="63"/>
      <c r="B102" s="63"/>
      <c r="C102" s="50"/>
      <c r="D102" s="50"/>
      <c r="E102" s="63"/>
      <c r="F102" s="63"/>
      <c r="G102" s="63"/>
    </row>
    <row r="103" spans="1:7">
      <c r="A103" s="63"/>
      <c r="B103" s="63"/>
      <c r="C103" s="50"/>
      <c r="D103" s="50"/>
      <c r="E103" s="63"/>
      <c r="F103" s="63"/>
      <c r="G103" s="63"/>
    </row>
    <row r="104" spans="1:7">
      <c r="A104" s="63"/>
      <c r="B104" s="63"/>
      <c r="C104" s="50"/>
      <c r="D104" s="50"/>
      <c r="E104" s="63"/>
      <c r="F104" s="63"/>
      <c r="G104" s="63"/>
    </row>
    <row r="105" spans="1:7">
      <c r="A105" s="63"/>
      <c r="B105" s="63"/>
      <c r="C105" s="50"/>
      <c r="D105" s="50"/>
      <c r="E105" s="63"/>
      <c r="F105" s="63"/>
      <c r="G105" s="63"/>
    </row>
    <row r="106" spans="1:7">
      <c r="A106" s="63"/>
      <c r="B106" s="63"/>
      <c r="C106" s="50"/>
      <c r="D106" s="50"/>
      <c r="E106" s="63"/>
      <c r="F106" s="63"/>
      <c r="G106" s="63"/>
    </row>
    <row r="107" spans="1:7">
      <c r="A107" s="63"/>
      <c r="B107" s="63"/>
      <c r="C107" s="50"/>
      <c r="D107" s="50"/>
      <c r="E107" s="63"/>
      <c r="F107" s="63"/>
      <c r="G107" s="63"/>
    </row>
    <row r="108" spans="1:7">
      <c r="A108" s="63"/>
      <c r="B108" s="63"/>
      <c r="C108" s="50"/>
      <c r="D108" s="50"/>
      <c r="E108" s="63"/>
      <c r="F108" s="63"/>
      <c r="G108" s="63"/>
    </row>
    <row r="109" spans="1:7">
      <c r="A109" s="63"/>
      <c r="B109" s="63"/>
      <c r="C109" s="50"/>
      <c r="D109" s="50"/>
      <c r="E109" s="63"/>
      <c r="F109" s="63"/>
      <c r="G109" s="63"/>
    </row>
    <row r="110" spans="1:7">
      <c r="A110" s="63"/>
      <c r="B110" s="63"/>
      <c r="C110" s="50"/>
      <c r="D110" s="50"/>
      <c r="E110" s="63"/>
      <c r="F110" s="63"/>
      <c r="G110" s="63"/>
    </row>
    <row r="111" spans="1:7">
      <c r="A111" s="63"/>
      <c r="B111" s="63"/>
      <c r="C111" s="50"/>
      <c r="D111" s="50"/>
      <c r="E111" s="63"/>
      <c r="F111" s="63"/>
      <c r="G111" s="63"/>
    </row>
    <row r="112" spans="1:7">
      <c r="A112" s="63"/>
      <c r="B112" s="63"/>
      <c r="C112" s="50"/>
      <c r="D112" s="50"/>
      <c r="E112" s="63"/>
      <c r="F112" s="63"/>
      <c r="G112" s="63"/>
    </row>
    <row r="113" spans="1:7">
      <c r="A113" s="63"/>
      <c r="B113" s="63"/>
      <c r="C113" s="50"/>
      <c r="D113" s="50"/>
      <c r="E113" s="63"/>
      <c r="F113" s="63"/>
      <c r="G113" s="63"/>
    </row>
    <row r="114" spans="1:7">
      <c r="A114" s="63"/>
      <c r="B114" s="63"/>
      <c r="C114" s="50"/>
      <c r="D114" s="50"/>
      <c r="E114" s="63"/>
      <c r="F114" s="63"/>
      <c r="G114" s="63"/>
    </row>
    <row r="115" spans="1:7">
      <c r="A115" s="63"/>
      <c r="B115" s="63"/>
      <c r="C115" s="50"/>
      <c r="D115" s="50"/>
      <c r="E115" s="63"/>
      <c r="F115" s="63"/>
      <c r="G115" s="63"/>
    </row>
    <row r="116" spans="1:7">
      <c r="A116" s="63"/>
      <c r="B116" s="63"/>
      <c r="C116" s="50"/>
      <c r="D116" s="50"/>
      <c r="E116" s="63"/>
      <c r="F116" s="63"/>
      <c r="G116" s="63"/>
    </row>
    <row r="117" spans="1:7">
      <c r="A117" s="63"/>
      <c r="B117" s="63"/>
      <c r="C117" s="50"/>
      <c r="D117" s="50"/>
      <c r="E117" s="63"/>
      <c r="F117" s="63"/>
      <c r="G117" s="63"/>
    </row>
    <row r="118" spans="1:7">
      <c r="A118" s="63"/>
      <c r="B118" s="63"/>
      <c r="C118" s="50"/>
      <c r="D118" s="50"/>
      <c r="E118" s="63"/>
      <c r="F118" s="63"/>
      <c r="G118" s="63"/>
    </row>
    <row r="119" spans="1:7">
      <c r="A119" s="63"/>
      <c r="B119" s="63"/>
      <c r="C119" s="50"/>
      <c r="D119" s="50"/>
      <c r="E119" s="63"/>
      <c r="F119" s="63"/>
      <c r="G119" s="63"/>
    </row>
    <row r="120" spans="1:7">
      <c r="A120" s="63"/>
      <c r="B120" s="63"/>
      <c r="C120" s="50"/>
      <c r="D120" s="50"/>
      <c r="E120" s="63"/>
      <c r="F120" s="63"/>
      <c r="G120" s="63"/>
    </row>
    <row r="121" spans="1:7">
      <c r="A121" s="63"/>
      <c r="B121" s="63"/>
      <c r="C121" s="50"/>
      <c r="D121" s="50"/>
      <c r="E121" s="63"/>
      <c r="F121" s="63"/>
      <c r="G121" s="63"/>
    </row>
    <row r="122" spans="1:7">
      <c r="A122" s="63"/>
      <c r="B122" s="63"/>
      <c r="C122" s="50"/>
      <c r="D122" s="50"/>
      <c r="E122" s="63"/>
      <c r="F122" s="63"/>
      <c r="G122" s="63"/>
    </row>
    <row r="123" spans="1:7">
      <c r="A123" s="63"/>
      <c r="B123" s="63"/>
      <c r="C123" s="50"/>
      <c r="D123" s="50"/>
      <c r="E123" s="63"/>
      <c r="F123" s="63"/>
      <c r="G123" s="63"/>
    </row>
    <row r="124" spans="1:7">
      <c r="A124" s="63"/>
      <c r="B124" s="63"/>
      <c r="C124" s="50"/>
      <c r="D124" s="50"/>
      <c r="E124" s="63"/>
      <c r="F124" s="63"/>
      <c r="G124" s="63"/>
    </row>
    <row r="125" spans="1:7">
      <c r="A125" s="63"/>
      <c r="B125" s="63"/>
      <c r="C125" s="50"/>
      <c r="D125" s="50"/>
      <c r="E125" s="63"/>
      <c r="F125" s="63"/>
      <c r="G125" s="63"/>
    </row>
    <row r="126" spans="1:7">
      <c r="A126" s="63"/>
      <c r="B126" s="63"/>
      <c r="C126" s="50"/>
      <c r="D126" s="50"/>
      <c r="E126" s="63"/>
      <c r="F126" s="63"/>
      <c r="G126" s="63"/>
    </row>
    <row r="127" spans="1:7">
      <c r="A127" s="63"/>
      <c r="B127" s="63"/>
      <c r="C127" s="50"/>
      <c r="D127" s="50"/>
      <c r="E127" s="63"/>
      <c r="F127" s="63"/>
      <c r="G127" s="63"/>
    </row>
    <row r="128" spans="1:7">
      <c r="A128" s="63"/>
      <c r="B128" s="63"/>
      <c r="C128" s="50"/>
      <c r="D128" s="50"/>
      <c r="E128" s="63"/>
      <c r="F128" s="63"/>
      <c r="G128" s="63"/>
    </row>
    <row r="129" spans="1:7">
      <c r="A129" s="63"/>
      <c r="B129" s="63"/>
      <c r="C129" s="50"/>
      <c r="D129" s="50"/>
      <c r="E129" s="63"/>
      <c r="F129" s="63"/>
      <c r="G129" s="63"/>
    </row>
    <row r="130" spans="1:7">
      <c r="A130" s="63"/>
      <c r="B130" s="63"/>
      <c r="C130" s="50"/>
      <c r="D130" s="50"/>
      <c r="E130" s="63"/>
      <c r="F130" s="63"/>
      <c r="G130" s="63"/>
    </row>
    <row r="131" spans="1:7">
      <c r="A131" s="63"/>
      <c r="B131" s="63"/>
      <c r="C131" s="50"/>
      <c r="D131" s="50"/>
      <c r="E131" s="63"/>
      <c r="F131" s="63"/>
      <c r="G131" s="63"/>
    </row>
    <row r="132" spans="1:7">
      <c r="A132" s="63"/>
      <c r="B132" s="63"/>
      <c r="C132" s="50"/>
      <c r="D132" s="50"/>
      <c r="E132" s="63"/>
      <c r="F132" s="63"/>
      <c r="G132" s="63"/>
    </row>
    <row r="133" spans="1:7">
      <c r="A133" s="63"/>
      <c r="B133" s="63"/>
      <c r="C133" s="50"/>
      <c r="D133" s="50"/>
      <c r="E133" s="63"/>
      <c r="F133" s="63"/>
      <c r="G133" s="63"/>
    </row>
    <row r="134" spans="1:7">
      <c r="A134" s="63"/>
      <c r="B134" s="63"/>
      <c r="C134" s="50"/>
      <c r="D134" s="50"/>
      <c r="E134" s="63"/>
      <c r="F134" s="63"/>
      <c r="G134" s="63"/>
    </row>
    <row r="135" spans="1:7">
      <c r="A135" s="63"/>
      <c r="B135" s="63"/>
      <c r="C135" s="50"/>
      <c r="D135" s="50"/>
      <c r="E135" s="63"/>
      <c r="F135" s="63"/>
      <c r="G135" s="63"/>
    </row>
    <row r="136" spans="1:7">
      <c r="A136" s="63"/>
      <c r="B136" s="63"/>
      <c r="C136" s="50"/>
      <c r="D136" s="50"/>
      <c r="E136" s="63"/>
      <c r="F136" s="63"/>
      <c r="G136" s="63"/>
    </row>
    <row r="137" spans="1:7">
      <c r="A137" s="63"/>
      <c r="B137" s="63"/>
      <c r="C137" s="50"/>
      <c r="D137" s="50"/>
      <c r="E137" s="63"/>
      <c r="F137" s="63"/>
      <c r="G137" s="63"/>
    </row>
    <row r="138" spans="1:7">
      <c r="A138" s="63"/>
      <c r="B138" s="63"/>
      <c r="C138" s="50"/>
      <c r="D138" s="50"/>
      <c r="E138" s="63"/>
      <c r="F138" s="63"/>
      <c r="G138" s="63"/>
    </row>
    <row r="139" spans="1:7">
      <c r="A139" s="63"/>
      <c r="B139" s="63"/>
      <c r="C139" s="50"/>
      <c r="D139" s="50"/>
      <c r="E139" s="63"/>
      <c r="F139" s="63"/>
      <c r="G139" s="63"/>
    </row>
    <row r="140" spans="1:7">
      <c r="A140" s="63"/>
      <c r="B140" s="63"/>
      <c r="C140" s="50"/>
      <c r="D140" s="50"/>
      <c r="E140" s="63"/>
      <c r="F140" s="63"/>
      <c r="G140" s="63"/>
    </row>
    <row r="141" spans="1:7">
      <c r="A141" s="63"/>
      <c r="B141" s="63"/>
      <c r="C141" s="50"/>
      <c r="D141" s="50"/>
      <c r="E141" s="63"/>
      <c r="F141" s="63"/>
      <c r="G141" s="63"/>
    </row>
    <row r="142" spans="1:7">
      <c r="A142" s="63"/>
      <c r="B142" s="63"/>
      <c r="C142" s="50"/>
      <c r="D142" s="50"/>
      <c r="E142" s="63"/>
      <c r="F142" s="63"/>
      <c r="G142" s="63"/>
    </row>
    <row r="143" spans="1:7">
      <c r="A143" s="63"/>
      <c r="B143" s="63"/>
      <c r="C143" s="50"/>
      <c r="D143" s="50"/>
      <c r="E143" s="63"/>
      <c r="F143" s="63"/>
      <c r="G143" s="63"/>
    </row>
    <row r="144" spans="1:7">
      <c r="A144" s="63"/>
      <c r="B144" s="63"/>
      <c r="C144" s="50"/>
      <c r="D144" s="50"/>
      <c r="E144" s="63"/>
      <c r="F144" s="63"/>
      <c r="G144" s="63"/>
    </row>
    <row r="145" spans="1:7">
      <c r="A145" s="63"/>
      <c r="B145" s="63"/>
      <c r="C145" s="50"/>
      <c r="D145" s="50"/>
      <c r="E145" s="63"/>
      <c r="F145" s="63"/>
      <c r="G145" s="63"/>
    </row>
    <row r="146" spans="1:7">
      <c r="A146" s="63"/>
      <c r="B146" s="63"/>
      <c r="C146" s="50"/>
      <c r="D146" s="50"/>
      <c r="E146" s="63"/>
      <c r="F146" s="63"/>
      <c r="G146" s="63"/>
    </row>
    <row r="147" spans="1:7">
      <c r="A147" s="63"/>
      <c r="B147" s="63"/>
      <c r="C147" s="50"/>
      <c r="D147" s="50"/>
      <c r="E147" s="63"/>
      <c r="F147" s="63"/>
      <c r="G147" s="63"/>
    </row>
    <row r="148" spans="1:7">
      <c r="A148" s="63"/>
      <c r="B148" s="63"/>
      <c r="C148" s="50"/>
      <c r="D148" s="50"/>
      <c r="E148" s="63"/>
      <c r="F148" s="63"/>
      <c r="G148" s="63"/>
    </row>
    <row r="149" spans="1:7">
      <c r="A149" s="63"/>
      <c r="B149" s="63"/>
      <c r="C149" s="50"/>
      <c r="D149" s="50"/>
      <c r="E149" s="63"/>
      <c r="F149" s="63"/>
      <c r="G149" s="63"/>
    </row>
    <row r="150" spans="1:7">
      <c r="A150" s="63"/>
      <c r="B150" s="63"/>
      <c r="C150" s="50"/>
      <c r="D150" s="50"/>
      <c r="E150" s="63"/>
      <c r="F150" s="63"/>
      <c r="G150" s="63"/>
    </row>
    <row r="151" spans="1:7">
      <c r="A151" s="63"/>
      <c r="B151" s="63"/>
      <c r="C151" s="50"/>
      <c r="D151" s="50"/>
      <c r="E151" s="63"/>
      <c r="F151" s="63"/>
      <c r="G151" s="63"/>
    </row>
    <row r="152" spans="1:7">
      <c r="A152" s="63"/>
      <c r="B152" s="63"/>
      <c r="C152" s="50"/>
      <c r="D152" s="50"/>
      <c r="E152" s="63"/>
      <c r="F152" s="63"/>
      <c r="G152" s="63"/>
    </row>
    <row r="153" spans="1:7">
      <c r="A153" s="63"/>
      <c r="B153" s="63"/>
      <c r="C153" s="50"/>
      <c r="D153" s="50"/>
      <c r="E153" s="63"/>
      <c r="F153" s="63"/>
      <c r="G153" s="63"/>
    </row>
    <row r="154" spans="1:7">
      <c r="A154" s="63"/>
      <c r="B154" s="63"/>
      <c r="C154" s="50"/>
      <c r="D154" s="50"/>
      <c r="E154" s="63"/>
      <c r="F154" s="63"/>
      <c r="G154" s="63"/>
    </row>
    <row r="155" spans="1:7">
      <c r="A155" s="63"/>
      <c r="B155" s="63"/>
      <c r="C155" s="50"/>
      <c r="D155" s="50"/>
      <c r="E155" s="63"/>
      <c r="F155" s="63"/>
      <c r="G155" s="63"/>
    </row>
    <row r="156" spans="1:7">
      <c r="A156" s="63"/>
      <c r="B156" s="63"/>
      <c r="C156" s="50"/>
      <c r="D156" s="50"/>
      <c r="E156" s="63"/>
      <c r="F156" s="63"/>
      <c r="G156" s="63"/>
    </row>
    <row r="157" spans="1:7">
      <c r="A157" s="63"/>
      <c r="B157" s="63"/>
      <c r="C157" s="50"/>
      <c r="D157" s="50"/>
      <c r="E157" s="63"/>
      <c r="F157" s="63"/>
      <c r="G157" s="63"/>
    </row>
    <row r="158" spans="1:7">
      <c r="A158" s="63"/>
      <c r="B158" s="63"/>
      <c r="C158" s="50"/>
      <c r="D158" s="50"/>
      <c r="E158" s="63"/>
      <c r="F158" s="63"/>
      <c r="G158" s="63"/>
    </row>
    <row r="159" spans="1:7">
      <c r="A159" s="63"/>
      <c r="B159" s="63"/>
      <c r="C159" s="50"/>
      <c r="D159" s="50"/>
      <c r="E159" s="63"/>
      <c r="F159" s="63"/>
      <c r="G159" s="63"/>
    </row>
    <row r="160" spans="1:7">
      <c r="A160" s="63"/>
      <c r="B160" s="63"/>
      <c r="C160" s="50"/>
      <c r="D160" s="50"/>
      <c r="E160" s="63"/>
      <c r="F160" s="63"/>
      <c r="G160" s="63"/>
    </row>
    <row r="161" spans="1:7">
      <c r="A161" s="63"/>
      <c r="B161" s="63"/>
      <c r="C161" s="50"/>
      <c r="D161" s="50"/>
      <c r="E161" s="63"/>
      <c r="F161" s="63"/>
      <c r="G161" s="63"/>
    </row>
    <row r="162" spans="1:7">
      <c r="A162" s="63"/>
      <c r="B162" s="63"/>
      <c r="C162" s="50"/>
      <c r="D162" s="50"/>
      <c r="E162" s="63"/>
      <c r="F162" s="63"/>
      <c r="G162" s="63"/>
    </row>
    <row r="163" spans="1:7">
      <c r="A163" s="63"/>
      <c r="B163" s="63"/>
      <c r="C163" s="50"/>
      <c r="D163" s="50"/>
      <c r="E163" s="63"/>
      <c r="F163" s="63"/>
      <c r="G163" s="63"/>
    </row>
    <row r="164" spans="1:7">
      <c r="A164" s="63"/>
      <c r="B164" s="63"/>
      <c r="C164" s="50"/>
      <c r="D164" s="50"/>
      <c r="E164" s="63"/>
      <c r="F164" s="63"/>
      <c r="G164" s="63"/>
    </row>
    <row r="165" spans="1:7">
      <c r="A165" s="63"/>
      <c r="B165" s="63"/>
      <c r="C165" s="50"/>
      <c r="D165" s="50"/>
      <c r="E165" s="63"/>
      <c r="F165" s="63"/>
      <c r="G165" s="63"/>
    </row>
    <row r="166" spans="1:7">
      <c r="A166" s="63"/>
      <c r="B166" s="63"/>
      <c r="C166" s="50"/>
      <c r="D166" s="50"/>
      <c r="E166" s="63"/>
      <c r="F166" s="63"/>
      <c r="G166" s="63"/>
    </row>
    <row r="167" spans="1:7">
      <c r="A167" s="63"/>
      <c r="B167" s="63"/>
      <c r="C167" s="50"/>
      <c r="D167" s="50"/>
      <c r="E167" s="63"/>
      <c r="F167" s="63"/>
      <c r="G167" s="63"/>
    </row>
    <row r="168" spans="1:7">
      <c r="A168" s="63"/>
      <c r="B168" s="63"/>
      <c r="C168" s="50"/>
      <c r="D168" s="50"/>
      <c r="E168" s="63"/>
      <c r="F168" s="63"/>
      <c r="G168" s="63"/>
    </row>
    <row r="169" spans="1:7">
      <c r="A169" s="63"/>
      <c r="B169" s="63"/>
      <c r="C169" s="50"/>
      <c r="D169" s="50"/>
      <c r="E169" s="63"/>
      <c r="F169" s="63"/>
      <c r="G169" s="63"/>
    </row>
    <row r="170" spans="1:7">
      <c r="A170" s="63"/>
      <c r="B170" s="63"/>
      <c r="C170" s="50"/>
      <c r="D170" s="50"/>
      <c r="E170" s="63"/>
      <c r="F170" s="63"/>
      <c r="G170" s="63"/>
    </row>
    <row r="171" spans="1:7">
      <c r="A171" s="63"/>
      <c r="B171" s="63"/>
      <c r="C171" s="50"/>
      <c r="D171" s="50"/>
      <c r="E171" s="63"/>
      <c r="F171" s="63"/>
      <c r="G171" s="63"/>
    </row>
    <row r="172" spans="1:7">
      <c r="A172" s="63"/>
      <c r="B172" s="63"/>
      <c r="C172" s="50"/>
      <c r="D172" s="50"/>
      <c r="E172" s="63"/>
      <c r="F172" s="63"/>
      <c r="G172" s="63"/>
    </row>
    <row r="173" spans="1:7">
      <c r="A173" s="63"/>
      <c r="B173" s="63"/>
      <c r="C173" s="50"/>
      <c r="D173" s="50"/>
      <c r="E173" s="63"/>
      <c r="F173" s="63"/>
      <c r="G173" s="63"/>
    </row>
    <row r="174" spans="1:7">
      <c r="A174" s="63"/>
      <c r="B174" s="63"/>
      <c r="C174" s="50"/>
      <c r="D174" s="50"/>
      <c r="E174" s="63"/>
      <c r="F174" s="63"/>
      <c r="G174" s="63"/>
    </row>
    <row r="175" spans="1:7">
      <c r="A175" s="63"/>
      <c r="B175" s="63"/>
      <c r="C175" s="50"/>
      <c r="D175" s="50"/>
      <c r="E175" s="63"/>
      <c r="F175" s="63"/>
      <c r="G175" s="63"/>
    </row>
    <row r="176" spans="1:7">
      <c r="A176" s="63"/>
      <c r="B176" s="63"/>
      <c r="C176" s="50"/>
      <c r="D176" s="50"/>
      <c r="E176" s="63"/>
      <c r="F176" s="63"/>
      <c r="G176" s="63"/>
    </row>
    <row r="177" spans="1:7">
      <c r="A177" s="63"/>
      <c r="B177" s="63"/>
      <c r="C177" s="50"/>
      <c r="D177" s="50"/>
      <c r="E177" s="63"/>
      <c r="F177" s="63"/>
      <c r="G177" s="63"/>
    </row>
    <row r="178" spans="1:7">
      <c r="A178" s="63"/>
      <c r="B178" s="63"/>
      <c r="C178" s="50"/>
      <c r="D178" s="50"/>
      <c r="E178" s="63"/>
      <c r="F178" s="63"/>
      <c r="G178" s="63"/>
    </row>
    <row r="179" spans="1:7">
      <c r="A179" s="63"/>
      <c r="B179" s="63"/>
      <c r="C179" s="50"/>
      <c r="D179" s="50"/>
      <c r="E179" s="63"/>
      <c r="F179" s="63"/>
      <c r="G179" s="63"/>
    </row>
    <row r="180" spans="1:7">
      <c r="A180" s="63"/>
      <c r="B180" s="63"/>
      <c r="C180" s="50"/>
      <c r="D180" s="50"/>
      <c r="E180" s="63"/>
      <c r="F180" s="63"/>
      <c r="G180" s="63"/>
    </row>
    <row r="181" spans="1:7">
      <c r="A181" s="63"/>
      <c r="B181" s="63"/>
      <c r="C181" s="50"/>
      <c r="D181" s="50"/>
      <c r="E181" s="63"/>
      <c r="F181" s="63"/>
      <c r="G181" s="63"/>
    </row>
    <row r="182" spans="1:7">
      <c r="A182" s="63"/>
      <c r="B182" s="63"/>
      <c r="C182" s="50"/>
      <c r="D182" s="50"/>
      <c r="E182" s="63"/>
      <c r="F182" s="63"/>
      <c r="G182" s="63"/>
    </row>
    <row r="183" spans="1:7">
      <c r="A183" s="63"/>
      <c r="B183" s="63"/>
      <c r="C183" s="50"/>
      <c r="D183" s="50"/>
      <c r="E183" s="63"/>
      <c r="F183" s="63"/>
      <c r="G183" s="63"/>
    </row>
    <row r="184" spans="1:7">
      <c r="A184" s="63"/>
      <c r="B184" s="63"/>
      <c r="C184" s="50"/>
      <c r="D184" s="50"/>
      <c r="E184" s="63"/>
      <c r="F184" s="63"/>
      <c r="G184" s="63"/>
    </row>
    <row r="185" spans="1:7">
      <c r="A185" s="63"/>
      <c r="B185" s="63"/>
      <c r="C185" s="50"/>
      <c r="D185" s="50"/>
      <c r="E185" s="63"/>
      <c r="F185" s="63"/>
      <c r="G185" s="63"/>
    </row>
    <row r="186" spans="1:7">
      <c r="A186" s="63"/>
      <c r="B186" s="63"/>
      <c r="C186" s="50"/>
      <c r="D186" s="50"/>
      <c r="E186" s="63"/>
      <c r="F186" s="63"/>
      <c r="G186" s="63"/>
    </row>
    <row r="187" spans="1:7">
      <c r="A187" s="63"/>
      <c r="B187" s="63"/>
      <c r="C187" s="50"/>
      <c r="D187" s="50"/>
      <c r="E187" s="63"/>
      <c r="F187" s="63"/>
      <c r="G187" s="63"/>
    </row>
    <row r="188" spans="1:7">
      <c r="A188" s="63"/>
      <c r="B188" s="63"/>
      <c r="C188" s="50"/>
      <c r="D188" s="50"/>
      <c r="E188" s="63"/>
      <c r="F188" s="63"/>
      <c r="G188" s="63"/>
    </row>
    <row r="189" spans="1:7">
      <c r="A189" s="63"/>
      <c r="B189" s="63"/>
      <c r="C189" s="50"/>
      <c r="D189" s="50"/>
      <c r="E189" s="63"/>
      <c r="F189" s="63"/>
      <c r="G189" s="63"/>
    </row>
    <row r="190" spans="1:7">
      <c r="A190" s="63"/>
      <c r="B190" s="63"/>
      <c r="C190" s="50"/>
      <c r="D190" s="50"/>
      <c r="E190" s="63"/>
      <c r="F190" s="63"/>
      <c r="G190" s="63"/>
    </row>
    <row r="191" spans="1:7">
      <c r="A191" s="63"/>
      <c r="B191" s="63"/>
      <c r="C191" s="50"/>
      <c r="D191" s="50"/>
      <c r="E191" s="63"/>
      <c r="F191" s="63"/>
      <c r="G191" s="63"/>
    </row>
    <row r="192" spans="1:7">
      <c r="A192" s="63"/>
      <c r="B192" s="63"/>
      <c r="C192" s="50"/>
      <c r="D192" s="50"/>
      <c r="E192" s="63"/>
      <c r="F192" s="63"/>
      <c r="G192" s="63"/>
    </row>
    <row r="193" spans="1:7">
      <c r="A193" s="63"/>
      <c r="B193" s="63"/>
      <c r="C193" s="50"/>
      <c r="D193" s="50"/>
      <c r="E193" s="63"/>
      <c r="F193" s="63"/>
      <c r="G193" s="63"/>
    </row>
    <row r="194" spans="1:7">
      <c r="A194" s="63"/>
      <c r="B194" s="63"/>
      <c r="C194" s="50"/>
      <c r="D194" s="50"/>
      <c r="E194" s="63"/>
      <c r="F194" s="63"/>
      <c r="G194" s="63"/>
    </row>
    <row r="195" spans="1:7">
      <c r="A195" s="63"/>
      <c r="B195" s="63"/>
      <c r="C195" s="50"/>
      <c r="D195" s="50"/>
      <c r="E195" s="63"/>
      <c r="F195" s="63"/>
      <c r="G195" s="63"/>
    </row>
    <row r="196" spans="1:7">
      <c r="A196" s="63"/>
      <c r="B196" s="63"/>
      <c r="C196" s="50"/>
      <c r="D196" s="50"/>
      <c r="E196" s="63"/>
      <c r="F196" s="63"/>
      <c r="G196" s="63"/>
    </row>
    <row r="197" spans="1:7">
      <c r="A197" s="63"/>
      <c r="B197" s="63"/>
      <c r="C197" s="50"/>
      <c r="D197" s="50"/>
      <c r="E197" s="63"/>
      <c r="F197" s="63"/>
      <c r="G197" s="63"/>
    </row>
    <row r="198" spans="1:7">
      <c r="A198" s="63"/>
      <c r="B198" s="63"/>
      <c r="C198" s="50"/>
      <c r="D198" s="50"/>
      <c r="E198" s="63"/>
      <c r="F198" s="63"/>
      <c r="G198" s="63"/>
    </row>
    <row r="199" spans="1:7">
      <c r="A199" s="63"/>
      <c r="B199" s="63"/>
      <c r="C199" s="50"/>
      <c r="D199" s="50"/>
      <c r="E199" s="63"/>
      <c r="F199" s="63"/>
      <c r="G199" s="63"/>
    </row>
    <row r="200" spans="1:7">
      <c r="A200" s="63"/>
      <c r="B200" s="63"/>
      <c r="C200" s="50"/>
      <c r="D200" s="50"/>
      <c r="E200" s="63"/>
      <c r="F200" s="63"/>
      <c r="G200" s="63"/>
    </row>
    <row r="201" spans="1:7">
      <c r="A201" s="63"/>
      <c r="B201" s="63"/>
      <c r="C201" s="50"/>
      <c r="D201" s="50"/>
      <c r="E201" s="63"/>
      <c r="F201" s="63"/>
      <c r="G201" s="63"/>
    </row>
    <row r="202" spans="1:7">
      <c r="A202" s="63"/>
      <c r="B202" s="63"/>
      <c r="C202" s="50"/>
      <c r="D202" s="50"/>
      <c r="E202" s="63"/>
      <c r="F202" s="63"/>
      <c r="G202" s="63"/>
    </row>
    <row r="203" spans="1:7">
      <c r="A203" s="63"/>
      <c r="B203" s="63"/>
      <c r="C203" s="50"/>
      <c r="D203" s="50"/>
      <c r="E203" s="63"/>
      <c r="F203" s="63"/>
      <c r="G203" s="63"/>
    </row>
  </sheetData>
  <mergeCells count="27">
    <mergeCell ref="F16:G16"/>
    <mergeCell ref="F17:G17"/>
    <mergeCell ref="A14:H14"/>
    <mergeCell ref="B16:C16"/>
    <mergeCell ref="B17:C17"/>
    <mergeCell ref="D16:E16"/>
    <mergeCell ref="G57:H57"/>
    <mergeCell ref="G53:H53"/>
    <mergeCell ref="G54:H54"/>
    <mergeCell ref="D17:E17"/>
    <mergeCell ref="E52:H52"/>
    <mergeCell ref="B59:E59"/>
    <mergeCell ref="A62:H62"/>
    <mergeCell ref="E58:H58"/>
    <mergeCell ref="E53:F53"/>
    <mergeCell ref="E54:F54"/>
    <mergeCell ref="E55:F55"/>
    <mergeCell ref="E56:F56"/>
    <mergeCell ref="E57:F57"/>
    <mergeCell ref="A53:D53"/>
    <mergeCell ref="A60:H60"/>
    <mergeCell ref="A54:D54"/>
    <mergeCell ref="B56:D56"/>
    <mergeCell ref="B57:D57"/>
    <mergeCell ref="B58:D58"/>
    <mergeCell ref="G55:H55"/>
    <mergeCell ref="G56:H56"/>
  </mergeCells>
  <dataValidations count="3">
    <dataValidation type="list" allowBlank="1" showInputMessage="1" showErrorMessage="1" prompt="Aucune saisie manuelle autorisée" sqref="B19:B52">
      <formula1>Cond</formula1>
    </dataValidation>
    <dataValidation type="list" allowBlank="1" showInputMessage="1" showErrorMessage="1" prompt="Aucune saisie manuelle autorisée" sqref="C19:C52">
      <formula1>Qté</formula1>
    </dataValidation>
    <dataValidation type="list" allowBlank="1" showInputMessage="1" showErrorMessage="1" prompt="Aucune saisie manuelle autorisée" sqref="A19:A52">
      <formula1 xml:space="preserve"> Miels</formula1>
    </dataValidation>
  </dataValidations>
  <printOptions horizontalCentered="1" verticalCentered="1"/>
  <pageMargins left="0.70866141732283472" right="0.70866141732283472" top="0.31496062992125984" bottom="0.31496062992125984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euil27"/>
  <dimension ref="A1:W120"/>
  <sheetViews>
    <sheetView workbookViewId="0">
      <pane xSplit="3" ySplit="3" topLeftCell="D94" activePane="bottomRight" state="frozen"/>
      <selection pane="topRight" activeCell="D1" sqref="D1"/>
      <selection pane="bottomLeft" activeCell="A4" sqref="A4"/>
      <selection pane="bottomRight" activeCell="C4" sqref="C4:C112"/>
    </sheetView>
  </sheetViews>
  <sheetFormatPr baseColWidth="10" defaultColWidth="11.28515625" defaultRowHeight="13.9" customHeight="1"/>
  <cols>
    <col min="1" max="1" width="8.7109375" style="162" customWidth="1"/>
    <col min="2" max="2" width="20.42578125" style="163" customWidth="1"/>
    <col min="4" max="4" width="8.7109375" style="164" customWidth="1"/>
    <col min="5" max="17" width="8.7109375" style="161" customWidth="1"/>
    <col min="18" max="18" width="4.42578125" style="161" customWidth="1"/>
    <col min="19" max="16384" width="11.28515625" style="161"/>
  </cols>
  <sheetData>
    <row r="1" spans="1:23" ht="13.9" customHeight="1">
      <c r="A1" s="170">
        <v>1</v>
      </c>
      <c r="B1" s="170">
        <f t="shared" ref="B1:Q1" si="0">A1+1</f>
        <v>2</v>
      </c>
      <c r="C1" s="170">
        <f t="shared" si="0"/>
        <v>3</v>
      </c>
      <c r="D1" s="170">
        <f t="shared" si="0"/>
        <v>4</v>
      </c>
      <c r="E1" s="170">
        <f t="shared" si="0"/>
        <v>5</v>
      </c>
      <c r="F1" s="170">
        <f t="shared" si="0"/>
        <v>6</v>
      </c>
      <c r="G1" s="170">
        <f t="shared" si="0"/>
        <v>7</v>
      </c>
      <c r="H1" s="170">
        <f t="shared" si="0"/>
        <v>8</v>
      </c>
      <c r="I1" s="170">
        <f t="shared" si="0"/>
        <v>9</v>
      </c>
      <c r="J1" s="170">
        <f t="shared" si="0"/>
        <v>10</v>
      </c>
      <c r="K1" s="170">
        <f t="shared" si="0"/>
        <v>11</v>
      </c>
      <c r="L1" s="170">
        <f t="shared" si="0"/>
        <v>12</v>
      </c>
      <c r="M1" s="170">
        <f t="shared" si="0"/>
        <v>13</v>
      </c>
      <c r="N1" s="170">
        <f t="shared" si="0"/>
        <v>14</v>
      </c>
      <c r="O1" s="170">
        <f t="shared" si="0"/>
        <v>15</v>
      </c>
      <c r="P1" s="170">
        <f t="shared" si="0"/>
        <v>16</v>
      </c>
      <c r="Q1" s="170">
        <f t="shared" si="0"/>
        <v>17</v>
      </c>
    </row>
    <row r="2" spans="1:23" s="151" customFormat="1" ht="22.5" customHeight="1">
      <c r="A2" s="149"/>
      <c r="B2" s="150"/>
      <c r="D2" s="238" t="s">
        <v>163</v>
      </c>
      <c r="E2" s="238"/>
      <c r="F2" s="238"/>
      <c r="G2" s="238"/>
      <c r="H2" s="238"/>
      <c r="I2" s="238"/>
      <c r="J2" s="238"/>
      <c r="K2" s="238"/>
      <c r="L2" s="238"/>
      <c r="M2" s="238"/>
      <c r="N2" s="238" t="s">
        <v>164</v>
      </c>
      <c r="O2" s="238"/>
      <c r="P2" s="238"/>
      <c r="Q2" s="238"/>
      <c r="U2" s="169" t="s">
        <v>393</v>
      </c>
      <c r="V2" s="171" t="s">
        <v>235</v>
      </c>
      <c r="W2" s="172" t="s">
        <v>395</v>
      </c>
    </row>
    <row r="3" spans="1:23" s="153" customFormat="1" ht="24" customHeight="1">
      <c r="A3" s="152"/>
      <c r="B3" s="152"/>
      <c r="D3" s="176">
        <v>9</v>
      </c>
      <c r="E3" s="176">
        <v>19</v>
      </c>
      <c r="F3" s="176">
        <v>29</v>
      </c>
      <c r="G3" s="176">
        <v>39</v>
      </c>
      <c r="H3" s="176">
        <v>49</v>
      </c>
      <c r="I3" s="176">
        <v>59</v>
      </c>
      <c r="J3" s="176">
        <v>69</v>
      </c>
      <c r="K3" s="176">
        <v>79</v>
      </c>
      <c r="L3" s="176">
        <v>89</v>
      </c>
      <c r="M3" s="176">
        <v>99</v>
      </c>
      <c r="N3" s="176">
        <v>499</v>
      </c>
      <c r="O3" s="176">
        <v>999</v>
      </c>
      <c r="P3" s="176">
        <v>1999</v>
      </c>
      <c r="Q3" s="176">
        <v>3000</v>
      </c>
      <c r="U3" s="168" t="s">
        <v>394</v>
      </c>
      <c r="V3" s="168">
        <v>69.5</v>
      </c>
      <c r="W3" s="173">
        <f ca="1">INDIRECT(ADDRESS(MATCH(V2,A4:A112)+3,VLOOKUP($V$3,$U$5:$V$18,2,1),3,1,"Port"),1)</f>
        <v>56.395920000000004</v>
      </c>
    </row>
    <row r="4" spans="1:23" s="158" customFormat="1" ht="17.100000000000001" customHeight="1">
      <c r="A4" s="154" t="s">
        <v>165</v>
      </c>
      <c r="B4" s="155" t="s">
        <v>166</v>
      </c>
      <c r="C4" s="177">
        <v>10</v>
      </c>
      <c r="D4" s="156">
        <v>14.016420000000002</v>
      </c>
      <c r="E4" s="156">
        <v>15.713840000000001</v>
      </c>
      <c r="F4" s="156">
        <v>17.411260000000002</v>
      </c>
      <c r="G4" s="156">
        <v>19.29768</v>
      </c>
      <c r="H4" s="156">
        <v>22.8126</v>
      </c>
      <c r="I4" s="156">
        <v>24.910020000000003</v>
      </c>
      <c r="J4" s="156">
        <v>28.235940000000003</v>
      </c>
      <c r="K4" s="156">
        <v>30.333360000000003</v>
      </c>
      <c r="L4" s="156">
        <v>33.321780000000004</v>
      </c>
      <c r="M4" s="156">
        <v>35.419200000000004</v>
      </c>
      <c r="N4" s="156">
        <v>33.151755000000009</v>
      </c>
      <c r="O4" s="156">
        <v>29.851822500000001</v>
      </c>
      <c r="P4" s="156">
        <v>26.063460000000006</v>
      </c>
      <c r="Q4" s="156">
        <v>22.858500000000003</v>
      </c>
      <c r="R4" s="157"/>
    </row>
    <row r="5" spans="1:23" s="158" customFormat="1" ht="17.100000000000001" customHeight="1">
      <c r="A5" s="154" t="s">
        <v>167</v>
      </c>
      <c r="B5" s="155" t="s">
        <v>168</v>
      </c>
      <c r="C5" s="177">
        <v>20</v>
      </c>
      <c r="D5" s="156">
        <v>15.323490000000001</v>
      </c>
      <c r="E5" s="156">
        <v>18.32798</v>
      </c>
      <c r="F5" s="156">
        <v>21.332470000000001</v>
      </c>
      <c r="G5" s="156">
        <v>24.525960000000005</v>
      </c>
      <c r="H5" s="156">
        <v>29.347950000000001</v>
      </c>
      <c r="I5" s="156">
        <v>32.75244</v>
      </c>
      <c r="J5" s="156">
        <v>37.385430000000007</v>
      </c>
      <c r="K5" s="156">
        <v>40.789919999999995</v>
      </c>
      <c r="L5" s="156">
        <v>45.085410000000003</v>
      </c>
      <c r="M5" s="156">
        <v>48.489900000000006</v>
      </c>
      <c r="N5" s="156">
        <v>46.222454999999997</v>
      </c>
      <c r="O5" s="156">
        <v>42.922522500000007</v>
      </c>
      <c r="P5" s="156">
        <v>37.973160000000007</v>
      </c>
      <c r="Q5" s="156">
        <v>34.768200000000007</v>
      </c>
      <c r="R5" s="157"/>
      <c r="U5" s="174">
        <v>0</v>
      </c>
      <c r="V5" s="175">
        <v>4</v>
      </c>
    </row>
    <row r="6" spans="1:23" s="158" customFormat="1" ht="17.100000000000001" customHeight="1">
      <c r="A6" s="154" t="s">
        <v>169</v>
      </c>
      <c r="B6" s="155" t="s">
        <v>170</v>
      </c>
      <c r="C6" s="177">
        <v>30</v>
      </c>
      <c r="D6" s="156">
        <v>16.93242</v>
      </c>
      <c r="E6" s="156">
        <v>18.86609</v>
      </c>
      <c r="F6" s="156">
        <v>20.799759999999999</v>
      </c>
      <c r="G6" s="156">
        <v>22.969680000000004</v>
      </c>
      <c r="H6" s="156">
        <v>27.075225000000003</v>
      </c>
      <c r="I6" s="156">
        <v>29.408895000000001</v>
      </c>
      <c r="J6" s="156">
        <v>33.278190000000002</v>
      </c>
      <c r="K6" s="156">
        <v>35.61186</v>
      </c>
      <c r="L6" s="156">
        <v>39.059280000000001</v>
      </c>
      <c r="M6" s="156">
        <v>41.392949999999999</v>
      </c>
      <c r="N6" s="156">
        <v>38.858643749999999</v>
      </c>
      <c r="O6" s="156">
        <v>34.883728125000005</v>
      </c>
      <c r="P6" s="156">
        <v>30.298275</v>
      </c>
      <c r="Q6" s="156">
        <v>26.442075000000003</v>
      </c>
      <c r="R6" s="159"/>
      <c r="U6" s="174">
        <v>9.01</v>
      </c>
      <c r="V6" s="175">
        <v>5</v>
      </c>
    </row>
    <row r="7" spans="1:23" s="158" customFormat="1" ht="17.100000000000001" customHeight="1">
      <c r="A7" s="154" t="s">
        <v>171</v>
      </c>
      <c r="B7" s="155" t="s">
        <v>172</v>
      </c>
      <c r="C7" s="177">
        <v>40</v>
      </c>
      <c r="D7" s="156">
        <v>14.135760000000003</v>
      </c>
      <c r="E7" s="156">
        <v>17.626519999999999</v>
      </c>
      <c r="F7" s="156">
        <v>20.833780000000001</v>
      </c>
      <c r="G7" s="156">
        <v>23.636040000000001</v>
      </c>
      <c r="H7" s="156">
        <v>26.703300000000002</v>
      </c>
      <c r="I7" s="156">
        <v>29.082060000000002</v>
      </c>
      <c r="J7" s="156">
        <v>33.107820000000004</v>
      </c>
      <c r="K7" s="156">
        <v>37.403580000000005</v>
      </c>
      <c r="L7" s="156">
        <v>41.71284</v>
      </c>
      <c r="M7" s="156">
        <v>44.361600000000003</v>
      </c>
      <c r="N7" s="156">
        <v>41.244600000000005</v>
      </c>
      <c r="O7" s="156">
        <v>40.644600000000004</v>
      </c>
      <c r="P7" s="156">
        <v>40.044600000000003</v>
      </c>
      <c r="Q7" s="156">
        <v>39.444600000000001</v>
      </c>
      <c r="R7" s="157"/>
      <c r="U7" s="174">
        <v>19.010000000000002</v>
      </c>
      <c r="V7" s="175">
        <v>6</v>
      </c>
    </row>
    <row r="8" spans="1:23" s="158" customFormat="1" ht="17.100000000000001" customHeight="1">
      <c r="A8" s="154" t="s">
        <v>173</v>
      </c>
      <c r="B8" s="155" t="s">
        <v>174</v>
      </c>
      <c r="C8" s="177">
        <v>42</v>
      </c>
      <c r="D8" s="156">
        <v>17.335260000000002</v>
      </c>
      <c r="E8" s="156">
        <v>20.758520000000001</v>
      </c>
      <c r="F8" s="156">
        <v>24.397779999999997</v>
      </c>
      <c r="G8" s="156">
        <v>28.077539999999999</v>
      </c>
      <c r="H8" s="156">
        <v>31.752299999999998</v>
      </c>
      <c r="I8" s="156">
        <v>34.401060000000001</v>
      </c>
      <c r="J8" s="156">
        <v>37.603320000000011</v>
      </c>
      <c r="K8" s="156">
        <v>42.749580000000009</v>
      </c>
      <c r="L8" s="156">
        <v>47.72034</v>
      </c>
      <c r="M8" s="156">
        <v>51.057600000000001</v>
      </c>
      <c r="N8" s="156">
        <v>47.2791</v>
      </c>
      <c r="O8" s="156">
        <v>46.679100000000005</v>
      </c>
      <c r="P8" s="156">
        <v>46.079100000000004</v>
      </c>
      <c r="Q8" s="156">
        <v>45.479100000000003</v>
      </c>
      <c r="R8" s="157"/>
      <c r="U8" s="174">
        <v>29.01</v>
      </c>
      <c r="V8" s="175">
        <v>7</v>
      </c>
    </row>
    <row r="9" spans="1:23" s="158" customFormat="1" ht="17.100000000000001" customHeight="1">
      <c r="A9" s="154" t="s">
        <v>175</v>
      </c>
      <c r="B9" s="155" t="s">
        <v>176</v>
      </c>
      <c r="C9" s="177">
        <v>50</v>
      </c>
      <c r="D9" s="156">
        <v>15.015285</v>
      </c>
      <c r="E9" s="156">
        <v>18.68357</v>
      </c>
      <c r="F9" s="156">
        <v>22.230355000000003</v>
      </c>
      <c r="G9" s="156">
        <v>25.237140000000004</v>
      </c>
      <c r="H9" s="156">
        <v>28.387425</v>
      </c>
      <c r="I9" s="156">
        <v>31.011210000000005</v>
      </c>
      <c r="J9" s="156">
        <v>35.200994999999999</v>
      </c>
      <c r="K9" s="156">
        <v>39.768780000000007</v>
      </c>
      <c r="L9" s="156">
        <v>44.444565000000004</v>
      </c>
      <c r="M9" s="156">
        <v>47.257350000000002</v>
      </c>
      <c r="N9" s="156">
        <v>43.937849999999997</v>
      </c>
      <c r="O9" s="156">
        <v>43.337850000000003</v>
      </c>
      <c r="P9" s="156">
        <v>42.737850000000002</v>
      </c>
      <c r="Q9" s="156">
        <v>42.13785</v>
      </c>
      <c r="R9" s="157"/>
      <c r="U9" s="174">
        <v>39.01</v>
      </c>
      <c r="V9" s="175">
        <v>8</v>
      </c>
    </row>
    <row r="10" spans="1:23" s="158" customFormat="1" ht="17.100000000000001" customHeight="1">
      <c r="A10" s="154" t="s">
        <v>177</v>
      </c>
      <c r="B10" s="155" t="s">
        <v>178</v>
      </c>
      <c r="C10" s="177">
        <v>52</v>
      </c>
      <c r="D10" s="156">
        <v>17.472284999999999</v>
      </c>
      <c r="E10" s="156">
        <v>21.032570000000003</v>
      </c>
      <c r="F10" s="156">
        <v>24.822355000000002</v>
      </c>
      <c r="G10" s="156">
        <v>28.625640000000004</v>
      </c>
      <c r="H10" s="156">
        <v>32.437425000000005</v>
      </c>
      <c r="I10" s="156">
        <v>35.223210000000002</v>
      </c>
      <c r="J10" s="156">
        <v>38.575995000000006</v>
      </c>
      <c r="K10" s="156">
        <v>43.845780000000005</v>
      </c>
      <c r="L10" s="156">
        <v>48.953564999999998</v>
      </c>
      <c r="M10" s="156">
        <v>52.427849999999999</v>
      </c>
      <c r="N10" s="156">
        <v>48.649350000000013</v>
      </c>
      <c r="O10" s="156">
        <v>48.049350000000011</v>
      </c>
      <c r="P10" s="156">
        <v>47.44935000000001</v>
      </c>
      <c r="Q10" s="156">
        <v>46.849350000000008</v>
      </c>
      <c r="R10" s="157"/>
      <c r="U10" s="174">
        <v>49.01</v>
      </c>
      <c r="V10" s="175">
        <v>9</v>
      </c>
    </row>
    <row r="11" spans="1:23" s="158" customFormat="1" ht="17.100000000000001" customHeight="1">
      <c r="A11" s="154" t="s">
        <v>179</v>
      </c>
      <c r="B11" s="155" t="s">
        <v>180</v>
      </c>
      <c r="C11" s="177">
        <v>60</v>
      </c>
      <c r="D11" s="156">
        <v>13.753500000000001</v>
      </c>
      <c r="E11" s="156">
        <v>15.715000000000002</v>
      </c>
      <c r="F11" s="156">
        <v>17.923500000000001</v>
      </c>
      <c r="G11" s="156">
        <v>19.677</v>
      </c>
      <c r="H11" s="156">
        <v>22.311500000000002</v>
      </c>
      <c r="I11" s="156">
        <v>24.387000000000004</v>
      </c>
      <c r="J11" s="156">
        <v>26.488499999999998</v>
      </c>
      <c r="K11" s="156">
        <v>28.863000000000003</v>
      </c>
      <c r="L11" s="156">
        <v>32.121499999999997</v>
      </c>
      <c r="M11" s="156">
        <v>35.055000000000007</v>
      </c>
      <c r="N11" s="156">
        <v>31.888945000000003</v>
      </c>
      <c r="O11" s="156">
        <v>29.551300000000001</v>
      </c>
      <c r="P11" s="156">
        <v>26.024740000000001</v>
      </c>
      <c r="Q11" s="156">
        <v>23.242885000000001</v>
      </c>
      <c r="R11" s="159"/>
      <c r="U11" s="174">
        <v>59.01</v>
      </c>
      <c r="V11" s="175">
        <v>10</v>
      </c>
    </row>
    <row r="12" spans="1:23" s="158" customFormat="1" ht="17.100000000000001" customHeight="1">
      <c r="A12" s="154" t="s">
        <v>181</v>
      </c>
      <c r="B12" s="155" t="s">
        <v>182</v>
      </c>
      <c r="C12" s="177">
        <v>62</v>
      </c>
      <c r="D12" s="156">
        <v>29.319750000000006</v>
      </c>
      <c r="E12" s="156">
        <v>33.293000000000006</v>
      </c>
      <c r="F12" s="156">
        <v>38.670250000000003</v>
      </c>
      <c r="G12" s="156">
        <v>41.698500000000003</v>
      </c>
      <c r="H12" s="156">
        <v>45.572250000000004</v>
      </c>
      <c r="I12" s="156">
        <v>49.162500000000001</v>
      </c>
      <c r="J12" s="156">
        <v>52.806750000000008</v>
      </c>
      <c r="K12" s="156">
        <v>56.936999999999998</v>
      </c>
      <c r="L12" s="156">
        <v>60.729750000000003</v>
      </c>
      <c r="M12" s="156">
        <v>64.873500000000007</v>
      </c>
      <c r="N12" s="156">
        <v>56.936999999999998</v>
      </c>
      <c r="O12" s="156">
        <v>48.615000000000002</v>
      </c>
      <c r="P12" s="156">
        <v>42.210000000000008</v>
      </c>
      <c r="Q12" s="156">
        <v>36.250500000000002</v>
      </c>
      <c r="R12" s="159"/>
      <c r="U12" s="174">
        <v>69.010000000000005</v>
      </c>
      <c r="V12" s="175">
        <v>11</v>
      </c>
    </row>
    <row r="13" spans="1:23" s="158" customFormat="1" ht="17.100000000000001" customHeight="1">
      <c r="A13" s="154" t="s">
        <v>183</v>
      </c>
      <c r="B13" s="155" t="s">
        <v>184</v>
      </c>
      <c r="C13" s="177">
        <v>62</v>
      </c>
      <c r="D13" s="156">
        <v>16.440750000000001</v>
      </c>
      <c r="E13" s="156">
        <v>18.5915</v>
      </c>
      <c r="F13" s="156">
        <v>21.039249999999999</v>
      </c>
      <c r="G13" s="156">
        <v>22.92</v>
      </c>
      <c r="H13" s="156">
        <v>25.808250000000001</v>
      </c>
      <c r="I13" s="156">
        <v>27.994500000000002</v>
      </c>
      <c r="J13" s="156">
        <v>30.221249999999998</v>
      </c>
      <c r="K13" s="156">
        <v>32.785499999999999</v>
      </c>
      <c r="L13" s="156">
        <v>36.443250000000006</v>
      </c>
      <c r="M13" s="156">
        <v>39.709499999999998</v>
      </c>
      <c r="N13" s="156">
        <v>36.059493000000003</v>
      </c>
      <c r="O13" s="156">
        <v>33.294120000000007</v>
      </c>
      <c r="P13" s="156">
        <v>29.047176000000004</v>
      </c>
      <c r="Q13" s="156">
        <v>25.728249000000002</v>
      </c>
      <c r="R13" s="159"/>
      <c r="U13" s="174">
        <v>79.010000000000005</v>
      </c>
      <c r="V13" s="175">
        <v>12</v>
      </c>
    </row>
    <row r="14" spans="1:23" s="158" customFormat="1" ht="17.100000000000001" customHeight="1">
      <c r="A14" s="154" t="s">
        <v>185</v>
      </c>
      <c r="B14" s="155" t="s">
        <v>186</v>
      </c>
      <c r="C14" s="177">
        <v>70</v>
      </c>
      <c r="D14" s="156">
        <v>12.886660000000001</v>
      </c>
      <c r="E14" s="156">
        <v>13.851320000000001</v>
      </c>
      <c r="F14" s="156">
        <v>14.81598</v>
      </c>
      <c r="G14" s="156">
        <v>15.96264</v>
      </c>
      <c r="H14" s="156">
        <v>18.692299999999999</v>
      </c>
      <c r="I14" s="156">
        <v>20.056960000000004</v>
      </c>
      <c r="J14" s="156">
        <v>22.604620000000001</v>
      </c>
      <c r="K14" s="156">
        <v>23.969280000000001</v>
      </c>
      <c r="L14" s="156">
        <v>26.191939999999999</v>
      </c>
      <c r="M14" s="156">
        <v>27.556600000000003</v>
      </c>
      <c r="N14" s="156">
        <v>25.328690000000002</v>
      </c>
      <c r="O14" s="156">
        <v>22.128754999999998</v>
      </c>
      <c r="P14" s="156">
        <v>18.458480000000002</v>
      </c>
      <c r="Q14" s="156">
        <v>15.35</v>
      </c>
      <c r="R14" s="159"/>
      <c r="U14" s="174">
        <v>89.01</v>
      </c>
      <c r="V14" s="175">
        <v>13</v>
      </c>
    </row>
    <row r="15" spans="1:23" s="158" customFormat="1" ht="17.100000000000001" customHeight="1">
      <c r="A15" s="154" t="s">
        <v>187</v>
      </c>
      <c r="B15" s="155" t="s">
        <v>188</v>
      </c>
      <c r="C15" s="177">
        <v>80</v>
      </c>
      <c r="D15" s="156">
        <v>16.466265</v>
      </c>
      <c r="E15" s="156">
        <v>19.541630000000001</v>
      </c>
      <c r="F15" s="156">
        <v>22.616994999999999</v>
      </c>
      <c r="G15" s="156">
        <v>25.900260000000003</v>
      </c>
      <c r="H15" s="156">
        <v>30.934875000000002</v>
      </c>
      <c r="I15" s="156">
        <v>34.410240000000002</v>
      </c>
      <c r="J15" s="156">
        <v>39.236955000000002</v>
      </c>
      <c r="K15" s="156">
        <v>42.712320000000005</v>
      </c>
      <c r="L15" s="156">
        <v>47.167785000000002</v>
      </c>
      <c r="M15" s="156">
        <v>50.643150000000006</v>
      </c>
      <c r="N15" s="156">
        <v>48.268960500000006</v>
      </c>
      <c r="O15" s="156">
        <v>44.699034750000003</v>
      </c>
      <c r="P15" s="156">
        <v>39.363336000000004</v>
      </c>
      <c r="Q15" s="156">
        <v>35.897880000000001</v>
      </c>
      <c r="R15" s="159"/>
      <c r="U15" s="174">
        <v>99.01</v>
      </c>
      <c r="V15" s="175">
        <v>14</v>
      </c>
    </row>
    <row r="16" spans="1:23" s="153" customFormat="1" ht="17.100000000000001" customHeight="1">
      <c r="A16" s="154" t="s">
        <v>189</v>
      </c>
      <c r="B16" s="155" t="s">
        <v>190</v>
      </c>
      <c r="C16" s="178">
        <v>90</v>
      </c>
      <c r="D16" s="156">
        <v>14.462325000000002</v>
      </c>
      <c r="E16" s="156">
        <v>15.836150000000002</v>
      </c>
      <c r="F16" s="156">
        <v>17.209975</v>
      </c>
      <c r="G16" s="156">
        <v>18.799799999999998</v>
      </c>
      <c r="H16" s="156">
        <v>22.099125000000001</v>
      </c>
      <c r="I16" s="156">
        <v>23.872950000000003</v>
      </c>
      <c r="J16" s="156">
        <v>26.942775000000001</v>
      </c>
      <c r="K16" s="156">
        <v>28.716600000000003</v>
      </c>
      <c r="L16" s="156">
        <v>31.475925</v>
      </c>
      <c r="M16" s="156">
        <v>33.249749999999999</v>
      </c>
      <c r="N16" s="156">
        <v>31.698750000000004</v>
      </c>
      <c r="O16" s="156">
        <v>28.034250000000004</v>
      </c>
      <c r="P16" s="156">
        <v>23.816250000000004</v>
      </c>
      <c r="Q16" s="156">
        <v>23.216250000000002</v>
      </c>
      <c r="R16" s="157"/>
      <c r="U16" s="174">
        <v>499.01</v>
      </c>
      <c r="V16" s="175">
        <v>15</v>
      </c>
      <c r="W16" s="158"/>
    </row>
    <row r="17" spans="1:23" s="153" customFormat="1" ht="17.100000000000001" customHeight="1">
      <c r="A17" s="154" t="s">
        <v>191</v>
      </c>
      <c r="B17" s="155" t="s">
        <v>192</v>
      </c>
      <c r="C17" s="178">
        <v>100</v>
      </c>
      <c r="D17" s="156">
        <v>14.926995000000003</v>
      </c>
      <c r="E17" s="156">
        <v>17.534990000000001</v>
      </c>
      <c r="F17" s="156">
        <v>20.142984999999999</v>
      </c>
      <c r="G17" s="156">
        <v>22.939980000000006</v>
      </c>
      <c r="H17" s="156">
        <v>27.365475000000004</v>
      </c>
      <c r="I17" s="156">
        <v>30.373470000000005</v>
      </c>
      <c r="J17" s="156">
        <v>34.609965000000003</v>
      </c>
      <c r="K17" s="156">
        <v>37.617959999999997</v>
      </c>
      <c r="L17" s="156">
        <v>41.516955000000003</v>
      </c>
      <c r="M17" s="156">
        <v>44.524950000000004</v>
      </c>
      <c r="N17" s="156">
        <v>42.257505000000009</v>
      </c>
      <c r="O17" s="156">
        <v>35.6325225</v>
      </c>
      <c r="P17" s="156">
        <v>30.750660000000003</v>
      </c>
      <c r="Q17" s="156">
        <v>27.5457</v>
      </c>
      <c r="R17" s="157"/>
      <c r="U17" s="174">
        <v>999.01</v>
      </c>
      <c r="V17" s="175">
        <v>16</v>
      </c>
      <c r="W17" s="158"/>
    </row>
    <row r="18" spans="1:23" s="153" customFormat="1" ht="17.100000000000001" customHeight="1">
      <c r="A18" s="154" t="s">
        <v>193</v>
      </c>
      <c r="B18" s="155" t="s">
        <v>194</v>
      </c>
      <c r="C18" s="178">
        <v>110</v>
      </c>
      <c r="D18" s="156">
        <v>13.082700000000001</v>
      </c>
      <c r="E18" s="156">
        <v>15.1014</v>
      </c>
      <c r="F18" s="156">
        <v>16.5871</v>
      </c>
      <c r="G18" s="156">
        <v>18.930799999999998</v>
      </c>
      <c r="H18" s="156">
        <v>20.673500000000001</v>
      </c>
      <c r="I18" s="156">
        <v>23.196200000000001</v>
      </c>
      <c r="J18" s="156">
        <v>25.718900000000001</v>
      </c>
      <c r="K18" s="156">
        <v>28.111599999999999</v>
      </c>
      <c r="L18" s="156">
        <v>30.244299999999999</v>
      </c>
      <c r="M18" s="156">
        <v>32.247</v>
      </c>
      <c r="N18" s="156">
        <v>31.567</v>
      </c>
      <c r="O18" s="156">
        <v>30.966999999999999</v>
      </c>
      <c r="P18" s="156">
        <v>27.767000000000003</v>
      </c>
      <c r="Q18" s="156">
        <v>27.167000000000002</v>
      </c>
      <c r="R18" s="157"/>
      <c r="U18" s="174">
        <v>1999.01</v>
      </c>
      <c r="V18" s="175">
        <v>17</v>
      </c>
      <c r="W18" s="158"/>
    </row>
    <row r="19" spans="1:23" s="153" customFormat="1" ht="17.100000000000001" customHeight="1">
      <c r="A19" s="154" t="s">
        <v>195</v>
      </c>
      <c r="B19" s="155" t="s">
        <v>196</v>
      </c>
      <c r="C19" s="178">
        <v>120</v>
      </c>
      <c r="D19" s="156">
        <v>13.7745</v>
      </c>
      <c r="E19" s="156">
        <v>15.257000000000001</v>
      </c>
      <c r="F19" s="156">
        <v>16.7395</v>
      </c>
      <c r="G19" s="156">
        <v>18.411000000000001</v>
      </c>
      <c r="H19" s="156">
        <v>21.711000000000002</v>
      </c>
      <c r="I19" s="156">
        <v>23.593500000000002</v>
      </c>
      <c r="J19" s="156">
        <v>26.704500000000003</v>
      </c>
      <c r="K19" s="156">
        <v>28.587000000000003</v>
      </c>
      <c r="L19" s="156">
        <v>31.360500000000002</v>
      </c>
      <c r="M19" s="156">
        <v>33.243000000000002</v>
      </c>
      <c r="N19" s="156">
        <v>31.246500000000001</v>
      </c>
      <c r="O19" s="156">
        <v>25.253250000000001</v>
      </c>
      <c r="P19" s="156">
        <v>21.413250000000001</v>
      </c>
      <c r="Q19" s="156">
        <v>18.167250000000003</v>
      </c>
      <c r="R19" s="157"/>
      <c r="U19" s="174">
        <v>3000.01</v>
      </c>
      <c r="V19" s="175"/>
      <c r="W19" s="158"/>
    </row>
    <row r="20" spans="1:23" s="158" customFormat="1" ht="17.100000000000001" customHeight="1">
      <c r="A20" s="154" t="s">
        <v>197</v>
      </c>
      <c r="B20" s="155" t="s">
        <v>198</v>
      </c>
      <c r="C20" s="177">
        <v>130</v>
      </c>
      <c r="D20" s="156">
        <v>15.631480000000002</v>
      </c>
      <c r="E20" s="156">
        <v>16.760460000000002</v>
      </c>
      <c r="F20" s="156">
        <v>17.88944</v>
      </c>
      <c r="G20" s="156">
        <v>19.245919999999998</v>
      </c>
      <c r="H20" s="156">
        <v>22.48115</v>
      </c>
      <c r="I20" s="156">
        <v>24.010130000000004</v>
      </c>
      <c r="J20" s="156">
        <v>27.017859999999999</v>
      </c>
      <c r="K20" s="156">
        <v>28.546840000000003</v>
      </c>
      <c r="L20" s="156">
        <v>31.148319999999998</v>
      </c>
      <c r="M20" s="156">
        <v>32.677300000000002</v>
      </c>
      <c r="N20" s="156">
        <v>30.1924125</v>
      </c>
      <c r="O20" s="156">
        <v>26.342493750000003</v>
      </c>
      <c r="P20" s="156">
        <v>21.904650000000004</v>
      </c>
      <c r="Q20" s="156">
        <v>18.169049999999999</v>
      </c>
      <c r="R20" s="159"/>
    </row>
    <row r="21" spans="1:23" s="153" customFormat="1" ht="17.100000000000001" customHeight="1">
      <c r="A21" s="154" t="s">
        <v>199</v>
      </c>
      <c r="B21" s="155" t="s">
        <v>200</v>
      </c>
      <c r="C21" s="178">
        <v>140</v>
      </c>
      <c r="D21" s="156">
        <v>16.144290000000002</v>
      </c>
      <c r="E21" s="156">
        <v>20.266580000000001</v>
      </c>
      <c r="F21" s="156">
        <v>25.158370000000001</v>
      </c>
      <c r="G21" s="156">
        <v>30.023160000000004</v>
      </c>
      <c r="H21" s="156">
        <v>33.816450000000003</v>
      </c>
      <c r="I21" s="156">
        <v>38.338740000000001</v>
      </c>
      <c r="J21" s="156">
        <v>42.118530000000007</v>
      </c>
      <c r="K21" s="156">
        <v>46.640820000000005</v>
      </c>
      <c r="L21" s="156">
        <v>51.176610000000004</v>
      </c>
      <c r="M21" s="156">
        <v>55.20966</v>
      </c>
      <c r="N21" s="156">
        <v>53.648399999999995</v>
      </c>
      <c r="O21" s="156">
        <v>48.012900000000009</v>
      </c>
      <c r="P21" s="156">
        <v>43.538400000000003</v>
      </c>
      <c r="Q21" s="156">
        <v>39.036900000000003</v>
      </c>
      <c r="R21" s="157"/>
    </row>
    <row r="22" spans="1:23" s="158" customFormat="1" ht="17.100000000000001" customHeight="1">
      <c r="A22" s="154" t="s">
        <v>201</v>
      </c>
      <c r="B22" s="155" t="s">
        <v>202</v>
      </c>
      <c r="C22" s="177">
        <v>150</v>
      </c>
      <c r="D22" s="156">
        <v>11.599650000000002</v>
      </c>
      <c r="E22" s="156">
        <v>14.066300000000002</v>
      </c>
      <c r="F22" s="156">
        <v>16.08745</v>
      </c>
      <c r="G22" s="156">
        <v>17.960100000000001</v>
      </c>
      <c r="H22" s="156">
        <v>20.556750000000001</v>
      </c>
      <c r="I22" s="156">
        <v>22.964400000000001</v>
      </c>
      <c r="J22" s="156">
        <v>25.439550000000001</v>
      </c>
      <c r="K22" s="156">
        <v>27.550200000000004</v>
      </c>
      <c r="L22" s="156">
        <v>30.551850000000002</v>
      </c>
      <c r="M22" s="156">
        <v>32.622</v>
      </c>
      <c r="N22" s="156">
        <v>31.003500000000003</v>
      </c>
      <c r="O22" s="156">
        <v>28.459499999999998</v>
      </c>
      <c r="P22" s="156">
        <v>25.942500000000003</v>
      </c>
      <c r="Q22" s="156">
        <v>25.342500000000001</v>
      </c>
      <c r="R22" s="157"/>
    </row>
    <row r="23" spans="1:23" s="153" customFormat="1" ht="17.100000000000001" customHeight="1">
      <c r="A23" s="154" t="s">
        <v>203</v>
      </c>
      <c r="B23" s="155" t="s">
        <v>204</v>
      </c>
      <c r="C23" s="178">
        <v>160</v>
      </c>
      <c r="D23" s="156">
        <v>16.366770000000002</v>
      </c>
      <c r="E23" s="156">
        <v>18.916040000000002</v>
      </c>
      <c r="F23" s="156">
        <v>21.087310000000002</v>
      </c>
      <c r="G23" s="156">
        <v>23.690580000000004</v>
      </c>
      <c r="H23" s="156">
        <v>25.465350000000001</v>
      </c>
      <c r="I23" s="156">
        <v>28.846620000000001</v>
      </c>
      <c r="J23" s="156">
        <v>31.633890000000001</v>
      </c>
      <c r="K23" s="156">
        <v>34.434660000000001</v>
      </c>
      <c r="L23" s="156">
        <v>36.897930000000002</v>
      </c>
      <c r="M23" s="156">
        <v>39.590700000000005</v>
      </c>
      <c r="N23" s="156">
        <v>36.473700000000001</v>
      </c>
      <c r="O23" s="156">
        <v>34.7667</v>
      </c>
      <c r="P23" s="156">
        <v>32.303699999999999</v>
      </c>
      <c r="Q23" s="156">
        <v>31.703700000000001</v>
      </c>
      <c r="R23" s="157"/>
    </row>
    <row r="24" spans="1:23" s="158" customFormat="1" ht="17.100000000000001" customHeight="1">
      <c r="A24" s="154" t="s">
        <v>205</v>
      </c>
      <c r="B24" s="155" t="s">
        <v>206</v>
      </c>
      <c r="C24" s="177">
        <v>170</v>
      </c>
      <c r="D24" s="156">
        <v>15.232770000000002</v>
      </c>
      <c r="E24" s="156">
        <v>19.631540000000001</v>
      </c>
      <c r="F24" s="156">
        <v>21.829809999999998</v>
      </c>
      <c r="G24" s="156">
        <v>24.51408</v>
      </c>
      <c r="H24" s="156">
        <v>26.774850000000001</v>
      </c>
      <c r="I24" s="156">
        <v>29.211120000000001</v>
      </c>
      <c r="J24" s="156">
        <v>32.389890000000001</v>
      </c>
      <c r="K24" s="156">
        <v>35.595660000000002</v>
      </c>
      <c r="L24" s="156">
        <v>38.936430000000001</v>
      </c>
      <c r="M24" s="156">
        <v>42.115200000000002</v>
      </c>
      <c r="N24" s="156">
        <v>38.485200000000006</v>
      </c>
      <c r="O24" s="156">
        <v>36.859200000000008</v>
      </c>
      <c r="P24" s="156">
        <v>32.951700000000002</v>
      </c>
      <c r="Q24" s="156">
        <v>32.351700000000008</v>
      </c>
      <c r="R24" s="159"/>
    </row>
    <row r="25" spans="1:23" s="158" customFormat="1" ht="17.100000000000001" customHeight="1">
      <c r="A25" s="154" t="s">
        <v>207</v>
      </c>
      <c r="B25" s="155" t="s">
        <v>208</v>
      </c>
      <c r="C25" s="177">
        <v>172</v>
      </c>
      <c r="D25" s="156">
        <v>18.837270000000004</v>
      </c>
      <c r="E25" s="156">
        <v>23.07404</v>
      </c>
      <c r="F25" s="156">
        <v>25.758310000000002</v>
      </c>
      <c r="G25" s="156">
        <v>28.010580000000004</v>
      </c>
      <c r="H25" s="156">
        <v>31.675350000000002</v>
      </c>
      <c r="I25" s="156">
        <v>35.272620000000003</v>
      </c>
      <c r="J25" s="156">
        <v>37.222890000000007</v>
      </c>
      <c r="K25" s="156">
        <v>39.915660000000003</v>
      </c>
      <c r="L25" s="156">
        <v>42.878430000000002</v>
      </c>
      <c r="M25" s="156">
        <v>46.084200000000003</v>
      </c>
      <c r="N25" s="156">
        <v>44.452200000000005</v>
      </c>
      <c r="O25" s="156">
        <v>43.852200000000003</v>
      </c>
      <c r="P25" s="156">
        <v>40.444200000000009</v>
      </c>
      <c r="Q25" s="156">
        <v>39.844200000000008</v>
      </c>
      <c r="R25" s="159"/>
    </row>
    <row r="26" spans="1:23" s="153" customFormat="1" ht="17.100000000000001" customHeight="1">
      <c r="A26" s="154" t="s">
        <v>209</v>
      </c>
      <c r="B26" s="155" t="s">
        <v>210</v>
      </c>
      <c r="C26" s="178">
        <v>180</v>
      </c>
      <c r="D26" s="156">
        <v>15.184305000000002</v>
      </c>
      <c r="E26" s="156">
        <v>18.049610000000001</v>
      </c>
      <c r="F26" s="156">
        <v>20.914915000000001</v>
      </c>
      <c r="G26" s="156">
        <v>23.96922</v>
      </c>
      <c r="H26" s="156">
        <v>28.652025000000002</v>
      </c>
      <c r="I26" s="156">
        <v>31.917330000000003</v>
      </c>
      <c r="J26" s="156">
        <v>36.411135000000002</v>
      </c>
      <c r="K26" s="156">
        <v>39.676439999999999</v>
      </c>
      <c r="L26" s="156">
        <v>43.832744999999996</v>
      </c>
      <c r="M26" s="156">
        <v>47.098050000000008</v>
      </c>
      <c r="N26" s="156">
        <v>44.830605000000006</v>
      </c>
      <c r="O26" s="156">
        <v>38.055772500000003</v>
      </c>
      <c r="P26" s="156">
        <v>33.173909999999999</v>
      </c>
      <c r="Q26" s="156">
        <v>29.968950000000003</v>
      </c>
      <c r="R26" s="157"/>
    </row>
    <row r="27" spans="1:23" s="153" customFormat="1" ht="17.100000000000001" customHeight="1">
      <c r="A27" s="154" t="s">
        <v>211</v>
      </c>
      <c r="B27" s="155" t="s">
        <v>212</v>
      </c>
      <c r="C27" s="178">
        <v>190</v>
      </c>
      <c r="D27" s="156">
        <v>13.948650000000002</v>
      </c>
      <c r="E27" s="156">
        <v>15.5783</v>
      </c>
      <c r="F27" s="156">
        <v>17.207950000000004</v>
      </c>
      <c r="G27" s="156">
        <v>19.026600000000002</v>
      </c>
      <c r="H27" s="156">
        <v>22.473750000000003</v>
      </c>
      <c r="I27" s="156">
        <v>24.503400000000003</v>
      </c>
      <c r="J27" s="156">
        <v>27.76155</v>
      </c>
      <c r="K27" s="156">
        <v>29.791200000000003</v>
      </c>
      <c r="L27" s="156">
        <v>32.711850000000005</v>
      </c>
      <c r="M27" s="156">
        <v>34.741500000000002</v>
      </c>
      <c r="N27" s="156">
        <v>32.474055000000007</v>
      </c>
      <c r="O27" s="156">
        <v>29.174122499999999</v>
      </c>
      <c r="P27" s="156">
        <v>25.385760000000001</v>
      </c>
      <c r="Q27" s="156">
        <v>22.180800000000001</v>
      </c>
      <c r="R27" s="157"/>
    </row>
    <row r="28" spans="1:23" s="158" customFormat="1" ht="17.100000000000001" customHeight="1">
      <c r="A28" s="154" t="s">
        <v>213</v>
      </c>
      <c r="B28" s="155" t="s">
        <v>214</v>
      </c>
      <c r="C28" s="178">
        <v>200</v>
      </c>
      <c r="D28" s="156">
        <v>26.270820000000001</v>
      </c>
      <c r="E28" s="156">
        <v>33.805639999999997</v>
      </c>
      <c r="F28" s="156">
        <v>47.749460000000006</v>
      </c>
      <c r="G28" s="156">
        <v>49.164279999999998</v>
      </c>
      <c r="H28" s="156">
        <v>55.569099999999999</v>
      </c>
      <c r="I28" s="156">
        <v>57.383919999999996</v>
      </c>
      <c r="J28" s="156">
        <v>66.712739999999997</v>
      </c>
      <c r="K28" s="156">
        <v>68.527560000000008</v>
      </c>
      <c r="L28" s="156">
        <v>79.114380000000011</v>
      </c>
      <c r="M28" s="156">
        <v>80.929199999999994</v>
      </c>
      <c r="N28" s="156">
        <v>70.583199999999991</v>
      </c>
      <c r="O28" s="156">
        <v>58.2532</v>
      </c>
      <c r="P28" s="156">
        <v>47.912199999999999</v>
      </c>
      <c r="Q28" s="156">
        <v>47.312199999999997</v>
      </c>
      <c r="R28" s="159"/>
    </row>
    <row r="29" spans="1:23" s="153" customFormat="1" ht="17.100000000000001" customHeight="1">
      <c r="A29" s="154" t="s">
        <v>215</v>
      </c>
      <c r="B29" s="155" t="s">
        <v>216</v>
      </c>
      <c r="C29" s="178">
        <v>210</v>
      </c>
      <c r="D29" s="156">
        <v>13.80043</v>
      </c>
      <c r="E29" s="156">
        <v>15.67886</v>
      </c>
      <c r="F29" s="156">
        <v>17.557290000000002</v>
      </c>
      <c r="G29" s="156">
        <v>19.617719999999998</v>
      </c>
      <c r="H29" s="156">
        <v>23.261150000000001</v>
      </c>
      <c r="I29" s="156">
        <v>25.539580000000001</v>
      </c>
      <c r="J29" s="156">
        <v>29.001010000000001</v>
      </c>
      <c r="K29" s="156">
        <v>31.279440000000001</v>
      </c>
      <c r="L29" s="156">
        <v>34.415870000000005</v>
      </c>
      <c r="M29" s="156">
        <v>36.694299999999998</v>
      </c>
      <c r="N29" s="156">
        <v>34.466390000000004</v>
      </c>
      <c r="O29" s="156">
        <v>31.266455000000001</v>
      </c>
      <c r="P29" s="156">
        <v>26.543180000000003</v>
      </c>
      <c r="Q29" s="156">
        <v>23.434699999999999</v>
      </c>
      <c r="R29" s="157"/>
    </row>
    <row r="30" spans="1:23" s="158" customFormat="1" ht="17.100000000000001" customHeight="1">
      <c r="A30" s="154" t="s">
        <v>217</v>
      </c>
      <c r="B30" s="155" t="s">
        <v>218</v>
      </c>
      <c r="C30" s="178">
        <v>220</v>
      </c>
      <c r="D30" s="156">
        <v>15.596460000000002</v>
      </c>
      <c r="E30" s="156">
        <v>18.873920000000002</v>
      </c>
      <c r="F30" s="156">
        <v>22.15138</v>
      </c>
      <c r="G30" s="156">
        <v>25.617840000000001</v>
      </c>
      <c r="H30" s="156">
        <v>30.712800000000001</v>
      </c>
      <c r="I30" s="156">
        <v>34.390260000000005</v>
      </c>
      <c r="J30" s="156">
        <v>39.296220000000005</v>
      </c>
      <c r="K30" s="156">
        <v>42.973680000000002</v>
      </c>
      <c r="L30" s="156">
        <v>47.542140000000003</v>
      </c>
      <c r="M30" s="156">
        <v>51.219600000000007</v>
      </c>
      <c r="N30" s="156">
        <v>48.952155000000005</v>
      </c>
      <c r="O30" s="156">
        <v>40.116547500000003</v>
      </c>
      <c r="P30" s="156">
        <v>35.234684999999999</v>
      </c>
      <c r="Q30" s="156">
        <v>32.029724999999999</v>
      </c>
      <c r="R30" s="159"/>
    </row>
    <row r="31" spans="1:23" s="158" customFormat="1" ht="17.100000000000001" customHeight="1">
      <c r="A31" s="154" t="s">
        <v>219</v>
      </c>
      <c r="B31" s="155" t="s">
        <v>220</v>
      </c>
      <c r="C31" s="177">
        <v>222</v>
      </c>
      <c r="D31" s="156">
        <v>23.223960000000002</v>
      </c>
      <c r="E31" s="156">
        <v>26.501420000000003</v>
      </c>
      <c r="F31" s="156">
        <v>29.778880000000001</v>
      </c>
      <c r="G31" s="156">
        <v>33.326340000000002</v>
      </c>
      <c r="H31" s="156">
        <v>39.690300000000001</v>
      </c>
      <c r="I31" s="156">
        <v>43.367760000000004</v>
      </c>
      <c r="J31" s="156">
        <v>49.772220000000004</v>
      </c>
      <c r="K31" s="156">
        <v>53.449680000000001</v>
      </c>
      <c r="L31" s="156">
        <v>59.732640000000004</v>
      </c>
      <c r="M31" s="156">
        <v>63.410100000000007</v>
      </c>
      <c r="N31" s="156">
        <v>61.062600000000003</v>
      </c>
      <c r="O31" s="156">
        <v>50.134425000000007</v>
      </c>
      <c r="P31" s="156">
        <v>42.271425000000001</v>
      </c>
      <c r="Q31" s="156">
        <v>36.433425</v>
      </c>
      <c r="R31" s="159"/>
    </row>
    <row r="32" spans="1:23" s="158" customFormat="1" ht="17.100000000000001" customHeight="1">
      <c r="A32" s="154" t="s">
        <v>221</v>
      </c>
      <c r="B32" s="155" t="s">
        <v>222</v>
      </c>
      <c r="C32" s="177">
        <v>230</v>
      </c>
      <c r="D32" s="156">
        <v>18.044820000000001</v>
      </c>
      <c r="E32" s="156">
        <v>20.96264</v>
      </c>
      <c r="F32" s="156">
        <v>23.880459999999999</v>
      </c>
      <c r="G32" s="156">
        <v>28.080780000000004</v>
      </c>
      <c r="H32" s="156">
        <v>33.666600000000003</v>
      </c>
      <c r="I32" s="156">
        <v>36.98442</v>
      </c>
      <c r="J32" s="156">
        <v>43.002240000000008</v>
      </c>
      <c r="K32" s="156">
        <v>46.320059999999998</v>
      </c>
      <c r="L32" s="156">
        <v>51.824880000000007</v>
      </c>
      <c r="M32" s="156">
        <v>55.142700000000005</v>
      </c>
      <c r="N32" s="156">
        <v>54.671700000000001</v>
      </c>
      <c r="O32" s="156">
        <v>45.609225000000009</v>
      </c>
      <c r="P32" s="156">
        <v>39.676725000000005</v>
      </c>
      <c r="Q32" s="156">
        <v>37.713225000000001</v>
      </c>
      <c r="R32" s="159"/>
    </row>
    <row r="33" spans="1:18" s="153" customFormat="1" ht="17.100000000000001" customHeight="1">
      <c r="A33" s="154" t="s">
        <v>223</v>
      </c>
      <c r="B33" s="155" t="s">
        <v>224</v>
      </c>
      <c r="C33" s="178">
        <v>240</v>
      </c>
      <c r="D33" s="156">
        <v>13.96377</v>
      </c>
      <c r="E33" s="156">
        <v>15.60854</v>
      </c>
      <c r="F33" s="156">
        <v>17.253310000000003</v>
      </c>
      <c r="G33" s="156">
        <v>19.08708</v>
      </c>
      <c r="H33" s="156">
        <v>22.54935</v>
      </c>
      <c r="I33" s="156">
        <v>24.594120000000004</v>
      </c>
      <c r="J33" s="156">
        <v>27.867390000000004</v>
      </c>
      <c r="K33" s="156">
        <v>29.912160000000004</v>
      </c>
      <c r="L33" s="156">
        <v>32.847930000000005</v>
      </c>
      <c r="M33" s="156">
        <v>34.892700000000005</v>
      </c>
      <c r="N33" s="156">
        <v>32.625255000000003</v>
      </c>
      <c r="O33" s="156">
        <v>29.325322500000002</v>
      </c>
      <c r="P33" s="156">
        <v>25.536960000000004</v>
      </c>
      <c r="Q33" s="156">
        <v>22.332000000000001</v>
      </c>
      <c r="R33" s="157"/>
    </row>
    <row r="34" spans="1:18" s="158" customFormat="1" ht="17.100000000000001" customHeight="1">
      <c r="A34" s="154" t="s">
        <v>225</v>
      </c>
      <c r="B34" s="155" t="s">
        <v>226</v>
      </c>
      <c r="C34" s="178">
        <v>240</v>
      </c>
      <c r="D34" s="156">
        <v>14.06367</v>
      </c>
      <c r="E34" s="156">
        <v>15.808340000000001</v>
      </c>
      <c r="F34" s="156">
        <v>17.55301</v>
      </c>
      <c r="G34" s="156">
        <v>19.48668</v>
      </c>
      <c r="H34" s="156">
        <v>23.048850000000002</v>
      </c>
      <c r="I34" s="156">
        <v>25.193520000000003</v>
      </c>
      <c r="J34" s="156">
        <v>28.566689999999998</v>
      </c>
      <c r="K34" s="156">
        <v>30.711360000000003</v>
      </c>
      <c r="L34" s="156">
        <v>33.747030000000002</v>
      </c>
      <c r="M34" s="156">
        <v>35.8917</v>
      </c>
      <c r="N34" s="156">
        <v>33.624255000000005</v>
      </c>
      <c r="O34" s="156">
        <v>30.324322500000001</v>
      </c>
      <c r="P34" s="156">
        <v>26.535960000000003</v>
      </c>
      <c r="Q34" s="156">
        <v>23.331000000000003</v>
      </c>
      <c r="R34" s="159"/>
    </row>
    <row r="35" spans="1:18" s="153" customFormat="1" ht="17.100000000000001" customHeight="1">
      <c r="A35" s="154" t="s">
        <v>227</v>
      </c>
      <c r="B35" s="155" t="s">
        <v>228</v>
      </c>
      <c r="C35" s="178">
        <v>240</v>
      </c>
      <c r="D35" s="156">
        <v>12.637710000000002</v>
      </c>
      <c r="E35" s="156">
        <v>13.35342</v>
      </c>
      <c r="F35" s="156">
        <v>14.069130000000001</v>
      </c>
      <c r="G35" s="156">
        <v>14.966840000000001</v>
      </c>
      <c r="H35" s="156">
        <v>17.44755</v>
      </c>
      <c r="I35" s="156">
        <v>18.56326</v>
      </c>
      <c r="J35" s="156">
        <v>20.861969999999999</v>
      </c>
      <c r="K35" s="156">
        <v>21.977679999999999</v>
      </c>
      <c r="L35" s="156">
        <v>23.95139</v>
      </c>
      <c r="M35" s="156">
        <v>25.0671</v>
      </c>
      <c r="N35" s="156">
        <v>22.839190000000002</v>
      </c>
      <c r="O35" s="156">
        <v>19.639255000000002</v>
      </c>
      <c r="P35" s="156">
        <v>15.968980000000002</v>
      </c>
      <c r="Q35" s="156">
        <v>12.8605</v>
      </c>
      <c r="R35" s="157"/>
    </row>
    <row r="36" spans="1:18" s="158" customFormat="1" ht="17.100000000000001" customHeight="1">
      <c r="A36" s="154" t="s">
        <v>229</v>
      </c>
      <c r="B36" s="155" t="s">
        <v>230</v>
      </c>
      <c r="C36" s="178">
        <v>240</v>
      </c>
      <c r="D36" s="156">
        <v>15.804090000000002</v>
      </c>
      <c r="E36" s="156">
        <v>20.531180000000003</v>
      </c>
      <c r="F36" s="156">
        <v>26.419270000000001</v>
      </c>
      <c r="G36" s="156">
        <v>31.67286</v>
      </c>
      <c r="H36" s="156">
        <v>36.097950000000004</v>
      </c>
      <c r="I36" s="156">
        <v>41.373540000000006</v>
      </c>
      <c r="J36" s="156">
        <v>45.798630000000003</v>
      </c>
      <c r="K36" s="156">
        <v>51.384720000000002</v>
      </c>
      <c r="L36" s="156">
        <v>55.809810000000006</v>
      </c>
      <c r="M36" s="156">
        <v>61.530900000000003</v>
      </c>
      <c r="N36" s="156">
        <v>58.170900000000003</v>
      </c>
      <c r="O36" s="156">
        <v>53.318400000000004</v>
      </c>
      <c r="P36" s="156">
        <v>44.604900000000001</v>
      </c>
      <c r="Q36" s="156">
        <v>44.004899999999999</v>
      </c>
      <c r="R36" s="159"/>
    </row>
    <row r="37" spans="1:18" s="158" customFormat="1" ht="17.100000000000001" customHeight="1">
      <c r="A37" s="154" t="s">
        <v>231</v>
      </c>
      <c r="B37" s="155" t="s">
        <v>232</v>
      </c>
      <c r="C37" s="178">
        <v>240</v>
      </c>
      <c r="D37" s="156">
        <v>15.450660000000001</v>
      </c>
      <c r="E37" s="156">
        <v>18.582320000000003</v>
      </c>
      <c r="F37" s="156">
        <v>21.713980000000003</v>
      </c>
      <c r="G37" s="156">
        <v>25.034640000000003</v>
      </c>
      <c r="H37" s="156">
        <v>29.983800000000002</v>
      </c>
      <c r="I37" s="156">
        <v>33.515460000000004</v>
      </c>
      <c r="J37" s="156">
        <v>38.275620000000004</v>
      </c>
      <c r="K37" s="156">
        <v>41.807280000000006</v>
      </c>
      <c r="L37" s="156">
        <v>46.229939999999999</v>
      </c>
      <c r="M37" s="156">
        <v>49.761600000000001</v>
      </c>
      <c r="N37" s="156">
        <v>47.494155000000006</v>
      </c>
      <c r="O37" s="156">
        <v>38.268397500000006</v>
      </c>
      <c r="P37" s="156">
        <v>33.386535000000002</v>
      </c>
      <c r="Q37" s="156">
        <v>30.181575000000002</v>
      </c>
      <c r="R37" s="159"/>
    </row>
    <row r="38" spans="1:18" s="158" customFormat="1" ht="17.100000000000001" customHeight="1">
      <c r="A38" s="154" t="s">
        <v>233</v>
      </c>
      <c r="B38" s="155" t="s">
        <v>234</v>
      </c>
      <c r="C38" s="178">
        <v>240</v>
      </c>
      <c r="D38" s="156">
        <v>15.964740000000001</v>
      </c>
      <c r="E38" s="156">
        <v>19.610480000000003</v>
      </c>
      <c r="F38" s="156">
        <v>23.256220000000003</v>
      </c>
      <c r="G38" s="156">
        <v>27.090960000000003</v>
      </c>
      <c r="H38" s="156">
        <v>32.554200000000002</v>
      </c>
      <c r="I38" s="156">
        <v>36.599940000000004</v>
      </c>
      <c r="J38" s="156">
        <v>41.874180000000003</v>
      </c>
      <c r="K38" s="156">
        <v>45.919920000000005</v>
      </c>
      <c r="L38" s="156">
        <v>50.856659999999998</v>
      </c>
      <c r="M38" s="156">
        <v>54.9024</v>
      </c>
      <c r="N38" s="156">
        <v>52.634955000000005</v>
      </c>
      <c r="O38" s="156">
        <v>41.957947500000003</v>
      </c>
      <c r="P38" s="156">
        <v>37.076085000000006</v>
      </c>
      <c r="Q38" s="156">
        <v>33.871125000000006</v>
      </c>
      <c r="R38" s="159"/>
    </row>
    <row r="39" spans="1:18" s="158" customFormat="1" ht="17.100000000000001" customHeight="1">
      <c r="A39" s="154" t="s">
        <v>235</v>
      </c>
      <c r="B39" s="155" t="s">
        <v>236</v>
      </c>
      <c r="C39" s="177">
        <v>292</v>
      </c>
      <c r="D39" s="156">
        <v>23.59224</v>
      </c>
      <c r="E39" s="156">
        <v>27.237980000000004</v>
      </c>
      <c r="F39" s="156">
        <v>30.88372</v>
      </c>
      <c r="G39" s="156">
        <v>34.799460000000003</v>
      </c>
      <c r="H39" s="156">
        <v>41.531700000000008</v>
      </c>
      <c r="I39" s="156">
        <v>45.577440000000003</v>
      </c>
      <c r="J39" s="156">
        <v>52.350180000000009</v>
      </c>
      <c r="K39" s="156">
        <v>56.395920000000004</v>
      </c>
      <c r="L39" s="156">
        <v>63.047159999999998</v>
      </c>
      <c r="M39" s="156">
        <v>67.0929</v>
      </c>
      <c r="N39" s="156">
        <v>64.745400000000004</v>
      </c>
      <c r="O39" s="156">
        <v>51.975825</v>
      </c>
      <c r="P39" s="156">
        <v>44.112825000000001</v>
      </c>
      <c r="Q39" s="156">
        <v>38.274825</v>
      </c>
      <c r="R39" s="159"/>
    </row>
    <row r="40" spans="1:18" s="158" customFormat="1" ht="17.100000000000001" customHeight="1">
      <c r="A40" s="154" t="s">
        <v>237</v>
      </c>
      <c r="B40" s="155" t="s">
        <v>238</v>
      </c>
      <c r="C40" s="177">
        <v>300</v>
      </c>
      <c r="D40" s="156">
        <v>12.886660000000001</v>
      </c>
      <c r="E40" s="156">
        <v>13.851320000000001</v>
      </c>
      <c r="F40" s="156">
        <v>14.81598</v>
      </c>
      <c r="G40" s="156">
        <v>15.96264</v>
      </c>
      <c r="H40" s="156">
        <v>18.692299999999999</v>
      </c>
      <c r="I40" s="156">
        <v>20.056960000000004</v>
      </c>
      <c r="J40" s="156">
        <v>22.604620000000001</v>
      </c>
      <c r="K40" s="156">
        <v>23.969280000000001</v>
      </c>
      <c r="L40" s="156">
        <v>26.191939999999999</v>
      </c>
      <c r="M40" s="156">
        <v>27.556600000000003</v>
      </c>
      <c r="N40" s="156">
        <v>25.328690000000002</v>
      </c>
      <c r="O40" s="156">
        <v>22.128754999999998</v>
      </c>
      <c r="P40" s="156">
        <v>18.458480000000002</v>
      </c>
      <c r="Q40" s="156">
        <v>15.35</v>
      </c>
      <c r="R40" s="159"/>
    </row>
    <row r="41" spans="1:18" s="153" customFormat="1" ht="17.100000000000001" customHeight="1">
      <c r="A41" s="154" t="s">
        <v>239</v>
      </c>
      <c r="B41" s="155" t="s">
        <v>240</v>
      </c>
      <c r="C41" s="178">
        <v>310</v>
      </c>
      <c r="D41" s="156">
        <v>13.490900000000002</v>
      </c>
      <c r="E41" s="156">
        <v>14.027600000000001</v>
      </c>
      <c r="F41" s="156">
        <v>14.564299999999999</v>
      </c>
      <c r="G41" s="156">
        <v>15.3012</v>
      </c>
      <c r="H41" s="156">
        <v>17.7394</v>
      </c>
      <c r="I41" s="156">
        <v>18.676100000000002</v>
      </c>
      <c r="J41" s="156">
        <v>20.914099999999998</v>
      </c>
      <c r="K41" s="156">
        <v>21.8508</v>
      </c>
      <c r="L41" s="156">
        <v>23.731300000000001</v>
      </c>
      <c r="M41" s="156">
        <v>24.667999999999999</v>
      </c>
      <c r="N41" s="156">
        <v>22.337299000000002</v>
      </c>
      <c r="O41" s="156">
        <v>18.877370500000001</v>
      </c>
      <c r="P41" s="156">
        <v>14.900068000000001</v>
      </c>
      <c r="Q41" s="156">
        <v>11.54074</v>
      </c>
      <c r="R41" s="157"/>
    </row>
    <row r="42" spans="1:18" s="158" customFormat="1" ht="17.100000000000001" customHeight="1">
      <c r="A42" s="154" t="s">
        <v>241</v>
      </c>
      <c r="B42" s="155" t="s">
        <v>242</v>
      </c>
      <c r="C42" s="177">
        <v>320</v>
      </c>
      <c r="D42" s="156">
        <v>13.044150000000002</v>
      </c>
      <c r="E42" s="156">
        <v>13.998800000000001</v>
      </c>
      <c r="F42" s="156">
        <v>16.100950000000001</v>
      </c>
      <c r="G42" s="156">
        <v>18.486600000000003</v>
      </c>
      <c r="H42" s="156">
        <v>20.71875</v>
      </c>
      <c r="I42" s="156">
        <v>22.640400000000003</v>
      </c>
      <c r="J42" s="156">
        <v>25.439550000000001</v>
      </c>
      <c r="K42" s="156">
        <v>27.428700000000003</v>
      </c>
      <c r="L42" s="156">
        <v>29.620349999999998</v>
      </c>
      <c r="M42" s="156">
        <v>29.620349999999998</v>
      </c>
      <c r="N42" s="156">
        <v>27.939000000000004</v>
      </c>
      <c r="O42" s="156">
        <v>27.339000000000002</v>
      </c>
      <c r="P42" s="156">
        <v>23.512500000000003</v>
      </c>
      <c r="Q42" s="156">
        <v>20.9955</v>
      </c>
      <c r="R42" s="159"/>
    </row>
    <row r="43" spans="1:18" s="158" customFormat="1" ht="17.100000000000001" customHeight="1">
      <c r="A43" s="154" t="s">
        <v>243</v>
      </c>
      <c r="B43" s="155" t="s">
        <v>244</v>
      </c>
      <c r="C43" s="178">
        <v>330</v>
      </c>
      <c r="D43" s="156">
        <v>13.895460000000002</v>
      </c>
      <c r="E43" s="156">
        <v>14.83672</v>
      </c>
      <c r="F43" s="156">
        <v>15.777979999999999</v>
      </c>
      <c r="G43" s="156">
        <v>16.919440000000002</v>
      </c>
      <c r="H43" s="156">
        <v>19.7622</v>
      </c>
      <c r="I43" s="156">
        <v>21.103460000000002</v>
      </c>
      <c r="J43" s="156">
        <v>23.746019999999998</v>
      </c>
      <c r="K43" s="156">
        <v>25.087280000000003</v>
      </c>
      <c r="L43" s="156">
        <v>27.372340000000001</v>
      </c>
      <c r="M43" s="156">
        <v>28.713600000000003</v>
      </c>
      <c r="N43" s="156">
        <v>26.382898999999998</v>
      </c>
      <c r="O43" s="156">
        <v>22.922970499999998</v>
      </c>
      <c r="P43" s="156">
        <v>18.945668000000001</v>
      </c>
      <c r="Q43" s="156">
        <v>15.586340000000002</v>
      </c>
      <c r="R43" s="159"/>
    </row>
    <row r="44" spans="1:18" s="153" customFormat="1" ht="17.100000000000001" customHeight="1">
      <c r="A44" s="154" t="s">
        <v>245</v>
      </c>
      <c r="B44" s="155" t="s">
        <v>246</v>
      </c>
      <c r="C44" s="177">
        <v>340</v>
      </c>
      <c r="D44" s="156">
        <v>13.86101</v>
      </c>
      <c r="E44" s="156">
        <v>15.657020000000001</v>
      </c>
      <c r="F44" s="156">
        <v>17.752030000000001</v>
      </c>
      <c r="G44" s="156">
        <v>18.508040000000001</v>
      </c>
      <c r="H44" s="156">
        <v>19.508050000000001</v>
      </c>
      <c r="I44" s="156">
        <v>20.677060000000004</v>
      </c>
      <c r="J44" s="156">
        <v>21.677070000000001</v>
      </c>
      <c r="K44" s="156">
        <v>22.820080000000001</v>
      </c>
      <c r="L44" s="156">
        <v>23.67709</v>
      </c>
      <c r="M44" s="156">
        <v>24.534099999999999</v>
      </c>
      <c r="N44" s="156">
        <v>23.334099999999999</v>
      </c>
      <c r="O44" s="156">
        <v>21.109099999999998</v>
      </c>
      <c r="P44" s="156">
        <v>15.582100000000001</v>
      </c>
      <c r="Q44" s="156">
        <v>11.680099999999999</v>
      </c>
      <c r="R44" s="157"/>
    </row>
    <row r="45" spans="1:18" s="158" customFormat="1" ht="17.100000000000001" customHeight="1">
      <c r="A45" s="154" t="s">
        <v>247</v>
      </c>
      <c r="B45" s="155" t="s">
        <v>248</v>
      </c>
      <c r="C45" s="178">
        <v>350</v>
      </c>
      <c r="D45" s="156">
        <v>15.240330000000002</v>
      </c>
      <c r="E45" s="156">
        <v>18.161660000000001</v>
      </c>
      <c r="F45" s="156">
        <v>21.082990000000002</v>
      </c>
      <c r="G45" s="156">
        <v>24.19332</v>
      </c>
      <c r="H45" s="156">
        <v>28.93215</v>
      </c>
      <c r="I45" s="156">
        <v>32.253479999999996</v>
      </c>
      <c r="J45" s="156">
        <v>36.803310000000003</v>
      </c>
      <c r="K45" s="156">
        <v>40.124639999999999</v>
      </c>
      <c r="L45" s="156">
        <v>44.336970000000001</v>
      </c>
      <c r="M45" s="156">
        <v>47.658300000000004</v>
      </c>
      <c r="N45" s="156">
        <v>45.390855000000002</v>
      </c>
      <c r="O45" s="156">
        <v>38.335897500000002</v>
      </c>
      <c r="P45" s="156">
        <v>33.454035000000005</v>
      </c>
      <c r="Q45" s="156">
        <v>30.249075000000001</v>
      </c>
      <c r="R45" s="157"/>
    </row>
    <row r="46" spans="1:18" s="153" customFormat="1" ht="17.100000000000001" customHeight="1">
      <c r="A46" s="154" t="s">
        <v>249</v>
      </c>
      <c r="B46" s="155" t="s">
        <v>250</v>
      </c>
      <c r="C46" s="177">
        <v>360</v>
      </c>
      <c r="D46" s="156">
        <v>15.050115000000002</v>
      </c>
      <c r="E46" s="156">
        <v>17.781230000000001</v>
      </c>
      <c r="F46" s="156">
        <v>20.512345</v>
      </c>
      <c r="G46" s="156">
        <v>23.432459999999999</v>
      </c>
      <c r="H46" s="156">
        <v>27.981075000000001</v>
      </c>
      <c r="I46" s="156">
        <v>31.112190000000005</v>
      </c>
      <c r="J46" s="156">
        <v>35.471805000000003</v>
      </c>
      <c r="K46" s="156">
        <v>38.602919999999997</v>
      </c>
      <c r="L46" s="156">
        <v>42.625035000000004</v>
      </c>
      <c r="M46" s="156">
        <v>45.756150000000005</v>
      </c>
      <c r="N46" s="156">
        <v>43.48870500000001</v>
      </c>
      <c r="O46" s="156">
        <v>37.384822500000006</v>
      </c>
      <c r="P46" s="156">
        <v>32.502960000000002</v>
      </c>
      <c r="Q46" s="156">
        <v>29.298000000000002</v>
      </c>
      <c r="R46" s="157"/>
    </row>
    <row r="47" spans="1:18" s="158" customFormat="1" ht="17.100000000000001" customHeight="1">
      <c r="A47" s="154" t="s">
        <v>251</v>
      </c>
      <c r="B47" s="155" t="s">
        <v>252</v>
      </c>
      <c r="C47" s="178">
        <v>370</v>
      </c>
      <c r="D47" s="156">
        <v>14.489325000000001</v>
      </c>
      <c r="E47" s="156">
        <v>16.659649999999999</v>
      </c>
      <c r="F47" s="156">
        <v>18.829975000000001</v>
      </c>
      <c r="G47" s="156">
        <v>21.189300000000003</v>
      </c>
      <c r="H47" s="156">
        <v>25.177125</v>
      </c>
      <c r="I47" s="156">
        <v>27.747450000000004</v>
      </c>
      <c r="J47" s="156">
        <v>31.546275000000001</v>
      </c>
      <c r="K47" s="156">
        <v>34.116600000000005</v>
      </c>
      <c r="L47" s="156">
        <v>37.577925</v>
      </c>
      <c r="M47" s="156">
        <v>40.148250000000004</v>
      </c>
      <c r="N47" s="156">
        <v>37.880805000000009</v>
      </c>
      <c r="O47" s="156">
        <v>34.580872499999998</v>
      </c>
      <c r="P47" s="156">
        <v>29.699010000000001</v>
      </c>
      <c r="Q47" s="156">
        <v>26.494050000000001</v>
      </c>
      <c r="R47" s="159"/>
    </row>
    <row r="48" spans="1:18" s="153" customFormat="1" ht="17.100000000000001" customHeight="1">
      <c r="A48" s="154" t="s">
        <v>253</v>
      </c>
      <c r="B48" s="155" t="s">
        <v>254</v>
      </c>
      <c r="C48" s="177">
        <v>380</v>
      </c>
      <c r="D48" s="156">
        <v>15.112485000000001</v>
      </c>
      <c r="E48" s="156">
        <v>17.122970000000002</v>
      </c>
      <c r="F48" s="156">
        <v>19.133455000000001</v>
      </c>
      <c r="G48" s="156">
        <v>21.359940000000002</v>
      </c>
      <c r="H48" s="156">
        <v>25.282425000000003</v>
      </c>
      <c r="I48" s="156">
        <v>27.692910000000001</v>
      </c>
      <c r="J48" s="156">
        <v>31.426394999999999</v>
      </c>
      <c r="K48" s="156">
        <v>33.836880000000008</v>
      </c>
      <c r="L48" s="156">
        <v>37.219365000000003</v>
      </c>
      <c r="M48" s="156">
        <v>39.629850000000005</v>
      </c>
      <c r="N48" s="156">
        <v>38.065349999999995</v>
      </c>
      <c r="O48" s="156">
        <v>34.414350000000006</v>
      </c>
      <c r="P48" s="156">
        <v>30.182850000000002</v>
      </c>
      <c r="Q48" s="156">
        <v>26.639849999999999</v>
      </c>
      <c r="R48" s="157"/>
    </row>
    <row r="49" spans="1:18" s="153" customFormat="1" ht="17.100000000000001" customHeight="1">
      <c r="A49" s="154" t="s">
        <v>255</v>
      </c>
      <c r="B49" s="155" t="s">
        <v>256</v>
      </c>
      <c r="C49" s="178">
        <v>382</v>
      </c>
      <c r="D49" s="156">
        <v>23.833485000000003</v>
      </c>
      <c r="E49" s="156">
        <v>25.843969999999999</v>
      </c>
      <c r="F49" s="156">
        <v>27.854455000000002</v>
      </c>
      <c r="G49" s="156">
        <v>30.175440000000002</v>
      </c>
      <c r="H49" s="156">
        <v>35.542425000000001</v>
      </c>
      <c r="I49" s="156">
        <v>37.952910000000003</v>
      </c>
      <c r="J49" s="156">
        <v>43.360395000000004</v>
      </c>
      <c r="K49" s="156">
        <v>45.770880000000005</v>
      </c>
      <c r="L49" s="156">
        <v>51.124365000000004</v>
      </c>
      <c r="M49" s="156">
        <v>53.534849999999999</v>
      </c>
      <c r="N49" s="156">
        <v>51.59235000000001</v>
      </c>
      <c r="O49" s="156">
        <v>45.605850000000004</v>
      </c>
      <c r="P49" s="156">
        <v>38.053350000000002</v>
      </c>
      <c r="Q49" s="156">
        <v>31.54035</v>
      </c>
      <c r="R49" s="157"/>
    </row>
    <row r="50" spans="1:18" s="158" customFormat="1" ht="17.100000000000001" customHeight="1">
      <c r="A50" s="154" t="s">
        <v>257</v>
      </c>
      <c r="B50" s="155" t="s">
        <v>258</v>
      </c>
      <c r="C50" s="177">
        <v>390</v>
      </c>
      <c r="D50" s="156">
        <v>14.06367</v>
      </c>
      <c r="E50" s="156">
        <v>15.808340000000001</v>
      </c>
      <c r="F50" s="156">
        <v>17.55301</v>
      </c>
      <c r="G50" s="156">
        <v>19.48668</v>
      </c>
      <c r="H50" s="156">
        <v>23.048850000000002</v>
      </c>
      <c r="I50" s="156">
        <v>25.193520000000003</v>
      </c>
      <c r="J50" s="156">
        <v>28.566689999999998</v>
      </c>
      <c r="K50" s="156">
        <v>30.711360000000003</v>
      </c>
      <c r="L50" s="156">
        <v>33.747030000000002</v>
      </c>
      <c r="M50" s="156">
        <v>35.8917</v>
      </c>
      <c r="N50" s="156">
        <v>33.624255000000005</v>
      </c>
      <c r="O50" s="156">
        <v>30.324322500000001</v>
      </c>
      <c r="P50" s="156">
        <v>26.535960000000003</v>
      </c>
      <c r="Q50" s="156">
        <v>23.331000000000003</v>
      </c>
      <c r="R50" s="157"/>
    </row>
    <row r="51" spans="1:18" s="158" customFormat="1" ht="17.100000000000001" customHeight="1">
      <c r="A51" s="154" t="s">
        <v>259</v>
      </c>
      <c r="B51" s="155" t="s">
        <v>260</v>
      </c>
      <c r="C51" s="177">
        <v>400</v>
      </c>
      <c r="D51" s="156">
        <v>11.729250000000002</v>
      </c>
      <c r="E51" s="156">
        <v>13.961</v>
      </c>
      <c r="F51" s="156">
        <v>17.407750000000004</v>
      </c>
      <c r="G51" s="156">
        <v>20.287500000000001</v>
      </c>
      <c r="H51" s="156">
        <v>22.433250000000001</v>
      </c>
      <c r="I51" s="156">
        <v>25.240500000000004</v>
      </c>
      <c r="J51" s="156">
        <v>27.38625</v>
      </c>
      <c r="K51" s="156">
        <v>30.693000000000001</v>
      </c>
      <c r="L51" s="156">
        <v>32.838750000000005</v>
      </c>
      <c r="M51" s="156">
        <v>36.172499999999999</v>
      </c>
      <c r="N51" s="156">
        <v>34.972500000000004</v>
      </c>
      <c r="O51" s="156">
        <v>28.5</v>
      </c>
      <c r="P51" s="156">
        <v>27.9</v>
      </c>
      <c r="Q51" s="156">
        <v>25.086000000000002</v>
      </c>
      <c r="R51" s="159"/>
    </row>
    <row r="52" spans="1:18" s="158" customFormat="1" ht="17.100000000000001" customHeight="1">
      <c r="A52" s="154" t="s">
        <v>261</v>
      </c>
      <c r="B52" s="155" t="s">
        <v>262</v>
      </c>
      <c r="C52" s="177">
        <v>410</v>
      </c>
      <c r="D52" s="156">
        <v>14.991930000000002</v>
      </c>
      <c r="E52" s="156">
        <v>17.664860000000001</v>
      </c>
      <c r="F52" s="156">
        <v>20.337789999999998</v>
      </c>
      <c r="G52" s="156">
        <v>23.199719999999999</v>
      </c>
      <c r="H52" s="156">
        <v>27.690150000000003</v>
      </c>
      <c r="I52" s="156">
        <v>30.763080000000002</v>
      </c>
      <c r="J52" s="156">
        <v>35.064510000000006</v>
      </c>
      <c r="K52" s="156">
        <v>38.137440000000012</v>
      </c>
      <c r="L52" s="156">
        <v>42.101370000000003</v>
      </c>
      <c r="M52" s="156">
        <v>45.174300000000002</v>
      </c>
      <c r="N52" s="156">
        <v>42.906855000000007</v>
      </c>
      <c r="O52" s="156">
        <v>37.093897500000004</v>
      </c>
      <c r="P52" s="156">
        <v>32.212035</v>
      </c>
      <c r="Q52" s="156">
        <v>29.007075000000004</v>
      </c>
      <c r="R52" s="159"/>
    </row>
    <row r="53" spans="1:18" s="153" customFormat="1" ht="17.100000000000001" customHeight="1">
      <c r="A53" s="154" t="s">
        <v>263</v>
      </c>
      <c r="B53" s="155" t="s">
        <v>264</v>
      </c>
      <c r="C53" s="177">
        <v>420</v>
      </c>
      <c r="D53" s="156">
        <v>13.233690000000001</v>
      </c>
      <c r="E53" s="156">
        <v>14.607379999999999</v>
      </c>
      <c r="F53" s="156">
        <v>15.981069999999999</v>
      </c>
      <c r="G53" s="156">
        <v>17.543760000000002</v>
      </c>
      <c r="H53" s="156">
        <v>20.653950000000002</v>
      </c>
      <c r="I53" s="156">
        <v>22.427640000000004</v>
      </c>
      <c r="J53" s="156">
        <v>25.36233</v>
      </c>
      <c r="K53" s="156">
        <v>27.136020000000006</v>
      </c>
      <c r="L53" s="156">
        <v>29.814210000000003</v>
      </c>
      <c r="M53" s="156">
        <v>31.587900000000001</v>
      </c>
      <c r="N53" s="156">
        <v>30.036900000000003</v>
      </c>
      <c r="O53" s="156">
        <v>26.709900000000001</v>
      </c>
      <c r="P53" s="156">
        <v>22.910400000000003</v>
      </c>
      <c r="Q53" s="156">
        <v>19.664400000000001</v>
      </c>
      <c r="R53" s="157"/>
    </row>
    <row r="54" spans="1:18" s="153" customFormat="1" ht="17.100000000000001" customHeight="1">
      <c r="A54" s="154" t="s">
        <v>265</v>
      </c>
      <c r="B54" s="155" t="s">
        <v>266</v>
      </c>
      <c r="C54" s="177">
        <v>430</v>
      </c>
      <c r="D54" s="156">
        <v>14.630670000000002</v>
      </c>
      <c r="E54" s="156">
        <v>16.780340000000002</v>
      </c>
      <c r="F54" s="156">
        <v>18.457509999999999</v>
      </c>
      <c r="G54" s="156">
        <v>20.526180000000004</v>
      </c>
      <c r="H54" s="156">
        <v>23.075850000000003</v>
      </c>
      <c r="I54" s="156">
        <v>25.558020000000003</v>
      </c>
      <c r="J54" s="156">
        <v>29.039190000000001</v>
      </c>
      <c r="K54" s="156">
        <v>32.42586</v>
      </c>
      <c r="L54" s="156">
        <v>35.043030000000002</v>
      </c>
      <c r="M54" s="156">
        <v>37.835700000000003</v>
      </c>
      <c r="N54" s="156">
        <v>36.6357</v>
      </c>
      <c r="O54" s="156">
        <v>28.2057</v>
      </c>
      <c r="P54" s="156">
        <v>25.796700000000005</v>
      </c>
      <c r="Q54" s="156">
        <v>25.196700000000003</v>
      </c>
      <c r="R54" s="157"/>
    </row>
    <row r="55" spans="1:18" s="153" customFormat="1" ht="17.100000000000001" customHeight="1">
      <c r="A55" s="154" t="s">
        <v>267</v>
      </c>
      <c r="B55" s="155" t="s">
        <v>268</v>
      </c>
      <c r="C55" s="177">
        <v>440</v>
      </c>
      <c r="D55" s="156">
        <v>15.141645</v>
      </c>
      <c r="E55" s="156">
        <v>17.964290000000002</v>
      </c>
      <c r="F55" s="156">
        <v>20.786935</v>
      </c>
      <c r="G55" s="156">
        <v>23.798580000000001</v>
      </c>
      <c r="H55" s="156">
        <v>28.438725000000002</v>
      </c>
      <c r="I55" s="156">
        <v>31.661370000000005</v>
      </c>
      <c r="J55" s="156">
        <v>36.112515000000002</v>
      </c>
      <c r="K55" s="156">
        <v>39.335160000000002</v>
      </c>
      <c r="L55" s="156">
        <v>43.448805</v>
      </c>
      <c r="M55" s="156">
        <v>46.67145</v>
      </c>
      <c r="N55" s="156">
        <v>44.404005000000012</v>
      </c>
      <c r="O55" s="156">
        <v>37.842472500000007</v>
      </c>
      <c r="P55" s="156">
        <v>32.960610000000003</v>
      </c>
      <c r="Q55" s="156">
        <v>29.755649999999999</v>
      </c>
      <c r="R55" s="157"/>
    </row>
    <row r="56" spans="1:18" ht="17.100000000000001" customHeight="1">
      <c r="A56" s="154" t="s">
        <v>269</v>
      </c>
      <c r="B56" s="155" t="s">
        <v>270</v>
      </c>
      <c r="C56" s="177">
        <v>450</v>
      </c>
      <c r="D56" s="156">
        <v>15.900615000000002</v>
      </c>
      <c r="E56" s="156">
        <v>18.631730000000001</v>
      </c>
      <c r="F56" s="156">
        <v>21.362845</v>
      </c>
      <c r="G56" s="156">
        <v>24.296460000000003</v>
      </c>
      <c r="H56" s="156">
        <v>28.939575000000001</v>
      </c>
      <c r="I56" s="156">
        <v>32.070690000000006</v>
      </c>
      <c r="J56" s="156">
        <v>36.524805000000001</v>
      </c>
      <c r="K56" s="156">
        <v>39.655919999999995</v>
      </c>
      <c r="L56" s="156">
        <v>43.772534999999998</v>
      </c>
      <c r="M56" s="156">
        <v>46.903649999999999</v>
      </c>
      <c r="N56" s="156">
        <v>44.529150000000001</v>
      </c>
      <c r="O56" s="156">
        <v>41.026650000000004</v>
      </c>
      <c r="P56" s="156">
        <v>35.890650000000001</v>
      </c>
      <c r="Q56" s="156">
        <v>32.48265</v>
      </c>
      <c r="R56" s="160"/>
    </row>
    <row r="57" spans="1:18" ht="17.100000000000001" customHeight="1">
      <c r="A57" s="154" t="s">
        <v>271</v>
      </c>
      <c r="B57" s="155" t="s">
        <v>272</v>
      </c>
      <c r="C57" s="177">
        <v>460</v>
      </c>
      <c r="D57" s="156">
        <v>12.423150000000001</v>
      </c>
      <c r="E57" s="156">
        <v>14.282300000000001</v>
      </c>
      <c r="F57" s="156">
        <v>15.938950000000002</v>
      </c>
      <c r="G57" s="156">
        <v>17.919600000000003</v>
      </c>
      <c r="H57" s="156">
        <v>19.96275</v>
      </c>
      <c r="I57" s="156">
        <v>22.032900000000001</v>
      </c>
      <c r="J57" s="156">
        <v>25.129049999999999</v>
      </c>
      <c r="K57" s="156">
        <v>27.982200000000002</v>
      </c>
      <c r="L57" s="156">
        <v>30.389849999999999</v>
      </c>
      <c r="M57" s="156">
        <v>32.122500000000002</v>
      </c>
      <c r="N57" s="156">
        <v>30.058500000000002</v>
      </c>
      <c r="O57" s="156">
        <v>28.621500000000001</v>
      </c>
      <c r="P57" s="156">
        <v>26.779500000000006</v>
      </c>
      <c r="Q57" s="156">
        <v>26.179500000000004</v>
      </c>
      <c r="R57" s="160"/>
    </row>
    <row r="58" spans="1:18" ht="17.100000000000001" customHeight="1">
      <c r="A58" s="154" t="s">
        <v>273</v>
      </c>
      <c r="B58" s="155" t="s">
        <v>274</v>
      </c>
      <c r="C58" s="177">
        <v>470</v>
      </c>
      <c r="D58" s="156">
        <v>11.091240000000003</v>
      </c>
      <c r="E58" s="156">
        <v>13.22498</v>
      </c>
      <c r="F58" s="156">
        <v>15.58822</v>
      </c>
      <c r="G58" s="156">
        <v>17.411460000000002</v>
      </c>
      <c r="H58" s="156">
        <v>20.2422</v>
      </c>
      <c r="I58" s="156">
        <v>22.627440000000004</v>
      </c>
      <c r="J58" s="156">
        <v>25.30968</v>
      </c>
      <c r="K58" s="156">
        <v>28.207920000000005</v>
      </c>
      <c r="L58" s="156">
        <v>30.876660000000001</v>
      </c>
      <c r="M58" s="156">
        <v>33.396900000000002</v>
      </c>
      <c r="N58" s="156">
        <v>29.4834</v>
      </c>
      <c r="O58" s="156">
        <v>27.843900000000001</v>
      </c>
      <c r="P58" s="156">
        <v>26.649900000000006</v>
      </c>
      <c r="Q58" s="156">
        <v>24.726900000000004</v>
      </c>
      <c r="R58" s="160"/>
    </row>
    <row r="59" spans="1:18" ht="17.100000000000001" customHeight="1">
      <c r="A59" s="154" t="s">
        <v>275</v>
      </c>
      <c r="B59" s="155" t="s">
        <v>276</v>
      </c>
      <c r="C59" s="177">
        <v>480</v>
      </c>
      <c r="D59" s="156">
        <v>13.719150000000003</v>
      </c>
      <c r="E59" s="156">
        <v>15.5783</v>
      </c>
      <c r="F59" s="156">
        <v>18.274450000000002</v>
      </c>
      <c r="G59" s="156">
        <v>19.701599999999999</v>
      </c>
      <c r="H59" s="156">
        <v>23.796749999999999</v>
      </c>
      <c r="I59" s="156">
        <v>26.109900000000003</v>
      </c>
      <c r="J59" s="156">
        <v>29.287049999999997</v>
      </c>
      <c r="K59" s="156">
        <v>31.127700000000001</v>
      </c>
      <c r="L59" s="156">
        <v>34.318350000000002</v>
      </c>
      <c r="M59" s="156">
        <v>36.766500000000001</v>
      </c>
      <c r="N59" s="156">
        <v>34.581000000000003</v>
      </c>
      <c r="O59" s="156">
        <v>33.684000000000005</v>
      </c>
      <c r="P59" s="156">
        <v>32.787000000000006</v>
      </c>
      <c r="Q59" s="156">
        <v>32.187000000000005</v>
      </c>
      <c r="R59" s="160"/>
    </row>
    <row r="60" spans="1:18" ht="17.100000000000001" customHeight="1">
      <c r="A60" s="154" t="s">
        <v>277</v>
      </c>
      <c r="B60" s="155" t="s">
        <v>278</v>
      </c>
      <c r="C60" s="177">
        <v>490</v>
      </c>
      <c r="D60" s="156">
        <v>14.489325000000001</v>
      </c>
      <c r="E60" s="156">
        <v>16.659649999999999</v>
      </c>
      <c r="F60" s="156">
        <v>18.829975000000001</v>
      </c>
      <c r="G60" s="156">
        <v>21.189300000000003</v>
      </c>
      <c r="H60" s="156">
        <v>25.177125</v>
      </c>
      <c r="I60" s="156">
        <v>27.747450000000004</v>
      </c>
      <c r="J60" s="156">
        <v>31.546275000000001</v>
      </c>
      <c r="K60" s="156">
        <v>34.116600000000005</v>
      </c>
      <c r="L60" s="156">
        <v>37.577925</v>
      </c>
      <c r="M60" s="156">
        <v>40.148250000000004</v>
      </c>
      <c r="N60" s="156">
        <v>37.880805000000009</v>
      </c>
      <c r="O60" s="156">
        <v>34.580872499999998</v>
      </c>
      <c r="P60" s="156">
        <v>29.699010000000001</v>
      </c>
      <c r="Q60" s="156">
        <v>26.494050000000001</v>
      </c>
      <c r="R60" s="160"/>
    </row>
    <row r="61" spans="1:18" ht="17.100000000000001" customHeight="1">
      <c r="A61" s="154" t="s">
        <v>279</v>
      </c>
      <c r="B61" s="155" t="s">
        <v>280</v>
      </c>
      <c r="C61" s="177">
        <v>500</v>
      </c>
      <c r="D61" s="156">
        <v>17.629290000000001</v>
      </c>
      <c r="E61" s="156">
        <v>21.022580000000001</v>
      </c>
      <c r="F61" s="156">
        <v>25.900870000000001</v>
      </c>
      <c r="G61" s="156">
        <v>30.779160000000005</v>
      </c>
      <c r="H61" s="156">
        <v>34.558949999999996</v>
      </c>
      <c r="I61" s="156">
        <v>39.081240000000001</v>
      </c>
      <c r="J61" s="156">
        <v>43.603530000000006</v>
      </c>
      <c r="K61" s="156">
        <v>48.152820000000006</v>
      </c>
      <c r="L61" s="156">
        <v>52.675110000000004</v>
      </c>
      <c r="M61" s="156">
        <v>57.197400000000002</v>
      </c>
      <c r="N61" s="156">
        <v>55.0929</v>
      </c>
      <c r="O61" s="156">
        <v>49.457400000000007</v>
      </c>
      <c r="P61" s="156">
        <v>44.672400000000003</v>
      </c>
      <c r="Q61" s="156">
        <v>39.9009</v>
      </c>
      <c r="R61" s="160"/>
    </row>
    <row r="62" spans="1:18" ht="17.100000000000001" customHeight="1">
      <c r="A62" s="154" t="s">
        <v>281</v>
      </c>
      <c r="B62" s="155" t="s">
        <v>282</v>
      </c>
      <c r="C62" s="177">
        <v>510</v>
      </c>
      <c r="D62" s="156">
        <v>14.044180000000001</v>
      </c>
      <c r="E62" s="156">
        <v>16.166360000000001</v>
      </c>
      <c r="F62" s="156">
        <v>18.288540000000001</v>
      </c>
      <c r="G62" s="156">
        <v>20.59272</v>
      </c>
      <c r="H62" s="156">
        <v>24.479900000000001</v>
      </c>
      <c r="I62" s="156">
        <v>27.002080000000003</v>
      </c>
      <c r="J62" s="156">
        <v>30.707260000000002</v>
      </c>
      <c r="K62" s="156">
        <v>33.229439999999997</v>
      </c>
      <c r="L62" s="156">
        <v>36.60962</v>
      </c>
      <c r="M62" s="156">
        <v>39.131800000000005</v>
      </c>
      <c r="N62" s="156">
        <v>36.903890000000004</v>
      </c>
      <c r="O62" s="156">
        <v>33.703955000000001</v>
      </c>
      <c r="P62" s="156">
        <v>30.033680000000004</v>
      </c>
      <c r="Q62" s="156">
        <v>26.9252</v>
      </c>
      <c r="R62" s="160"/>
    </row>
    <row r="63" spans="1:18" ht="17.100000000000001" customHeight="1">
      <c r="A63" s="154" t="s">
        <v>283</v>
      </c>
      <c r="B63" s="155" t="s">
        <v>284</v>
      </c>
      <c r="C63" s="177">
        <v>520</v>
      </c>
      <c r="D63" s="156">
        <v>14.838030000000002</v>
      </c>
      <c r="E63" s="156">
        <v>17.357060000000004</v>
      </c>
      <c r="F63" s="156">
        <v>19.876090000000001</v>
      </c>
      <c r="G63" s="156">
        <v>22.584119999999999</v>
      </c>
      <c r="H63" s="156">
        <v>26.920650000000002</v>
      </c>
      <c r="I63" s="156">
        <v>29.839680000000005</v>
      </c>
      <c r="J63" s="156">
        <v>33.987210000000005</v>
      </c>
      <c r="K63" s="156">
        <v>36.906239999999997</v>
      </c>
      <c r="L63" s="156">
        <v>40.716270000000002</v>
      </c>
      <c r="M63" s="156">
        <v>43.635300000000001</v>
      </c>
      <c r="N63" s="156">
        <v>41.367855000000006</v>
      </c>
      <c r="O63" s="156">
        <v>35.187697499999999</v>
      </c>
      <c r="P63" s="156">
        <v>30.305835000000002</v>
      </c>
      <c r="Q63" s="156">
        <v>27.100875000000002</v>
      </c>
      <c r="R63" s="160"/>
    </row>
    <row r="64" spans="1:18" ht="17.100000000000001" customHeight="1">
      <c r="A64" s="154" t="s">
        <v>285</v>
      </c>
      <c r="B64" s="155" t="s">
        <v>286</v>
      </c>
      <c r="C64" s="177">
        <v>530</v>
      </c>
      <c r="D64" s="156">
        <v>15.030000000000003</v>
      </c>
      <c r="E64" s="156">
        <v>17.741</v>
      </c>
      <c r="F64" s="156">
        <v>20.451999999999998</v>
      </c>
      <c r="G64" s="156">
        <v>23.352000000000004</v>
      </c>
      <c r="H64" s="156">
        <v>27.880500000000001</v>
      </c>
      <c r="I64" s="156">
        <v>30.991500000000002</v>
      </c>
      <c r="J64" s="156">
        <v>35.331000000000003</v>
      </c>
      <c r="K64" s="156">
        <v>38.442000000000007</v>
      </c>
      <c r="L64" s="156">
        <v>42.444000000000003</v>
      </c>
      <c r="M64" s="156">
        <v>45.555000000000007</v>
      </c>
      <c r="N64" s="156">
        <v>43.287554999999998</v>
      </c>
      <c r="O64" s="156">
        <v>37.284247500000006</v>
      </c>
      <c r="P64" s="156">
        <v>32.402385000000002</v>
      </c>
      <c r="Q64" s="156">
        <v>29.197425000000003</v>
      </c>
      <c r="R64" s="160"/>
    </row>
    <row r="65" spans="1:18" ht="17.100000000000001" customHeight="1">
      <c r="A65" s="154" t="s">
        <v>287</v>
      </c>
      <c r="B65" s="155" t="s">
        <v>288</v>
      </c>
      <c r="C65" s="177">
        <v>540</v>
      </c>
      <c r="D65" s="156">
        <v>16.656790000000001</v>
      </c>
      <c r="E65" s="156">
        <v>19.327180000000002</v>
      </c>
      <c r="F65" s="156">
        <v>21.99757</v>
      </c>
      <c r="G65" s="156">
        <v>24.886360000000003</v>
      </c>
      <c r="H65" s="156">
        <v>29.594750000000001</v>
      </c>
      <c r="I65" s="156">
        <v>32.665140000000001</v>
      </c>
      <c r="J65" s="156">
        <v>37.155130000000007</v>
      </c>
      <c r="K65" s="156">
        <v>40.225520000000003</v>
      </c>
      <c r="L65" s="156">
        <v>44.325510000000001</v>
      </c>
      <c r="M65" s="156">
        <v>47.395900000000005</v>
      </c>
      <c r="N65" s="156">
        <v>44.962407999999996</v>
      </c>
      <c r="O65" s="156">
        <v>37.282686000000005</v>
      </c>
      <c r="P65" s="156">
        <v>31.945356000000004</v>
      </c>
      <c r="Q65" s="156">
        <v>28.335180000000005</v>
      </c>
      <c r="R65" s="160"/>
    </row>
    <row r="66" spans="1:18" ht="17.100000000000001" customHeight="1">
      <c r="A66" s="154" t="s">
        <v>289</v>
      </c>
      <c r="B66" s="155" t="s">
        <v>290</v>
      </c>
      <c r="C66" s="177">
        <v>550</v>
      </c>
      <c r="D66" s="156">
        <v>17.699895000000001</v>
      </c>
      <c r="E66" s="156">
        <v>20.401040000000002</v>
      </c>
      <c r="F66" s="156">
        <v>23.102185000000002</v>
      </c>
      <c r="G66" s="156">
        <v>26.039580000000001</v>
      </c>
      <c r="H66" s="156">
        <v>30.912600000000001</v>
      </c>
      <c r="I66" s="156">
        <v>34.013745</v>
      </c>
      <c r="J66" s="156">
        <v>38.650515000000006</v>
      </c>
      <c r="K66" s="156">
        <v>41.751660000000001</v>
      </c>
      <c r="L66" s="156">
        <v>45.966555</v>
      </c>
      <c r="M66" s="156">
        <v>49.067700000000002</v>
      </c>
      <c r="N66" s="156">
        <v>46.533393750000002</v>
      </c>
      <c r="O66" s="156">
        <v>38.767678125000003</v>
      </c>
      <c r="P66" s="156">
        <v>33.088724999999997</v>
      </c>
      <c r="Q66" s="156">
        <v>29.232525000000003</v>
      </c>
      <c r="R66" s="160"/>
    </row>
    <row r="67" spans="1:18" ht="17.100000000000001" customHeight="1">
      <c r="A67" s="154" t="s">
        <v>291</v>
      </c>
      <c r="B67" s="155" t="s">
        <v>292</v>
      </c>
      <c r="C67" s="177">
        <v>560</v>
      </c>
      <c r="D67" s="156">
        <v>15.578910000000002</v>
      </c>
      <c r="E67" s="156">
        <v>18.838820000000002</v>
      </c>
      <c r="F67" s="156">
        <v>22.09873</v>
      </c>
      <c r="G67" s="156">
        <v>25.547640000000001</v>
      </c>
      <c r="H67" s="156">
        <v>30.625050000000002</v>
      </c>
      <c r="I67" s="156">
        <v>34.284960000000005</v>
      </c>
      <c r="J67" s="156">
        <v>39.173370000000006</v>
      </c>
      <c r="K67" s="156">
        <v>42.833280000000002</v>
      </c>
      <c r="L67" s="156">
        <v>47.384190000000004</v>
      </c>
      <c r="M67" s="156">
        <v>51.0441</v>
      </c>
      <c r="N67" s="156">
        <v>48.776655000000005</v>
      </c>
      <c r="O67" s="156">
        <v>40.02879750000001</v>
      </c>
      <c r="P67" s="156">
        <v>35.146934999999999</v>
      </c>
      <c r="Q67" s="156">
        <v>31.941975000000003</v>
      </c>
      <c r="R67" s="160"/>
    </row>
    <row r="68" spans="1:18" ht="17.100000000000001" customHeight="1">
      <c r="A68" s="154" t="s">
        <v>293</v>
      </c>
      <c r="B68" s="155" t="s">
        <v>294</v>
      </c>
      <c r="C68" s="177">
        <v>562</v>
      </c>
      <c r="D68" s="156">
        <v>23.206410000000002</v>
      </c>
      <c r="E68" s="156">
        <v>26.466320000000003</v>
      </c>
      <c r="F68" s="156">
        <v>29.726230000000001</v>
      </c>
      <c r="G68" s="156">
        <v>33.256140000000002</v>
      </c>
      <c r="H68" s="156">
        <v>39.602550000000001</v>
      </c>
      <c r="I68" s="156">
        <v>43.262460000000004</v>
      </c>
      <c r="J68" s="156">
        <v>49.649370000000012</v>
      </c>
      <c r="K68" s="156">
        <v>53.309280000000001</v>
      </c>
      <c r="L68" s="156">
        <v>59.574689999999997</v>
      </c>
      <c r="M68" s="156">
        <v>63.234600000000007</v>
      </c>
      <c r="N68" s="156">
        <v>60.887100000000004</v>
      </c>
      <c r="O68" s="156">
        <v>50.046675000000008</v>
      </c>
      <c r="P68" s="156">
        <v>42.183675000000008</v>
      </c>
      <c r="Q68" s="156">
        <v>36.345675000000007</v>
      </c>
      <c r="R68" s="160"/>
    </row>
    <row r="69" spans="1:18" ht="17.100000000000001" customHeight="1">
      <c r="A69" s="154" t="s">
        <v>295</v>
      </c>
      <c r="B69" s="155" t="s">
        <v>296</v>
      </c>
      <c r="C69" s="177">
        <v>570</v>
      </c>
      <c r="D69" s="156">
        <v>17.68899</v>
      </c>
      <c r="E69" s="156">
        <v>20.359380000000002</v>
      </c>
      <c r="F69" s="156">
        <v>23.029769999999999</v>
      </c>
      <c r="G69" s="156">
        <v>25.93676</v>
      </c>
      <c r="H69" s="156">
        <v>30.781649999999999</v>
      </c>
      <c r="I69" s="156">
        <v>33.852040000000002</v>
      </c>
      <c r="J69" s="156">
        <v>38.460330000000006</v>
      </c>
      <c r="K69" s="156">
        <v>41.530720000000002</v>
      </c>
      <c r="L69" s="156">
        <v>45.71651</v>
      </c>
      <c r="M69" s="156">
        <v>48.786899999999996</v>
      </c>
      <c r="N69" s="156">
        <v>46.250617000000005</v>
      </c>
      <c r="O69" s="156">
        <v>38.310901500000007</v>
      </c>
      <c r="P69" s="156">
        <v>32.666544000000002</v>
      </c>
      <c r="Q69" s="156">
        <v>28.805520000000001</v>
      </c>
      <c r="R69" s="160"/>
    </row>
    <row r="70" spans="1:18" ht="17.100000000000001" customHeight="1">
      <c r="A70" s="154" t="s">
        <v>297</v>
      </c>
      <c r="B70" s="155" t="s">
        <v>298</v>
      </c>
      <c r="C70" s="177">
        <v>580</v>
      </c>
      <c r="D70" s="156">
        <v>14.103495000000001</v>
      </c>
      <c r="E70" s="156">
        <v>15.88799</v>
      </c>
      <c r="F70" s="156">
        <v>17.672485000000002</v>
      </c>
      <c r="G70" s="156">
        <v>19.645980000000002</v>
      </c>
      <c r="H70" s="156">
        <v>23.247975</v>
      </c>
      <c r="I70" s="156">
        <v>25.432470000000002</v>
      </c>
      <c r="J70" s="156">
        <v>28.845465000000001</v>
      </c>
      <c r="K70" s="156">
        <v>31.029960000000003</v>
      </c>
      <c r="L70" s="156">
        <v>34.105455000000006</v>
      </c>
      <c r="M70" s="156">
        <v>36.289950000000005</v>
      </c>
      <c r="N70" s="156">
        <v>34.022505000000002</v>
      </c>
      <c r="O70" s="156">
        <v>30.722572500000002</v>
      </c>
      <c r="P70" s="156">
        <v>26.934210000000004</v>
      </c>
      <c r="Q70" s="156">
        <v>23.72925</v>
      </c>
      <c r="R70" s="160"/>
    </row>
    <row r="71" spans="1:18" ht="17.100000000000001" customHeight="1">
      <c r="A71" s="154" t="s">
        <v>299</v>
      </c>
      <c r="B71" s="155" t="s">
        <v>300</v>
      </c>
      <c r="C71" s="177">
        <v>590</v>
      </c>
      <c r="D71" s="156">
        <v>14.409220000000001</v>
      </c>
      <c r="E71" s="156">
        <v>16.896439999999998</v>
      </c>
      <c r="F71" s="156">
        <v>19.383659999999999</v>
      </c>
      <c r="G71" s="156">
        <v>22.052880000000002</v>
      </c>
      <c r="H71" s="156">
        <v>26.305099999999999</v>
      </c>
      <c r="I71" s="156">
        <v>29.192320000000002</v>
      </c>
      <c r="J71" s="156">
        <v>33.262540000000001</v>
      </c>
      <c r="K71" s="156">
        <v>36.149760000000001</v>
      </c>
      <c r="L71" s="156">
        <v>39.894980000000004</v>
      </c>
      <c r="M71" s="156">
        <v>42.782200000000003</v>
      </c>
      <c r="N71" s="156">
        <v>40.554289999999995</v>
      </c>
      <c r="O71" s="156">
        <v>37.354355000000005</v>
      </c>
      <c r="P71" s="156">
        <v>33.684080000000002</v>
      </c>
      <c r="Q71" s="156">
        <v>30.575600000000001</v>
      </c>
      <c r="R71" s="160"/>
    </row>
    <row r="72" spans="1:18" ht="17.100000000000001" customHeight="1">
      <c r="A72" s="154" t="s">
        <v>301</v>
      </c>
      <c r="B72" s="155" t="s">
        <v>302</v>
      </c>
      <c r="C72" s="177">
        <v>600</v>
      </c>
      <c r="D72" s="156">
        <v>22.626585000000002</v>
      </c>
      <c r="E72" s="156">
        <v>25.430870000000002</v>
      </c>
      <c r="F72" s="156">
        <v>28.235154999999999</v>
      </c>
      <c r="G72" s="156">
        <v>31.36074</v>
      </c>
      <c r="H72" s="156">
        <v>36.974775000000001</v>
      </c>
      <c r="I72" s="156">
        <v>40.179060000000007</v>
      </c>
      <c r="J72" s="156">
        <v>45.471795000000007</v>
      </c>
      <c r="K72" s="156">
        <v>48.676079999999999</v>
      </c>
      <c r="L72" s="156">
        <v>53.39506500000001</v>
      </c>
      <c r="M72" s="156">
        <v>56.599350000000008</v>
      </c>
      <c r="N72" s="156">
        <v>53.5846935</v>
      </c>
      <c r="O72" s="156">
        <v>48.394808250000004</v>
      </c>
      <c r="P72" s="156">
        <v>42.374592000000007</v>
      </c>
      <c r="Q72" s="156">
        <v>37.346160000000005</v>
      </c>
      <c r="R72" s="160"/>
    </row>
    <row r="73" spans="1:18" ht="17.100000000000001" customHeight="1">
      <c r="A73" s="154" t="s">
        <v>303</v>
      </c>
      <c r="B73" s="155" t="s">
        <v>304</v>
      </c>
      <c r="C73" s="177">
        <v>610</v>
      </c>
      <c r="D73" s="156">
        <v>15.050115000000002</v>
      </c>
      <c r="E73" s="156">
        <v>17.781230000000001</v>
      </c>
      <c r="F73" s="156">
        <v>20.512345</v>
      </c>
      <c r="G73" s="156">
        <v>23.432459999999999</v>
      </c>
      <c r="H73" s="156">
        <v>27.981075000000001</v>
      </c>
      <c r="I73" s="156">
        <v>31.112190000000005</v>
      </c>
      <c r="J73" s="156">
        <v>35.471805000000003</v>
      </c>
      <c r="K73" s="156">
        <v>38.602919999999997</v>
      </c>
      <c r="L73" s="156">
        <v>42.625035000000004</v>
      </c>
      <c r="M73" s="156">
        <v>45.756150000000005</v>
      </c>
      <c r="N73" s="156">
        <v>43.48870500000001</v>
      </c>
      <c r="O73" s="156">
        <v>37.384822500000006</v>
      </c>
      <c r="P73" s="156">
        <v>32.502960000000002</v>
      </c>
      <c r="Q73" s="156">
        <v>29.298000000000002</v>
      </c>
      <c r="R73" s="160"/>
    </row>
    <row r="74" spans="1:18" ht="17.100000000000001" customHeight="1">
      <c r="A74" s="154" t="s">
        <v>305</v>
      </c>
      <c r="B74" s="155" t="s">
        <v>306</v>
      </c>
      <c r="C74" s="177">
        <v>620</v>
      </c>
      <c r="D74" s="156">
        <v>14.409220000000001</v>
      </c>
      <c r="E74" s="156">
        <v>16.896439999999998</v>
      </c>
      <c r="F74" s="156">
        <v>19.383659999999999</v>
      </c>
      <c r="G74" s="156">
        <v>22.052880000000002</v>
      </c>
      <c r="H74" s="156">
        <v>26.305099999999999</v>
      </c>
      <c r="I74" s="156">
        <v>29.192320000000002</v>
      </c>
      <c r="J74" s="156">
        <v>33.262540000000001</v>
      </c>
      <c r="K74" s="156">
        <v>36.149760000000001</v>
      </c>
      <c r="L74" s="156">
        <v>39.894980000000004</v>
      </c>
      <c r="M74" s="156">
        <v>42.782200000000003</v>
      </c>
      <c r="N74" s="156">
        <v>40.554289999999995</v>
      </c>
      <c r="O74" s="156">
        <v>37.354355000000005</v>
      </c>
      <c r="P74" s="156">
        <v>33.684080000000002</v>
      </c>
      <c r="Q74" s="156">
        <v>30.575600000000001</v>
      </c>
      <c r="R74" s="160"/>
    </row>
    <row r="75" spans="1:18" ht="17.100000000000001" customHeight="1">
      <c r="A75" s="154" t="s">
        <v>307</v>
      </c>
      <c r="B75" s="155" t="s">
        <v>308</v>
      </c>
      <c r="C75" s="177">
        <v>630</v>
      </c>
      <c r="D75" s="156">
        <v>13.965120000000002</v>
      </c>
      <c r="E75" s="156">
        <v>15.61124</v>
      </c>
      <c r="F75" s="156">
        <v>17.257360000000002</v>
      </c>
      <c r="G75" s="156">
        <v>19.092480000000002</v>
      </c>
      <c r="H75" s="156">
        <v>22.556100000000001</v>
      </c>
      <c r="I75" s="156">
        <v>24.602220000000003</v>
      </c>
      <c r="J75" s="156">
        <v>27.876840000000001</v>
      </c>
      <c r="K75" s="156">
        <v>29.922960000000003</v>
      </c>
      <c r="L75" s="156">
        <v>32.860080000000004</v>
      </c>
      <c r="M75" s="156">
        <v>34.906199999999998</v>
      </c>
      <c r="N75" s="156">
        <v>32.638755000000003</v>
      </c>
      <c r="O75" s="156">
        <v>29.338822499999999</v>
      </c>
      <c r="P75" s="156">
        <v>25.550460000000001</v>
      </c>
      <c r="Q75" s="156">
        <v>22.345500000000001</v>
      </c>
      <c r="R75" s="160"/>
    </row>
    <row r="76" spans="1:18" ht="17.100000000000001" customHeight="1">
      <c r="A76" s="154" t="s">
        <v>309</v>
      </c>
      <c r="B76" s="155" t="s">
        <v>310</v>
      </c>
      <c r="C76" s="177">
        <v>640</v>
      </c>
      <c r="D76" s="156">
        <v>18.093150000000001</v>
      </c>
      <c r="E76" s="156">
        <v>21.2483</v>
      </c>
      <c r="F76" s="156">
        <v>24.443950000000001</v>
      </c>
      <c r="G76" s="156">
        <v>27.626100000000001</v>
      </c>
      <c r="H76" s="156">
        <v>30.627750000000002</v>
      </c>
      <c r="I76" s="156">
        <v>32.5764</v>
      </c>
      <c r="J76" s="156">
        <v>35.011050000000004</v>
      </c>
      <c r="K76" s="156">
        <v>37.081199999999995</v>
      </c>
      <c r="L76" s="156">
        <v>39.12435</v>
      </c>
      <c r="M76" s="156">
        <v>41.180999999999997</v>
      </c>
      <c r="N76" s="156">
        <v>39.980999999999995</v>
      </c>
      <c r="O76" s="156">
        <v>37.990500000000004</v>
      </c>
      <c r="P76" s="156">
        <v>33.273000000000003</v>
      </c>
      <c r="Q76" s="156">
        <v>28.501500000000004</v>
      </c>
      <c r="R76" s="160"/>
    </row>
    <row r="77" spans="1:18" ht="17.100000000000001" customHeight="1">
      <c r="A77" s="154" t="s">
        <v>311</v>
      </c>
      <c r="B77" s="155" t="s">
        <v>312</v>
      </c>
      <c r="C77" s="177">
        <v>650</v>
      </c>
      <c r="D77" s="156">
        <v>14.286150000000003</v>
      </c>
      <c r="E77" s="156">
        <v>15.2408</v>
      </c>
      <c r="F77" s="156">
        <v>20.218450000000001</v>
      </c>
      <c r="G77" s="156">
        <v>21.173100000000005</v>
      </c>
      <c r="H77" s="156">
        <v>24.998250000000002</v>
      </c>
      <c r="I77" s="156">
        <v>26.352900000000002</v>
      </c>
      <c r="J77" s="156">
        <v>30.67755</v>
      </c>
      <c r="K77" s="156">
        <v>32.032200000000003</v>
      </c>
      <c r="L77" s="156">
        <v>36.356850000000001</v>
      </c>
      <c r="M77" s="156">
        <v>37.711500000000001</v>
      </c>
      <c r="N77" s="156">
        <v>37.672499999999999</v>
      </c>
      <c r="O77" s="156">
        <v>31.119000000000003</v>
      </c>
      <c r="P77" s="156">
        <v>27.144000000000005</v>
      </c>
      <c r="Q77" s="156">
        <v>26.544000000000004</v>
      </c>
      <c r="R77" s="160"/>
    </row>
    <row r="78" spans="1:18" ht="17.100000000000001" customHeight="1">
      <c r="A78" s="154" t="s">
        <v>313</v>
      </c>
      <c r="B78" s="155" t="s">
        <v>314</v>
      </c>
      <c r="C78" s="177">
        <v>660</v>
      </c>
      <c r="D78" s="156">
        <v>12.122000000000002</v>
      </c>
      <c r="E78" s="156">
        <v>12.322000000000001</v>
      </c>
      <c r="F78" s="156">
        <v>12.522000000000002</v>
      </c>
      <c r="G78" s="156">
        <v>12.904000000000002</v>
      </c>
      <c r="H78" s="156">
        <v>14.869000000000002</v>
      </c>
      <c r="I78" s="156">
        <v>15.469000000000001</v>
      </c>
      <c r="J78" s="156">
        <v>17.251999999999999</v>
      </c>
      <c r="K78" s="156">
        <v>17.852</v>
      </c>
      <c r="L78" s="156">
        <v>19.309999999999999</v>
      </c>
      <c r="M78" s="156">
        <v>19.91</v>
      </c>
      <c r="N78" s="156">
        <v>17.682090000000002</v>
      </c>
      <c r="O78" s="156">
        <v>14.482154999999999</v>
      </c>
      <c r="P78" s="156">
        <v>10.811880000000002</v>
      </c>
      <c r="Q78" s="156">
        <v>7.7034000000000002</v>
      </c>
      <c r="R78" s="160"/>
    </row>
    <row r="79" spans="1:18" ht="17.100000000000001" customHeight="1">
      <c r="A79" s="154" t="s">
        <v>315</v>
      </c>
      <c r="B79" s="155" t="s">
        <v>316</v>
      </c>
      <c r="C79" s="177">
        <v>662</v>
      </c>
      <c r="D79" s="156">
        <v>20.146500000000003</v>
      </c>
      <c r="E79" s="156">
        <v>20.346500000000002</v>
      </c>
      <c r="F79" s="156">
        <v>20.546500000000002</v>
      </c>
      <c r="G79" s="156">
        <v>21.016500000000001</v>
      </c>
      <c r="H79" s="156">
        <v>24.303000000000001</v>
      </c>
      <c r="I79" s="156">
        <v>24.903000000000002</v>
      </c>
      <c r="J79" s="156">
        <v>28.23</v>
      </c>
      <c r="K79" s="156">
        <v>28.83</v>
      </c>
      <c r="L79" s="156">
        <v>32.035500000000006</v>
      </c>
      <c r="M79" s="156">
        <v>32.635500000000008</v>
      </c>
      <c r="N79" s="156">
        <v>30.288</v>
      </c>
      <c r="O79" s="156">
        <v>24.895500000000002</v>
      </c>
      <c r="P79" s="156">
        <v>18.126000000000001</v>
      </c>
      <c r="Q79" s="156">
        <v>12.288</v>
      </c>
      <c r="R79" s="160"/>
    </row>
    <row r="80" spans="1:18" ht="17.100000000000001" customHeight="1">
      <c r="A80" s="154" t="s">
        <v>317</v>
      </c>
      <c r="B80" s="155" t="s">
        <v>318</v>
      </c>
      <c r="C80" s="177">
        <v>670</v>
      </c>
      <c r="D80" s="156">
        <v>13.896435</v>
      </c>
      <c r="E80" s="156">
        <v>15.87087</v>
      </c>
      <c r="F80" s="156">
        <v>17.845305</v>
      </c>
      <c r="G80" s="156">
        <v>20.001739999999998</v>
      </c>
      <c r="H80" s="156">
        <v>23.741175000000002</v>
      </c>
      <c r="I80" s="156">
        <v>26.115610000000004</v>
      </c>
      <c r="J80" s="156">
        <v>29.673045000000002</v>
      </c>
      <c r="K80" s="156">
        <v>32.047480000000007</v>
      </c>
      <c r="L80" s="156">
        <v>35.279915000000003</v>
      </c>
      <c r="M80" s="156">
        <v>37.654350000000001</v>
      </c>
      <c r="N80" s="156">
        <v>35.426439999999999</v>
      </c>
      <c r="O80" s="156">
        <v>32.226505000000003</v>
      </c>
      <c r="P80" s="156">
        <v>28.556229999999999</v>
      </c>
      <c r="Q80" s="156">
        <v>25.447749999999999</v>
      </c>
      <c r="R80" s="160"/>
    </row>
    <row r="81" spans="1:18" ht="17.100000000000001" customHeight="1">
      <c r="A81" s="154" t="s">
        <v>319</v>
      </c>
      <c r="B81" s="155" t="s">
        <v>320</v>
      </c>
      <c r="C81" s="177">
        <v>680</v>
      </c>
      <c r="D81" s="156">
        <v>13.896435</v>
      </c>
      <c r="E81" s="156">
        <v>15.87087</v>
      </c>
      <c r="F81" s="156">
        <v>17.845305</v>
      </c>
      <c r="G81" s="156">
        <v>20.001739999999998</v>
      </c>
      <c r="H81" s="156">
        <v>23.741175000000002</v>
      </c>
      <c r="I81" s="156">
        <v>26.115610000000004</v>
      </c>
      <c r="J81" s="156">
        <v>29.673045000000002</v>
      </c>
      <c r="K81" s="156">
        <v>32.047480000000007</v>
      </c>
      <c r="L81" s="156">
        <v>35.279915000000003</v>
      </c>
      <c r="M81" s="156">
        <v>37.654350000000001</v>
      </c>
      <c r="N81" s="156">
        <v>35.426439999999999</v>
      </c>
      <c r="O81" s="156">
        <v>32.226505000000003</v>
      </c>
      <c r="P81" s="156">
        <v>28.556229999999999</v>
      </c>
      <c r="Q81" s="156">
        <v>25.447749999999999</v>
      </c>
      <c r="R81" s="160"/>
    </row>
    <row r="82" spans="1:18" ht="17.100000000000001" customHeight="1">
      <c r="A82" s="154" t="s">
        <v>321</v>
      </c>
      <c r="B82" s="155" t="s">
        <v>322</v>
      </c>
      <c r="C82" s="177">
        <v>690</v>
      </c>
      <c r="D82" s="156">
        <v>12.881460000000002</v>
      </c>
      <c r="E82" s="156">
        <v>13.840920000000001</v>
      </c>
      <c r="F82" s="156">
        <v>14.800380000000001</v>
      </c>
      <c r="G82" s="156">
        <v>15.941840000000001</v>
      </c>
      <c r="H82" s="156">
        <v>18.6663</v>
      </c>
      <c r="I82" s="156">
        <v>20.025760000000002</v>
      </c>
      <c r="J82" s="156">
        <v>22.56822</v>
      </c>
      <c r="K82" s="156">
        <v>23.927680000000002</v>
      </c>
      <c r="L82" s="156">
        <v>26.145140000000001</v>
      </c>
      <c r="M82" s="156">
        <v>27.504600000000003</v>
      </c>
      <c r="N82" s="156">
        <v>25.276690000000002</v>
      </c>
      <c r="O82" s="156">
        <v>22.076755000000002</v>
      </c>
      <c r="P82" s="156">
        <v>18.406480000000002</v>
      </c>
      <c r="Q82" s="156">
        <v>15.298000000000002</v>
      </c>
      <c r="R82" s="160"/>
    </row>
    <row r="83" spans="1:18" ht="17.100000000000001" customHeight="1">
      <c r="A83" s="154" t="s">
        <v>323</v>
      </c>
      <c r="B83" s="155" t="s">
        <v>324</v>
      </c>
      <c r="C83" s="177">
        <v>700</v>
      </c>
      <c r="D83" s="156">
        <v>14.846535000000001</v>
      </c>
      <c r="E83" s="156">
        <v>17.37407</v>
      </c>
      <c r="F83" s="156">
        <v>19.901605</v>
      </c>
      <c r="G83" s="156">
        <v>22.618140000000004</v>
      </c>
      <c r="H83" s="156">
        <v>26.963175</v>
      </c>
      <c r="I83" s="156">
        <v>29.890710000000002</v>
      </c>
      <c r="J83" s="156">
        <v>34.046745000000001</v>
      </c>
      <c r="K83" s="156">
        <v>36.974280000000007</v>
      </c>
      <c r="L83" s="156">
        <v>40.792814999999997</v>
      </c>
      <c r="M83" s="156">
        <v>43.720350000000003</v>
      </c>
      <c r="N83" s="156">
        <v>41.452905000000001</v>
      </c>
      <c r="O83" s="156">
        <v>35.230222500000004</v>
      </c>
      <c r="P83" s="156">
        <v>30.348360000000003</v>
      </c>
      <c r="Q83" s="156">
        <v>27.143400000000003</v>
      </c>
      <c r="R83" s="160"/>
    </row>
    <row r="84" spans="1:18" ht="17.100000000000001" customHeight="1">
      <c r="A84" s="154" t="s">
        <v>325</v>
      </c>
      <c r="B84" s="155" t="s">
        <v>326</v>
      </c>
      <c r="C84" s="177">
        <v>710</v>
      </c>
      <c r="D84" s="156">
        <v>14.883795000000003</v>
      </c>
      <c r="E84" s="156">
        <v>17.448590000000003</v>
      </c>
      <c r="F84" s="156">
        <v>20.013385</v>
      </c>
      <c r="G84" s="156">
        <v>22.767180000000003</v>
      </c>
      <c r="H84" s="156">
        <v>27.149475000000002</v>
      </c>
      <c r="I84" s="156">
        <v>30.114270000000005</v>
      </c>
      <c r="J84" s="156">
        <v>34.307565000000004</v>
      </c>
      <c r="K84" s="156">
        <v>37.272360000000006</v>
      </c>
      <c r="L84" s="156">
        <v>41.128155</v>
      </c>
      <c r="M84" s="156">
        <v>44.092950000000002</v>
      </c>
      <c r="N84" s="156">
        <v>41.825505000000007</v>
      </c>
      <c r="O84" s="156">
        <v>35.416522499999999</v>
      </c>
      <c r="P84" s="156">
        <v>30.534660000000002</v>
      </c>
      <c r="Q84" s="156">
        <v>27.329699999999999</v>
      </c>
      <c r="R84" s="160"/>
    </row>
    <row r="85" spans="1:18" ht="17.100000000000001" customHeight="1">
      <c r="A85" s="154" t="s">
        <v>327</v>
      </c>
      <c r="B85" s="155" t="s">
        <v>328</v>
      </c>
      <c r="C85" s="177">
        <v>720</v>
      </c>
      <c r="D85" s="156">
        <v>14.991930000000002</v>
      </c>
      <c r="E85" s="156">
        <v>17.664860000000001</v>
      </c>
      <c r="F85" s="156">
        <v>20.337789999999998</v>
      </c>
      <c r="G85" s="156">
        <v>23.199719999999999</v>
      </c>
      <c r="H85" s="156">
        <v>27.690150000000003</v>
      </c>
      <c r="I85" s="156">
        <v>30.763080000000002</v>
      </c>
      <c r="J85" s="156">
        <v>35.064510000000006</v>
      </c>
      <c r="K85" s="156">
        <v>38.137440000000012</v>
      </c>
      <c r="L85" s="156">
        <v>42.101370000000003</v>
      </c>
      <c r="M85" s="156">
        <v>45.174300000000002</v>
      </c>
      <c r="N85" s="156">
        <v>42.906855000000007</v>
      </c>
      <c r="O85" s="156">
        <v>37.093897500000004</v>
      </c>
      <c r="P85" s="156">
        <v>32.212035</v>
      </c>
      <c r="Q85" s="156">
        <v>29.007075000000004</v>
      </c>
      <c r="R85" s="160"/>
    </row>
    <row r="86" spans="1:18" ht="17.100000000000001" customHeight="1">
      <c r="A86" s="154" t="s">
        <v>329</v>
      </c>
      <c r="B86" s="155" t="s">
        <v>330</v>
      </c>
      <c r="C86" s="177">
        <v>730</v>
      </c>
      <c r="D86" s="156">
        <v>14.539005000000001</v>
      </c>
      <c r="E86" s="156">
        <v>16.759010000000004</v>
      </c>
      <c r="F86" s="156">
        <v>18.979015</v>
      </c>
      <c r="G86" s="156">
        <v>21.388020000000004</v>
      </c>
      <c r="H86" s="156">
        <v>25.425525</v>
      </c>
      <c r="I86" s="156">
        <v>28.045530000000003</v>
      </c>
      <c r="J86" s="156">
        <v>31.894034999999999</v>
      </c>
      <c r="K86" s="156">
        <v>34.514040000000008</v>
      </c>
      <c r="L86" s="156">
        <v>38.025044999999999</v>
      </c>
      <c r="M86" s="156">
        <v>40.645050000000005</v>
      </c>
      <c r="N86" s="156">
        <v>38.377605000000003</v>
      </c>
      <c r="O86" s="156">
        <v>32.228497500000003</v>
      </c>
      <c r="P86" s="156">
        <v>27.157635000000003</v>
      </c>
      <c r="Q86" s="156">
        <v>23.952675000000003</v>
      </c>
      <c r="R86" s="160"/>
    </row>
    <row r="87" spans="1:18" ht="17.100000000000001" customHeight="1">
      <c r="A87" s="154" t="s">
        <v>331</v>
      </c>
      <c r="B87" s="155" t="s">
        <v>332</v>
      </c>
      <c r="C87" s="177">
        <v>732</v>
      </c>
      <c r="D87" s="156">
        <v>22.166505000000001</v>
      </c>
      <c r="E87" s="156">
        <v>24.386510000000001</v>
      </c>
      <c r="F87" s="156">
        <v>26.606515000000002</v>
      </c>
      <c r="G87" s="156">
        <v>29.096520000000005</v>
      </c>
      <c r="H87" s="156">
        <v>34.403025</v>
      </c>
      <c r="I87" s="156">
        <v>37.023030000000006</v>
      </c>
      <c r="J87" s="156">
        <v>42.370035000000009</v>
      </c>
      <c r="K87" s="156">
        <v>44.990040000000008</v>
      </c>
      <c r="L87" s="156">
        <v>50.215544999999999</v>
      </c>
      <c r="M87" s="156">
        <v>52.835549999999998</v>
      </c>
      <c r="N87" s="156">
        <v>50.488050000000015</v>
      </c>
      <c r="O87" s="156">
        <v>42.246375000000008</v>
      </c>
      <c r="P87" s="156">
        <v>34.194375000000001</v>
      </c>
      <c r="Q87" s="156">
        <v>28.356375</v>
      </c>
      <c r="R87" s="160"/>
    </row>
    <row r="88" spans="1:18" ht="17.100000000000001" customHeight="1">
      <c r="A88" s="154" t="s">
        <v>333</v>
      </c>
      <c r="B88" s="155" t="s">
        <v>334</v>
      </c>
      <c r="C88" s="177">
        <v>740</v>
      </c>
      <c r="D88" s="156">
        <v>14.617845000000001</v>
      </c>
      <c r="E88" s="156">
        <v>16.916690000000003</v>
      </c>
      <c r="F88" s="156">
        <v>19.215535000000003</v>
      </c>
      <c r="G88" s="156">
        <v>21.703380000000003</v>
      </c>
      <c r="H88" s="156">
        <v>25.819725000000002</v>
      </c>
      <c r="I88" s="156">
        <v>28.518570000000004</v>
      </c>
      <c r="J88" s="156">
        <v>32.445914999999999</v>
      </c>
      <c r="K88" s="156">
        <v>35.144760000000005</v>
      </c>
      <c r="L88" s="156">
        <v>38.734605000000002</v>
      </c>
      <c r="M88" s="156">
        <v>41.433450000000001</v>
      </c>
      <c r="N88" s="156">
        <v>39.166004999999998</v>
      </c>
      <c r="O88" s="156">
        <v>32.622697500000001</v>
      </c>
      <c r="P88" s="156">
        <v>27.551835000000004</v>
      </c>
      <c r="Q88" s="156">
        <v>24.346875000000001</v>
      </c>
      <c r="R88" s="160"/>
    </row>
    <row r="89" spans="1:18" ht="17.100000000000001" customHeight="1">
      <c r="A89" s="154" t="s">
        <v>335</v>
      </c>
      <c r="B89" s="155" t="s">
        <v>336</v>
      </c>
      <c r="C89" s="177">
        <v>742</v>
      </c>
      <c r="D89" s="156">
        <v>22.245345000000004</v>
      </c>
      <c r="E89" s="156">
        <v>24.544190000000004</v>
      </c>
      <c r="F89" s="156">
        <v>26.843035000000004</v>
      </c>
      <c r="G89" s="156">
        <v>29.411880000000004</v>
      </c>
      <c r="H89" s="156">
        <v>34.797224999999997</v>
      </c>
      <c r="I89" s="156">
        <v>37.496070000000003</v>
      </c>
      <c r="J89" s="156">
        <v>42.921915000000006</v>
      </c>
      <c r="K89" s="156">
        <v>45.620760000000004</v>
      </c>
      <c r="L89" s="156">
        <v>50.925104999999995</v>
      </c>
      <c r="M89" s="156">
        <v>53.623950000000008</v>
      </c>
      <c r="N89" s="156">
        <v>51.276449999999997</v>
      </c>
      <c r="O89" s="156">
        <v>42.640575000000005</v>
      </c>
      <c r="P89" s="156">
        <v>34.588574999999999</v>
      </c>
      <c r="Q89" s="156">
        <v>28.750575000000001</v>
      </c>
      <c r="R89" s="160"/>
    </row>
    <row r="90" spans="1:18" ht="17.100000000000001" customHeight="1">
      <c r="A90" s="154" t="s">
        <v>337</v>
      </c>
      <c r="B90" s="155" t="s">
        <v>338</v>
      </c>
      <c r="C90" s="177">
        <v>750</v>
      </c>
      <c r="D90" s="156">
        <v>21.30442</v>
      </c>
      <c r="E90" s="156">
        <v>23.461440000000003</v>
      </c>
      <c r="F90" s="156">
        <v>25.618459999999999</v>
      </c>
      <c r="G90" s="156">
        <v>28.084879999999998</v>
      </c>
      <c r="H90" s="156">
        <v>32.962400000000002</v>
      </c>
      <c r="I90" s="156">
        <v>35.519420000000004</v>
      </c>
      <c r="J90" s="156">
        <v>40.087540000000004</v>
      </c>
      <c r="K90" s="156">
        <v>42.644559999999998</v>
      </c>
      <c r="L90" s="156">
        <v>46.660180000000004</v>
      </c>
      <c r="M90" s="156">
        <v>49.217199999999998</v>
      </c>
      <c r="N90" s="156">
        <v>46.269752999999994</v>
      </c>
      <c r="O90" s="156">
        <v>41.249863500000004</v>
      </c>
      <c r="P90" s="156">
        <v>35.430396000000002</v>
      </c>
      <c r="Q90" s="156">
        <v>30.56598</v>
      </c>
      <c r="R90" s="160"/>
    </row>
    <row r="91" spans="1:18" ht="17.100000000000001" customHeight="1">
      <c r="A91" s="154" t="s">
        <v>339</v>
      </c>
      <c r="B91" s="155" t="s">
        <v>340</v>
      </c>
      <c r="C91" s="177">
        <v>760</v>
      </c>
      <c r="D91" s="156">
        <v>15.804090000000002</v>
      </c>
      <c r="E91" s="156">
        <v>20.531180000000003</v>
      </c>
      <c r="F91" s="156">
        <v>26.419270000000001</v>
      </c>
      <c r="G91" s="156">
        <v>31.67286</v>
      </c>
      <c r="H91" s="156">
        <v>36.097950000000004</v>
      </c>
      <c r="I91" s="156">
        <v>41.373540000000006</v>
      </c>
      <c r="J91" s="156">
        <v>45.798630000000003</v>
      </c>
      <c r="K91" s="156">
        <v>51.384720000000002</v>
      </c>
      <c r="L91" s="156">
        <v>55.809810000000006</v>
      </c>
      <c r="M91" s="156">
        <v>61.530900000000003</v>
      </c>
      <c r="N91" s="156">
        <v>58.170900000000003</v>
      </c>
      <c r="O91" s="156">
        <v>53.318400000000004</v>
      </c>
      <c r="P91" s="156">
        <v>44.604900000000001</v>
      </c>
      <c r="Q91" s="156">
        <v>44.004899999999999</v>
      </c>
      <c r="R91" s="160"/>
    </row>
    <row r="92" spans="1:18" ht="17.100000000000001" customHeight="1">
      <c r="A92" s="154" t="s">
        <v>341</v>
      </c>
      <c r="B92" s="155" t="s">
        <v>342</v>
      </c>
      <c r="C92" s="177">
        <v>770</v>
      </c>
      <c r="D92" s="156">
        <v>22.054590000000001</v>
      </c>
      <c r="E92" s="156">
        <v>24.286880000000004</v>
      </c>
      <c r="F92" s="156">
        <v>26.519169999999999</v>
      </c>
      <c r="G92" s="156">
        <v>29.072760000000002</v>
      </c>
      <c r="H92" s="156">
        <v>34.114800000000002</v>
      </c>
      <c r="I92" s="156">
        <v>36.74709</v>
      </c>
      <c r="J92" s="156">
        <v>41.467830000000006</v>
      </c>
      <c r="K92" s="156">
        <v>44.100120000000004</v>
      </c>
      <c r="L92" s="156">
        <v>48.247110000000006</v>
      </c>
      <c r="M92" s="156">
        <v>50.879400000000004</v>
      </c>
      <c r="N92" s="156">
        <v>47.864743500000003</v>
      </c>
      <c r="O92" s="156">
        <v>42.674858250000007</v>
      </c>
      <c r="P92" s="156">
        <v>36.654642000000003</v>
      </c>
      <c r="Q92" s="156">
        <v>31.62621</v>
      </c>
      <c r="R92" s="160"/>
    </row>
    <row r="93" spans="1:18" ht="17.100000000000001" customHeight="1">
      <c r="A93" s="154" t="s">
        <v>343</v>
      </c>
      <c r="B93" s="155" t="s">
        <v>344</v>
      </c>
      <c r="C93" s="177">
        <v>780</v>
      </c>
      <c r="D93" s="156">
        <v>20.702160000000003</v>
      </c>
      <c r="E93" s="156">
        <v>23.833820000000003</v>
      </c>
      <c r="F93" s="156">
        <v>26.965479999999999</v>
      </c>
      <c r="G93" s="156">
        <v>32.702640000000002</v>
      </c>
      <c r="H93" s="156">
        <v>36.234299999999998</v>
      </c>
      <c r="I93" s="156">
        <v>40.319460000000007</v>
      </c>
      <c r="J93" s="156">
        <v>43.851120000000009</v>
      </c>
      <c r="K93" s="156">
        <v>47.382779999999997</v>
      </c>
      <c r="L93" s="156">
        <v>52.898939999999996</v>
      </c>
      <c r="M93" s="156">
        <v>56.430600000000005</v>
      </c>
      <c r="N93" s="156">
        <v>55.838099999999997</v>
      </c>
      <c r="O93" s="156">
        <v>49.312275000000007</v>
      </c>
      <c r="P93" s="156">
        <v>36.683775000000004</v>
      </c>
      <c r="Q93" s="156">
        <v>36.083775000000003</v>
      </c>
      <c r="R93" s="160"/>
    </row>
    <row r="94" spans="1:18" ht="17.100000000000001" customHeight="1">
      <c r="A94" s="154" t="s">
        <v>345</v>
      </c>
      <c r="B94" s="155" t="s">
        <v>346</v>
      </c>
      <c r="C94" s="177">
        <v>790</v>
      </c>
      <c r="D94" s="156">
        <v>16.326405000000001</v>
      </c>
      <c r="E94" s="156">
        <v>19.159310000000001</v>
      </c>
      <c r="F94" s="156">
        <v>21.992215000000002</v>
      </c>
      <c r="G94" s="156">
        <v>25.05462</v>
      </c>
      <c r="H94" s="156">
        <v>29.853525000000001</v>
      </c>
      <c r="I94" s="156">
        <v>33.08643</v>
      </c>
      <c r="J94" s="156">
        <v>37.682835000000004</v>
      </c>
      <c r="K94" s="156">
        <v>40.91574</v>
      </c>
      <c r="L94" s="156">
        <v>45.147644999999997</v>
      </c>
      <c r="M94" s="156">
        <v>48.380550000000007</v>
      </c>
      <c r="N94" s="156">
        <v>45.979050000000001</v>
      </c>
      <c r="O94" s="156">
        <v>42.395550000000007</v>
      </c>
      <c r="P94" s="156">
        <v>37.138050000000007</v>
      </c>
      <c r="Q94" s="156">
        <v>33.689550000000004</v>
      </c>
      <c r="R94" s="160"/>
    </row>
    <row r="95" spans="1:18" ht="17.100000000000001" customHeight="1">
      <c r="A95" s="154" t="s">
        <v>347</v>
      </c>
      <c r="B95" s="155" t="s">
        <v>348</v>
      </c>
      <c r="C95" s="177">
        <v>800</v>
      </c>
      <c r="D95" s="156">
        <v>14.945080000000001</v>
      </c>
      <c r="E95" s="156">
        <v>17.968160000000001</v>
      </c>
      <c r="F95" s="156">
        <v>20.991240000000001</v>
      </c>
      <c r="G95" s="156">
        <v>24.19632</v>
      </c>
      <c r="H95" s="156">
        <v>28.984400000000001</v>
      </c>
      <c r="I95" s="156">
        <v>32.40748</v>
      </c>
      <c r="J95" s="156">
        <v>37.013560000000005</v>
      </c>
      <c r="K95" s="156">
        <v>40.436639999999997</v>
      </c>
      <c r="L95" s="156">
        <v>44.71772</v>
      </c>
      <c r="M95" s="156">
        <v>48.140799999999999</v>
      </c>
      <c r="N95" s="156">
        <v>45.912890000000004</v>
      </c>
      <c r="O95" s="156">
        <v>42.712955000000008</v>
      </c>
      <c r="P95" s="156">
        <v>39.042680000000004</v>
      </c>
      <c r="Q95" s="156">
        <v>35.934200000000004</v>
      </c>
      <c r="R95" s="160"/>
    </row>
    <row r="96" spans="1:18" ht="17.100000000000001" customHeight="1">
      <c r="A96" s="154" t="s">
        <v>349</v>
      </c>
      <c r="B96" s="155" t="s">
        <v>350</v>
      </c>
      <c r="C96" s="177">
        <v>810</v>
      </c>
      <c r="D96" s="156">
        <v>13.940550000000002</v>
      </c>
      <c r="E96" s="156">
        <v>14.490200000000002</v>
      </c>
      <c r="F96" s="156">
        <v>15.039850000000001</v>
      </c>
      <c r="G96" s="156">
        <v>15.7974</v>
      </c>
      <c r="H96" s="156">
        <v>18.3063</v>
      </c>
      <c r="I96" s="156">
        <v>19.255950000000002</v>
      </c>
      <c r="J96" s="156">
        <v>21.556950000000001</v>
      </c>
      <c r="K96" s="156">
        <v>22.506600000000002</v>
      </c>
      <c r="L96" s="156">
        <v>24.436350000000001</v>
      </c>
      <c r="M96" s="156">
        <v>25.385999999999999</v>
      </c>
      <c r="N96" s="156">
        <v>23.011810500000003</v>
      </c>
      <c r="O96" s="156">
        <v>19.441884750000003</v>
      </c>
      <c r="P96" s="156">
        <v>15.334686000000001</v>
      </c>
      <c r="Q96" s="156">
        <v>11.86923</v>
      </c>
      <c r="R96" s="160"/>
    </row>
    <row r="97" spans="1:18" ht="17.100000000000001" customHeight="1">
      <c r="A97" s="154" t="s">
        <v>351</v>
      </c>
      <c r="B97" s="155" t="s">
        <v>352</v>
      </c>
      <c r="C97" s="177">
        <v>820</v>
      </c>
      <c r="D97" s="156">
        <v>13.940550000000002</v>
      </c>
      <c r="E97" s="156">
        <v>14.490200000000002</v>
      </c>
      <c r="F97" s="156">
        <v>15.039850000000001</v>
      </c>
      <c r="G97" s="156">
        <v>15.7974</v>
      </c>
      <c r="H97" s="156">
        <v>18.3063</v>
      </c>
      <c r="I97" s="156">
        <v>19.255950000000002</v>
      </c>
      <c r="J97" s="156">
        <v>21.556950000000001</v>
      </c>
      <c r="K97" s="156">
        <v>22.506600000000002</v>
      </c>
      <c r="L97" s="156">
        <v>24.436350000000001</v>
      </c>
      <c r="M97" s="156">
        <v>25.385999999999999</v>
      </c>
      <c r="N97" s="156">
        <v>23.011810500000003</v>
      </c>
      <c r="O97" s="156">
        <v>19.441884750000003</v>
      </c>
      <c r="P97" s="156">
        <v>15.334686000000001</v>
      </c>
      <c r="Q97" s="156">
        <v>11.86923</v>
      </c>
      <c r="R97" s="160"/>
    </row>
    <row r="98" spans="1:18" ht="17.100000000000001" customHeight="1">
      <c r="A98" s="154" t="s">
        <v>353</v>
      </c>
      <c r="B98" s="155" t="s">
        <v>354</v>
      </c>
      <c r="C98" s="177">
        <v>830</v>
      </c>
      <c r="D98" s="156">
        <v>13.632470000000001</v>
      </c>
      <c r="E98" s="156">
        <v>15.472939999999999</v>
      </c>
      <c r="F98" s="156">
        <v>17.560410000000001</v>
      </c>
      <c r="G98" s="156">
        <v>19.192880000000002</v>
      </c>
      <c r="H98" s="156">
        <v>21.70635</v>
      </c>
      <c r="I98" s="156">
        <v>23.660820000000001</v>
      </c>
      <c r="J98" s="156">
        <v>25.641290000000001</v>
      </c>
      <c r="K98" s="156">
        <v>27.894760000000002</v>
      </c>
      <c r="L98" s="156">
        <v>31.032229999999998</v>
      </c>
      <c r="M98" s="156">
        <v>33.844700000000003</v>
      </c>
      <c r="N98" s="156">
        <v>30.678644999999999</v>
      </c>
      <c r="O98" s="156">
        <v>28.341000000000001</v>
      </c>
      <c r="P98" s="156">
        <v>24.814440000000001</v>
      </c>
      <c r="Q98" s="156">
        <v>22.032585000000001</v>
      </c>
      <c r="R98" s="160"/>
    </row>
    <row r="99" spans="1:18" ht="17.100000000000001" customHeight="1">
      <c r="A99" s="154" t="s">
        <v>355</v>
      </c>
      <c r="B99" s="155" t="s">
        <v>356</v>
      </c>
      <c r="C99" s="177">
        <v>832</v>
      </c>
      <c r="D99" s="156">
        <v>29.194065000000002</v>
      </c>
      <c r="E99" s="156">
        <v>33.041629999999998</v>
      </c>
      <c r="F99" s="156">
        <v>38.293195000000004</v>
      </c>
      <c r="G99" s="156">
        <v>41.19576</v>
      </c>
      <c r="H99" s="156">
        <v>44.943825000000004</v>
      </c>
      <c r="I99" s="156">
        <v>48.408390000000004</v>
      </c>
      <c r="J99" s="156">
        <v>51.926955</v>
      </c>
      <c r="K99" s="156">
        <v>55.931520000000006</v>
      </c>
      <c r="L99" s="156">
        <v>59.598585000000007</v>
      </c>
      <c r="M99" s="156">
        <v>63.616650000000007</v>
      </c>
      <c r="N99" s="156">
        <v>55.680149999999998</v>
      </c>
      <c r="O99" s="156">
        <v>47.358150000000009</v>
      </c>
      <c r="P99" s="156">
        <v>40.953150000000008</v>
      </c>
      <c r="Q99" s="156">
        <v>34.993650000000002</v>
      </c>
      <c r="R99" s="160"/>
    </row>
    <row r="100" spans="1:18" ht="17.100000000000001" customHeight="1">
      <c r="A100" s="154" t="s">
        <v>357</v>
      </c>
      <c r="B100" s="155" t="s">
        <v>358</v>
      </c>
      <c r="C100" s="177">
        <v>840</v>
      </c>
      <c r="D100" s="156">
        <v>12.637710000000002</v>
      </c>
      <c r="E100" s="156">
        <v>13.35342</v>
      </c>
      <c r="F100" s="156">
        <v>14.069130000000001</v>
      </c>
      <c r="G100" s="156">
        <v>14.966840000000001</v>
      </c>
      <c r="H100" s="156">
        <v>17.44755</v>
      </c>
      <c r="I100" s="156">
        <v>18.56326</v>
      </c>
      <c r="J100" s="156">
        <v>20.861969999999999</v>
      </c>
      <c r="K100" s="156">
        <v>21.977679999999999</v>
      </c>
      <c r="L100" s="156">
        <v>23.95139</v>
      </c>
      <c r="M100" s="156">
        <v>25.0671</v>
      </c>
      <c r="N100" s="156">
        <v>22.839190000000002</v>
      </c>
      <c r="O100" s="156">
        <v>19.639255000000002</v>
      </c>
      <c r="P100" s="156">
        <v>15.968980000000002</v>
      </c>
      <c r="Q100" s="156">
        <v>12.8605</v>
      </c>
      <c r="R100" s="160"/>
    </row>
    <row r="101" spans="1:18" ht="17.100000000000001" customHeight="1">
      <c r="A101" s="154" t="s">
        <v>359</v>
      </c>
      <c r="B101" s="155" t="s">
        <v>360</v>
      </c>
      <c r="C101" s="177">
        <v>850</v>
      </c>
      <c r="D101" s="156">
        <v>15.251805000000001</v>
      </c>
      <c r="E101" s="156">
        <v>18.184609999999999</v>
      </c>
      <c r="F101" s="156">
        <v>21.117415000000001</v>
      </c>
      <c r="G101" s="156">
        <v>24.239220000000003</v>
      </c>
      <c r="H101" s="156">
        <v>28.989525</v>
      </c>
      <c r="I101" s="156">
        <v>32.322330000000001</v>
      </c>
      <c r="J101" s="156">
        <v>36.883635000000005</v>
      </c>
      <c r="K101" s="156">
        <v>40.216440000000006</v>
      </c>
      <c r="L101" s="156">
        <v>44.440245000000004</v>
      </c>
      <c r="M101" s="156">
        <v>47.773050000000005</v>
      </c>
      <c r="N101" s="156">
        <v>45.505605000000003</v>
      </c>
      <c r="O101" s="156">
        <v>38.393272500000009</v>
      </c>
      <c r="P101" s="156">
        <v>33.511410000000005</v>
      </c>
      <c r="Q101" s="156">
        <v>30.306450000000002</v>
      </c>
      <c r="R101" s="160"/>
    </row>
    <row r="102" spans="1:18" ht="17.100000000000001" customHeight="1">
      <c r="A102" s="154" t="s">
        <v>361</v>
      </c>
      <c r="B102" s="155" t="s">
        <v>362</v>
      </c>
      <c r="C102" s="177">
        <v>852</v>
      </c>
      <c r="D102" s="156">
        <v>22.879305000000002</v>
      </c>
      <c r="E102" s="156">
        <v>25.812110000000001</v>
      </c>
      <c r="F102" s="156">
        <v>28.744915000000002</v>
      </c>
      <c r="G102" s="156">
        <v>31.947720000000004</v>
      </c>
      <c r="H102" s="156">
        <v>37.967025</v>
      </c>
      <c r="I102" s="156">
        <v>41.29983</v>
      </c>
      <c r="J102" s="156">
        <v>47.359635000000004</v>
      </c>
      <c r="K102" s="156">
        <v>50.692440000000005</v>
      </c>
      <c r="L102" s="156">
        <v>56.630745000000005</v>
      </c>
      <c r="M102" s="156">
        <v>59.963550000000005</v>
      </c>
      <c r="N102" s="156">
        <v>57.616050000000001</v>
      </c>
      <c r="O102" s="156">
        <v>48.411150000000006</v>
      </c>
      <c r="P102" s="156">
        <v>40.548150000000007</v>
      </c>
      <c r="Q102" s="156">
        <v>34.710149999999999</v>
      </c>
      <c r="R102" s="160"/>
    </row>
    <row r="103" spans="1:18" ht="17.100000000000001" customHeight="1">
      <c r="A103" s="154" t="s">
        <v>363</v>
      </c>
      <c r="B103" s="155" t="s">
        <v>364</v>
      </c>
      <c r="C103" s="177">
        <v>860</v>
      </c>
      <c r="D103" s="156">
        <v>15.050115000000002</v>
      </c>
      <c r="E103" s="156">
        <v>17.781230000000001</v>
      </c>
      <c r="F103" s="156">
        <v>20.512345</v>
      </c>
      <c r="G103" s="156">
        <v>23.432459999999999</v>
      </c>
      <c r="H103" s="156">
        <v>27.981075000000001</v>
      </c>
      <c r="I103" s="156">
        <v>31.112190000000005</v>
      </c>
      <c r="J103" s="156">
        <v>35.471805000000003</v>
      </c>
      <c r="K103" s="156">
        <v>38.602919999999997</v>
      </c>
      <c r="L103" s="156">
        <v>42.625035000000004</v>
      </c>
      <c r="M103" s="156">
        <v>45.756150000000005</v>
      </c>
      <c r="N103" s="156">
        <v>43.48870500000001</v>
      </c>
      <c r="O103" s="156">
        <v>37.384822500000006</v>
      </c>
      <c r="P103" s="156">
        <v>32.502960000000002</v>
      </c>
      <c r="Q103" s="156">
        <v>29.298000000000002</v>
      </c>
      <c r="R103" s="160"/>
    </row>
    <row r="104" spans="1:18" ht="17.100000000000001" customHeight="1">
      <c r="A104" s="154" t="s">
        <v>365</v>
      </c>
      <c r="B104" s="155" t="s">
        <v>366</v>
      </c>
      <c r="C104" s="177">
        <v>870</v>
      </c>
      <c r="D104" s="156">
        <v>15.236820000000003</v>
      </c>
      <c r="E104" s="156">
        <v>18.154640000000001</v>
      </c>
      <c r="F104" s="156">
        <v>21.07246</v>
      </c>
      <c r="G104" s="156">
        <v>24.179279999999999</v>
      </c>
      <c r="H104" s="156">
        <v>28.914600000000004</v>
      </c>
      <c r="I104" s="156">
        <v>32.232419999999998</v>
      </c>
      <c r="J104" s="156">
        <v>36.778740000000006</v>
      </c>
      <c r="K104" s="156">
        <v>40.096560000000011</v>
      </c>
      <c r="L104" s="156">
        <v>44.30538</v>
      </c>
      <c r="M104" s="156">
        <v>47.623200000000004</v>
      </c>
      <c r="N104" s="156">
        <v>45.355755000000002</v>
      </c>
      <c r="O104" s="156">
        <v>38.318347500000002</v>
      </c>
      <c r="P104" s="156">
        <v>33.436484999999998</v>
      </c>
      <c r="Q104" s="156">
        <v>30.231525000000005</v>
      </c>
      <c r="R104" s="160"/>
    </row>
    <row r="105" spans="1:18" ht="17.100000000000001" customHeight="1">
      <c r="A105" s="154" t="s">
        <v>367</v>
      </c>
      <c r="B105" s="155" t="s">
        <v>368</v>
      </c>
      <c r="C105" s="177">
        <v>880</v>
      </c>
      <c r="D105" s="156">
        <v>14.979105000000001</v>
      </c>
      <c r="E105" s="156">
        <v>17.639209999999999</v>
      </c>
      <c r="F105" s="156">
        <v>20.299315</v>
      </c>
      <c r="G105" s="156">
        <v>23.148420000000002</v>
      </c>
      <c r="H105" s="156">
        <v>27.626024999999998</v>
      </c>
      <c r="I105" s="156">
        <v>30.686130000000006</v>
      </c>
      <c r="J105" s="156">
        <v>34.974735000000003</v>
      </c>
      <c r="K105" s="156">
        <v>38.034840000000003</v>
      </c>
      <c r="L105" s="156">
        <v>41.985945000000001</v>
      </c>
      <c r="M105" s="156">
        <v>45.046050000000008</v>
      </c>
      <c r="N105" s="156">
        <v>42.778604999999999</v>
      </c>
      <c r="O105" s="156">
        <v>35.893072500000002</v>
      </c>
      <c r="P105" s="156">
        <v>31.011210000000005</v>
      </c>
      <c r="Q105" s="156">
        <v>27.806250000000002</v>
      </c>
      <c r="R105" s="160"/>
    </row>
    <row r="106" spans="1:18" ht="17.100000000000001" customHeight="1">
      <c r="A106" s="154" t="s">
        <v>369</v>
      </c>
      <c r="B106" s="155" t="s">
        <v>370</v>
      </c>
      <c r="C106" s="177">
        <v>890</v>
      </c>
      <c r="D106" s="156">
        <v>14.930235000000003</v>
      </c>
      <c r="E106" s="156">
        <v>17.54147</v>
      </c>
      <c r="F106" s="156">
        <v>20.152705000000001</v>
      </c>
      <c r="G106" s="156">
        <v>22.952939999999998</v>
      </c>
      <c r="H106" s="156">
        <v>27.381675000000005</v>
      </c>
      <c r="I106" s="156">
        <v>30.392910000000001</v>
      </c>
      <c r="J106" s="156">
        <v>34.632645000000004</v>
      </c>
      <c r="K106" s="156">
        <v>37.64388000000001</v>
      </c>
      <c r="L106" s="156">
        <v>41.546115</v>
      </c>
      <c r="M106" s="156">
        <v>44.55735</v>
      </c>
      <c r="N106" s="156">
        <v>42.289905000000005</v>
      </c>
      <c r="O106" s="156">
        <v>35.666272500000005</v>
      </c>
      <c r="P106" s="156">
        <v>30.784410000000005</v>
      </c>
      <c r="Q106" s="156">
        <v>27.579450000000001</v>
      </c>
      <c r="R106" s="160"/>
    </row>
    <row r="107" spans="1:18" ht="17.100000000000001" customHeight="1">
      <c r="A107" s="154" t="s">
        <v>371</v>
      </c>
      <c r="B107" s="155" t="s">
        <v>372</v>
      </c>
      <c r="C107" s="177">
        <v>900</v>
      </c>
      <c r="D107" s="156">
        <v>14.961690000000001</v>
      </c>
      <c r="E107" s="156">
        <v>17.604379999999999</v>
      </c>
      <c r="F107" s="156">
        <v>20.247070000000001</v>
      </c>
      <c r="G107" s="156">
        <v>23.078760000000003</v>
      </c>
      <c r="H107" s="156">
        <v>27.53895</v>
      </c>
      <c r="I107" s="156">
        <v>30.581640000000004</v>
      </c>
      <c r="J107" s="156">
        <v>34.852830000000004</v>
      </c>
      <c r="K107" s="156">
        <v>37.895520000000005</v>
      </c>
      <c r="L107" s="156">
        <v>41.829210000000003</v>
      </c>
      <c r="M107" s="156">
        <v>44.871900000000004</v>
      </c>
      <c r="N107" s="156">
        <v>42.604455000000002</v>
      </c>
      <c r="O107" s="156">
        <v>35.823547500000004</v>
      </c>
      <c r="P107" s="156">
        <v>30.941685000000003</v>
      </c>
      <c r="Q107" s="156">
        <v>27.736725</v>
      </c>
      <c r="R107" s="160"/>
    </row>
    <row r="108" spans="1:18" ht="17.100000000000001" customHeight="1">
      <c r="A108" s="154" t="s">
        <v>373</v>
      </c>
      <c r="B108" s="155" t="s">
        <v>374</v>
      </c>
      <c r="C108" s="177">
        <v>910</v>
      </c>
      <c r="D108" s="156">
        <v>20.707020000000004</v>
      </c>
      <c r="E108" s="156">
        <v>23.843540000000001</v>
      </c>
      <c r="F108" s="156">
        <v>26.980059999999998</v>
      </c>
      <c r="G108" s="156">
        <v>32.722079999999998</v>
      </c>
      <c r="H108" s="156">
        <v>36.258600000000001</v>
      </c>
      <c r="I108" s="156">
        <v>40.348620000000004</v>
      </c>
      <c r="J108" s="156">
        <v>43.885140000000007</v>
      </c>
      <c r="K108" s="156">
        <v>47.421660000000003</v>
      </c>
      <c r="L108" s="156">
        <v>52.942680000000003</v>
      </c>
      <c r="M108" s="156">
        <v>56.479200000000006</v>
      </c>
      <c r="N108" s="156">
        <v>55.886700000000005</v>
      </c>
      <c r="O108" s="156">
        <v>55.286700000000003</v>
      </c>
      <c r="P108" s="156">
        <v>43.751700000000007</v>
      </c>
      <c r="Q108" s="156">
        <v>43.151700000000005</v>
      </c>
      <c r="R108" s="160"/>
    </row>
    <row r="109" spans="1:18" ht="17.100000000000001" customHeight="1">
      <c r="A109" s="154" t="s">
        <v>375</v>
      </c>
      <c r="B109" s="155" t="s">
        <v>376</v>
      </c>
      <c r="C109" s="177">
        <v>920</v>
      </c>
      <c r="D109" s="156">
        <v>22.054590000000001</v>
      </c>
      <c r="E109" s="156">
        <v>24.286880000000004</v>
      </c>
      <c r="F109" s="156">
        <v>26.519169999999999</v>
      </c>
      <c r="G109" s="156">
        <v>29.072760000000002</v>
      </c>
      <c r="H109" s="156">
        <v>34.114800000000002</v>
      </c>
      <c r="I109" s="156">
        <v>36.74709</v>
      </c>
      <c r="J109" s="156">
        <v>41.467830000000006</v>
      </c>
      <c r="K109" s="156">
        <v>44.100120000000004</v>
      </c>
      <c r="L109" s="156">
        <v>48.247110000000006</v>
      </c>
      <c r="M109" s="156">
        <v>50.879400000000004</v>
      </c>
      <c r="N109" s="156">
        <v>47.864743500000003</v>
      </c>
      <c r="O109" s="156">
        <v>42.674858250000007</v>
      </c>
      <c r="P109" s="156">
        <v>36.654642000000003</v>
      </c>
      <c r="Q109" s="156">
        <v>31.62621</v>
      </c>
      <c r="R109" s="160"/>
    </row>
    <row r="110" spans="1:18" ht="17.100000000000001" customHeight="1">
      <c r="A110" s="154" t="s">
        <v>377</v>
      </c>
      <c r="B110" s="155" t="s">
        <v>378</v>
      </c>
      <c r="C110" s="177">
        <v>930</v>
      </c>
      <c r="D110" s="156">
        <v>22.054590000000001</v>
      </c>
      <c r="E110" s="156">
        <v>24.286880000000004</v>
      </c>
      <c r="F110" s="156">
        <v>26.519169999999999</v>
      </c>
      <c r="G110" s="156">
        <v>29.072760000000002</v>
      </c>
      <c r="H110" s="156">
        <v>34.114800000000002</v>
      </c>
      <c r="I110" s="156">
        <v>36.74709</v>
      </c>
      <c r="J110" s="156">
        <v>41.467830000000006</v>
      </c>
      <c r="K110" s="156">
        <v>44.100120000000004</v>
      </c>
      <c r="L110" s="156">
        <v>48.247110000000006</v>
      </c>
      <c r="M110" s="156">
        <v>50.879400000000004</v>
      </c>
      <c r="N110" s="156">
        <v>47.864743500000003</v>
      </c>
      <c r="O110" s="156">
        <v>42.674858250000007</v>
      </c>
      <c r="P110" s="156">
        <v>36.654642000000003</v>
      </c>
      <c r="Q110" s="156">
        <v>31.62621</v>
      </c>
      <c r="R110" s="160"/>
    </row>
    <row r="111" spans="1:18" ht="17.100000000000001" customHeight="1">
      <c r="A111" s="154" t="s">
        <v>379</v>
      </c>
      <c r="B111" s="155" t="s">
        <v>380</v>
      </c>
      <c r="C111" s="177">
        <v>940</v>
      </c>
      <c r="D111" s="156">
        <v>22.054590000000001</v>
      </c>
      <c r="E111" s="156">
        <v>24.286880000000004</v>
      </c>
      <c r="F111" s="156">
        <v>26.519169999999999</v>
      </c>
      <c r="G111" s="156">
        <v>29.072760000000002</v>
      </c>
      <c r="H111" s="156">
        <v>34.114800000000002</v>
      </c>
      <c r="I111" s="156">
        <v>36.74709</v>
      </c>
      <c r="J111" s="156">
        <v>41.467830000000006</v>
      </c>
      <c r="K111" s="156">
        <v>44.100120000000004</v>
      </c>
      <c r="L111" s="156">
        <v>48.247110000000006</v>
      </c>
      <c r="M111" s="156">
        <v>50.879400000000004</v>
      </c>
      <c r="N111" s="156">
        <v>47.864743500000003</v>
      </c>
      <c r="O111" s="156">
        <v>42.674858250000007</v>
      </c>
      <c r="P111" s="156">
        <v>36.654642000000003</v>
      </c>
      <c r="Q111" s="156">
        <v>31.62621</v>
      </c>
      <c r="R111" s="160"/>
    </row>
    <row r="112" spans="1:18" ht="17.100000000000001" customHeight="1">
      <c r="A112" s="154" t="s">
        <v>381</v>
      </c>
      <c r="B112" s="155" t="s">
        <v>382</v>
      </c>
      <c r="C112" s="177">
        <v>950</v>
      </c>
      <c r="D112" s="156">
        <v>17.175620000000002</v>
      </c>
      <c r="E112" s="156">
        <v>19.332640000000001</v>
      </c>
      <c r="F112" s="156">
        <v>21.489660000000001</v>
      </c>
      <c r="G112" s="156">
        <v>23.883279999999999</v>
      </c>
      <c r="H112" s="156">
        <v>28.2148</v>
      </c>
      <c r="I112" s="156">
        <v>30.771820000000002</v>
      </c>
      <c r="J112" s="156">
        <v>34.86674</v>
      </c>
      <c r="K112" s="156">
        <v>37.423760000000001</v>
      </c>
      <c r="L112" s="156">
        <v>41.096180000000004</v>
      </c>
      <c r="M112" s="156">
        <v>43.653199999999998</v>
      </c>
      <c r="N112" s="156">
        <v>41.116917000000001</v>
      </c>
      <c r="O112" s="156">
        <v>37.137001500000004</v>
      </c>
      <c r="P112" s="156">
        <v>32.545644000000003</v>
      </c>
      <c r="Q112" s="156">
        <v>28.684620000000002</v>
      </c>
      <c r="R112" s="160"/>
    </row>
    <row r="113" spans="2:3" ht="13.9" customHeight="1">
      <c r="C113" s="161"/>
    </row>
    <row r="114" spans="2:3" ht="15">
      <c r="B114" s="165" t="s">
        <v>383</v>
      </c>
      <c r="C114" s="161"/>
    </row>
    <row r="115" spans="2:3" ht="15">
      <c r="B115" s="166" t="s">
        <v>384</v>
      </c>
      <c r="C115" s="161"/>
    </row>
    <row r="116" spans="2:3" ht="15">
      <c r="B116" s="163" t="s">
        <v>385</v>
      </c>
      <c r="C116" s="161"/>
    </row>
    <row r="117" spans="2:3" ht="15">
      <c r="C117" s="161"/>
    </row>
    <row r="118" spans="2:3" ht="15">
      <c r="C118" s="161"/>
    </row>
    <row r="119" spans="2:3" ht="15">
      <c r="C119" s="161"/>
    </row>
    <row r="120" spans="2:3" ht="15">
      <c r="C120" s="161"/>
    </row>
  </sheetData>
  <autoFilter ref="A2:Q120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</autoFilter>
  <mergeCells count="2">
    <mergeCell ref="D2:M2"/>
    <mergeCell ref="N2:Q2"/>
  </mergeCells>
  <dataValidations count="1">
    <dataValidation type="decimal" allowBlank="1" showErrorMessage="1" errorTitle="Erreur de saisie" error="Vous devez saisir une majoration supéreiure à 0." sqref="R4:R112">
      <formula1>0</formula1>
      <formula2>1000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rgb="FFC00000"/>
  </sheetPr>
  <dimension ref="A1:AB14"/>
  <sheetViews>
    <sheetView workbookViewId="0">
      <selection activeCell="L7" sqref="L7"/>
    </sheetView>
  </sheetViews>
  <sheetFormatPr baseColWidth="10" defaultRowHeight="15"/>
  <cols>
    <col min="1" max="1" width="16.85546875" style="1" bestFit="1" customWidth="1"/>
    <col min="2" max="5" width="8.7109375" style="1" customWidth="1"/>
    <col min="6" max="6" width="8.7109375" style="1" hidden="1" customWidth="1"/>
    <col min="7" max="8" width="8.7109375" style="1" customWidth="1"/>
    <col min="9" max="9" width="8.7109375" style="1" hidden="1" customWidth="1"/>
    <col min="10" max="14" width="8.7109375" style="1" customWidth="1"/>
    <col min="15" max="15" width="8.7109375" style="1" hidden="1" customWidth="1"/>
    <col min="16" max="19" width="8.7109375" style="1" customWidth="1"/>
    <col min="20" max="20" width="8.7109375" style="1" hidden="1" customWidth="1"/>
    <col min="21" max="22" width="8.7109375" style="1" customWidth="1"/>
    <col min="23" max="23" width="8.7109375" style="1" hidden="1" customWidth="1"/>
    <col min="24" max="25" width="8.7109375" style="1" customWidth="1"/>
    <col min="26" max="26" width="8.7109375" style="1" hidden="1" customWidth="1"/>
    <col min="27" max="28" width="8.7109375" style="1" customWidth="1"/>
    <col min="29" max="16384" width="11.42578125" style="1"/>
  </cols>
  <sheetData>
    <row r="1" spans="1:28" ht="39.950000000000003" customHeight="1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</row>
    <row r="3" spans="1:28" s="27" customFormat="1" ht="20.100000000000001" customHeight="1">
      <c r="A3" s="2"/>
      <c r="B3" s="2"/>
      <c r="C3" s="2"/>
      <c r="D3" s="203" t="s">
        <v>12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180" t="s">
        <v>4</v>
      </c>
      <c r="P3" s="181"/>
      <c r="Q3" s="181"/>
      <c r="R3" s="181"/>
      <c r="S3" s="182"/>
      <c r="T3" s="203" t="s">
        <v>18</v>
      </c>
      <c r="U3" s="203"/>
      <c r="V3" s="203"/>
      <c r="W3" s="203"/>
      <c r="X3" s="203"/>
      <c r="Y3" s="203"/>
      <c r="Z3" s="203"/>
      <c r="AA3" s="203"/>
      <c r="AB3" s="203"/>
    </row>
    <row r="4" spans="1:28" s="27" customFormat="1" ht="20.100000000000001" customHeight="1">
      <c r="A4" s="203" t="s">
        <v>6</v>
      </c>
      <c r="B4" s="201" t="s">
        <v>15</v>
      </c>
      <c r="C4" s="203">
        <v>1</v>
      </c>
      <c r="D4" s="203"/>
      <c r="E4" s="203"/>
      <c r="F4" s="21"/>
      <c r="G4" s="181" t="s">
        <v>10</v>
      </c>
      <c r="H4" s="182"/>
      <c r="I4" s="21"/>
      <c r="J4" s="3" t="s">
        <v>11</v>
      </c>
      <c r="K4" s="22"/>
      <c r="L4" s="21"/>
      <c r="M4" s="181" t="s">
        <v>7</v>
      </c>
      <c r="N4" s="182"/>
      <c r="O4" s="204" t="s">
        <v>16</v>
      </c>
      <c r="P4" s="23">
        <v>1</v>
      </c>
      <c r="Q4" s="23" t="s">
        <v>13</v>
      </c>
      <c r="R4" s="23" t="s">
        <v>11</v>
      </c>
      <c r="S4" s="23" t="s">
        <v>7</v>
      </c>
      <c r="T4" s="180">
        <v>1</v>
      </c>
      <c r="U4" s="181"/>
      <c r="V4" s="182"/>
      <c r="W4" s="180">
        <v>2</v>
      </c>
      <c r="X4" s="181"/>
      <c r="Y4" s="182"/>
      <c r="Z4" s="180">
        <v>3</v>
      </c>
      <c r="AA4" s="181"/>
      <c r="AB4" s="182"/>
    </row>
    <row r="5" spans="1:28" s="27" customFormat="1" ht="20.100000000000001" customHeight="1">
      <c r="A5" s="203"/>
      <c r="B5" s="202"/>
      <c r="C5" s="4" t="s">
        <v>16</v>
      </c>
      <c r="D5" s="4" t="s">
        <v>8</v>
      </c>
      <c r="E5" s="4" t="s">
        <v>9</v>
      </c>
      <c r="F5" s="24" t="s">
        <v>16</v>
      </c>
      <c r="G5" s="24" t="s">
        <v>8</v>
      </c>
      <c r="H5" s="24" t="s">
        <v>9</v>
      </c>
      <c r="I5" s="24" t="s">
        <v>16</v>
      </c>
      <c r="J5" s="24" t="s">
        <v>8</v>
      </c>
      <c r="K5" s="24" t="s">
        <v>9</v>
      </c>
      <c r="L5" s="24" t="s">
        <v>16</v>
      </c>
      <c r="M5" s="24" t="s">
        <v>8</v>
      </c>
      <c r="N5" s="24" t="s">
        <v>9</v>
      </c>
      <c r="O5" s="205"/>
      <c r="P5" s="24" t="s">
        <v>8</v>
      </c>
      <c r="Q5" s="24" t="s">
        <v>8</v>
      </c>
      <c r="R5" s="24" t="s">
        <v>8</v>
      </c>
      <c r="S5" s="24" t="s">
        <v>8</v>
      </c>
      <c r="T5" s="24" t="s">
        <v>16</v>
      </c>
      <c r="U5" s="24" t="s">
        <v>19</v>
      </c>
      <c r="V5" s="5" t="s">
        <v>20</v>
      </c>
      <c r="W5" s="24" t="s">
        <v>16</v>
      </c>
      <c r="X5" s="24" t="s">
        <v>19</v>
      </c>
      <c r="Y5" s="5" t="s">
        <v>20</v>
      </c>
      <c r="Z5" s="24" t="s">
        <v>16</v>
      </c>
      <c r="AA5" s="24" t="s">
        <v>19</v>
      </c>
      <c r="AB5" s="5" t="s">
        <v>20</v>
      </c>
    </row>
    <row r="6" spans="1:28" s="20" customFormat="1" ht="20.100000000000001" customHeight="1">
      <c r="A6" s="6" t="s">
        <v>1</v>
      </c>
      <c r="B6" s="7">
        <v>1.6</v>
      </c>
      <c r="C6" s="8">
        <v>1.71</v>
      </c>
      <c r="D6" s="9">
        <f>B6*C6</f>
        <v>2.7360000000000002</v>
      </c>
      <c r="E6" s="10">
        <f>D6*12</f>
        <v>32.832000000000001</v>
      </c>
      <c r="F6" s="11">
        <v>1.51</v>
      </c>
      <c r="G6" s="10">
        <f>B6*F6</f>
        <v>2.4160000000000004</v>
      </c>
      <c r="H6" s="10">
        <f>G6*12</f>
        <v>28.992000000000004</v>
      </c>
      <c r="I6" s="12">
        <v>1.25</v>
      </c>
      <c r="J6" s="13">
        <f>B6*I6</f>
        <v>2</v>
      </c>
      <c r="K6" s="13">
        <f>J6*12</f>
        <v>24</v>
      </c>
      <c r="L6" s="14">
        <v>1.1499999999999999</v>
      </c>
      <c r="M6" s="13">
        <f>B6*L6</f>
        <v>1.8399999999999999</v>
      </c>
      <c r="N6" s="13">
        <f>M6*12</f>
        <v>22.08</v>
      </c>
      <c r="O6" s="189"/>
      <c r="P6" s="190"/>
      <c r="Q6" s="190"/>
      <c r="R6" s="190"/>
      <c r="S6" s="191"/>
      <c r="T6" s="189"/>
      <c r="U6" s="190"/>
      <c r="V6" s="190"/>
      <c r="W6" s="190"/>
      <c r="X6" s="190"/>
      <c r="Y6" s="190"/>
      <c r="Z6" s="190"/>
      <c r="AA6" s="190"/>
      <c r="AB6" s="191"/>
    </row>
    <row r="7" spans="1:28" s="20" customFormat="1" ht="20.100000000000001" customHeight="1">
      <c r="A7" s="15" t="s">
        <v>2</v>
      </c>
      <c r="B7" s="16">
        <v>2.5</v>
      </c>
      <c r="C7" s="17">
        <v>1.71</v>
      </c>
      <c r="D7" s="9">
        <f>B7*C7</f>
        <v>4.2750000000000004</v>
      </c>
      <c r="E7" s="10">
        <f>D7*12</f>
        <v>51.300000000000004</v>
      </c>
      <c r="F7" s="11">
        <v>1.51</v>
      </c>
      <c r="G7" s="10">
        <f>B7*F7</f>
        <v>3.7749999999999999</v>
      </c>
      <c r="H7" s="10">
        <f>G7*12</f>
        <v>45.3</v>
      </c>
      <c r="I7" s="12">
        <v>1.25</v>
      </c>
      <c r="J7" s="13">
        <f>B7*I7</f>
        <v>3.125</v>
      </c>
      <c r="K7" s="13">
        <f>J7*12</f>
        <v>37.5</v>
      </c>
      <c r="L7" s="14">
        <v>1.1499999999999999</v>
      </c>
      <c r="M7" s="13">
        <f>B7*L7</f>
        <v>2.875</v>
      </c>
      <c r="N7" s="13">
        <f>M7*12</f>
        <v>34.5</v>
      </c>
      <c r="O7" s="192"/>
      <c r="P7" s="193"/>
      <c r="Q7" s="193"/>
      <c r="R7" s="193"/>
      <c r="S7" s="194"/>
      <c r="T7" s="192"/>
      <c r="U7" s="193"/>
      <c r="V7" s="193"/>
      <c r="W7" s="193"/>
      <c r="X7" s="193"/>
      <c r="Y7" s="193"/>
      <c r="Z7" s="193"/>
      <c r="AA7" s="193"/>
      <c r="AB7" s="194"/>
    </row>
    <row r="8" spans="1:28" s="20" customFormat="1" ht="20.100000000000001" customHeight="1">
      <c r="A8" s="15" t="s">
        <v>3</v>
      </c>
      <c r="B8" s="16">
        <v>4.5999999999999996</v>
      </c>
      <c r="C8" s="8">
        <v>1.71</v>
      </c>
      <c r="D8" s="9">
        <f>B8*C8</f>
        <v>7.8659999999999997</v>
      </c>
      <c r="E8" s="10">
        <f>D8*12</f>
        <v>94.391999999999996</v>
      </c>
      <c r="F8" s="11">
        <v>1.51</v>
      </c>
      <c r="G8" s="10">
        <f>B8*F8</f>
        <v>6.9459999999999997</v>
      </c>
      <c r="H8" s="10">
        <f>G8*12</f>
        <v>83.352000000000004</v>
      </c>
      <c r="I8" s="12">
        <v>1.25</v>
      </c>
      <c r="J8" s="13">
        <f>B8*I8</f>
        <v>5.75</v>
      </c>
      <c r="K8" s="13">
        <f>J8*12</f>
        <v>69</v>
      </c>
      <c r="L8" s="14">
        <v>1.1499999999999999</v>
      </c>
      <c r="M8" s="13">
        <f>B8*L8</f>
        <v>5.2899999999999991</v>
      </c>
      <c r="N8" s="13">
        <f>M8*12</f>
        <v>63.47999999999999</v>
      </c>
      <c r="O8" s="195"/>
      <c r="P8" s="196"/>
      <c r="Q8" s="196"/>
      <c r="R8" s="196"/>
      <c r="S8" s="197"/>
      <c r="T8" s="192"/>
      <c r="U8" s="193"/>
      <c r="V8" s="193"/>
      <c r="W8" s="193"/>
      <c r="X8" s="193"/>
      <c r="Y8" s="193"/>
      <c r="Z8" s="193"/>
      <c r="AA8" s="193"/>
      <c r="AB8" s="194"/>
    </row>
    <row r="9" spans="1:28" s="20" customFormat="1" ht="20.100000000000001" customHeight="1">
      <c r="A9" s="15" t="s">
        <v>4</v>
      </c>
      <c r="B9" s="16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5"/>
      <c r="O9" s="18"/>
      <c r="P9" s="13"/>
      <c r="Q9" s="13"/>
      <c r="R9" s="13"/>
      <c r="S9" s="13"/>
      <c r="T9" s="195"/>
      <c r="U9" s="196"/>
      <c r="V9" s="196"/>
      <c r="W9" s="196"/>
      <c r="X9" s="196"/>
      <c r="Y9" s="196"/>
      <c r="Z9" s="196"/>
      <c r="AA9" s="196"/>
      <c r="AB9" s="197"/>
    </row>
    <row r="10" spans="1:28" s="20" customFormat="1" ht="20.100000000000001" customHeight="1">
      <c r="A10" s="15" t="s">
        <v>5</v>
      </c>
      <c r="B10" s="16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8"/>
      <c r="O10" s="198"/>
      <c r="P10" s="199"/>
      <c r="Q10" s="199"/>
      <c r="R10" s="199"/>
      <c r="S10" s="200"/>
      <c r="T10" s="18">
        <v>1.27</v>
      </c>
      <c r="U10" s="13">
        <f>B10*T10</f>
        <v>0</v>
      </c>
      <c r="V10" s="19">
        <f>U10*300</f>
        <v>0</v>
      </c>
      <c r="W10" s="18">
        <v>1.2</v>
      </c>
      <c r="X10" s="13">
        <f>B10*W10</f>
        <v>0</v>
      </c>
      <c r="Y10" s="19">
        <f>X10*300</f>
        <v>0</v>
      </c>
      <c r="Z10" s="18">
        <v>1.1399999999999999</v>
      </c>
      <c r="AA10" s="13">
        <f>B10*Z10</f>
        <v>0</v>
      </c>
      <c r="AB10" s="19">
        <f>AA10*300</f>
        <v>0</v>
      </c>
    </row>
    <row r="11" spans="1:28" s="20" customFormat="1" ht="20.100000000000001" customHeight="1"/>
    <row r="12" spans="1:28" s="26" customFormat="1" ht="20.100000000000001" customHeight="1">
      <c r="A12" s="179" t="s">
        <v>14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</row>
    <row r="13" spans="1:28" s="20" customFormat="1" ht="20.100000000000001" customHeight="1"/>
    <row r="14" spans="1:28" s="20" customFormat="1" ht="20.100000000000001" customHeight="1"/>
  </sheetData>
  <sheetProtection selectLockedCells="1" selectUnlockedCells="1"/>
  <customSheetViews>
    <customSheetView guid="{55C31CF6-13E4-48D6-BBBB-684942ED9689}" hiddenColumns="1">
      <selection activeCell="J31" sqref="J31"/>
      <pageMargins left="0.7" right="0.7" top="0.75" bottom="0.75" header="0.3" footer="0.3"/>
      <pageSetup paperSize="9" orientation="portrait" verticalDpi="0" r:id="rId1"/>
    </customSheetView>
  </customSheetViews>
  <mergeCells count="18">
    <mergeCell ref="D3:N3"/>
    <mergeCell ref="G4:H4"/>
    <mergeCell ref="M4:N4"/>
    <mergeCell ref="A1:AB1"/>
    <mergeCell ref="O3:S3"/>
    <mergeCell ref="T3:AB3"/>
    <mergeCell ref="A12:AB12"/>
    <mergeCell ref="T4:V4"/>
    <mergeCell ref="W4:Y4"/>
    <mergeCell ref="Z4:AB4"/>
    <mergeCell ref="C9:N10"/>
    <mergeCell ref="O6:S8"/>
    <mergeCell ref="O10:S10"/>
    <mergeCell ref="T6:AB9"/>
    <mergeCell ref="B4:B5"/>
    <mergeCell ref="C4:E4"/>
    <mergeCell ref="O4:O5"/>
    <mergeCell ref="A4:A5"/>
  </mergeCell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tabColor rgb="FFFFC000"/>
  </sheetPr>
  <dimension ref="A1:AB13"/>
  <sheetViews>
    <sheetView workbookViewId="0">
      <selection activeCell="C7" sqref="C7"/>
    </sheetView>
  </sheetViews>
  <sheetFormatPr baseColWidth="10" defaultRowHeight="15"/>
  <cols>
    <col min="1" max="1" width="12" style="1" bestFit="1" customWidth="1"/>
    <col min="2" max="3" width="8.7109375" style="1" hidden="1" customWidth="1"/>
    <col min="4" max="5" width="8.7109375" style="1" customWidth="1"/>
    <col min="6" max="6" width="8.7109375" style="1" hidden="1" customWidth="1"/>
    <col min="7" max="8" width="8.7109375" style="1" customWidth="1"/>
    <col min="9" max="9" width="8.7109375" style="1" hidden="1" customWidth="1"/>
    <col min="10" max="11" width="8.7109375" style="1" customWidth="1"/>
    <col min="12" max="12" width="8.7109375" style="1" hidden="1" customWidth="1"/>
    <col min="13" max="14" width="8.7109375" style="1" customWidth="1"/>
    <col min="15" max="15" width="8.7109375" style="1" hidden="1" customWidth="1"/>
    <col min="16" max="19" width="8.7109375" style="1" customWidth="1"/>
    <col min="20" max="20" width="8.7109375" style="1" hidden="1" customWidth="1"/>
    <col min="21" max="22" width="8.7109375" style="1" customWidth="1"/>
    <col min="23" max="23" width="8.7109375" style="1" hidden="1" customWidth="1"/>
    <col min="24" max="25" width="8.7109375" style="1" customWidth="1"/>
    <col min="26" max="26" width="8.7109375" style="1" hidden="1" customWidth="1"/>
    <col min="27" max="28" width="8.7109375" style="1" customWidth="1"/>
    <col min="29" max="16384" width="11.42578125" style="1"/>
  </cols>
  <sheetData>
    <row r="1" spans="1:28" ht="39.950000000000003" customHeight="1">
      <c r="A1" s="207" t="s">
        <v>17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</row>
    <row r="2" spans="1:28">
      <c r="A2" s="25"/>
      <c r="B2" s="25"/>
      <c r="C2" s="25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5"/>
      <c r="P2" s="208"/>
      <c r="Q2" s="208"/>
      <c r="R2" s="208"/>
      <c r="S2" s="208"/>
      <c r="T2" s="25"/>
      <c r="U2" s="25"/>
      <c r="V2" s="25"/>
    </row>
    <row r="3" spans="1:28" s="27" customFormat="1" ht="20.100000000000001" customHeight="1">
      <c r="A3" s="2"/>
      <c r="B3" s="2"/>
      <c r="C3" s="203" t="s">
        <v>12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180" t="s">
        <v>4</v>
      </c>
      <c r="P3" s="181"/>
      <c r="Q3" s="181"/>
      <c r="R3" s="181"/>
      <c r="S3" s="182"/>
      <c r="T3" s="203" t="s">
        <v>18</v>
      </c>
      <c r="U3" s="203"/>
      <c r="V3" s="203"/>
      <c r="W3" s="203"/>
      <c r="X3" s="203"/>
      <c r="Y3" s="203"/>
      <c r="Z3" s="203"/>
      <c r="AA3" s="203"/>
      <c r="AB3" s="203"/>
    </row>
    <row r="4" spans="1:28" s="27" customFormat="1" ht="20.100000000000001" customHeight="1">
      <c r="A4" s="203" t="s">
        <v>6</v>
      </c>
      <c r="B4" s="201" t="s">
        <v>15</v>
      </c>
      <c r="C4" s="203">
        <v>1</v>
      </c>
      <c r="D4" s="203"/>
      <c r="E4" s="203"/>
      <c r="F4" s="21"/>
      <c r="G4" s="181" t="s">
        <v>10</v>
      </c>
      <c r="H4" s="182"/>
      <c r="I4" s="21"/>
      <c r="J4" s="3" t="s">
        <v>11</v>
      </c>
      <c r="K4" s="22"/>
      <c r="L4" s="21"/>
      <c r="M4" s="181" t="s">
        <v>7</v>
      </c>
      <c r="N4" s="182"/>
      <c r="O4" s="204" t="s">
        <v>16</v>
      </c>
      <c r="P4" s="23">
        <v>1</v>
      </c>
      <c r="Q4" s="23" t="s">
        <v>13</v>
      </c>
      <c r="R4" s="23" t="s">
        <v>11</v>
      </c>
      <c r="S4" s="23" t="s">
        <v>7</v>
      </c>
      <c r="T4" s="180">
        <v>1</v>
      </c>
      <c r="U4" s="181"/>
      <c r="V4" s="182"/>
      <c r="W4" s="180">
        <v>2</v>
      </c>
      <c r="X4" s="181"/>
      <c r="Y4" s="182"/>
      <c r="Z4" s="180">
        <v>3</v>
      </c>
      <c r="AA4" s="181"/>
      <c r="AB4" s="182"/>
    </row>
    <row r="5" spans="1:28" s="20" customFormat="1" ht="20.100000000000001" customHeight="1">
      <c r="A5" s="203"/>
      <c r="B5" s="202"/>
      <c r="C5" s="4" t="s">
        <v>16</v>
      </c>
      <c r="D5" s="4" t="s">
        <v>8</v>
      </c>
      <c r="E5" s="4" t="s">
        <v>9</v>
      </c>
      <c r="F5" s="24" t="s">
        <v>16</v>
      </c>
      <c r="G5" s="24" t="s">
        <v>8</v>
      </c>
      <c r="H5" s="24" t="s">
        <v>9</v>
      </c>
      <c r="I5" s="24" t="s">
        <v>16</v>
      </c>
      <c r="J5" s="24" t="s">
        <v>8</v>
      </c>
      <c r="K5" s="24" t="s">
        <v>9</v>
      </c>
      <c r="L5" s="24" t="s">
        <v>16</v>
      </c>
      <c r="M5" s="24" t="s">
        <v>8</v>
      </c>
      <c r="N5" s="24" t="s">
        <v>9</v>
      </c>
      <c r="O5" s="205"/>
      <c r="P5" s="24" t="s">
        <v>8</v>
      </c>
      <c r="Q5" s="24" t="s">
        <v>8</v>
      </c>
      <c r="R5" s="24" t="s">
        <v>8</v>
      </c>
      <c r="S5" s="24" t="s">
        <v>8</v>
      </c>
      <c r="T5" s="24" t="s">
        <v>16</v>
      </c>
      <c r="U5" s="24" t="s">
        <v>19</v>
      </c>
      <c r="V5" s="5" t="s">
        <v>20</v>
      </c>
      <c r="W5" s="24" t="s">
        <v>16</v>
      </c>
      <c r="X5" s="24" t="s">
        <v>19</v>
      </c>
      <c r="Y5" s="5" t="s">
        <v>20</v>
      </c>
      <c r="Z5" s="24" t="s">
        <v>16</v>
      </c>
      <c r="AA5" s="24" t="s">
        <v>19</v>
      </c>
      <c r="AB5" s="5" t="s">
        <v>20</v>
      </c>
    </row>
    <row r="6" spans="1:28" s="20" customFormat="1" ht="20.100000000000001" customHeight="1">
      <c r="A6" s="6" t="s">
        <v>1</v>
      </c>
      <c r="B6" s="7">
        <v>1.63</v>
      </c>
      <c r="C6" s="8">
        <v>1.71</v>
      </c>
      <c r="D6" s="9">
        <f>B6*C6</f>
        <v>2.7872999999999997</v>
      </c>
      <c r="E6" s="10">
        <f>D6*12</f>
        <v>33.447599999999994</v>
      </c>
      <c r="F6" s="11">
        <v>1.51</v>
      </c>
      <c r="G6" s="10">
        <f>B6*F6</f>
        <v>2.4613</v>
      </c>
      <c r="H6" s="10">
        <f>G6*12</f>
        <v>29.535600000000002</v>
      </c>
      <c r="I6" s="12">
        <v>1.25</v>
      </c>
      <c r="J6" s="13">
        <f>B6*I6</f>
        <v>2.0374999999999996</v>
      </c>
      <c r="K6" s="13">
        <f>J6*12</f>
        <v>24.449999999999996</v>
      </c>
      <c r="L6" s="14">
        <v>1.1499999999999999</v>
      </c>
      <c r="M6" s="13">
        <f>B6*L6</f>
        <v>1.8744999999999998</v>
      </c>
      <c r="N6" s="13">
        <f>M6*12</f>
        <v>22.494</v>
      </c>
      <c r="O6" s="189"/>
      <c r="P6" s="190"/>
      <c r="Q6" s="190"/>
      <c r="R6" s="190"/>
      <c r="S6" s="191"/>
      <c r="T6" s="189"/>
      <c r="U6" s="190"/>
      <c r="V6" s="190"/>
      <c r="W6" s="190"/>
      <c r="X6" s="190"/>
      <c r="Y6" s="190"/>
      <c r="Z6" s="190"/>
      <c r="AA6" s="190"/>
      <c r="AB6" s="191"/>
    </row>
    <row r="7" spans="1:28" s="20" customFormat="1" ht="20.100000000000001" customHeight="1">
      <c r="A7" s="15" t="s">
        <v>2</v>
      </c>
      <c r="B7" s="16">
        <v>2.35</v>
      </c>
      <c r="C7" s="17">
        <v>1.71</v>
      </c>
      <c r="D7" s="9">
        <f>B7*C7</f>
        <v>4.0185000000000004</v>
      </c>
      <c r="E7" s="10">
        <f>D7*12</f>
        <v>48.222000000000008</v>
      </c>
      <c r="F7" s="11">
        <v>1.51</v>
      </c>
      <c r="G7" s="10">
        <f>B7*F7</f>
        <v>3.5485000000000002</v>
      </c>
      <c r="H7" s="10">
        <f>G7*12</f>
        <v>42.582000000000001</v>
      </c>
      <c r="I7" s="12">
        <v>1.25</v>
      </c>
      <c r="J7" s="13">
        <f>B7*I7</f>
        <v>2.9375</v>
      </c>
      <c r="K7" s="13">
        <f>J7*12</f>
        <v>35.25</v>
      </c>
      <c r="L7" s="14">
        <v>1.1499999999999999</v>
      </c>
      <c r="M7" s="13">
        <f>B7*L7</f>
        <v>2.7024999999999997</v>
      </c>
      <c r="N7" s="13">
        <f>M7*12</f>
        <v>32.429999999999993</v>
      </c>
      <c r="O7" s="192"/>
      <c r="P7" s="193"/>
      <c r="Q7" s="193"/>
      <c r="R7" s="193"/>
      <c r="S7" s="194"/>
      <c r="T7" s="192"/>
      <c r="U7" s="193"/>
      <c r="V7" s="193"/>
      <c r="W7" s="193"/>
      <c r="X7" s="193"/>
      <c r="Y7" s="193"/>
      <c r="Z7" s="193"/>
      <c r="AA7" s="193"/>
      <c r="AB7" s="194"/>
    </row>
    <row r="8" spans="1:28" s="20" customFormat="1" ht="20.100000000000001" customHeight="1">
      <c r="A8" s="15" t="s">
        <v>3</v>
      </c>
      <c r="B8" s="16">
        <v>4.3</v>
      </c>
      <c r="C8" s="8">
        <v>1.71</v>
      </c>
      <c r="D8" s="9">
        <f>B8*C8</f>
        <v>7.3529999999999998</v>
      </c>
      <c r="E8" s="10">
        <f>D8*12</f>
        <v>88.23599999999999</v>
      </c>
      <c r="F8" s="11">
        <v>1.51</v>
      </c>
      <c r="G8" s="10">
        <f>B8*F8</f>
        <v>6.4929999999999994</v>
      </c>
      <c r="H8" s="10">
        <f>G8*12</f>
        <v>77.915999999999997</v>
      </c>
      <c r="I8" s="12">
        <v>1.25</v>
      </c>
      <c r="J8" s="13">
        <f>B8*I8</f>
        <v>5.375</v>
      </c>
      <c r="K8" s="13">
        <f>J8*12</f>
        <v>64.5</v>
      </c>
      <c r="L8" s="14">
        <v>1.1499999999999999</v>
      </c>
      <c r="M8" s="13">
        <f>B8*L8</f>
        <v>4.9449999999999994</v>
      </c>
      <c r="N8" s="13">
        <f>M8*12</f>
        <v>59.339999999999989</v>
      </c>
      <c r="O8" s="195"/>
      <c r="P8" s="196"/>
      <c r="Q8" s="196"/>
      <c r="R8" s="196"/>
      <c r="S8" s="197"/>
      <c r="T8" s="192"/>
      <c r="U8" s="193"/>
      <c r="V8" s="193"/>
      <c r="W8" s="193"/>
      <c r="X8" s="193"/>
      <c r="Y8" s="193"/>
      <c r="Z8" s="193"/>
      <c r="AA8" s="193"/>
      <c r="AB8" s="194"/>
    </row>
    <row r="9" spans="1:28" s="20" customFormat="1" ht="20.100000000000001" customHeight="1">
      <c r="A9" s="15" t="s">
        <v>4</v>
      </c>
      <c r="B9" s="16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5"/>
      <c r="O9" s="18"/>
      <c r="P9" s="13"/>
      <c r="Q9" s="13"/>
      <c r="R9" s="13"/>
      <c r="S9" s="13"/>
      <c r="T9" s="195"/>
      <c r="U9" s="196"/>
      <c r="V9" s="196"/>
      <c r="W9" s="196"/>
      <c r="X9" s="196"/>
      <c r="Y9" s="196"/>
      <c r="Z9" s="196"/>
      <c r="AA9" s="196"/>
      <c r="AB9" s="197"/>
    </row>
    <row r="10" spans="1:28" s="20" customFormat="1" ht="20.100000000000001" customHeight="1">
      <c r="A10" s="15" t="s">
        <v>5</v>
      </c>
      <c r="B10" s="16">
        <v>3.65</v>
      </c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8"/>
      <c r="O10" s="198"/>
      <c r="P10" s="199"/>
      <c r="Q10" s="199"/>
      <c r="R10" s="199"/>
      <c r="S10" s="200"/>
      <c r="T10" s="18">
        <v>1.27</v>
      </c>
      <c r="U10" s="13">
        <f>B10*T10</f>
        <v>4.6354999999999995</v>
      </c>
      <c r="V10" s="19">
        <f>U10*300</f>
        <v>1390.6499999999999</v>
      </c>
      <c r="W10" s="18">
        <v>1.2</v>
      </c>
      <c r="X10" s="13">
        <f>B10*W10</f>
        <v>4.38</v>
      </c>
      <c r="Y10" s="19">
        <f>X10*300</f>
        <v>1314</v>
      </c>
      <c r="Z10" s="18">
        <v>1.1399999999999999</v>
      </c>
      <c r="AA10" s="13">
        <f>B10*Z10</f>
        <v>4.1609999999999996</v>
      </c>
      <c r="AB10" s="19">
        <f>AA10*300</f>
        <v>1248.3</v>
      </c>
    </row>
    <row r="11" spans="1:28" s="20" customFormat="1" ht="20.100000000000001" customHeight="1"/>
    <row r="12" spans="1:28" s="26" customFormat="1" ht="20.100000000000001" customHeight="1">
      <c r="A12" s="179" t="s">
        <v>14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</row>
    <row r="13" spans="1:28" s="20" customFormat="1" ht="20.100000000000001" customHeight="1"/>
  </sheetData>
  <sheetProtection password="DD86" sheet="1" objects="1" scenarios="1" selectLockedCells="1" selectUnlockedCells="1"/>
  <customSheetViews>
    <customSheetView guid="{55C31CF6-13E4-48D6-BBBB-684942ED9689}" hiddenColumns="1">
      <selection activeCell="N7" sqref="N7"/>
      <pageMargins left="0.7" right="0.7" top="0.75" bottom="0.75" header="0.3" footer="0.3"/>
      <pageSetup paperSize="9" orientation="portrait" verticalDpi="0" r:id="rId1"/>
    </customSheetView>
  </customSheetViews>
  <mergeCells count="20">
    <mergeCell ref="A12:AB12"/>
    <mergeCell ref="T4:V4"/>
    <mergeCell ref="W4:Y4"/>
    <mergeCell ref="Z4:AB4"/>
    <mergeCell ref="T3:AB3"/>
    <mergeCell ref="C3:N3"/>
    <mergeCell ref="C9:N10"/>
    <mergeCell ref="O6:S8"/>
    <mergeCell ref="T6:AB9"/>
    <mergeCell ref="B4:B5"/>
    <mergeCell ref="C4:E4"/>
    <mergeCell ref="O3:S3"/>
    <mergeCell ref="A4:A5"/>
    <mergeCell ref="O4:O5"/>
    <mergeCell ref="P2:S2"/>
    <mergeCell ref="G4:H4"/>
    <mergeCell ref="M4:N4"/>
    <mergeCell ref="O10:S10"/>
    <mergeCell ref="A1:AB1"/>
    <mergeCell ref="D2:N2"/>
  </mergeCell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tabColor rgb="FFFFFF00"/>
  </sheetPr>
  <dimension ref="A1:AB13"/>
  <sheetViews>
    <sheetView workbookViewId="0">
      <selection activeCell="B7" sqref="B7"/>
    </sheetView>
  </sheetViews>
  <sheetFormatPr baseColWidth="10" defaultRowHeight="15"/>
  <cols>
    <col min="1" max="1" width="12" style="1" bestFit="1" customWidth="1"/>
    <col min="2" max="5" width="8.7109375" style="1" customWidth="1"/>
    <col min="6" max="6" width="8.7109375" style="1" hidden="1" customWidth="1"/>
    <col min="7" max="8" width="8.7109375" style="1" customWidth="1"/>
    <col min="9" max="9" width="8.7109375" style="1" hidden="1" customWidth="1"/>
    <col min="10" max="11" width="8.7109375" style="1" customWidth="1"/>
    <col min="12" max="12" width="8.7109375" style="1" hidden="1" customWidth="1"/>
    <col min="13" max="14" width="8.7109375" style="1" customWidth="1"/>
    <col min="15" max="15" width="8.7109375" style="1" hidden="1" customWidth="1"/>
    <col min="16" max="19" width="8.7109375" style="1" customWidth="1"/>
    <col min="20" max="20" width="8.7109375" style="1" hidden="1" customWidth="1"/>
    <col min="21" max="22" width="8.7109375" style="1" customWidth="1"/>
    <col min="23" max="23" width="8.7109375" style="1" hidden="1" customWidth="1"/>
    <col min="24" max="25" width="8.7109375" style="1" customWidth="1"/>
    <col min="26" max="26" width="8.7109375" style="1" hidden="1" customWidth="1"/>
    <col min="27" max="28" width="8.7109375" style="1" customWidth="1"/>
    <col min="29" max="16384" width="11.42578125" style="1"/>
  </cols>
  <sheetData>
    <row r="1" spans="1:28" ht="39.950000000000003" customHeight="1">
      <c r="A1" s="207" t="s">
        <v>21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</row>
    <row r="2" spans="1:28">
      <c r="A2" s="25"/>
      <c r="B2" s="25"/>
      <c r="C2" s="25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5"/>
      <c r="P2" s="208"/>
      <c r="Q2" s="208"/>
      <c r="R2" s="208"/>
      <c r="S2" s="208"/>
      <c r="T2" s="25"/>
      <c r="U2" s="208"/>
      <c r="V2" s="208"/>
      <c r="W2" s="208"/>
      <c r="X2" s="208"/>
    </row>
    <row r="3" spans="1:28" s="27" customFormat="1" ht="20.100000000000001" customHeight="1">
      <c r="A3" s="2"/>
      <c r="B3" s="2"/>
      <c r="C3" s="2"/>
      <c r="D3" s="203" t="s">
        <v>12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180" t="s">
        <v>4</v>
      </c>
      <c r="P3" s="181"/>
      <c r="Q3" s="181"/>
      <c r="R3" s="181"/>
      <c r="S3" s="182"/>
      <c r="T3" s="203" t="s">
        <v>18</v>
      </c>
      <c r="U3" s="203"/>
      <c r="V3" s="203"/>
      <c r="W3" s="203"/>
      <c r="X3" s="203"/>
      <c r="Y3" s="203"/>
      <c r="Z3" s="203"/>
      <c r="AA3" s="203"/>
      <c r="AB3" s="203"/>
    </row>
    <row r="4" spans="1:28" s="27" customFormat="1" ht="20.100000000000001" customHeight="1">
      <c r="A4" s="203" t="s">
        <v>6</v>
      </c>
      <c r="B4" s="201" t="s">
        <v>15</v>
      </c>
      <c r="C4" s="203">
        <v>1</v>
      </c>
      <c r="D4" s="203"/>
      <c r="E4" s="203"/>
      <c r="F4" s="21"/>
      <c r="G4" s="181" t="s">
        <v>10</v>
      </c>
      <c r="H4" s="182"/>
      <c r="I4" s="21"/>
      <c r="J4" s="3" t="s">
        <v>11</v>
      </c>
      <c r="K4" s="22"/>
      <c r="L4" s="21"/>
      <c r="M4" s="181" t="s">
        <v>7</v>
      </c>
      <c r="N4" s="182"/>
      <c r="O4" s="204" t="s">
        <v>16</v>
      </c>
      <c r="P4" s="23">
        <v>1</v>
      </c>
      <c r="Q4" s="23" t="s">
        <v>13</v>
      </c>
      <c r="R4" s="23" t="s">
        <v>11</v>
      </c>
      <c r="S4" s="23" t="s">
        <v>7</v>
      </c>
      <c r="T4" s="180">
        <v>1</v>
      </c>
      <c r="U4" s="181"/>
      <c r="V4" s="182"/>
      <c r="W4" s="180">
        <v>2</v>
      </c>
      <c r="X4" s="181"/>
      <c r="Y4" s="182"/>
      <c r="Z4" s="180">
        <v>3</v>
      </c>
      <c r="AA4" s="181"/>
      <c r="AB4" s="182"/>
    </row>
    <row r="5" spans="1:28" s="20" customFormat="1" ht="20.100000000000001" customHeight="1">
      <c r="A5" s="203"/>
      <c r="B5" s="202"/>
      <c r="C5" s="4" t="s">
        <v>16</v>
      </c>
      <c r="D5" s="4" t="s">
        <v>8</v>
      </c>
      <c r="E5" s="4" t="s">
        <v>9</v>
      </c>
      <c r="F5" s="24" t="s">
        <v>16</v>
      </c>
      <c r="G5" s="24" t="s">
        <v>8</v>
      </c>
      <c r="H5" s="24" t="s">
        <v>9</v>
      </c>
      <c r="I5" s="24" t="s">
        <v>16</v>
      </c>
      <c r="J5" s="24" t="s">
        <v>8</v>
      </c>
      <c r="K5" s="24" t="s">
        <v>9</v>
      </c>
      <c r="L5" s="24" t="s">
        <v>16</v>
      </c>
      <c r="M5" s="24" t="s">
        <v>8</v>
      </c>
      <c r="N5" s="24" t="s">
        <v>9</v>
      </c>
      <c r="O5" s="205"/>
      <c r="P5" s="24" t="s">
        <v>8</v>
      </c>
      <c r="Q5" s="24" t="s">
        <v>8</v>
      </c>
      <c r="R5" s="24" t="s">
        <v>8</v>
      </c>
      <c r="S5" s="24" t="s">
        <v>8</v>
      </c>
      <c r="T5" s="24" t="s">
        <v>16</v>
      </c>
      <c r="U5" s="24" t="s">
        <v>19</v>
      </c>
      <c r="V5" s="5" t="s">
        <v>20</v>
      </c>
      <c r="W5" s="24" t="s">
        <v>16</v>
      </c>
      <c r="X5" s="24" t="s">
        <v>19</v>
      </c>
      <c r="Y5" s="5" t="s">
        <v>20</v>
      </c>
      <c r="Z5" s="24" t="s">
        <v>16</v>
      </c>
      <c r="AA5" s="24" t="s">
        <v>19</v>
      </c>
      <c r="AB5" s="5" t="s">
        <v>20</v>
      </c>
    </row>
    <row r="6" spans="1:28" s="20" customFormat="1" ht="20.100000000000001" customHeight="1">
      <c r="A6" s="6" t="s">
        <v>1</v>
      </c>
      <c r="B6" s="7">
        <v>1.6</v>
      </c>
      <c r="C6" s="8">
        <v>1.71</v>
      </c>
      <c r="D6" s="9">
        <f>B6*C6</f>
        <v>2.7360000000000002</v>
      </c>
      <c r="E6" s="10">
        <f>D6*12</f>
        <v>32.832000000000001</v>
      </c>
      <c r="F6" s="11">
        <v>1.51</v>
      </c>
      <c r="G6" s="10">
        <f>B6*F6</f>
        <v>2.4160000000000004</v>
      </c>
      <c r="H6" s="10">
        <f>G6*12</f>
        <v>28.992000000000004</v>
      </c>
      <c r="I6" s="12">
        <v>1.25</v>
      </c>
      <c r="J6" s="13">
        <f>B6*I6</f>
        <v>2</v>
      </c>
      <c r="K6" s="13">
        <f>J6*12</f>
        <v>24</v>
      </c>
      <c r="L6" s="14">
        <v>1.1499999999999999</v>
      </c>
      <c r="M6" s="13">
        <f>B6*L6</f>
        <v>1.8399999999999999</v>
      </c>
      <c r="N6" s="13">
        <f>M6*12</f>
        <v>22.08</v>
      </c>
      <c r="O6" s="189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1"/>
    </row>
    <row r="7" spans="1:28" s="20" customFormat="1" ht="20.100000000000001" customHeight="1">
      <c r="A7" s="15" t="s">
        <v>2</v>
      </c>
      <c r="B7" s="16">
        <v>2.5499999999999998</v>
      </c>
      <c r="C7" s="17">
        <v>1.71</v>
      </c>
      <c r="D7" s="9">
        <f>B7*C7</f>
        <v>4.3605</v>
      </c>
      <c r="E7" s="10">
        <f>D7*12</f>
        <v>52.326000000000001</v>
      </c>
      <c r="F7" s="11">
        <v>1.51</v>
      </c>
      <c r="G7" s="10">
        <f>B7*F7</f>
        <v>3.8504999999999998</v>
      </c>
      <c r="H7" s="10">
        <f>G7*12</f>
        <v>46.205999999999996</v>
      </c>
      <c r="I7" s="12">
        <v>1.25</v>
      </c>
      <c r="J7" s="13">
        <f>B7*I7</f>
        <v>3.1875</v>
      </c>
      <c r="K7" s="13">
        <f>J7*12</f>
        <v>38.25</v>
      </c>
      <c r="L7" s="14">
        <v>1.1499999999999999</v>
      </c>
      <c r="M7" s="13">
        <f>B7*L7</f>
        <v>2.9324999999999997</v>
      </c>
      <c r="N7" s="13">
        <f>M7*12</f>
        <v>35.19</v>
      </c>
      <c r="O7" s="192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4"/>
    </row>
    <row r="8" spans="1:28" s="20" customFormat="1" ht="20.100000000000001" customHeight="1">
      <c r="A8" s="15" t="s">
        <v>3</v>
      </c>
      <c r="B8" s="16">
        <v>4.7</v>
      </c>
      <c r="C8" s="8">
        <v>1.71</v>
      </c>
      <c r="D8" s="9">
        <f>B8*C8</f>
        <v>8.0370000000000008</v>
      </c>
      <c r="E8" s="10">
        <f>D8*12</f>
        <v>96.444000000000017</v>
      </c>
      <c r="F8" s="11">
        <v>1.51</v>
      </c>
      <c r="G8" s="10">
        <f>B8*F8</f>
        <v>7.0970000000000004</v>
      </c>
      <c r="H8" s="10">
        <f>G8*12</f>
        <v>85.164000000000001</v>
      </c>
      <c r="I8" s="12">
        <v>1.25</v>
      </c>
      <c r="J8" s="13">
        <f>B8*I8</f>
        <v>5.875</v>
      </c>
      <c r="K8" s="13">
        <f>J8*12</f>
        <v>70.5</v>
      </c>
      <c r="L8" s="14">
        <v>1.1499999999999999</v>
      </c>
      <c r="M8" s="13">
        <f>B8*L8</f>
        <v>5.4049999999999994</v>
      </c>
      <c r="N8" s="13">
        <f>M8*12</f>
        <v>64.859999999999985</v>
      </c>
      <c r="O8" s="195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7"/>
    </row>
    <row r="9" spans="1:28" s="20" customFormat="1" ht="20.100000000000001" customHeight="1">
      <c r="A9" s="15" t="s">
        <v>4</v>
      </c>
      <c r="B9" s="16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5"/>
      <c r="O9" s="18"/>
      <c r="P9" s="13"/>
      <c r="Q9" s="13"/>
      <c r="R9" s="13"/>
      <c r="S9" s="13"/>
      <c r="T9" s="198"/>
      <c r="U9" s="199"/>
      <c r="V9" s="199"/>
      <c r="W9" s="199"/>
      <c r="X9" s="199"/>
      <c r="Y9" s="199"/>
      <c r="Z9" s="199"/>
      <c r="AA9" s="199"/>
      <c r="AB9" s="200"/>
    </row>
    <row r="10" spans="1:28" s="20" customFormat="1" ht="20.100000000000001" customHeight="1">
      <c r="A10" s="15" t="s">
        <v>5</v>
      </c>
      <c r="B10" s="16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8"/>
      <c r="O10" s="198"/>
      <c r="P10" s="199"/>
      <c r="Q10" s="199"/>
      <c r="R10" s="199"/>
      <c r="S10" s="200"/>
      <c r="T10" s="18">
        <v>1.27</v>
      </c>
      <c r="U10" s="13">
        <f>B10*T10</f>
        <v>0</v>
      </c>
      <c r="V10" s="19">
        <f>U10*300</f>
        <v>0</v>
      </c>
      <c r="W10" s="18">
        <v>1.2</v>
      </c>
      <c r="X10" s="13">
        <f>B10*W10</f>
        <v>0</v>
      </c>
      <c r="Y10" s="19">
        <f>X10*300</f>
        <v>0</v>
      </c>
      <c r="Z10" s="18">
        <v>1.1399999999999999</v>
      </c>
      <c r="AA10" s="13">
        <f>B10*Z10</f>
        <v>0</v>
      </c>
      <c r="AB10" s="19">
        <f>AA10*300</f>
        <v>0</v>
      </c>
    </row>
    <row r="11" spans="1:28" s="20" customFormat="1" ht="20.100000000000001" customHeight="1"/>
    <row r="12" spans="1:28" s="26" customFormat="1" ht="20.100000000000001" customHeight="1">
      <c r="A12" s="179" t="s">
        <v>14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</row>
    <row r="13" spans="1:28" s="20" customFormat="1" ht="20.100000000000001" customHeight="1"/>
  </sheetData>
  <sheetProtection selectLockedCells="1" selectUnlockedCells="1"/>
  <customSheetViews>
    <customSheetView guid="{55C31CF6-13E4-48D6-BBBB-684942ED9689}" hiddenColumns="1">
      <selection activeCell="J31" sqref="J31"/>
      <pageMargins left="0.7" right="0.7" top="0.75" bottom="0.75" header="0.3" footer="0.3"/>
      <pageSetup paperSize="9" orientation="portrait" verticalDpi="0" r:id="rId1"/>
    </customSheetView>
  </customSheetViews>
  <mergeCells count="21">
    <mergeCell ref="O10:S10"/>
    <mergeCell ref="T9:AB9"/>
    <mergeCell ref="A1:AB1"/>
    <mergeCell ref="A12:AB12"/>
    <mergeCell ref="T3:AB3"/>
    <mergeCell ref="T4:V4"/>
    <mergeCell ref="W4:Y4"/>
    <mergeCell ref="Z4:AB4"/>
    <mergeCell ref="C9:N10"/>
    <mergeCell ref="O6:AB8"/>
    <mergeCell ref="B4:B5"/>
    <mergeCell ref="C4:E4"/>
    <mergeCell ref="D3:N3"/>
    <mergeCell ref="O3:S3"/>
    <mergeCell ref="A4:A5"/>
    <mergeCell ref="O4:O5"/>
    <mergeCell ref="D2:N2"/>
    <mergeCell ref="P2:S2"/>
    <mergeCell ref="U2:X2"/>
    <mergeCell ref="G4:H4"/>
    <mergeCell ref="M4:N4"/>
  </mergeCell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tabColor rgb="FF92D050"/>
  </sheetPr>
  <dimension ref="A1:AB13"/>
  <sheetViews>
    <sheetView workbookViewId="0">
      <selection activeCell="B11" sqref="B11"/>
    </sheetView>
  </sheetViews>
  <sheetFormatPr baseColWidth="10" defaultRowHeight="15"/>
  <cols>
    <col min="1" max="1" width="12" style="1" bestFit="1" customWidth="1"/>
    <col min="2" max="5" width="8.7109375" style="1" customWidth="1"/>
    <col min="6" max="6" width="8.7109375" style="1" hidden="1" customWidth="1"/>
    <col min="7" max="8" width="8.7109375" style="1" customWidth="1"/>
    <col min="9" max="9" width="8.7109375" style="1" hidden="1" customWidth="1"/>
    <col min="10" max="11" width="8.7109375" style="1" customWidth="1"/>
    <col min="12" max="12" width="8.7109375" style="1" hidden="1" customWidth="1"/>
    <col min="13" max="14" width="8.7109375" style="1" customWidth="1"/>
    <col min="15" max="15" width="8.7109375" style="1" hidden="1" customWidth="1"/>
    <col min="16" max="19" width="8.7109375" style="1" customWidth="1"/>
    <col min="20" max="20" width="8.7109375" style="1" hidden="1" customWidth="1"/>
    <col min="21" max="22" width="8.7109375" style="1" customWidth="1"/>
    <col min="23" max="23" width="8.7109375" style="1" hidden="1" customWidth="1"/>
    <col min="24" max="25" width="8.7109375" style="1" customWidth="1"/>
    <col min="26" max="26" width="8.7109375" style="1" hidden="1" customWidth="1"/>
    <col min="27" max="28" width="8.7109375" style="1" customWidth="1"/>
    <col min="29" max="16384" width="11.42578125" style="1"/>
  </cols>
  <sheetData>
    <row r="1" spans="1:28" ht="39.950000000000003" customHeight="1">
      <c r="A1" s="207" t="s">
        <v>24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</row>
    <row r="2" spans="1:28">
      <c r="A2" s="25"/>
      <c r="B2" s="25"/>
      <c r="C2" s="25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5"/>
      <c r="P2" s="208"/>
      <c r="Q2" s="208"/>
      <c r="R2" s="208"/>
      <c r="S2" s="208"/>
      <c r="T2" s="25"/>
      <c r="U2" s="208"/>
      <c r="V2" s="208"/>
      <c r="W2" s="208"/>
      <c r="X2" s="208"/>
    </row>
    <row r="3" spans="1:28" s="27" customFormat="1" ht="20.100000000000001" customHeight="1">
      <c r="A3" s="2"/>
      <c r="B3" s="2"/>
      <c r="C3" s="2"/>
      <c r="D3" s="203" t="s">
        <v>12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180" t="s">
        <v>4</v>
      </c>
      <c r="P3" s="181"/>
      <c r="Q3" s="181"/>
      <c r="R3" s="181"/>
      <c r="S3" s="182"/>
      <c r="T3" s="203" t="s">
        <v>18</v>
      </c>
      <c r="U3" s="203"/>
      <c r="V3" s="203"/>
      <c r="W3" s="203"/>
      <c r="X3" s="203"/>
      <c r="Y3" s="203"/>
      <c r="Z3" s="203"/>
      <c r="AA3" s="203"/>
      <c r="AB3" s="203"/>
    </row>
    <row r="4" spans="1:28" s="27" customFormat="1" ht="20.100000000000001" customHeight="1">
      <c r="A4" s="203" t="s">
        <v>6</v>
      </c>
      <c r="B4" s="201" t="s">
        <v>15</v>
      </c>
      <c r="C4" s="203">
        <v>1</v>
      </c>
      <c r="D4" s="203"/>
      <c r="E4" s="203"/>
      <c r="F4" s="21"/>
      <c r="G4" s="181" t="s">
        <v>10</v>
      </c>
      <c r="H4" s="182"/>
      <c r="I4" s="21"/>
      <c r="J4" s="3" t="s">
        <v>11</v>
      </c>
      <c r="K4" s="22"/>
      <c r="L4" s="21"/>
      <c r="M4" s="181" t="s">
        <v>7</v>
      </c>
      <c r="N4" s="182"/>
      <c r="O4" s="204" t="s">
        <v>16</v>
      </c>
      <c r="P4" s="23">
        <v>1</v>
      </c>
      <c r="Q4" s="23" t="s">
        <v>13</v>
      </c>
      <c r="R4" s="23" t="s">
        <v>11</v>
      </c>
      <c r="S4" s="23" t="s">
        <v>7</v>
      </c>
      <c r="T4" s="180">
        <v>1</v>
      </c>
      <c r="U4" s="181"/>
      <c r="V4" s="182"/>
      <c r="W4" s="180">
        <v>2</v>
      </c>
      <c r="X4" s="181"/>
      <c r="Y4" s="182"/>
      <c r="Z4" s="180">
        <v>3</v>
      </c>
      <c r="AA4" s="181"/>
      <c r="AB4" s="182"/>
    </row>
    <row r="5" spans="1:28" s="20" customFormat="1" ht="20.100000000000001" customHeight="1">
      <c r="A5" s="203"/>
      <c r="B5" s="202"/>
      <c r="C5" s="4" t="s">
        <v>16</v>
      </c>
      <c r="D5" s="4" t="s">
        <v>8</v>
      </c>
      <c r="E5" s="4" t="s">
        <v>9</v>
      </c>
      <c r="F5" s="24" t="s">
        <v>16</v>
      </c>
      <c r="G5" s="24" t="s">
        <v>8</v>
      </c>
      <c r="H5" s="24" t="s">
        <v>9</v>
      </c>
      <c r="I5" s="24" t="s">
        <v>16</v>
      </c>
      <c r="J5" s="24" t="s">
        <v>8</v>
      </c>
      <c r="K5" s="24" t="s">
        <v>9</v>
      </c>
      <c r="L5" s="24" t="s">
        <v>16</v>
      </c>
      <c r="M5" s="24" t="s">
        <v>8</v>
      </c>
      <c r="N5" s="24" t="s">
        <v>9</v>
      </c>
      <c r="O5" s="205"/>
      <c r="P5" s="24" t="s">
        <v>8</v>
      </c>
      <c r="Q5" s="24" t="s">
        <v>8</v>
      </c>
      <c r="R5" s="24" t="s">
        <v>8</v>
      </c>
      <c r="S5" s="24" t="s">
        <v>8</v>
      </c>
      <c r="T5" s="24" t="s">
        <v>16</v>
      </c>
      <c r="U5" s="24" t="s">
        <v>19</v>
      </c>
      <c r="V5" s="5" t="s">
        <v>20</v>
      </c>
      <c r="W5" s="24" t="s">
        <v>16</v>
      </c>
      <c r="X5" s="24" t="s">
        <v>19</v>
      </c>
      <c r="Y5" s="5" t="s">
        <v>20</v>
      </c>
      <c r="Z5" s="24" t="s">
        <v>16</v>
      </c>
      <c r="AA5" s="24" t="s">
        <v>19</v>
      </c>
      <c r="AB5" s="5" t="s">
        <v>20</v>
      </c>
    </row>
    <row r="6" spans="1:28" s="20" customFormat="1" ht="20.100000000000001" customHeight="1">
      <c r="A6" s="6" t="s">
        <v>1</v>
      </c>
      <c r="B6" s="7">
        <v>1.6</v>
      </c>
      <c r="C6" s="8">
        <v>1.71</v>
      </c>
      <c r="D6" s="9">
        <f>B6*C6</f>
        <v>2.7360000000000002</v>
      </c>
      <c r="E6" s="10">
        <f>D6*12</f>
        <v>32.832000000000001</v>
      </c>
      <c r="F6" s="11">
        <v>1.51</v>
      </c>
      <c r="G6" s="10">
        <f>B6*F6</f>
        <v>2.4160000000000004</v>
      </c>
      <c r="H6" s="10">
        <f>G6*12</f>
        <v>28.992000000000004</v>
      </c>
      <c r="I6" s="12">
        <v>1.25</v>
      </c>
      <c r="J6" s="13">
        <f>B6*I6</f>
        <v>2</v>
      </c>
      <c r="K6" s="13">
        <f>J6*12</f>
        <v>24</v>
      </c>
      <c r="L6" s="14">
        <v>1.1499999999999999</v>
      </c>
      <c r="M6" s="13">
        <f>B6*L6</f>
        <v>1.8399999999999999</v>
      </c>
      <c r="N6" s="13">
        <f>M6*12</f>
        <v>22.08</v>
      </c>
      <c r="O6" s="189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1"/>
    </row>
    <row r="7" spans="1:28" s="20" customFormat="1" ht="20.100000000000001" customHeight="1">
      <c r="A7" s="15" t="s">
        <v>2</v>
      </c>
      <c r="B7" s="16">
        <v>2.5</v>
      </c>
      <c r="C7" s="17">
        <v>1.71</v>
      </c>
      <c r="D7" s="9">
        <f>B7*C7</f>
        <v>4.2750000000000004</v>
      </c>
      <c r="E7" s="10">
        <f>D7*12</f>
        <v>51.300000000000004</v>
      </c>
      <c r="F7" s="11">
        <v>1.51</v>
      </c>
      <c r="G7" s="10">
        <f>B7*F7</f>
        <v>3.7749999999999999</v>
      </c>
      <c r="H7" s="10">
        <f>G7*12</f>
        <v>45.3</v>
      </c>
      <c r="I7" s="12">
        <v>1.25</v>
      </c>
      <c r="J7" s="13">
        <f>B7*I7</f>
        <v>3.125</v>
      </c>
      <c r="K7" s="13">
        <f>J7*12</f>
        <v>37.5</v>
      </c>
      <c r="L7" s="14">
        <v>1.1499999999999999</v>
      </c>
      <c r="M7" s="13">
        <f>B7*L7</f>
        <v>2.875</v>
      </c>
      <c r="N7" s="13">
        <f>M7*12</f>
        <v>34.5</v>
      </c>
      <c r="O7" s="192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4"/>
    </row>
    <row r="8" spans="1:28" s="20" customFormat="1" ht="20.100000000000001" customHeight="1">
      <c r="A8" s="15" t="s">
        <v>3</v>
      </c>
      <c r="B8" s="16">
        <v>4.5999999999999996</v>
      </c>
      <c r="C8" s="8">
        <v>1.71</v>
      </c>
      <c r="D8" s="9">
        <f>B8*C8</f>
        <v>7.8659999999999997</v>
      </c>
      <c r="E8" s="10">
        <f>D8*12</f>
        <v>94.391999999999996</v>
      </c>
      <c r="F8" s="11">
        <v>1.51</v>
      </c>
      <c r="G8" s="10">
        <f>B8*F8</f>
        <v>6.9459999999999997</v>
      </c>
      <c r="H8" s="10">
        <f>G8*12</f>
        <v>83.352000000000004</v>
      </c>
      <c r="I8" s="12">
        <v>1.25</v>
      </c>
      <c r="J8" s="13">
        <f>B8*I8</f>
        <v>5.75</v>
      </c>
      <c r="K8" s="13">
        <f>J8*12</f>
        <v>69</v>
      </c>
      <c r="L8" s="14">
        <v>1.1499999999999999</v>
      </c>
      <c r="M8" s="13">
        <f>B8*L8</f>
        <v>5.2899999999999991</v>
      </c>
      <c r="N8" s="13">
        <f>M8*12</f>
        <v>63.47999999999999</v>
      </c>
      <c r="O8" s="195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7"/>
    </row>
    <row r="9" spans="1:28" s="20" customFormat="1" ht="20.100000000000001" customHeight="1">
      <c r="A9" s="15" t="s">
        <v>4</v>
      </c>
      <c r="B9" s="16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5"/>
      <c r="O9" s="18"/>
      <c r="P9" s="13"/>
      <c r="Q9" s="13"/>
      <c r="R9" s="13"/>
      <c r="S9" s="13"/>
      <c r="T9" s="198"/>
      <c r="U9" s="199"/>
      <c r="V9" s="199"/>
      <c r="W9" s="199"/>
      <c r="X9" s="199"/>
      <c r="Y9" s="199"/>
      <c r="Z9" s="199"/>
      <c r="AA9" s="199"/>
      <c r="AB9" s="200"/>
    </row>
    <row r="10" spans="1:28" s="20" customFormat="1" ht="20.100000000000001" customHeight="1">
      <c r="A10" s="15" t="s">
        <v>5</v>
      </c>
      <c r="B10" s="16">
        <v>4.2</v>
      </c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8"/>
      <c r="O10" s="198"/>
      <c r="P10" s="199"/>
      <c r="Q10" s="199"/>
      <c r="R10" s="199"/>
      <c r="S10" s="200"/>
      <c r="T10" s="18">
        <v>1.27</v>
      </c>
      <c r="U10" s="13">
        <f>B10*T10</f>
        <v>5.3340000000000005</v>
      </c>
      <c r="V10" s="19">
        <f>U10*300</f>
        <v>1600.2</v>
      </c>
      <c r="W10" s="18">
        <v>1.2</v>
      </c>
      <c r="X10" s="13">
        <f>B10*W10</f>
        <v>5.04</v>
      </c>
      <c r="Y10" s="19">
        <f>X10*300</f>
        <v>1512</v>
      </c>
      <c r="Z10" s="18">
        <v>1.1399999999999999</v>
      </c>
      <c r="AA10" s="13">
        <f>B10*Z10</f>
        <v>4.7879999999999994</v>
      </c>
      <c r="AB10" s="19">
        <f>AA10*300</f>
        <v>1436.3999999999999</v>
      </c>
    </row>
    <row r="11" spans="1:28" s="20" customFormat="1" ht="20.100000000000001" customHeight="1"/>
    <row r="12" spans="1:28" s="26" customFormat="1" ht="20.100000000000001" customHeight="1">
      <c r="A12" s="179" t="s">
        <v>14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</row>
    <row r="13" spans="1:28" s="20" customFormat="1" ht="20.100000000000001" customHeight="1"/>
  </sheetData>
  <sheetProtection selectLockedCells="1" selectUnlockedCells="1"/>
  <customSheetViews>
    <customSheetView guid="{55C31CF6-13E4-48D6-BBBB-684942ED9689}" hiddenColumns="1">
      <selection activeCell="J32" sqref="J32"/>
      <pageMargins left="0.7" right="0.7" top="0.75" bottom="0.75" header="0.3" footer="0.3"/>
      <pageSetup paperSize="9" orientation="portrait" verticalDpi="0" r:id="rId1"/>
    </customSheetView>
  </customSheetViews>
  <mergeCells count="21">
    <mergeCell ref="O10:S10"/>
    <mergeCell ref="T9:AB9"/>
    <mergeCell ref="A1:AB1"/>
    <mergeCell ref="A12:AB12"/>
    <mergeCell ref="T3:AB3"/>
    <mergeCell ref="T4:V4"/>
    <mergeCell ref="W4:Y4"/>
    <mergeCell ref="Z4:AB4"/>
    <mergeCell ref="C9:N10"/>
    <mergeCell ref="O6:AB8"/>
    <mergeCell ref="B4:B5"/>
    <mergeCell ref="C4:E4"/>
    <mergeCell ref="D3:N3"/>
    <mergeCell ref="O3:S3"/>
    <mergeCell ref="A4:A5"/>
    <mergeCell ref="O4:O5"/>
    <mergeCell ref="D2:N2"/>
    <mergeCell ref="P2:S2"/>
    <mergeCell ref="U2:X2"/>
    <mergeCell ref="G4:H4"/>
    <mergeCell ref="M4:N4"/>
  </mergeCell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tabColor rgb="FF00B050"/>
  </sheetPr>
  <dimension ref="A1:AB13"/>
  <sheetViews>
    <sheetView workbookViewId="0">
      <selection activeCell="C7" sqref="C7"/>
    </sheetView>
  </sheetViews>
  <sheetFormatPr baseColWidth="10" defaultRowHeight="15"/>
  <cols>
    <col min="1" max="1" width="12" style="1" bestFit="1" customWidth="1"/>
    <col min="2" max="3" width="8.7109375" style="1" hidden="1" customWidth="1"/>
    <col min="4" max="5" width="8.7109375" style="1" customWidth="1"/>
    <col min="6" max="6" width="8.7109375" style="1" hidden="1" customWidth="1"/>
    <col min="7" max="8" width="8.7109375" style="1" customWidth="1"/>
    <col min="9" max="9" width="8.7109375" style="1" hidden="1" customWidth="1"/>
    <col min="10" max="11" width="8.7109375" style="1" customWidth="1"/>
    <col min="12" max="12" width="8.7109375" style="1" hidden="1" customWidth="1"/>
    <col min="13" max="14" width="8.7109375" style="1" customWidth="1"/>
    <col min="15" max="15" width="8.7109375" style="1" hidden="1" customWidth="1"/>
    <col min="16" max="19" width="8.7109375" style="1" customWidth="1"/>
    <col min="20" max="20" width="8.7109375" style="1" hidden="1" customWidth="1"/>
    <col min="21" max="22" width="8.7109375" style="1" customWidth="1"/>
    <col min="23" max="23" width="8.7109375" style="1" hidden="1" customWidth="1"/>
    <col min="24" max="25" width="8.7109375" style="1" customWidth="1"/>
    <col min="26" max="26" width="8.7109375" style="1" hidden="1" customWidth="1"/>
    <col min="27" max="28" width="8.7109375" style="1" customWidth="1"/>
    <col min="29" max="16384" width="11.42578125" style="1"/>
  </cols>
  <sheetData>
    <row r="1" spans="1:28" ht="39.950000000000003" customHeight="1">
      <c r="A1" s="207" t="s">
        <v>25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</row>
    <row r="2" spans="1:28">
      <c r="A2" s="25"/>
      <c r="B2" s="25"/>
      <c r="C2" s="25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5"/>
      <c r="P2" s="208"/>
      <c r="Q2" s="208"/>
      <c r="R2" s="208"/>
      <c r="S2" s="208"/>
      <c r="T2" s="25"/>
      <c r="U2" s="208"/>
      <c r="V2" s="208"/>
      <c r="W2" s="208"/>
      <c r="X2" s="208"/>
    </row>
    <row r="3" spans="1:28" s="27" customFormat="1" ht="20.100000000000001" customHeight="1">
      <c r="A3" s="2"/>
      <c r="B3" s="2"/>
      <c r="C3" s="2"/>
      <c r="D3" s="203" t="s">
        <v>12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180" t="s">
        <v>4</v>
      </c>
      <c r="P3" s="181"/>
      <c r="Q3" s="181"/>
      <c r="R3" s="181"/>
      <c r="S3" s="182"/>
      <c r="T3" s="203" t="s">
        <v>18</v>
      </c>
      <c r="U3" s="203"/>
      <c r="V3" s="203"/>
      <c r="W3" s="203"/>
      <c r="X3" s="203"/>
      <c r="Y3" s="203"/>
      <c r="Z3" s="203"/>
      <c r="AA3" s="203"/>
      <c r="AB3" s="203"/>
    </row>
    <row r="4" spans="1:28" s="27" customFormat="1" ht="20.100000000000001" customHeight="1">
      <c r="A4" s="203" t="s">
        <v>6</v>
      </c>
      <c r="B4" s="201" t="s">
        <v>15</v>
      </c>
      <c r="C4" s="203">
        <v>1</v>
      </c>
      <c r="D4" s="203"/>
      <c r="E4" s="203"/>
      <c r="F4" s="21"/>
      <c r="G4" s="181" t="s">
        <v>10</v>
      </c>
      <c r="H4" s="182"/>
      <c r="I4" s="21"/>
      <c r="J4" s="3" t="s">
        <v>11</v>
      </c>
      <c r="K4" s="22"/>
      <c r="L4" s="21"/>
      <c r="M4" s="181" t="s">
        <v>7</v>
      </c>
      <c r="N4" s="182"/>
      <c r="O4" s="204" t="s">
        <v>16</v>
      </c>
      <c r="P4" s="23">
        <v>1</v>
      </c>
      <c r="Q4" s="23" t="s">
        <v>13</v>
      </c>
      <c r="R4" s="23" t="s">
        <v>11</v>
      </c>
      <c r="S4" s="23" t="s">
        <v>7</v>
      </c>
      <c r="T4" s="180">
        <v>1</v>
      </c>
      <c r="U4" s="181"/>
      <c r="V4" s="182"/>
      <c r="W4" s="180">
        <v>2</v>
      </c>
      <c r="X4" s="181"/>
      <c r="Y4" s="182"/>
      <c r="Z4" s="180">
        <v>3</v>
      </c>
      <c r="AA4" s="181"/>
      <c r="AB4" s="182"/>
    </row>
    <row r="5" spans="1:28" s="20" customFormat="1" ht="20.100000000000001" customHeight="1">
      <c r="A5" s="203"/>
      <c r="B5" s="202"/>
      <c r="C5" s="4" t="s">
        <v>16</v>
      </c>
      <c r="D5" s="4" t="s">
        <v>8</v>
      </c>
      <c r="E5" s="4" t="s">
        <v>9</v>
      </c>
      <c r="F5" s="24" t="s">
        <v>16</v>
      </c>
      <c r="G5" s="24" t="s">
        <v>8</v>
      </c>
      <c r="H5" s="24" t="s">
        <v>9</v>
      </c>
      <c r="I5" s="24" t="s">
        <v>16</v>
      </c>
      <c r="J5" s="24" t="s">
        <v>8</v>
      </c>
      <c r="K5" s="24" t="s">
        <v>9</v>
      </c>
      <c r="L5" s="24" t="s">
        <v>16</v>
      </c>
      <c r="M5" s="24" t="s">
        <v>8</v>
      </c>
      <c r="N5" s="24" t="s">
        <v>9</v>
      </c>
      <c r="O5" s="205"/>
      <c r="P5" s="24" t="s">
        <v>8</v>
      </c>
      <c r="Q5" s="24" t="s">
        <v>8</v>
      </c>
      <c r="R5" s="24" t="s">
        <v>8</v>
      </c>
      <c r="S5" s="24" t="s">
        <v>8</v>
      </c>
      <c r="T5" s="24" t="s">
        <v>16</v>
      </c>
      <c r="U5" s="24" t="s">
        <v>19</v>
      </c>
      <c r="V5" s="5" t="s">
        <v>20</v>
      </c>
      <c r="W5" s="24" t="s">
        <v>16</v>
      </c>
      <c r="X5" s="24" t="s">
        <v>19</v>
      </c>
      <c r="Y5" s="5" t="s">
        <v>20</v>
      </c>
      <c r="Z5" s="24" t="s">
        <v>16</v>
      </c>
      <c r="AA5" s="24" t="s">
        <v>19</v>
      </c>
      <c r="AB5" s="5" t="s">
        <v>20</v>
      </c>
    </row>
    <row r="6" spans="1:28" s="20" customFormat="1" ht="20.100000000000001" customHeight="1">
      <c r="A6" s="6" t="s">
        <v>1</v>
      </c>
      <c r="B6" s="7">
        <v>1.79</v>
      </c>
      <c r="C6" s="8">
        <v>1.71</v>
      </c>
      <c r="D6" s="9">
        <f>B6*C6</f>
        <v>3.0609000000000002</v>
      </c>
      <c r="E6" s="10">
        <f>D6*12</f>
        <v>36.730800000000002</v>
      </c>
      <c r="F6" s="11">
        <v>1.51</v>
      </c>
      <c r="G6" s="10">
        <f>B6*F6</f>
        <v>2.7029000000000001</v>
      </c>
      <c r="H6" s="10">
        <f>G6*12</f>
        <v>32.434800000000003</v>
      </c>
      <c r="I6" s="12">
        <v>1.25</v>
      </c>
      <c r="J6" s="13">
        <f>B6*I6</f>
        <v>2.2374999999999998</v>
      </c>
      <c r="K6" s="13">
        <f>J6*12</f>
        <v>26.849999999999998</v>
      </c>
      <c r="L6" s="14">
        <v>1.1499999999999999</v>
      </c>
      <c r="M6" s="13">
        <f>B6*L6</f>
        <v>2.0585</v>
      </c>
      <c r="N6" s="13">
        <f>M6*12</f>
        <v>24.701999999999998</v>
      </c>
      <c r="O6" s="189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1"/>
    </row>
    <row r="7" spans="1:28" s="20" customFormat="1" ht="20.100000000000001" customHeight="1">
      <c r="A7" s="15" t="s">
        <v>2</v>
      </c>
      <c r="B7" s="16">
        <v>3.08</v>
      </c>
      <c r="C7" s="17">
        <v>1.71</v>
      </c>
      <c r="D7" s="9">
        <f>B7*C7</f>
        <v>5.2667999999999999</v>
      </c>
      <c r="E7" s="10">
        <f>D7*12</f>
        <v>63.201599999999999</v>
      </c>
      <c r="F7" s="11">
        <v>1.51</v>
      </c>
      <c r="G7" s="10">
        <f>B7*F7</f>
        <v>4.6508000000000003</v>
      </c>
      <c r="H7" s="10">
        <f>G7*12</f>
        <v>55.809600000000003</v>
      </c>
      <c r="I7" s="12">
        <v>1.25</v>
      </c>
      <c r="J7" s="13">
        <f>B7*I7</f>
        <v>3.85</v>
      </c>
      <c r="K7" s="13">
        <f>J7*12</f>
        <v>46.2</v>
      </c>
      <c r="L7" s="14">
        <v>1.1499999999999999</v>
      </c>
      <c r="M7" s="13">
        <f>B7*L7</f>
        <v>3.5419999999999998</v>
      </c>
      <c r="N7" s="13">
        <f>M7*12</f>
        <v>42.503999999999998</v>
      </c>
      <c r="O7" s="192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4"/>
    </row>
    <row r="8" spans="1:28" s="20" customFormat="1" ht="20.100000000000001" customHeight="1">
      <c r="A8" s="15" t="s">
        <v>3</v>
      </c>
      <c r="B8" s="16">
        <v>5.15</v>
      </c>
      <c r="C8" s="8">
        <v>1.71</v>
      </c>
      <c r="D8" s="9">
        <f>B8*C8</f>
        <v>8.8064999999999998</v>
      </c>
      <c r="E8" s="10">
        <f>D8*12</f>
        <v>105.678</v>
      </c>
      <c r="F8" s="11">
        <v>1.51</v>
      </c>
      <c r="G8" s="10">
        <f>B8*F8</f>
        <v>7.7765000000000004</v>
      </c>
      <c r="H8" s="10">
        <f>G8*12</f>
        <v>93.318000000000012</v>
      </c>
      <c r="I8" s="12">
        <v>1.25</v>
      </c>
      <c r="J8" s="13">
        <f>B8*I8</f>
        <v>6.4375</v>
      </c>
      <c r="K8" s="13">
        <f>J8*12</f>
        <v>77.25</v>
      </c>
      <c r="L8" s="14">
        <v>1.1499999999999999</v>
      </c>
      <c r="M8" s="13">
        <f>B8*L8</f>
        <v>5.9225000000000003</v>
      </c>
      <c r="N8" s="13">
        <f>M8*12</f>
        <v>71.070000000000007</v>
      </c>
      <c r="O8" s="195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7"/>
    </row>
    <row r="9" spans="1:28" s="20" customFormat="1" ht="20.100000000000001" customHeight="1">
      <c r="A9" s="15" t="s">
        <v>4</v>
      </c>
      <c r="B9" s="16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5"/>
      <c r="O9" s="18"/>
      <c r="P9" s="13"/>
      <c r="Q9" s="13"/>
      <c r="R9" s="13"/>
      <c r="S9" s="13"/>
      <c r="T9" s="198"/>
      <c r="U9" s="199"/>
      <c r="V9" s="199"/>
      <c r="W9" s="199"/>
      <c r="X9" s="199"/>
      <c r="Y9" s="199"/>
      <c r="Z9" s="199"/>
      <c r="AA9" s="199"/>
      <c r="AB9" s="200"/>
    </row>
    <row r="10" spans="1:28" s="20" customFormat="1" ht="20.100000000000001" customHeight="1">
      <c r="A10" s="15" t="s">
        <v>5</v>
      </c>
      <c r="B10" s="16">
        <v>4.0999999999999996</v>
      </c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8"/>
      <c r="O10" s="198"/>
      <c r="P10" s="199"/>
      <c r="Q10" s="199"/>
      <c r="R10" s="199"/>
      <c r="S10" s="200"/>
      <c r="T10" s="18">
        <v>1.27</v>
      </c>
      <c r="U10" s="13">
        <f>B10*T10</f>
        <v>5.2069999999999999</v>
      </c>
      <c r="V10" s="19">
        <f>U10*300</f>
        <v>1562.1</v>
      </c>
      <c r="W10" s="18">
        <v>1.2</v>
      </c>
      <c r="X10" s="13">
        <f>B10*W10</f>
        <v>4.919999999999999</v>
      </c>
      <c r="Y10" s="19">
        <f>X10*300</f>
        <v>1475.9999999999998</v>
      </c>
      <c r="Z10" s="18">
        <v>1.1399999999999999</v>
      </c>
      <c r="AA10" s="13">
        <f>B10*Z10</f>
        <v>4.6739999999999995</v>
      </c>
      <c r="AB10" s="19">
        <f>AA10*300</f>
        <v>1402.1999999999998</v>
      </c>
    </row>
    <row r="11" spans="1:28" s="20" customFormat="1" ht="20.100000000000001" customHeight="1"/>
    <row r="12" spans="1:28" s="26" customFormat="1" ht="20.100000000000001" customHeight="1">
      <c r="A12" s="179" t="s">
        <v>14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</row>
    <row r="13" spans="1:28" s="20" customFormat="1" ht="20.100000000000001" customHeight="1"/>
  </sheetData>
  <sheetProtection password="DD86" sheet="1" objects="1" scenarios="1" selectLockedCells="1" selectUnlockedCells="1"/>
  <customSheetViews>
    <customSheetView guid="{55C31CF6-13E4-48D6-BBBB-684942ED9689}" hiddenColumns="1">
      <selection activeCell="J32" sqref="J32"/>
      <pageMargins left="0.7" right="0.7" top="0.75" bottom="0.75" header="0.3" footer="0.3"/>
      <pageSetup paperSize="9" orientation="portrait" verticalDpi="0" r:id="rId1"/>
    </customSheetView>
  </customSheetViews>
  <mergeCells count="21">
    <mergeCell ref="O10:S10"/>
    <mergeCell ref="T9:AB9"/>
    <mergeCell ref="A1:AB1"/>
    <mergeCell ref="A12:AB12"/>
    <mergeCell ref="T3:AB3"/>
    <mergeCell ref="T4:V4"/>
    <mergeCell ref="W4:Y4"/>
    <mergeCell ref="Z4:AB4"/>
    <mergeCell ref="C9:N10"/>
    <mergeCell ref="O6:AB8"/>
    <mergeCell ref="B4:B5"/>
    <mergeCell ref="C4:E4"/>
    <mergeCell ref="D3:N3"/>
    <mergeCell ref="O3:S3"/>
    <mergeCell ref="A4:A5"/>
    <mergeCell ref="O4:O5"/>
    <mergeCell ref="D2:N2"/>
    <mergeCell ref="P2:S2"/>
    <mergeCell ref="U2:X2"/>
    <mergeCell ref="G4:H4"/>
    <mergeCell ref="M4:N4"/>
  </mergeCell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tabColor rgb="FF00B0F0"/>
  </sheetPr>
  <dimension ref="A1:AB13"/>
  <sheetViews>
    <sheetView workbookViewId="0">
      <selection activeCell="B7" sqref="B7"/>
    </sheetView>
  </sheetViews>
  <sheetFormatPr baseColWidth="10" defaultRowHeight="15"/>
  <cols>
    <col min="1" max="1" width="12" style="1" bestFit="1" customWidth="1"/>
    <col min="2" max="5" width="8.7109375" style="1" customWidth="1"/>
    <col min="6" max="6" width="8.7109375" style="1" hidden="1" customWidth="1"/>
    <col min="7" max="8" width="8.7109375" style="1" customWidth="1"/>
    <col min="9" max="9" width="8.7109375" style="1" hidden="1" customWidth="1"/>
    <col min="10" max="11" width="8.7109375" style="1" customWidth="1"/>
    <col min="12" max="12" width="8.7109375" style="1" hidden="1" customWidth="1"/>
    <col min="13" max="14" width="8.7109375" style="1" customWidth="1"/>
    <col min="15" max="15" width="8.7109375" style="1" hidden="1" customWidth="1"/>
    <col min="16" max="19" width="8.7109375" style="1" customWidth="1"/>
    <col min="20" max="20" width="8.7109375" style="1" hidden="1" customWidth="1"/>
    <col min="21" max="22" width="8.7109375" style="1" customWidth="1"/>
    <col min="23" max="23" width="8.7109375" style="1" hidden="1" customWidth="1"/>
    <col min="24" max="25" width="8.7109375" style="1" customWidth="1"/>
    <col min="26" max="26" width="8.7109375" style="1" hidden="1" customWidth="1"/>
    <col min="27" max="28" width="8.7109375" style="1" customWidth="1"/>
    <col min="29" max="16384" width="11.42578125" style="1"/>
  </cols>
  <sheetData>
    <row r="1" spans="1:28" ht="39.950000000000003" customHeight="1">
      <c r="A1" s="207" t="s">
        <v>26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</row>
    <row r="2" spans="1:28">
      <c r="A2" s="25"/>
      <c r="B2" s="25"/>
      <c r="C2" s="25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5"/>
      <c r="P2" s="208"/>
      <c r="Q2" s="208"/>
      <c r="R2" s="208"/>
      <c r="S2" s="208"/>
      <c r="T2" s="25"/>
      <c r="U2" s="208"/>
      <c r="V2" s="208"/>
      <c r="W2" s="208"/>
      <c r="X2" s="208"/>
    </row>
    <row r="3" spans="1:28" s="27" customFormat="1" ht="20.100000000000001" customHeight="1">
      <c r="A3" s="2"/>
      <c r="B3" s="2"/>
      <c r="C3" s="2"/>
      <c r="D3" s="203" t="s">
        <v>12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180" t="s">
        <v>4</v>
      </c>
      <c r="P3" s="181"/>
      <c r="Q3" s="181"/>
      <c r="R3" s="181"/>
      <c r="S3" s="182"/>
      <c r="T3" s="203" t="s">
        <v>18</v>
      </c>
      <c r="U3" s="203"/>
      <c r="V3" s="203"/>
      <c r="W3" s="203"/>
      <c r="X3" s="203"/>
      <c r="Y3" s="203"/>
      <c r="Z3" s="203"/>
      <c r="AA3" s="203"/>
      <c r="AB3" s="203"/>
    </row>
    <row r="4" spans="1:28" s="27" customFormat="1" ht="20.100000000000001" customHeight="1">
      <c r="A4" s="203" t="s">
        <v>6</v>
      </c>
      <c r="B4" s="201" t="s">
        <v>15</v>
      </c>
      <c r="C4" s="203">
        <v>1</v>
      </c>
      <c r="D4" s="203"/>
      <c r="E4" s="203"/>
      <c r="F4" s="21"/>
      <c r="G4" s="181" t="s">
        <v>10</v>
      </c>
      <c r="H4" s="182"/>
      <c r="I4" s="21"/>
      <c r="J4" s="3" t="s">
        <v>11</v>
      </c>
      <c r="K4" s="22"/>
      <c r="L4" s="21"/>
      <c r="M4" s="181" t="s">
        <v>7</v>
      </c>
      <c r="N4" s="182"/>
      <c r="O4" s="204" t="s">
        <v>16</v>
      </c>
      <c r="P4" s="23">
        <v>1</v>
      </c>
      <c r="Q4" s="23" t="s">
        <v>13</v>
      </c>
      <c r="R4" s="23" t="s">
        <v>11</v>
      </c>
      <c r="S4" s="23" t="s">
        <v>7</v>
      </c>
      <c r="T4" s="180">
        <v>1</v>
      </c>
      <c r="U4" s="181"/>
      <c r="V4" s="182"/>
      <c r="W4" s="180">
        <v>2</v>
      </c>
      <c r="X4" s="181"/>
      <c r="Y4" s="182"/>
      <c r="Z4" s="180">
        <v>3</v>
      </c>
      <c r="AA4" s="181"/>
      <c r="AB4" s="182"/>
    </row>
    <row r="5" spans="1:28" s="20" customFormat="1" ht="20.100000000000001" customHeight="1">
      <c r="A5" s="203"/>
      <c r="B5" s="202"/>
      <c r="C5" s="4" t="s">
        <v>16</v>
      </c>
      <c r="D5" s="4" t="s">
        <v>8</v>
      </c>
      <c r="E5" s="4" t="s">
        <v>9</v>
      </c>
      <c r="F5" s="24" t="s">
        <v>16</v>
      </c>
      <c r="G5" s="24" t="s">
        <v>8</v>
      </c>
      <c r="H5" s="24" t="s">
        <v>9</v>
      </c>
      <c r="I5" s="24" t="s">
        <v>16</v>
      </c>
      <c r="J5" s="24" t="s">
        <v>8</v>
      </c>
      <c r="K5" s="24" t="s">
        <v>9</v>
      </c>
      <c r="L5" s="24" t="s">
        <v>16</v>
      </c>
      <c r="M5" s="24" t="s">
        <v>8</v>
      </c>
      <c r="N5" s="24" t="s">
        <v>9</v>
      </c>
      <c r="O5" s="205"/>
      <c r="P5" s="24" t="s">
        <v>8</v>
      </c>
      <c r="Q5" s="24" t="s">
        <v>8</v>
      </c>
      <c r="R5" s="24" t="s">
        <v>8</v>
      </c>
      <c r="S5" s="24" t="s">
        <v>8</v>
      </c>
      <c r="T5" s="24" t="s">
        <v>16</v>
      </c>
      <c r="U5" s="24" t="s">
        <v>19</v>
      </c>
      <c r="V5" s="5" t="s">
        <v>20</v>
      </c>
      <c r="W5" s="24" t="s">
        <v>16</v>
      </c>
      <c r="X5" s="24" t="s">
        <v>19</v>
      </c>
      <c r="Y5" s="5" t="s">
        <v>20</v>
      </c>
      <c r="Z5" s="24" t="s">
        <v>16</v>
      </c>
      <c r="AA5" s="24" t="s">
        <v>19</v>
      </c>
      <c r="AB5" s="5" t="s">
        <v>20</v>
      </c>
    </row>
    <row r="6" spans="1:28" s="20" customFormat="1" ht="20.100000000000001" customHeight="1">
      <c r="A6" s="6" t="s">
        <v>1</v>
      </c>
      <c r="B6" s="7">
        <v>1.6</v>
      </c>
      <c r="C6" s="8">
        <v>1.71</v>
      </c>
      <c r="D6" s="9">
        <f>B6*C6</f>
        <v>2.7360000000000002</v>
      </c>
      <c r="E6" s="10">
        <f>D6*12</f>
        <v>32.832000000000001</v>
      </c>
      <c r="F6" s="11">
        <v>1.51</v>
      </c>
      <c r="G6" s="10">
        <f>B6*F6</f>
        <v>2.4160000000000004</v>
      </c>
      <c r="H6" s="10">
        <f>G6*12</f>
        <v>28.992000000000004</v>
      </c>
      <c r="I6" s="12">
        <v>1.25</v>
      </c>
      <c r="J6" s="13">
        <f>B6*I6</f>
        <v>2</v>
      </c>
      <c r="K6" s="13">
        <f>J6*12</f>
        <v>24</v>
      </c>
      <c r="L6" s="14">
        <v>1.1499999999999999</v>
      </c>
      <c r="M6" s="13">
        <f>B6*L6</f>
        <v>1.8399999999999999</v>
      </c>
      <c r="N6" s="13">
        <f>M6*12</f>
        <v>22.08</v>
      </c>
      <c r="O6" s="189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1"/>
    </row>
    <row r="7" spans="1:28" s="20" customFormat="1" ht="20.100000000000001" customHeight="1">
      <c r="A7" s="15" t="s">
        <v>2</v>
      </c>
      <c r="B7" s="16">
        <v>2.5</v>
      </c>
      <c r="C7" s="17">
        <v>1.71</v>
      </c>
      <c r="D7" s="9">
        <f>B7*C7</f>
        <v>4.2750000000000004</v>
      </c>
      <c r="E7" s="10">
        <f>D7*12</f>
        <v>51.300000000000004</v>
      </c>
      <c r="F7" s="11">
        <v>1.51</v>
      </c>
      <c r="G7" s="10">
        <f>B7*F7</f>
        <v>3.7749999999999999</v>
      </c>
      <c r="H7" s="10">
        <f>G7*12</f>
        <v>45.3</v>
      </c>
      <c r="I7" s="12">
        <v>1.25</v>
      </c>
      <c r="J7" s="13">
        <f>B7*I7</f>
        <v>3.125</v>
      </c>
      <c r="K7" s="13">
        <f>J7*12</f>
        <v>37.5</v>
      </c>
      <c r="L7" s="14">
        <v>1.1499999999999999</v>
      </c>
      <c r="M7" s="13">
        <f>B7*L7</f>
        <v>2.875</v>
      </c>
      <c r="N7" s="13">
        <f>M7*12</f>
        <v>34.5</v>
      </c>
      <c r="O7" s="192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4"/>
    </row>
    <row r="8" spans="1:28" s="20" customFormat="1" ht="20.100000000000001" customHeight="1">
      <c r="A8" s="15" t="s">
        <v>3</v>
      </c>
      <c r="B8" s="16">
        <v>4.5999999999999996</v>
      </c>
      <c r="C8" s="8">
        <v>1.71</v>
      </c>
      <c r="D8" s="9">
        <f>B8*C8</f>
        <v>7.8659999999999997</v>
      </c>
      <c r="E8" s="10">
        <f>D8*12</f>
        <v>94.391999999999996</v>
      </c>
      <c r="F8" s="11">
        <v>1.51</v>
      </c>
      <c r="G8" s="10">
        <f>B8*F8</f>
        <v>6.9459999999999997</v>
      </c>
      <c r="H8" s="10">
        <f>G8*12</f>
        <v>83.352000000000004</v>
      </c>
      <c r="I8" s="12">
        <v>1.25</v>
      </c>
      <c r="J8" s="13">
        <f>B8*I8</f>
        <v>5.75</v>
      </c>
      <c r="K8" s="13">
        <f>J8*12</f>
        <v>69</v>
      </c>
      <c r="L8" s="14">
        <v>1.1499999999999999</v>
      </c>
      <c r="M8" s="13">
        <f>B8*L8</f>
        <v>5.2899999999999991</v>
      </c>
      <c r="N8" s="13">
        <f>M8*12</f>
        <v>63.47999999999999</v>
      </c>
      <c r="O8" s="195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7"/>
    </row>
    <row r="9" spans="1:28" s="20" customFormat="1" ht="20.100000000000001" customHeight="1">
      <c r="A9" s="15" t="s">
        <v>4</v>
      </c>
      <c r="B9" s="16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5"/>
      <c r="O9" s="18"/>
      <c r="P9" s="13"/>
      <c r="Q9" s="13"/>
      <c r="R9" s="13"/>
      <c r="S9" s="13"/>
      <c r="T9" s="198"/>
      <c r="U9" s="199"/>
      <c r="V9" s="199"/>
      <c r="W9" s="199"/>
      <c r="X9" s="199"/>
      <c r="Y9" s="199"/>
      <c r="Z9" s="199"/>
      <c r="AA9" s="199"/>
      <c r="AB9" s="200"/>
    </row>
    <row r="10" spans="1:28" s="20" customFormat="1" ht="20.100000000000001" customHeight="1">
      <c r="A10" s="15" t="s">
        <v>5</v>
      </c>
      <c r="B10" s="16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8"/>
      <c r="O10" s="198"/>
      <c r="P10" s="199"/>
      <c r="Q10" s="199"/>
      <c r="R10" s="199"/>
      <c r="S10" s="200"/>
      <c r="T10" s="18">
        <v>1.27</v>
      </c>
      <c r="U10" s="13">
        <f>B10*T10</f>
        <v>0</v>
      </c>
      <c r="V10" s="19">
        <f>U10*300</f>
        <v>0</v>
      </c>
      <c r="W10" s="18">
        <v>1.2</v>
      </c>
      <c r="X10" s="13">
        <f>B10*W10</f>
        <v>0</v>
      </c>
      <c r="Y10" s="19">
        <f>X10*300</f>
        <v>0</v>
      </c>
      <c r="Z10" s="18">
        <v>1.1399999999999999</v>
      </c>
      <c r="AA10" s="13">
        <f>B10*Z10</f>
        <v>0</v>
      </c>
      <c r="AB10" s="19">
        <f>AA10*300</f>
        <v>0</v>
      </c>
    </row>
    <row r="11" spans="1:28" s="20" customFormat="1" ht="20.100000000000001" customHeight="1"/>
    <row r="12" spans="1:28" s="26" customFormat="1" ht="20.100000000000001" customHeight="1">
      <c r="A12" s="179" t="s">
        <v>14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</row>
    <row r="13" spans="1:28" s="20" customFormat="1" ht="20.100000000000001" customHeight="1"/>
  </sheetData>
  <sheetProtection selectLockedCells="1" selectUnlockedCells="1"/>
  <customSheetViews>
    <customSheetView guid="{55C31CF6-13E4-48D6-BBBB-684942ED9689}" hiddenColumns="1">
      <selection activeCell="J31" sqref="J31"/>
      <pageMargins left="0.7" right="0.7" top="0.75" bottom="0.75" header="0.3" footer="0.3"/>
      <pageSetup paperSize="9" orientation="portrait" verticalDpi="0" r:id="rId1"/>
    </customSheetView>
  </customSheetViews>
  <mergeCells count="21">
    <mergeCell ref="O10:S10"/>
    <mergeCell ref="T9:AB9"/>
    <mergeCell ref="A1:AB1"/>
    <mergeCell ref="A12:AB12"/>
    <mergeCell ref="T3:AB3"/>
    <mergeCell ref="T4:V4"/>
    <mergeCell ref="W4:Y4"/>
    <mergeCell ref="Z4:AB4"/>
    <mergeCell ref="C9:N10"/>
    <mergeCell ref="O6:AB8"/>
    <mergeCell ref="B4:B5"/>
    <mergeCell ref="C4:E4"/>
    <mergeCell ref="D3:N3"/>
    <mergeCell ref="O3:S3"/>
    <mergeCell ref="A4:A5"/>
    <mergeCell ref="O4:O5"/>
    <mergeCell ref="D2:N2"/>
    <mergeCell ref="P2:S2"/>
    <mergeCell ref="U2:X2"/>
    <mergeCell ref="G4:H4"/>
    <mergeCell ref="M4:N4"/>
  </mergeCell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tabColor rgb="FF0070C0"/>
  </sheetPr>
  <dimension ref="A1:AB13"/>
  <sheetViews>
    <sheetView workbookViewId="0">
      <selection activeCell="C7" sqref="C7"/>
    </sheetView>
  </sheetViews>
  <sheetFormatPr baseColWidth="10" defaultRowHeight="15"/>
  <cols>
    <col min="1" max="1" width="12" style="1" bestFit="1" customWidth="1"/>
    <col min="2" max="3" width="8.7109375" style="1" hidden="1" customWidth="1"/>
    <col min="4" max="5" width="8.7109375" style="1" customWidth="1"/>
    <col min="6" max="6" width="8.7109375" style="1" hidden="1" customWidth="1"/>
    <col min="7" max="8" width="8.7109375" style="1" customWidth="1"/>
    <col min="9" max="9" width="8.7109375" style="1" hidden="1" customWidth="1"/>
    <col min="10" max="11" width="8.7109375" style="1" customWidth="1"/>
    <col min="12" max="12" width="8.7109375" style="1" hidden="1" customWidth="1"/>
    <col min="13" max="14" width="8.7109375" style="1" customWidth="1"/>
    <col min="15" max="15" width="8.7109375" style="1" hidden="1" customWidth="1"/>
    <col min="16" max="19" width="8.7109375" style="1" customWidth="1"/>
    <col min="20" max="20" width="8.7109375" style="1" hidden="1" customWidth="1"/>
    <col min="21" max="22" width="8.7109375" style="1" customWidth="1"/>
    <col min="23" max="23" width="8.7109375" style="1" hidden="1" customWidth="1"/>
    <col min="24" max="25" width="8.7109375" style="1" customWidth="1"/>
    <col min="26" max="26" width="8.7109375" style="1" hidden="1" customWidth="1"/>
    <col min="27" max="28" width="8.7109375" style="1" customWidth="1"/>
    <col min="29" max="16384" width="11.42578125" style="1"/>
  </cols>
  <sheetData>
    <row r="1" spans="1:28" ht="39.950000000000003" customHeight="1">
      <c r="A1" s="207" t="s">
        <v>27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</row>
    <row r="2" spans="1:28">
      <c r="A2" s="25"/>
      <c r="B2" s="25"/>
      <c r="C2" s="25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5"/>
      <c r="P2" s="208"/>
      <c r="Q2" s="208"/>
      <c r="R2" s="208"/>
      <c r="S2" s="208"/>
      <c r="T2" s="25"/>
      <c r="U2" s="208"/>
      <c r="V2" s="208"/>
      <c r="W2" s="208"/>
      <c r="X2" s="208"/>
    </row>
    <row r="3" spans="1:28" s="27" customFormat="1" ht="20.100000000000001" customHeight="1">
      <c r="A3" s="2"/>
      <c r="B3" s="2"/>
      <c r="C3" s="2"/>
      <c r="D3" s="203" t="s">
        <v>12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180" t="s">
        <v>4</v>
      </c>
      <c r="P3" s="181"/>
      <c r="Q3" s="181"/>
      <c r="R3" s="181"/>
      <c r="S3" s="182"/>
      <c r="T3" s="203" t="s">
        <v>18</v>
      </c>
      <c r="U3" s="203"/>
      <c r="V3" s="203"/>
      <c r="W3" s="203"/>
      <c r="X3" s="203"/>
      <c r="Y3" s="203"/>
      <c r="Z3" s="203"/>
      <c r="AA3" s="203"/>
      <c r="AB3" s="203"/>
    </row>
    <row r="4" spans="1:28" s="27" customFormat="1" ht="20.100000000000001" customHeight="1">
      <c r="A4" s="203" t="s">
        <v>6</v>
      </c>
      <c r="B4" s="201" t="s">
        <v>15</v>
      </c>
      <c r="C4" s="203">
        <v>1</v>
      </c>
      <c r="D4" s="203"/>
      <c r="E4" s="203"/>
      <c r="F4" s="21"/>
      <c r="G4" s="181" t="s">
        <v>10</v>
      </c>
      <c r="H4" s="182"/>
      <c r="I4" s="21"/>
      <c r="J4" s="3" t="s">
        <v>11</v>
      </c>
      <c r="K4" s="22"/>
      <c r="L4" s="21"/>
      <c r="M4" s="181" t="s">
        <v>7</v>
      </c>
      <c r="N4" s="182"/>
      <c r="O4" s="204" t="s">
        <v>16</v>
      </c>
      <c r="P4" s="23">
        <v>1</v>
      </c>
      <c r="Q4" s="23" t="s">
        <v>13</v>
      </c>
      <c r="R4" s="23" t="s">
        <v>11</v>
      </c>
      <c r="S4" s="23" t="s">
        <v>7</v>
      </c>
      <c r="T4" s="180">
        <v>1</v>
      </c>
      <c r="U4" s="181"/>
      <c r="V4" s="182"/>
      <c r="W4" s="180">
        <v>2</v>
      </c>
      <c r="X4" s="181"/>
      <c r="Y4" s="182"/>
      <c r="Z4" s="180">
        <v>3</v>
      </c>
      <c r="AA4" s="181"/>
      <c r="AB4" s="182"/>
    </row>
    <row r="5" spans="1:28" s="20" customFormat="1" ht="20.100000000000001" customHeight="1">
      <c r="A5" s="203"/>
      <c r="B5" s="202"/>
      <c r="C5" s="4" t="s">
        <v>16</v>
      </c>
      <c r="D5" s="4" t="s">
        <v>8</v>
      </c>
      <c r="E5" s="4" t="s">
        <v>9</v>
      </c>
      <c r="F5" s="24" t="s">
        <v>16</v>
      </c>
      <c r="G5" s="24" t="s">
        <v>8</v>
      </c>
      <c r="H5" s="24" t="s">
        <v>9</v>
      </c>
      <c r="I5" s="24" t="s">
        <v>16</v>
      </c>
      <c r="J5" s="24" t="s">
        <v>8</v>
      </c>
      <c r="K5" s="24" t="s">
        <v>9</v>
      </c>
      <c r="L5" s="24" t="s">
        <v>16</v>
      </c>
      <c r="M5" s="24" t="s">
        <v>8</v>
      </c>
      <c r="N5" s="24" t="s">
        <v>9</v>
      </c>
      <c r="O5" s="205"/>
      <c r="P5" s="24" t="s">
        <v>8</v>
      </c>
      <c r="Q5" s="24" t="s">
        <v>8</v>
      </c>
      <c r="R5" s="24" t="s">
        <v>8</v>
      </c>
      <c r="S5" s="24" t="s">
        <v>8</v>
      </c>
      <c r="T5" s="24" t="s">
        <v>16</v>
      </c>
      <c r="U5" s="24" t="s">
        <v>19</v>
      </c>
      <c r="V5" s="5" t="s">
        <v>20</v>
      </c>
      <c r="W5" s="24" t="s">
        <v>16</v>
      </c>
      <c r="X5" s="24" t="s">
        <v>19</v>
      </c>
      <c r="Y5" s="5" t="s">
        <v>20</v>
      </c>
      <c r="Z5" s="24" t="s">
        <v>16</v>
      </c>
      <c r="AA5" s="24" t="s">
        <v>19</v>
      </c>
      <c r="AB5" s="5" t="s">
        <v>20</v>
      </c>
    </row>
    <row r="6" spans="1:28" s="20" customFormat="1" ht="20.100000000000001" customHeight="1">
      <c r="A6" s="6" t="s">
        <v>1</v>
      </c>
      <c r="B6" s="7">
        <v>1.79</v>
      </c>
      <c r="C6" s="8">
        <v>1.71</v>
      </c>
      <c r="D6" s="9">
        <f>B6*C6</f>
        <v>3.0609000000000002</v>
      </c>
      <c r="E6" s="10">
        <f>D6*12</f>
        <v>36.730800000000002</v>
      </c>
      <c r="F6" s="11">
        <v>1.51</v>
      </c>
      <c r="G6" s="10">
        <f>B6*F6</f>
        <v>2.7029000000000001</v>
      </c>
      <c r="H6" s="10">
        <f>G6*12</f>
        <v>32.434800000000003</v>
      </c>
      <c r="I6" s="12">
        <v>1.25</v>
      </c>
      <c r="J6" s="13">
        <f>B6*I6</f>
        <v>2.2374999999999998</v>
      </c>
      <c r="K6" s="13">
        <f>J6*12</f>
        <v>26.849999999999998</v>
      </c>
      <c r="L6" s="14">
        <v>1.1499999999999999</v>
      </c>
      <c r="M6" s="13">
        <f>B6*L6</f>
        <v>2.0585</v>
      </c>
      <c r="N6" s="13">
        <f>M6*12</f>
        <v>24.701999999999998</v>
      </c>
      <c r="O6" s="189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1"/>
    </row>
    <row r="7" spans="1:28" s="20" customFormat="1" ht="20.100000000000001" customHeight="1">
      <c r="A7" s="15" t="s">
        <v>2</v>
      </c>
      <c r="B7" s="16">
        <v>2.5</v>
      </c>
      <c r="C7" s="17">
        <v>1.71</v>
      </c>
      <c r="D7" s="9">
        <f>B7*C7</f>
        <v>4.2750000000000004</v>
      </c>
      <c r="E7" s="10">
        <f>D7*12</f>
        <v>51.300000000000004</v>
      </c>
      <c r="F7" s="11">
        <v>1.51</v>
      </c>
      <c r="G7" s="10">
        <f>B7*F7</f>
        <v>3.7749999999999999</v>
      </c>
      <c r="H7" s="10">
        <f>G7*12</f>
        <v>45.3</v>
      </c>
      <c r="I7" s="12">
        <v>1.25</v>
      </c>
      <c r="J7" s="13">
        <f>B7*I7</f>
        <v>3.125</v>
      </c>
      <c r="K7" s="13">
        <f>J7*12</f>
        <v>37.5</v>
      </c>
      <c r="L7" s="14">
        <v>1.1499999999999999</v>
      </c>
      <c r="M7" s="13">
        <f>B7*L7</f>
        <v>2.875</v>
      </c>
      <c r="N7" s="13">
        <f>M7*12</f>
        <v>34.5</v>
      </c>
      <c r="O7" s="192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4"/>
    </row>
    <row r="8" spans="1:28" s="20" customFormat="1" ht="20.100000000000001" customHeight="1">
      <c r="A8" s="15" t="s">
        <v>3</v>
      </c>
      <c r="B8" s="16">
        <v>4.5999999999999996</v>
      </c>
      <c r="C8" s="8">
        <v>1.71</v>
      </c>
      <c r="D8" s="9">
        <f>B8*C8</f>
        <v>7.8659999999999997</v>
      </c>
      <c r="E8" s="10">
        <f>D8*12</f>
        <v>94.391999999999996</v>
      </c>
      <c r="F8" s="11">
        <v>1.51</v>
      </c>
      <c r="G8" s="10">
        <f>B8*F8</f>
        <v>6.9459999999999997</v>
      </c>
      <c r="H8" s="10">
        <f>G8*12</f>
        <v>83.352000000000004</v>
      </c>
      <c r="I8" s="12">
        <v>1.25</v>
      </c>
      <c r="J8" s="13">
        <f>B8*I8</f>
        <v>5.75</v>
      </c>
      <c r="K8" s="13">
        <f>J8*12</f>
        <v>69</v>
      </c>
      <c r="L8" s="14">
        <v>1.1499999999999999</v>
      </c>
      <c r="M8" s="13">
        <f>B8*L8</f>
        <v>5.2899999999999991</v>
      </c>
      <c r="N8" s="13">
        <f>M8*12</f>
        <v>63.47999999999999</v>
      </c>
      <c r="O8" s="195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7"/>
    </row>
    <row r="9" spans="1:28" s="20" customFormat="1" ht="20.100000000000001" customHeight="1">
      <c r="A9" s="15" t="s">
        <v>4</v>
      </c>
      <c r="B9" s="16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5"/>
      <c r="O9" s="18"/>
      <c r="P9" s="13"/>
      <c r="Q9" s="13"/>
      <c r="R9" s="13"/>
      <c r="S9" s="13"/>
      <c r="T9" s="198"/>
      <c r="U9" s="199"/>
      <c r="V9" s="199"/>
      <c r="W9" s="199"/>
      <c r="X9" s="199"/>
      <c r="Y9" s="199"/>
      <c r="Z9" s="199"/>
      <c r="AA9" s="199"/>
      <c r="AB9" s="200"/>
    </row>
    <row r="10" spans="1:28" s="20" customFormat="1" ht="20.100000000000001" customHeight="1">
      <c r="A10" s="15" t="s">
        <v>5</v>
      </c>
      <c r="B10" s="16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8"/>
      <c r="O10" s="198"/>
      <c r="P10" s="199"/>
      <c r="Q10" s="199"/>
      <c r="R10" s="199"/>
      <c r="S10" s="200"/>
      <c r="T10" s="18">
        <v>1.27</v>
      </c>
      <c r="U10" s="13">
        <f>B10*T10</f>
        <v>0</v>
      </c>
      <c r="V10" s="19">
        <f>U10*300</f>
        <v>0</v>
      </c>
      <c r="W10" s="18">
        <v>1.2</v>
      </c>
      <c r="X10" s="13">
        <f>B10*W10</f>
        <v>0</v>
      </c>
      <c r="Y10" s="19">
        <f>X10*300</f>
        <v>0</v>
      </c>
      <c r="Z10" s="18">
        <v>1.1399999999999999</v>
      </c>
      <c r="AA10" s="13">
        <f>B10*Z10</f>
        <v>0</v>
      </c>
      <c r="AB10" s="19">
        <f>AA10*300</f>
        <v>0</v>
      </c>
    </row>
    <row r="11" spans="1:28" s="20" customFormat="1" ht="20.100000000000001" customHeight="1"/>
    <row r="12" spans="1:28" s="26" customFormat="1" ht="20.100000000000001" customHeight="1">
      <c r="A12" s="179" t="s">
        <v>14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</row>
    <row r="13" spans="1:28" s="20" customFormat="1" ht="20.100000000000001" customHeight="1"/>
  </sheetData>
  <sheetProtection password="DD86" sheet="1" objects="1" scenarios="1"/>
  <customSheetViews>
    <customSheetView guid="{55C31CF6-13E4-48D6-BBBB-684942ED9689}" hiddenColumns="1">
      <selection activeCell="J31" sqref="J31"/>
      <pageMargins left="0.7" right="0.7" top="0.75" bottom="0.75" header="0.3" footer="0.3"/>
      <pageSetup paperSize="9" orientation="portrait" verticalDpi="0" r:id="rId1"/>
    </customSheetView>
  </customSheetViews>
  <mergeCells count="21">
    <mergeCell ref="A1:AB1"/>
    <mergeCell ref="A12:AB12"/>
    <mergeCell ref="T3:AB3"/>
    <mergeCell ref="T4:V4"/>
    <mergeCell ref="W4:Y4"/>
    <mergeCell ref="Z4:AB4"/>
    <mergeCell ref="C9:N10"/>
    <mergeCell ref="O6:AB8"/>
    <mergeCell ref="O10:S10"/>
    <mergeCell ref="D3:N3"/>
    <mergeCell ref="O3:S3"/>
    <mergeCell ref="A4:A5"/>
    <mergeCell ref="O4:O5"/>
    <mergeCell ref="B4:B5"/>
    <mergeCell ref="C4:E4"/>
    <mergeCell ref="T9:AB9"/>
    <mergeCell ref="D2:N2"/>
    <mergeCell ref="P2:S2"/>
    <mergeCell ref="U2:X2"/>
    <mergeCell ref="G4:H4"/>
    <mergeCell ref="M4:N4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27</vt:i4>
      </vt:variant>
      <vt:variant>
        <vt:lpstr>Plages nommées</vt:lpstr>
      </vt:variant>
      <vt:variant>
        <vt:i4>12</vt:i4>
      </vt:variant>
    </vt:vector>
  </HeadingPairs>
  <TitlesOfParts>
    <vt:vector size="39" baseType="lpstr">
      <vt:lpstr>Cotation</vt:lpstr>
      <vt:lpstr>Miels</vt:lpstr>
      <vt:lpstr>Lavande</vt:lpstr>
      <vt:lpstr>Toutes_fleurs</vt:lpstr>
      <vt:lpstr>Romarin</vt:lpstr>
      <vt:lpstr>Thym</vt:lpstr>
      <vt:lpstr>Oranger</vt:lpstr>
      <vt:lpstr>Eucalyptus</vt:lpstr>
      <vt:lpstr>Forêt</vt:lpstr>
      <vt:lpstr>Bruyère</vt:lpstr>
      <vt:lpstr>Pyrénnées</vt:lpstr>
      <vt:lpstr>Pommier</vt:lpstr>
      <vt:lpstr>Chataignier</vt:lpstr>
      <vt:lpstr>Tournesol</vt:lpstr>
      <vt:lpstr>Acacia</vt:lpstr>
      <vt:lpstr>Citronnier</vt:lpstr>
      <vt:lpstr>Amandier</vt:lpstr>
      <vt:lpstr>Néflier</vt:lpstr>
      <vt:lpstr>Miel_aux_Noix</vt:lpstr>
      <vt:lpstr>gelée_Royale</vt:lpstr>
      <vt:lpstr>Clients</vt:lpstr>
      <vt:lpstr>Commandes</vt:lpstr>
      <vt:lpstr>Details_C</vt:lpstr>
      <vt:lpstr>Livraison</vt:lpstr>
      <vt:lpstr>Factures</vt:lpstr>
      <vt:lpstr>DOC</vt:lpstr>
      <vt:lpstr>Port</vt:lpstr>
      <vt:lpstr>Afficher</vt:lpstr>
      <vt:lpstr>Clients!Clients</vt:lpstr>
      <vt:lpstr>Clients!Code</vt:lpstr>
      <vt:lpstr>Commerciaux</vt:lpstr>
      <vt:lpstr>Cond</vt:lpstr>
      <vt:lpstr>Conditionnement</vt:lpstr>
      <vt:lpstr>corps_doc</vt:lpstr>
      <vt:lpstr>Dates_Cot</vt:lpstr>
      <vt:lpstr>Dep</vt:lpstr>
      <vt:lpstr>Miels</vt:lpstr>
      <vt:lpstr>Cotation!Pot_de_250g</vt:lpstr>
      <vt:lpstr>Qté</vt:lpstr>
    </vt:vector>
  </TitlesOfParts>
  <Company>Prolog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___</cp:lastModifiedBy>
  <cp:lastPrinted>2014-01-22T07:53:43Z</cp:lastPrinted>
  <dcterms:created xsi:type="dcterms:W3CDTF">2013-12-25T09:09:20Z</dcterms:created>
  <dcterms:modified xsi:type="dcterms:W3CDTF">2014-01-24T06:14:45Z</dcterms:modified>
</cp:coreProperties>
</file>