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48" windowWidth="17124" windowHeight="7416"/>
  </bookViews>
  <sheets>
    <sheet name="Sommaire" sheetId="6" r:id="rId1"/>
    <sheet name="Rapports totaux" sheetId="5" r:id="rId2"/>
  </sheets>
  <externalReferences>
    <externalReference r:id="rId3"/>
  </externalReferences>
  <definedNames>
    <definedName name="_Key1" hidden="1">#REF!</definedName>
    <definedName name="_Order1" hidden="1">255</definedName>
    <definedName name="Print_Area" localSheetId="1">'Rapports totaux'!$B$1:$AA$77</definedName>
    <definedName name="Print_Area" localSheetId="0">Sommaire!$A$1:$F$29</definedName>
    <definedName name="_xlnm.Print_Area" localSheetId="0">Sommaire!$A$1:$F$29</definedName>
  </definedNames>
  <calcPr calcId="144525"/>
</workbook>
</file>

<file path=xl/calcChain.xml><?xml version="1.0" encoding="utf-8"?>
<calcChain xmlns="http://schemas.openxmlformats.org/spreadsheetml/2006/main">
  <c r="S113" i="5" l="1"/>
  <c r="R113" i="5"/>
  <c r="P113" i="5"/>
  <c r="M113" i="5"/>
  <c r="K113" i="5"/>
  <c r="G113" i="5"/>
  <c r="F113" i="5"/>
  <c r="D113" i="5"/>
  <c r="C113" i="5"/>
  <c r="S112" i="5"/>
  <c r="Y112" i="5" s="1"/>
  <c r="P112" i="5"/>
  <c r="M112" i="5"/>
  <c r="K112" i="5"/>
  <c r="G112" i="5"/>
  <c r="H112" i="5" s="1"/>
  <c r="F112" i="5"/>
  <c r="D112" i="5"/>
  <c r="C112" i="5"/>
  <c r="S111" i="5"/>
  <c r="Y111" i="5" s="1"/>
  <c r="P111" i="5"/>
  <c r="M111" i="5"/>
  <c r="K111" i="5"/>
  <c r="G111" i="5"/>
  <c r="H111" i="5" s="1"/>
  <c r="F111" i="5"/>
  <c r="D111" i="5"/>
  <c r="C111" i="5"/>
  <c r="Z109" i="5"/>
  <c r="Y109" i="5"/>
  <c r="V109" i="5"/>
  <c r="R109" i="5"/>
  <c r="O109" i="5"/>
  <c r="U109" i="5" s="1"/>
  <c r="H109" i="5"/>
  <c r="E109" i="5"/>
  <c r="J109" i="5" s="1"/>
  <c r="Z108" i="5"/>
  <c r="Y108" i="5"/>
  <c r="V108" i="5"/>
  <c r="R108" i="5"/>
  <c r="O108" i="5"/>
  <c r="U108" i="5" s="1"/>
  <c r="I108" i="5"/>
  <c r="H108" i="5"/>
  <c r="E108" i="5"/>
  <c r="L108" i="5" s="1"/>
  <c r="X108" i="5" s="1"/>
  <c r="Z107" i="5"/>
  <c r="Y107" i="5"/>
  <c r="V107" i="5"/>
  <c r="U107" i="5"/>
  <c r="R107" i="5"/>
  <c r="O107" i="5"/>
  <c r="J107" i="5"/>
  <c r="I107" i="5"/>
  <c r="H107" i="5"/>
  <c r="E107" i="5"/>
  <c r="L107" i="5" s="1"/>
  <c r="X107" i="5" s="1"/>
  <c r="Z106" i="5"/>
  <c r="Y106" i="5"/>
  <c r="V106" i="5"/>
  <c r="U106" i="5"/>
  <c r="R106" i="5"/>
  <c r="O106" i="5"/>
  <c r="J106" i="5"/>
  <c r="H106" i="5"/>
  <c r="E106" i="5"/>
  <c r="I106" i="5" s="1"/>
  <c r="Z105" i="5"/>
  <c r="Y105" i="5"/>
  <c r="V105" i="5"/>
  <c r="R105" i="5"/>
  <c r="O105" i="5"/>
  <c r="U105" i="5" s="1"/>
  <c r="H105" i="5"/>
  <c r="E105" i="5"/>
  <c r="J105" i="5" s="1"/>
  <c r="Z104" i="5"/>
  <c r="Y104" i="5"/>
  <c r="V104" i="5"/>
  <c r="R104" i="5"/>
  <c r="O104" i="5"/>
  <c r="U104" i="5" s="1"/>
  <c r="I104" i="5"/>
  <c r="H104" i="5"/>
  <c r="E104" i="5"/>
  <c r="L104" i="5" s="1"/>
  <c r="X104" i="5" s="1"/>
  <c r="Z103" i="5"/>
  <c r="Y103" i="5"/>
  <c r="V103" i="5"/>
  <c r="U103" i="5"/>
  <c r="R103" i="5"/>
  <c r="O103" i="5"/>
  <c r="J103" i="5"/>
  <c r="I103" i="5"/>
  <c r="H103" i="5"/>
  <c r="E103" i="5"/>
  <c r="L103" i="5" s="1"/>
  <c r="X103" i="5" s="1"/>
  <c r="Z102" i="5"/>
  <c r="Y102" i="5"/>
  <c r="V102" i="5"/>
  <c r="U102" i="5"/>
  <c r="R102" i="5"/>
  <c r="O102" i="5"/>
  <c r="J102" i="5"/>
  <c r="H102" i="5"/>
  <c r="E102" i="5"/>
  <c r="I102" i="5" s="1"/>
  <c r="Z101" i="5"/>
  <c r="Y101" i="5"/>
  <c r="V101" i="5"/>
  <c r="R101" i="5"/>
  <c r="O101" i="5"/>
  <c r="U101" i="5" s="1"/>
  <c r="H101" i="5"/>
  <c r="E101" i="5"/>
  <c r="J101" i="5" s="1"/>
  <c r="Z100" i="5"/>
  <c r="Y100" i="5"/>
  <c r="V100" i="5"/>
  <c r="R100" i="5"/>
  <c r="O100" i="5"/>
  <c r="U100" i="5" s="1"/>
  <c r="I100" i="5"/>
  <c r="H100" i="5"/>
  <c r="E100" i="5"/>
  <c r="L100" i="5" s="1"/>
  <c r="X100" i="5" s="1"/>
  <c r="Z99" i="5"/>
  <c r="Y99" i="5"/>
  <c r="V99" i="5"/>
  <c r="U99" i="5"/>
  <c r="R99" i="5"/>
  <c r="R112" i="5" s="1"/>
  <c r="O99" i="5"/>
  <c r="J99" i="5"/>
  <c r="I99" i="5"/>
  <c r="H99" i="5"/>
  <c r="E99" i="5"/>
  <c r="L99" i="5" s="1"/>
  <c r="X99" i="5" s="1"/>
  <c r="Z98" i="5"/>
  <c r="Y98" i="5"/>
  <c r="V98" i="5"/>
  <c r="U98" i="5"/>
  <c r="R98" i="5"/>
  <c r="O98" i="5"/>
  <c r="O113" i="5" s="1"/>
  <c r="J98" i="5"/>
  <c r="H98" i="5"/>
  <c r="E98" i="5"/>
  <c r="I98" i="5" s="1"/>
  <c r="B98" i="5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97" i="5"/>
  <c r="J28" i="6"/>
  <c r="J26" i="6"/>
  <c r="J24" i="6"/>
  <c r="J23" i="6"/>
  <c r="I28" i="6"/>
  <c r="I26" i="6"/>
  <c r="I24" i="6"/>
  <c r="I23" i="6"/>
  <c r="H113" i="5" l="1"/>
  <c r="Z111" i="5"/>
  <c r="Z112" i="5"/>
  <c r="Y113" i="5"/>
  <c r="Z113" i="5"/>
  <c r="U113" i="5"/>
  <c r="L101" i="5"/>
  <c r="X101" i="5" s="1"/>
  <c r="L105" i="5"/>
  <c r="X105" i="5" s="1"/>
  <c r="L109" i="5"/>
  <c r="X109" i="5" s="1"/>
  <c r="V111" i="5"/>
  <c r="V112" i="5"/>
  <c r="V113" i="5"/>
  <c r="L98" i="5"/>
  <c r="L102" i="5"/>
  <c r="X102" i="5" s="1"/>
  <c r="L106" i="5"/>
  <c r="X106" i="5" s="1"/>
  <c r="R111" i="5"/>
  <c r="J100" i="5"/>
  <c r="I101" i="5"/>
  <c r="J104" i="5"/>
  <c r="I105" i="5"/>
  <c r="J108" i="5"/>
  <c r="I109" i="5"/>
  <c r="E111" i="5"/>
  <c r="J111" i="5" s="1"/>
  <c r="E112" i="5"/>
  <c r="J112" i="5" s="1"/>
  <c r="E113" i="5"/>
  <c r="J113" i="5" s="1"/>
  <c r="O111" i="5"/>
  <c r="O112" i="5"/>
  <c r="U112" i="5" s="1"/>
  <c r="I25" i="6"/>
  <c r="J22" i="6"/>
  <c r="I22" i="6"/>
  <c r="Z80" i="5"/>
  <c r="Y80" i="5"/>
  <c r="V80" i="5"/>
  <c r="R80" i="5"/>
  <c r="O80" i="5"/>
  <c r="J80" i="5"/>
  <c r="H80" i="5"/>
  <c r="E80" i="5"/>
  <c r="L80" i="5" s="1"/>
  <c r="X80" i="5" s="1"/>
  <c r="Z73" i="5"/>
  <c r="Y73" i="5"/>
  <c r="V73" i="5"/>
  <c r="R73" i="5"/>
  <c r="O73" i="5"/>
  <c r="H73" i="5"/>
  <c r="E73" i="5"/>
  <c r="L73" i="5" s="1"/>
  <c r="Y72" i="5"/>
  <c r="V72" i="5"/>
  <c r="R72" i="5"/>
  <c r="G72" i="5"/>
  <c r="F72" i="5"/>
  <c r="Z72" i="5" s="1"/>
  <c r="E72" i="5"/>
  <c r="J72" i="5" s="1"/>
  <c r="Z71" i="5"/>
  <c r="Y71" i="5"/>
  <c r="V71" i="5"/>
  <c r="R71" i="5"/>
  <c r="O71" i="5"/>
  <c r="U71" i="5" s="1"/>
  <c r="H71" i="5"/>
  <c r="E71" i="5"/>
  <c r="J71" i="5" s="1"/>
  <c r="Z70" i="5"/>
  <c r="Y70" i="5"/>
  <c r="V70" i="5"/>
  <c r="R70" i="5"/>
  <c r="O70" i="5"/>
  <c r="U70" i="5" s="1"/>
  <c r="H70" i="5"/>
  <c r="E70" i="5"/>
  <c r="L70" i="5" s="1"/>
  <c r="X70" i="5" s="1"/>
  <c r="Z69" i="5"/>
  <c r="Y69" i="5"/>
  <c r="V69" i="5"/>
  <c r="R69" i="5"/>
  <c r="O69" i="5"/>
  <c r="U69" i="5" s="1"/>
  <c r="H69" i="5"/>
  <c r="E69" i="5"/>
  <c r="J69" i="5" s="1"/>
  <c r="Z68" i="5"/>
  <c r="Y68" i="5"/>
  <c r="V68" i="5"/>
  <c r="R68" i="5"/>
  <c r="O68" i="5"/>
  <c r="U68" i="5" s="1"/>
  <c r="H68" i="5"/>
  <c r="E68" i="5"/>
  <c r="J68" i="5" s="1"/>
  <c r="Z67" i="5"/>
  <c r="Y67" i="5"/>
  <c r="V67" i="5"/>
  <c r="R67" i="5"/>
  <c r="O67" i="5"/>
  <c r="U67" i="5" s="1"/>
  <c r="H67" i="5"/>
  <c r="E67" i="5"/>
  <c r="L67" i="5" s="1"/>
  <c r="X67" i="5" s="1"/>
  <c r="Z66" i="5"/>
  <c r="Y66" i="5"/>
  <c r="V66" i="5"/>
  <c r="R66" i="5"/>
  <c r="O66" i="5"/>
  <c r="U66" i="5" s="1"/>
  <c r="H66" i="5"/>
  <c r="E66" i="5"/>
  <c r="J66" i="5" s="1"/>
  <c r="Z65" i="5"/>
  <c r="Y65" i="5"/>
  <c r="V65" i="5"/>
  <c r="R65" i="5"/>
  <c r="O65" i="5"/>
  <c r="U65" i="5" s="1"/>
  <c r="H65" i="5"/>
  <c r="E65" i="5"/>
  <c r="L65" i="5" s="1"/>
  <c r="X65" i="5" s="1"/>
  <c r="Z64" i="5"/>
  <c r="Y64" i="5"/>
  <c r="V64" i="5"/>
  <c r="R64" i="5"/>
  <c r="O64" i="5"/>
  <c r="U64" i="5" s="1"/>
  <c r="H64" i="5"/>
  <c r="E64" i="5"/>
  <c r="J64" i="5" s="1"/>
  <c r="Z63" i="5"/>
  <c r="Y63" i="5"/>
  <c r="V63" i="5"/>
  <c r="R63" i="5"/>
  <c r="O63" i="5"/>
  <c r="U63" i="5" s="1"/>
  <c r="H63" i="5"/>
  <c r="E63" i="5"/>
  <c r="L63" i="5" s="1"/>
  <c r="X63" i="5" s="1"/>
  <c r="Z62" i="5"/>
  <c r="Y62" i="5"/>
  <c r="V62" i="5"/>
  <c r="R62" i="5"/>
  <c r="O62" i="5"/>
  <c r="U62" i="5" s="1"/>
  <c r="H62" i="5"/>
  <c r="E62" i="5"/>
  <c r="J62" i="5" s="1"/>
  <c r="Z55" i="5"/>
  <c r="Y55" i="5"/>
  <c r="V55" i="5"/>
  <c r="R55" i="5"/>
  <c r="U55" i="5" s="1"/>
  <c r="O55" i="5"/>
  <c r="J55" i="5"/>
  <c r="I55" i="5"/>
  <c r="H55" i="5"/>
  <c r="E55" i="5"/>
  <c r="L55" i="5" s="1"/>
  <c r="X55" i="5" s="1"/>
  <c r="Z54" i="5"/>
  <c r="Y54" i="5"/>
  <c r="V54" i="5"/>
  <c r="R54" i="5"/>
  <c r="U54" i="5" s="1"/>
  <c r="O54" i="5"/>
  <c r="J54" i="5"/>
  <c r="I54" i="5"/>
  <c r="H54" i="5"/>
  <c r="E54" i="5"/>
  <c r="L54" i="5" s="1"/>
  <c r="X54" i="5" s="1"/>
  <c r="Z53" i="5"/>
  <c r="Y53" i="5"/>
  <c r="V53" i="5"/>
  <c r="R53" i="5"/>
  <c r="U53" i="5" s="1"/>
  <c r="O53" i="5"/>
  <c r="J53" i="5"/>
  <c r="I53" i="5"/>
  <c r="H53" i="5"/>
  <c r="E53" i="5"/>
  <c r="L53" i="5" s="1"/>
  <c r="X53" i="5" s="1"/>
  <c r="Z52" i="5"/>
  <c r="Y52" i="5"/>
  <c r="V52" i="5"/>
  <c r="R52" i="5"/>
  <c r="U52" i="5" s="1"/>
  <c r="O52" i="5"/>
  <c r="J52" i="5"/>
  <c r="I52" i="5"/>
  <c r="H52" i="5"/>
  <c r="E52" i="5"/>
  <c r="L52" i="5" s="1"/>
  <c r="X52" i="5" s="1"/>
  <c r="Z51" i="5"/>
  <c r="Y51" i="5"/>
  <c r="V51" i="5"/>
  <c r="R51" i="5"/>
  <c r="U51" i="5" s="1"/>
  <c r="O51" i="5"/>
  <c r="J51" i="5"/>
  <c r="I51" i="5"/>
  <c r="H51" i="5"/>
  <c r="E51" i="5"/>
  <c r="L51" i="5" s="1"/>
  <c r="X51" i="5" s="1"/>
  <c r="Z50" i="5"/>
  <c r="Y50" i="5"/>
  <c r="V50" i="5"/>
  <c r="R50" i="5"/>
  <c r="U50" i="5" s="1"/>
  <c r="O50" i="5"/>
  <c r="J50" i="5"/>
  <c r="I50" i="5"/>
  <c r="H50" i="5"/>
  <c r="E50" i="5"/>
  <c r="L50" i="5" s="1"/>
  <c r="X50" i="5" s="1"/>
  <c r="Z49" i="5"/>
  <c r="Y49" i="5"/>
  <c r="V49" i="5"/>
  <c r="R49" i="5"/>
  <c r="U49" i="5" s="1"/>
  <c r="O49" i="5"/>
  <c r="J49" i="5"/>
  <c r="I49" i="5"/>
  <c r="H49" i="5"/>
  <c r="E49" i="5"/>
  <c r="L49" i="5" s="1"/>
  <c r="X49" i="5" s="1"/>
  <c r="Z48" i="5"/>
  <c r="Y48" i="5"/>
  <c r="V48" i="5"/>
  <c r="R48" i="5"/>
  <c r="U48" i="5" s="1"/>
  <c r="O48" i="5"/>
  <c r="J48" i="5"/>
  <c r="I48" i="5"/>
  <c r="H48" i="5"/>
  <c r="E48" i="5"/>
  <c r="L48" i="5" s="1"/>
  <c r="X48" i="5" s="1"/>
  <c r="Z47" i="5"/>
  <c r="Y47" i="5"/>
  <c r="V47" i="5"/>
  <c r="R47" i="5"/>
  <c r="U47" i="5" s="1"/>
  <c r="O47" i="5"/>
  <c r="J47" i="5"/>
  <c r="I47" i="5"/>
  <c r="H47" i="5"/>
  <c r="E47" i="5"/>
  <c r="L47" i="5" s="1"/>
  <c r="X47" i="5" s="1"/>
  <c r="Z46" i="5"/>
  <c r="Y46" i="5"/>
  <c r="V46" i="5"/>
  <c r="R46" i="5"/>
  <c r="U46" i="5" s="1"/>
  <c r="O46" i="5"/>
  <c r="J46" i="5"/>
  <c r="I46" i="5"/>
  <c r="H46" i="5"/>
  <c r="E46" i="5"/>
  <c r="L46" i="5" s="1"/>
  <c r="X46" i="5" s="1"/>
  <c r="Z45" i="5"/>
  <c r="Y45" i="5"/>
  <c r="V45" i="5"/>
  <c r="R45" i="5"/>
  <c r="U45" i="5" s="1"/>
  <c r="O45" i="5"/>
  <c r="J45" i="5"/>
  <c r="I45" i="5"/>
  <c r="H45" i="5"/>
  <c r="E45" i="5"/>
  <c r="L45" i="5" s="1"/>
  <c r="X45" i="5" s="1"/>
  <c r="Z44" i="5"/>
  <c r="Y44" i="5"/>
  <c r="V44" i="5"/>
  <c r="R44" i="5"/>
  <c r="U44" i="5" s="1"/>
  <c r="O44" i="5"/>
  <c r="J44" i="5"/>
  <c r="I44" i="5"/>
  <c r="H44" i="5"/>
  <c r="E44" i="5"/>
  <c r="L44" i="5" s="1"/>
  <c r="X44" i="5" s="1"/>
  <c r="I113" i="5" l="1"/>
  <c r="I112" i="5"/>
  <c r="U111" i="5"/>
  <c r="X98" i="5"/>
  <c r="L113" i="5"/>
  <c r="X113" i="5" s="1"/>
  <c r="L112" i="5"/>
  <c r="X112" i="5" s="1"/>
  <c r="L111" i="5"/>
  <c r="X111" i="5" s="1"/>
  <c r="I111" i="5"/>
  <c r="J25" i="6"/>
  <c r="I27" i="6"/>
  <c r="J27" i="6"/>
  <c r="U80" i="5"/>
  <c r="I80" i="5"/>
  <c r="X73" i="5"/>
  <c r="U73" i="5"/>
  <c r="I73" i="5"/>
  <c r="J73" i="5"/>
  <c r="L62" i="5"/>
  <c r="X62" i="5" s="1"/>
  <c r="L64" i="5"/>
  <c r="X64" i="5" s="1"/>
  <c r="L66" i="5"/>
  <c r="X66" i="5" s="1"/>
  <c r="L68" i="5"/>
  <c r="X68" i="5" s="1"/>
  <c r="L69" i="5"/>
  <c r="X69" i="5" s="1"/>
  <c r="L71" i="5"/>
  <c r="X71" i="5" s="1"/>
  <c r="I72" i="5"/>
  <c r="I62" i="5"/>
  <c r="I63" i="5"/>
  <c r="I64" i="5"/>
  <c r="I65" i="5"/>
  <c r="I66" i="5"/>
  <c r="I67" i="5"/>
  <c r="I68" i="5"/>
  <c r="I69" i="5"/>
  <c r="I70" i="5"/>
  <c r="I71" i="5"/>
  <c r="L72" i="5"/>
  <c r="X72" i="5" s="1"/>
  <c r="J63" i="5"/>
  <c r="J65" i="5"/>
  <c r="J67" i="5"/>
  <c r="J70" i="5"/>
  <c r="H72" i="5"/>
  <c r="O72" i="5"/>
  <c r="U72" i="5" s="1"/>
  <c r="B25" i="5" l="1"/>
  <c r="S23" i="5"/>
  <c r="P23" i="5"/>
  <c r="M23" i="5"/>
  <c r="K23" i="5"/>
  <c r="G23" i="5"/>
  <c r="F23" i="5"/>
  <c r="E23" i="5"/>
  <c r="D23" i="5"/>
  <c r="C23" i="5"/>
  <c r="S22" i="5"/>
  <c r="P22" i="5"/>
  <c r="M22" i="5"/>
  <c r="K22" i="5"/>
  <c r="G22" i="5"/>
  <c r="F22" i="5"/>
  <c r="Z22" i="5" s="1"/>
  <c r="D22" i="5"/>
  <c r="C22" i="5"/>
  <c r="S21" i="5"/>
  <c r="P21" i="5"/>
  <c r="M21" i="5"/>
  <c r="K21" i="5"/>
  <c r="G21" i="5"/>
  <c r="F21" i="5"/>
  <c r="Z21" i="5" s="1"/>
  <c r="D21" i="5"/>
  <c r="C21" i="5"/>
  <c r="B9" i="5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R23" i="5"/>
  <c r="S95" i="5"/>
  <c r="P95" i="5"/>
  <c r="M95" i="5"/>
  <c r="K95" i="5"/>
  <c r="G95" i="5"/>
  <c r="I15" i="6" s="1"/>
  <c r="D95" i="5"/>
  <c r="C95" i="5"/>
  <c r="S94" i="5"/>
  <c r="P94" i="5"/>
  <c r="M94" i="5"/>
  <c r="K94" i="5"/>
  <c r="D94" i="5"/>
  <c r="C94" i="5"/>
  <c r="S93" i="5"/>
  <c r="P93" i="5"/>
  <c r="M93" i="5"/>
  <c r="K93" i="5"/>
  <c r="D93" i="5"/>
  <c r="C93" i="5"/>
  <c r="Z91" i="5"/>
  <c r="Y91" i="5"/>
  <c r="V91" i="5"/>
  <c r="R91" i="5"/>
  <c r="O91" i="5"/>
  <c r="U91" i="5" s="1"/>
  <c r="H91" i="5"/>
  <c r="E91" i="5"/>
  <c r="J91" i="5" s="1"/>
  <c r="Z90" i="5"/>
  <c r="Y90" i="5"/>
  <c r="V90" i="5"/>
  <c r="R90" i="5"/>
  <c r="O90" i="5"/>
  <c r="U90" i="5" s="1"/>
  <c r="H90" i="5"/>
  <c r="E90" i="5"/>
  <c r="L90" i="5" s="1"/>
  <c r="X90" i="5" s="1"/>
  <c r="Z89" i="5"/>
  <c r="Y89" i="5"/>
  <c r="V89" i="5"/>
  <c r="R89" i="5"/>
  <c r="U89" i="5" s="1"/>
  <c r="O89" i="5"/>
  <c r="H89" i="5"/>
  <c r="E89" i="5"/>
  <c r="L89" i="5" s="1"/>
  <c r="X89" i="5" s="1"/>
  <c r="Y88" i="5"/>
  <c r="V88" i="5"/>
  <c r="J88" i="5"/>
  <c r="R88" i="5"/>
  <c r="O88" i="5"/>
  <c r="U88" i="5" s="1"/>
  <c r="E88" i="5"/>
  <c r="I88" i="5" s="1"/>
  <c r="Z87" i="5"/>
  <c r="Y87" i="5"/>
  <c r="V87" i="5"/>
  <c r="R87" i="5"/>
  <c r="O87" i="5"/>
  <c r="H87" i="5"/>
  <c r="E87" i="5"/>
  <c r="L87" i="5" s="1"/>
  <c r="X87" i="5" s="1"/>
  <c r="Z86" i="5"/>
  <c r="Y86" i="5"/>
  <c r="V86" i="5"/>
  <c r="R86" i="5"/>
  <c r="O86" i="5"/>
  <c r="U86" i="5" s="1"/>
  <c r="J86" i="5"/>
  <c r="H86" i="5"/>
  <c r="E86" i="5"/>
  <c r="I86" i="5" s="1"/>
  <c r="Y85" i="5"/>
  <c r="V85" i="5"/>
  <c r="O85" i="5"/>
  <c r="H85" i="5"/>
  <c r="Z85" i="5"/>
  <c r="E85" i="5"/>
  <c r="J85" i="5" s="1"/>
  <c r="Z84" i="5"/>
  <c r="Y84" i="5"/>
  <c r="V84" i="5"/>
  <c r="R84" i="5"/>
  <c r="O84" i="5"/>
  <c r="U84" i="5" s="1"/>
  <c r="J84" i="5"/>
  <c r="H84" i="5"/>
  <c r="E84" i="5"/>
  <c r="I84" i="5" s="1"/>
  <c r="Z83" i="5"/>
  <c r="Y83" i="5"/>
  <c r="V83" i="5"/>
  <c r="R83" i="5"/>
  <c r="O83" i="5"/>
  <c r="U83" i="5" s="1"/>
  <c r="H83" i="5"/>
  <c r="E83" i="5"/>
  <c r="J83" i="5" s="1"/>
  <c r="Y82" i="5"/>
  <c r="V82" i="5"/>
  <c r="R82" i="5"/>
  <c r="O82" i="5"/>
  <c r="U82" i="5" s="1"/>
  <c r="H82" i="5"/>
  <c r="E82" i="5"/>
  <c r="L82" i="5" s="1"/>
  <c r="X82" i="5" s="1"/>
  <c r="Z81" i="5"/>
  <c r="Y81" i="5"/>
  <c r="V81" i="5"/>
  <c r="R81" i="5"/>
  <c r="O81" i="5"/>
  <c r="U81" i="5" s="1"/>
  <c r="H81" i="5"/>
  <c r="E81" i="5"/>
  <c r="J81" i="5" s="1"/>
  <c r="R95" i="5"/>
  <c r="B27" i="5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43" i="5"/>
  <c r="B61" i="5" s="1"/>
  <c r="B79" i="5" s="1"/>
  <c r="E22" i="6"/>
  <c r="D22" i="6"/>
  <c r="E26" i="6"/>
  <c r="E24" i="6"/>
  <c r="D26" i="6"/>
  <c r="D24" i="6"/>
  <c r="S76" i="5"/>
  <c r="P76" i="5"/>
  <c r="M76" i="5"/>
  <c r="K76" i="5"/>
  <c r="D76" i="5"/>
  <c r="C76" i="5"/>
  <c r="S75" i="5"/>
  <c r="P75" i="5"/>
  <c r="M75" i="5"/>
  <c r="K75" i="5"/>
  <c r="D75" i="5"/>
  <c r="C75" i="5"/>
  <c r="S58" i="5"/>
  <c r="P58" i="5"/>
  <c r="M58" i="5"/>
  <c r="K58" i="5"/>
  <c r="G58" i="5"/>
  <c r="F58" i="5"/>
  <c r="D58" i="5"/>
  <c r="C58" i="5"/>
  <c r="S57" i="5"/>
  <c r="P57" i="5"/>
  <c r="M57" i="5"/>
  <c r="K57" i="5"/>
  <c r="G57" i="5"/>
  <c r="F57" i="5"/>
  <c r="D57" i="5"/>
  <c r="C57" i="5"/>
  <c r="E23" i="6"/>
  <c r="S40" i="5"/>
  <c r="P40" i="5"/>
  <c r="M40" i="5"/>
  <c r="K40" i="5"/>
  <c r="G40" i="5"/>
  <c r="F40" i="5"/>
  <c r="D40" i="5"/>
  <c r="C40" i="5"/>
  <c r="S39" i="5"/>
  <c r="P39" i="5"/>
  <c r="M39" i="5"/>
  <c r="K39" i="5"/>
  <c r="G39" i="5"/>
  <c r="F39" i="5"/>
  <c r="D39" i="5"/>
  <c r="C39" i="5"/>
  <c r="Y93" i="5" l="1"/>
  <c r="H58" i="5"/>
  <c r="Z23" i="5"/>
  <c r="J23" i="5"/>
  <c r="H21" i="5"/>
  <c r="V21" i="5"/>
  <c r="H22" i="5"/>
  <c r="V22" i="5"/>
  <c r="H23" i="5"/>
  <c r="V23" i="5"/>
  <c r="O23" i="5"/>
  <c r="U23" i="5" s="1"/>
  <c r="O22" i="5"/>
  <c r="O21" i="5"/>
  <c r="E22" i="5"/>
  <c r="E21" i="5"/>
  <c r="L23" i="5"/>
  <c r="X23" i="5" s="1"/>
  <c r="Y21" i="5"/>
  <c r="Y22" i="5"/>
  <c r="I23" i="5"/>
  <c r="Y23" i="5"/>
  <c r="R21" i="5"/>
  <c r="R22" i="5"/>
  <c r="F95" i="5"/>
  <c r="F94" i="5"/>
  <c r="Z94" i="5" s="1"/>
  <c r="Y94" i="5"/>
  <c r="V93" i="5"/>
  <c r="U87" i="5"/>
  <c r="Y95" i="5"/>
  <c r="I87" i="5"/>
  <c r="I89" i="5"/>
  <c r="L85" i="5"/>
  <c r="X85" i="5" s="1"/>
  <c r="J87" i="5"/>
  <c r="J89" i="5"/>
  <c r="I90" i="5"/>
  <c r="L88" i="5"/>
  <c r="X88" i="5" s="1"/>
  <c r="L95" i="5"/>
  <c r="X95" i="5" s="1"/>
  <c r="L83" i="5"/>
  <c r="X83" i="5" s="1"/>
  <c r="Z88" i="5"/>
  <c r="L91" i="5"/>
  <c r="X91" i="5" s="1"/>
  <c r="I82" i="5"/>
  <c r="L84" i="5"/>
  <c r="X84" i="5" s="1"/>
  <c r="I81" i="5"/>
  <c r="J82" i="5"/>
  <c r="Z82" i="5"/>
  <c r="I83" i="5"/>
  <c r="I85" i="5"/>
  <c r="R85" i="5"/>
  <c r="R93" i="5" s="1"/>
  <c r="H88" i="5"/>
  <c r="J90" i="5"/>
  <c r="I91" i="5"/>
  <c r="E93" i="5"/>
  <c r="J93" i="5" s="1"/>
  <c r="E94" i="5"/>
  <c r="J94" i="5" s="1"/>
  <c r="E95" i="5"/>
  <c r="L81" i="5"/>
  <c r="X81" i="5" s="1"/>
  <c r="G93" i="5"/>
  <c r="G94" i="5"/>
  <c r="V94" i="5"/>
  <c r="V95" i="5"/>
  <c r="L86" i="5"/>
  <c r="X86" i="5" s="1"/>
  <c r="F93" i="5"/>
  <c r="O93" i="5"/>
  <c r="Y57" i="5"/>
  <c r="Y40" i="5"/>
  <c r="V76" i="5"/>
  <c r="D23" i="6"/>
  <c r="D25" i="6" s="1"/>
  <c r="H39" i="5"/>
  <c r="V39" i="5"/>
  <c r="Y75" i="5"/>
  <c r="Z57" i="5"/>
  <c r="Z58" i="5"/>
  <c r="V75" i="5"/>
  <c r="Y39" i="5"/>
  <c r="H40" i="5"/>
  <c r="V40" i="5"/>
  <c r="Y58" i="5"/>
  <c r="D28" i="6"/>
  <c r="G76" i="5"/>
  <c r="Y76" i="5"/>
  <c r="Z40" i="5"/>
  <c r="R58" i="5"/>
  <c r="Z39" i="5"/>
  <c r="H57" i="5"/>
  <c r="G75" i="5"/>
  <c r="E25" i="6"/>
  <c r="D27" i="6"/>
  <c r="E27" i="6"/>
  <c r="O77" i="5"/>
  <c r="F77" i="5"/>
  <c r="J13" i="6" s="1"/>
  <c r="S59" i="5"/>
  <c r="M59" i="5"/>
  <c r="E59" i="5"/>
  <c r="O41" i="5"/>
  <c r="F41" i="5"/>
  <c r="R77" i="5"/>
  <c r="L77" i="5"/>
  <c r="D77" i="5"/>
  <c r="P59" i="5"/>
  <c r="K59" i="5"/>
  <c r="G59" i="5"/>
  <c r="C59" i="5"/>
  <c r="R41" i="5"/>
  <c r="L41" i="5"/>
  <c r="D41" i="5"/>
  <c r="M77" i="5"/>
  <c r="E77" i="5"/>
  <c r="J12" i="6" s="1"/>
  <c r="R59" i="5"/>
  <c r="K41" i="5"/>
  <c r="C41" i="5"/>
  <c r="K77" i="5"/>
  <c r="C77" i="5"/>
  <c r="O59" i="5"/>
  <c r="F59" i="5"/>
  <c r="S77" i="5"/>
  <c r="D59" i="5"/>
  <c r="P41" i="5"/>
  <c r="G41" i="5"/>
  <c r="P77" i="5"/>
  <c r="G77" i="5"/>
  <c r="J15" i="6" s="1"/>
  <c r="M41" i="5"/>
  <c r="E41" i="5"/>
  <c r="S41" i="5"/>
  <c r="E58" i="5"/>
  <c r="J58" i="5" s="1"/>
  <c r="E57" i="5"/>
  <c r="J57" i="5" s="1"/>
  <c r="E28" i="6"/>
  <c r="E40" i="5"/>
  <c r="E39" i="5"/>
  <c r="O58" i="5"/>
  <c r="O57" i="5"/>
  <c r="R40" i="5"/>
  <c r="R39" i="5"/>
  <c r="R57" i="5"/>
  <c r="R76" i="5"/>
  <c r="F76" i="5"/>
  <c r="F75" i="5"/>
  <c r="Z75" i="5" s="1"/>
  <c r="E76" i="5"/>
  <c r="J76" i="5" s="1"/>
  <c r="E75" i="5"/>
  <c r="J75" i="5" s="1"/>
  <c r="O40" i="5"/>
  <c r="O39" i="5"/>
  <c r="V57" i="5"/>
  <c r="V58" i="5"/>
  <c r="R75" i="5"/>
  <c r="Z95" i="5" l="1"/>
  <c r="I13" i="6"/>
  <c r="J95" i="5"/>
  <c r="I17" i="6" s="1"/>
  <c r="I12" i="6"/>
  <c r="E15" i="6"/>
  <c r="E12" i="6"/>
  <c r="D15" i="6"/>
  <c r="D12" i="6"/>
  <c r="H94" i="5"/>
  <c r="H76" i="5"/>
  <c r="L21" i="5"/>
  <c r="J21" i="5"/>
  <c r="I21" i="5"/>
  <c r="U22" i="5"/>
  <c r="L22" i="5"/>
  <c r="X22" i="5" s="1"/>
  <c r="J22" i="5"/>
  <c r="I22" i="5"/>
  <c r="X21" i="5"/>
  <c r="U21" i="5"/>
  <c r="H95" i="5"/>
  <c r="O95" i="5"/>
  <c r="U95" i="5" s="1"/>
  <c r="O94" i="5"/>
  <c r="I93" i="5"/>
  <c r="L93" i="5"/>
  <c r="X93" i="5" s="1"/>
  <c r="U93" i="5"/>
  <c r="Z93" i="5"/>
  <c r="H93" i="5"/>
  <c r="R94" i="5"/>
  <c r="U85" i="5"/>
  <c r="I94" i="5"/>
  <c r="L94" i="5"/>
  <c r="I95" i="5"/>
  <c r="H75" i="5"/>
  <c r="I58" i="5"/>
  <c r="I76" i="5"/>
  <c r="U58" i="5"/>
  <c r="Z41" i="5"/>
  <c r="I57" i="5"/>
  <c r="H41" i="5"/>
  <c r="I59" i="5"/>
  <c r="E13" i="6"/>
  <c r="E16" i="6" s="1"/>
  <c r="I77" i="5"/>
  <c r="D13" i="6"/>
  <c r="J41" i="5"/>
  <c r="H77" i="5"/>
  <c r="O76" i="5"/>
  <c r="U76" i="5" s="1"/>
  <c r="L75" i="5"/>
  <c r="X75" i="5" s="1"/>
  <c r="U39" i="5"/>
  <c r="L40" i="5"/>
  <c r="X40" i="5" s="1"/>
  <c r="V41" i="5"/>
  <c r="Y41" i="5"/>
  <c r="U59" i="5"/>
  <c r="U77" i="5"/>
  <c r="X77" i="5"/>
  <c r="Z76" i="5"/>
  <c r="I75" i="5"/>
  <c r="L76" i="5"/>
  <c r="X76" i="5" s="1"/>
  <c r="U40" i="5"/>
  <c r="J77" i="5"/>
  <c r="J17" i="6" s="1"/>
  <c r="U41" i="5"/>
  <c r="X41" i="5"/>
  <c r="Z59" i="5"/>
  <c r="I41" i="5"/>
  <c r="Y59" i="5"/>
  <c r="V59" i="5"/>
  <c r="U57" i="5"/>
  <c r="J39" i="5"/>
  <c r="I39" i="5"/>
  <c r="L58" i="5"/>
  <c r="X58" i="5" s="1"/>
  <c r="L57" i="5"/>
  <c r="X57" i="5" s="1"/>
  <c r="L59" i="5"/>
  <c r="X59" i="5" s="1"/>
  <c r="O75" i="5"/>
  <c r="U75" i="5" s="1"/>
  <c r="L39" i="5"/>
  <c r="X39" i="5" s="1"/>
  <c r="J40" i="5"/>
  <c r="I40" i="5"/>
  <c r="Z77" i="5"/>
  <c r="Y77" i="5"/>
  <c r="V77" i="5"/>
  <c r="H59" i="5"/>
  <c r="J59" i="5"/>
  <c r="D16" i="6" l="1"/>
  <c r="I14" i="6"/>
  <c r="D17" i="6"/>
  <c r="E17" i="6"/>
  <c r="U94" i="5"/>
  <c r="X94" i="5"/>
  <c r="D14" i="6"/>
  <c r="E14" i="6"/>
  <c r="I16" i="6" l="1"/>
  <c r="J14" i="6"/>
  <c r="J16" i="6"/>
</calcChain>
</file>

<file path=xl/sharedStrings.xml><?xml version="1.0" encoding="utf-8"?>
<sst xmlns="http://schemas.openxmlformats.org/spreadsheetml/2006/main" count="94" uniqueCount="44">
  <si>
    <t>Moyenne annuelle</t>
  </si>
  <si>
    <t>Profit / mois</t>
  </si>
  <si>
    <t>Marge %</t>
  </si>
  <si>
    <t xml:space="preserve">Moy. cumulative pér. courante </t>
  </si>
  <si>
    <t>Moyenne</t>
  </si>
  <si>
    <t>Total</t>
  </si>
  <si>
    <t>2010-2011</t>
  </si>
  <si>
    <t>Jours ouvrables</t>
  </si>
  <si>
    <t>Profit $</t>
  </si>
  <si>
    <t>Date</t>
  </si>
  <si>
    <t>contrib. marginal</t>
  </si>
  <si>
    <t>marge brute</t>
  </si>
  <si>
    <t>ventes $</t>
  </si>
  <si>
    <t>Vente #</t>
  </si>
  <si>
    <t xml:space="preserve">PÉRIODE </t>
  </si>
  <si>
    <t>2014-2015</t>
  </si>
  <si>
    <t>2013-2014</t>
  </si>
  <si>
    <t>au 30 novembre 2014</t>
  </si>
  <si>
    <t xml:space="preserve">Analyse </t>
  </si>
  <si>
    <t>Analyse du mois</t>
  </si>
  <si>
    <t>ce qui est en jaune contient à la base une formule fait modifier la période à chaque mois</t>
  </si>
  <si>
    <t>et ce qui est en orange se change aussi tout seul à chaque année fiscale.</t>
  </si>
  <si>
    <t>2012-2013</t>
  </si>
  <si>
    <t>Lorsque l'année fiscale (en orange) va changer,</t>
  </si>
  <si>
    <t>le tableau de gauche doit devenir le tableau de droite</t>
  </si>
  <si>
    <t>pour éviter d'avoir à modifier toutes les formules à la main.</t>
  </si>
  <si>
    <t>période</t>
  </si>
  <si>
    <t xml:space="preserve">Historique de rapport </t>
  </si>
  <si>
    <t>A</t>
  </si>
  <si>
    <t>B</t>
  </si>
  <si>
    <t>Portion B</t>
  </si>
  <si>
    <t>Total ventes $</t>
  </si>
  <si>
    <t>Un./jour</t>
  </si>
  <si>
    <t>Prix / unité</t>
  </si>
  <si>
    <t>nouv.</t>
  </si>
  <si>
    <t>renouv.</t>
  </si>
  <si>
    <t>Total qté #</t>
  </si>
  <si>
    <t>#  / mois</t>
  </si>
  <si>
    <t>$  / mois</t>
  </si>
  <si>
    <t>Prix unité</t>
  </si>
  <si>
    <t>#  / jours</t>
  </si>
  <si>
    <t>(formules en rose)</t>
  </si>
  <si>
    <t>et qui fait changer les données des 2 tableaux ici-bas (à gauche) automatiquement.</t>
  </si>
  <si>
    <t>vous pouvez tester en changeant le 12 en haut pour un autre chiffre pour voir le résultat.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</si>
</sst>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#,##0\ &quot;$&quot;_);\(#,##0\ &quot;$&quot;\)"/>
    <numFmt numFmtId="7" formatCode="#,##0.00\ &quot;$&quot;_);\(#,##0.00\ &quot;$&quot;\)"/>
    <numFmt numFmtId="42" formatCode="_ * #,##0_)\ &quot;$&quot;_ ;_ * \(#,##0\)\ &quot;$&quot;_ ;_ * &quot;-&quot;_)\ &quot;$&quot;_ ;_ @_ "/>
    <numFmt numFmtId="41" formatCode="_ * #,##0_)\ _$_ ;_ * \(#,##0\)\ _$_ ;_ * &quot;-&quot;_)\ _$_ ;_ @_ "/>
    <numFmt numFmtId="44" formatCode="_ * #,##0.00_)\ &quot;$&quot;_ ;_ * \(#,##0.00\)\ &quot;$&quot;_ ;_ * &quot;-&quot;??_)\ &quot;$&quot;_ ;_ @_ "/>
    <numFmt numFmtId="43" formatCode="_ * #,##0.00_)\ _$_ ;_ * \(#,##0.00\)\ _$_ ;_ * &quot;-&quot;??_)\ _$_ ;_ @_ "/>
    <numFmt numFmtId="164" formatCode="#,##0_);\(#,##0\)"/>
    <numFmt numFmtId="165" formatCode="_-* #,##0.00\ &quot;$&quot;_-;_-* #,##0.00\ &quot;$&quot;\-;_-* &quot;-&quot;??\ &quot;$&quot;_-;_-@_-"/>
    <numFmt numFmtId="166" formatCode="_-* #,##0\ &quot;$&quot;_-;_-* #,##0\ &quot;$&quot;\-;_-* &quot;-&quot;??\ &quot;$&quot;_-;_-@_-"/>
    <numFmt numFmtId="167" formatCode="_ * #,##0.00_)\ &quot;$&quot;_ ;_ * \(#,##0.00\)\ &quot;$&quot;_ ;_ * &quot;-&quot;_)\ &quot;$&quot;_ ;_ @_ "/>
    <numFmt numFmtId="168" formatCode="0.0%"/>
    <numFmt numFmtId="169" formatCode="&quot;   &quot;@"/>
    <numFmt numFmtId="170" formatCode="&quot;$&quot;#,##0.00"/>
    <numFmt numFmtId="171" formatCode="_-* #,##0.00\ _$_-;_-* #,##0.00\ _$\-;_-* &quot;-&quot;??\ _$_-;_-@_-"/>
    <numFmt numFmtId="172" formatCode="_-* #,##0.00_-;\-* #,##0.00_-;_-* &quot;-&quot;??_-;_-@_-"/>
    <numFmt numFmtId="173" formatCode="#,##0.00_);\(#,##0.00\)"/>
    <numFmt numFmtId="174" formatCode="#,##0.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color indexed="8"/>
      <name val="MS Sans Serif"/>
      <family val="2"/>
    </font>
    <font>
      <u/>
      <sz val="10"/>
      <color indexed="36"/>
      <name val="MS Sans Serif"/>
      <family val="2"/>
    </font>
    <font>
      <sz val="8"/>
      <name val="Arial"/>
      <family val="2"/>
    </font>
    <font>
      <u/>
      <sz val="10"/>
      <color indexed="12"/>
      <name val="MS Sans Serif"/>
      <family val="2"/>
    </font>
    <font>
      <sz val="12"/>
      <name val="Helv"/>
    </font>
    <font>
      <sz val="10"/>
      <name val="MS Sans Serif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0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6" fillId="0" borderId="0" applyFill="0" applyBorder="0" applyAlignment="0"/>
    <xf numFmtId="168" fontId="1" fillId="0" borderId="0" applyFill="0" applyBorder="0" applyAlignment="0"/>
    <xf numFmtId="170" fontId="1" fillId="0" borderId="0" applyFill="0" applyBorder="0" applyAlignment="0"/>
    <xf numFmtId="169" fontId="6" fillId="0" borderId="0" applyFill="0" applyBorder="0" applyAlignment="0"/>
    <xf numFmtId="0" fontId="7" fillId="0" borderId="0" applyNumberFormat="0" applyFill="0" applyBorder="0" applyAlignment="0" applyProtection="0">
      <alignment vertical="top"/>
      <protection locked="0"/>
    </xf>
    <xf numFmtId="38" fontId="8" fillId="3" borderId="0" applyNumberFormat="0" applyBorder="0" applyAlignment="0" applyProtection="0"/>
    <xf numFmtId="0" fontId="4" fillId="0" borderId="17" applyNumberFormat="0" applyAlignment="0" applyProtection="0">
      <alignment horizontal="left" vertical="center"/>
    </xf>
    <xf numFmtId="0" fontId="4" fillId="0" borderId="10">
      <alignment horizontal="left" vertical="center"/>
    </xf>
    <xf numFmtId="0" fontId="9" fillId="0" borderId="0" applyNumberFormat="0" applyFill="0" applyBorder="0" applyAlignment="0" applyProtection="0">
      <alignment vertical="top"/>
      <protection locked="0"/>
    </xf>
    <xf numFmtId="10" fontId="8" fillId="4" borderId="16" applyNumberFormat="0" applyBorder="0" applyAlignment="0" applyProtection="0"/>
    <xf numFmtId="169" fontId="6" fillId="0" borderId="0" applyFill="0" applyBorder="0" applyAlignment="0"/>
    <xf numFmtId="17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6" fillId="0" borderId="0"/>
    <xf numFmtId="0" fontId="1" fillId="0" borderId="0"/>
    <xf numFmtId="0" fontId="1" fillId="0" borderId="0"/>
    <xf numFmtId="0" fontId="1" fillId="0" borderId="0"/>
    <xf numFmtId="173" fontId="10" fillId="0" borderId="0"/>
    <xf numFmtId="0" fontId="1" fillId="0" borderId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6" fillId="0" borderId="0" applyFill="0" applyBorder="0" applyAlignment="0"/>
    <xf numFmtId="174" fontId="11" fillId="0" borderId="2"/>
    <xf numFmtId="49" fontId="12" fillId="0" borderId="0" applyFill="0" applyBorder="0" applyAlignment="0"/>
    <xf numFmtId="169" fontId="6" fillId="0" borderId="0" applyFill="0" applyBorder="0" applyAlignment="0"/>
    <xf numFmtId="44" fontId="1" fillId="0" borderId="0" applyFont="0" applyFill="0" applyBorder="0" applyAlignment="0" applyProtection="0"/>
  </cellStyleXfs>
  <cellXfs count="163">
    <xf numFmtId="0" fontId="0" fillId="0" borderId="0" xfId="0"/>
    <xf numFmtId="0" fontId="1" fillId="0" borderId="0" xfId="1"/>
    <xf numFmtId="0" fontId="1" fillId="0" borderId="0" xfId="1" applyFill="1"/>
    <xf numFmtId="166" fontId="0" fillId="0" borderId="0" xfId="2" applyNumberFormat="1" applyFont="1" applyFill="1"/>
    <xf numFmtId="9" fontId="2" fillId="0" borderId="9" xfId="3" applyNumberFormat="1" applyFont="1" applyFill="1" applyBorder="1" applyAlignment="1">
      <alignment horizontal="center" vertical="center"/>
    </xf>
    <xf numFmtId="44" fontId="2" fillId="0" borderId="9" xfId="1" applyNumberFormat="1" applyFont="1" applyFill="1" applyBorder="1" applyAlignment="1">
      <alignment vertical="center"/>
    </xf>
    <xf numFmtId="0" fontId="2" fillId="0" borderId="9" xfId="1" applyFont="1" applyBorder="1" applyAlignment="1">
      <alignment vertical="center"/>
    </xf>
    <xf numFmtId="10" fontId="2" fillId="0" borderId="9" xfId="3" applyNumberFormat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vertical="center"/>
    </xf>
    <xf numFmtId="42" fontId="2" fillId="0" borderId="9" xfId="1" applyNumberFormat="1" applyFont="1" applyFill="1" applyBorder="1" applyAlignment="1">
      <alignment vertical="center"/>
    </xf>
    <xf numFmtId="41" fontId="2" fillId="0" borderId="9" xfId="1" applyNumberFormat="1" applyFont="1" applyFill="1" applyBorder="1" applyAlignment="1">
      <alignment horizontal="center" vertical="center"/>
    </xf>
    <xf numFmtId="167" fontId="2" fillId="0" borderId="9" xfId="1" applyNumberFormat="1" applyFont="1" applyFill="1" applyBorder="1" applyAlignment="1">
      <alignment horizontal="center" vertical="center"/>
    </xf>
    <xf numFmtId="0" fontId="2" fillId="0" borderId="11" xfId="1" applyNumberFormat="1" applyFont="1" applyFill="1" applyBorder="1" applyAlignment="1">
      <alignment vertical="center" wrapText="1"/>
    </xf>
    <xf numFmtId="0" fontId="1" fillId="0" borderId="0" xfId="1" applyAlignment="1">
      <alignment vertical="center"/>
    </xf>
    <xf numFmtId="0" fontId="1" fillId="0" borderId="12" xfId="1" applyBorder="1" applyAlignment="1">
      <alignment vertical="center"/>
    </xf>
    <xf numFmtId="0" fontId="2" fillId="0" borderId="9" xfId="1" applyFont="1" applyFill="1" applyBorder="1" applyAlignment="1">
      <alignment vertical="center"/>
    </xf>
    <xf numFmtId="166" fontId="2" fillId="0" borderId="9" xfId="2" applyNumberFormat="1" applyFont="1" applyFill="1" applyBorder="1" applyAlignment="1">
      <alignment vertical="center"/>
    </xf>
    <xf numFmtId="0" fontId="2" fillId="0" borderId="13" xfId="1" applyNumberFormat="1" applyFont="1" applyFill="1" applyBorder="1" applyAlignment="1">
      <alignment vertical="center"/>
    </xf>
    <xf numFmtId="9" fontId="2" fillId="0" borderId="14" xfId="3" applyNumberFormat="1" applyFont="1" applyFill="1" applyBorder="1" applyAlignment="1">
      <alignment horizontal="center" vertical="center"/>
    </xf>
    <xf numFmtId="44" fontId="2" fillId="0" borderId="14" xfId="1" applyNumberFormat="1" applyFont="1" applyFill="1" applyBorder="1" applyAlignment="1">
      <alignment vertical="center"/>
    </xf>
    <xf numFmtId="166" fontId="2" fillId="0" borderId="14" xfId="1" applyNumberFormat="1" applyFont="1" applyFill="1" applyBorder="1" applyAlignment="1">
      <alignment vertical="center"/>
    </xf>
    <xf numFmtId="10" fontId="2" fillId="0" borderId="14" xfId="3" applyNumberFormat="1" applyFont="1" applyFill="1" applyBorder="1" applyAlignment="1">
      <alignment horizontal="center" vertical="center"/>
    </xf>
    <xf numFmtId="42" fontId="2" fillId="0" borderId="14" xfId="1" applyNumberFormat="1" applyFont="1" applyFill="1" applyBorder="1" applyAlignment="1">
      <alignment vertical="center"/>
    </xf>
    <xf numFmtId="41" fontId="2" fillId="0" borderId="14" xfId="1" applyNumberFormat="1" applyFont="1" applyFill="1" applyBorder="1" applyAlignment="1">
      <alignment horizontal="center" vertical="center"/>
    </xf>
    <xf numFmtId="167" fontId="2" fillId="0" borderId="14" xfId="1" applyNumberFormat="1" applyFont="1" applyFill="1" applyBorder="1" applyAlignment="1">
      <alignment horizontal="center" vertical="center"/>
    </xf>
    <xf numFmtId="0" fontId="2" fillId="0" borderId="15" xfId="1" applyNumberFormat="1" applyFont="1" applyFill="1" applyBorder="1" applyAlignment="1">
      <alignment vertical="center"/>
    </xf>
    <xf numFmtId="9" fontId="1" fillId="0" borderId="0" xfId="3" applyNumberFormat="1" applyAlignment="1">
      <alignment horizontal="center"/>
    </xf>
    <xf numFmtId="44" fontId="1" fillId="0" borderId="0" xfId="1" applyNumberFormat="1"/>
    <xf numFmtId="44" fontId="1" fillId="0" borderId="0" xfId="1" applyNumberFormat="1" applyAlignment="1">
      <alignment horizontal="center"/>
    </xf>
    <xf numFmtId="10" fontId="1" fillId="0" borderId="0" xfId="1" applyNumberFormat="1" applyAlignment="1">
      <alignment horizontal="center"/>
    </xf>
    <xf numFmtId="10" fontId="0" fillId="0" borderId="0" xfId="3" applyNumberFormat="1" applyFont="1" applyAlignment="1">
      <alignment horizontal="center"/>
    </xf>
    <xf numFmtId="42" fontId="1" fillId="2" borderId="0" xfId="2" applyNumberFormat="1" applyFont="1" applyFill="1" applyAlignment="1" applyProtection="1">
      <alignment horizontal="center"/>
      <protection locked="0"/>
    </xf>
    <xf numFmtId="42" fontId="0" fillId="0" borderId="0" xfId="2" applyNumberFormat="1" applyFont="1" applyFill="1"/>
    <xf numFmtId="41" fontId="1" fillId="2" borderId="0" xfId="1" applyNumberFormat="1" applyFill="1" applyAlignment="1" applyProtection="1">
      <alignment horizontal="center"/>
      <protection locked="0"/>
    </xf>
    <xf numFmtId="41" fontId="1" fillId="0" borderId="0" xfId="1" applyNumberFormat="1" applyFill="1"/>
    <xf numFmtId="41" fontId="1" fillId="0" borderId="0" xfId="1" applyNumberFormat="1" applyFill="1" applyAlignment="1">
      <alignment horizontal="center"/>
    </xf>
    <xf numFmtId="44" fontId="1" fillId="0" borderId="0" xfId="1" applyNumberFormat="1" applyFill="1"/>
    <xf numFmtId="10" fontId="0" fillId="0" borderId="0" xfId="3" applyNumberFormat="1" applyFont="1" applyFill="1" applyAlignment="1">
      <alignment horizontal="center"/>
    </xf>
    <xf numFmtId="42" fontId="1" fillId="2" borderId="0" xfId="2" applyNumberFormat="1" applyFont="1" applyFill="1" applyProtection="1">
      <protection locked="0"/>
    </xf>
    <xf numFmtId="17" fontId="1" fillId="0" borderId="0" xfId="1" applyNumberFormat="1" applyFill="1" applyProtection="1">
      <protection locked="0"/>
    </xf>
    <xf numFmtId="166" fontId="1" fillId="0" borderId="0" xfId="2" applyNumberFormat="1" applyFont="1" applyFill="1"/>
    <xf numFmtId="42" fontId="0" fillId="0" borderId="0" xfId="2" applyNumberFormat="1" applyFont="1" applyFill="1" applyAlignment="1"/>
    <xf numFmtId="9" fontId="1" fillId="0" borderId="0" xfId="1" applyNumberFormat="1"/>
    <xf numFmtId="165" fontId="3" fillId="0" borderId="0" xfId="1" applyNumberFormat="1" applyFont="1" applyFill="1" applyBorder="1" applyAlignment="1">
      <alignment wrapText="1"/>
    </xf>
    <xf numFmtId="0" fontId="1" fillId="0" borderId="0" xfId="1" applyFill="1" applyAlignment="1">
      <alignment wrapText="1"/>
    </xf>
    <xf numFmtId="10" fontId="3" fillId="0" borderId="0" xfId="1" applyNumberFormat="1" applyFont="1" applyFill="1" applyBorder="1" applyAlignment="1">
      <alignment wrapText="1"/>
    </xf>
    <xf numFmtId="166" fontId="3" fillId="0" borderId="0" xfId="2" applyNumberFormat="1" applyFont="1" applyFill="1" applyBorder="1" applyAlignment="1">
      <alignment wrapText="1"/>
    </xf>
    <xf numFmtId="166" fontId="0" fillId="0" borderId="0" xfId="2" applyNumberFormat="1" applyFont="1" applyFill="1" applyAlignment="1">
      <alignment wrapText="1"/>
    </xf>
    <xf numFmtId="0" fontId="3" fillId="0" borderId="0" xfId="1" applyFont="1" applyFill="1" applyBorder="1" applyAlignment="1">
      <alignment wrapText="1"/>
    </xf>
    <xf numFmtId="0" fontId="2" fillId="2" borderId="0" xfId="1" applyFont="1" applyFill="1" applyAlignment="1" applyProtection="1">
      <alignment horizontal="center" wrapText="1"/>
      <protection locked="0"/>
    </xf>
    <xf numFmtId="165" fontId="1" fillId="0" borderId="0" xfId="1" applyNumberFormat="1"/>
    <xf numFmtId="10" fontId="1" fillId="0" borderId="0" xfId="1" applyNumberFormat="1"/>
    <xf numFmtId="1" fontId="1" fillId="0" borderId="0" xfId="1" applyNumberFormat="1" applyFill="1"/>
    <xf numFmtId="165" fontId="0" fillId="0" borderId="0" xfId="3" applyNumberFormat="1" applyFont="1" applyFill="1"/>
    <xf numFmtId="168" fontId="0" fillId="0" borderId="0" xfId="3" applyNumberFormat="1" applyFont="1" applyFill="1"/>
    <xf numFmtId="17" fontId="1" fillId="0" borderId="0" xfId="1" applyNumberFormat="1" applyFill="1"/>
    <xf numFmtId="165" fontId="1" fillId="0" borderId="0" xfId="1" applyNumberFormat="1" applyBorder="1"/>
    <xf numFmtId="0" fontId="1" fillId="0" borderId="0" xfId="1" applyBorder="1"/>
    <xf numFmtId="10" fontId="1" fillId="0" borderId="0" xfId="1" applyNumberFormat="1" applyBorder="1"/>
    <xf numFmtId="0" fontId="1" fillId="0" borderId="0" xfId="1" applyFill="1" applyBorder="1"/>
    <xf numFmtId="166" fontId="0" fillId="0" borderId="0" xfId="2" applyNumberFormat="1" applyFont="1" applyFill="1" applyBorder="1"/>
    <xf numFmtId="0" fontId="1" fillId="0" borderId="0" xfId="1" applyBorder="1" applyAlignment="1">
      <alignment vertical="center"/>
    </xf>
    <xf numFmtId="10" fontId="0" fillId="0" borderId="0" xfId="3" applyNumberFormat="1" applyFont="1" applyBorder="1"/>
    <xf numFmtId="0" fontId="1" fillId="0" borderId="0" xfId="1" applyBorder="1" applyAlignment="1">
      <alignment wrapText="1"/>
    </xf>
    <xf numFmtId="168" fontId="0" fillId="0" borderId="0" xfId="3" applyNumberFormat="1" applyFont="1" applyFill="1" applyAlignment="1">
      <alignment horizontal="center"/>
    </xf>
    <xf numFmtId="17" fontId="1" fillId="0" borderId="0" xfId="1" applyNumberFormat="1" applyFill="1" applyAlignment="1" applyProtection="1">
      <alignment horizontal="right"/>
      <protection locked="0"/>
    </xf>
    <xf numFmtId="17" fontId="1" fillId="2" borderId="0" xfId="1" applyNumberFormat="1" applyFill="1" applyAlignment="1" applyProtection="1">
      <alignment horizontal="right"/>
      <protection locked="0"/>
    </xf>
    <xf numFmtId="165" fontId="2" fillId="0" borderId="0" xfId="1" applyNumberFormat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10" fontId="2" fillId="0" borderId="0" xfId="1" applyNumberFormat="1" applyFont="1" applyFill="1" applyBorder="1" applyAlignment="1">
      <alignment vertical="center"/>
    </xf>
    <xf numFmtId="10" fontId="2" fillId="0" borderId="0" xfId="3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66" fontId="2" fillId="0" borderId="0" xfId="2" applyNumberFormat="1" applyFont="1" applyFill="1" applyBorder="1" applyAlignment="1">
      <alignment vertical="center"/>
    </xf>
    <xf numFmtId="1" fontId="2" fillId="0" borderId="0" xfId="1" applyNumberFormat="1" applyFont="1" applyFill="1" applyBorder="1" applyAlignment="1">
      <alignment vertical="center"/>
    </xf>
    <xf numFmtId="168" fontId="2" fillId="0" borderId="0" xfId="3" applyNumberFormat="1" applyFont="1" applyFill="1" applyBorder="1" applyAlignment="1">
      <alignment vertical="center"/>
    </xf>
    <xf numFmtId="166" fontId="2" fillId="0" borderId="0" xfId="1" applyNumberFormat="1" applyFont="1" applyFill="1" applyBorder="1" applyAlignment="1">
      <alignment vertical="center"/>
    </xf>
    <xf numFmtId="164" fontId="2" fillId="0" borderId="0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0" fontId="1" fillId="0" borderId="0" xfId="1" applyAlignment="1">
      <alignment wrapText="1"/>
    </xf>
    <xf numFmtId="0" fontId="4" fillId="0" borderId="16" xfId="1" applyFont="1" applyBorder="1" applyAlignment="1">
      <alignment horizontal="center" wrapText="1"/>
    </xf>
    <xf numFmtId="0" fontId="2" fillId="0" borderId="0" xfId="1" applyFont="1" applyAlignment="1">
      <alignment horizontal="center" wrapText="1"/>
    </xf>
    <xf numFmtId="0" fontId="2" fillId="0" borderId="0" xfId="1" applyFont="1" applyFill="1" applyAlignment="1">
      <alignment horizontal="center" wrapText="1"/>
    </xf>
    <xf numFmtId="166" fontId="4" fillId="2" borderId="16" xfId="2" applyNumberFormat="1" applyFont="1" applyFill="1" applyBorder="1" applyAlignment="1">
      <alignment horizontal="center" wrapText="1"/>
    </xf>
    <xf numFmtId="166" fontId="4" fillId="0" borderId="16" xfId="2" applyNumberFormat="1" applyFont="1" applyFill="1" applyBorder="1" applyAlignment="1">
      <alignment horizontal="center" wrapText="1"/>
    </xf>
    <xf numFmtId="166" fontId="2" fillId="0" borderId="0" xfId="2" applyNumberFormat="1" applyFont="1" applyFill="1" applyAlignment="1">
      <alignment horizontal="center" wrapText="1"/>
    </xf>
    <xf numFmtId="0" fontId="4" fillId="2" borderId="16" xfId="1" applyFont="1" applyFill="1" applyBorder="1" applyAlignment="1">
      <alignment horizontal="center" wrapText="1"/>
    </xf>
    <xf numFmtId="0" fontId="4" fillId="0" borderId="16" xfId="1" applyFont="1" applyFill="1" applyBorder="1" applyAlignment="1">
      <alignment horizontal="center" wrapText="1"/>
    </xf>
    <xf numFmtId="0" fontId="1" fillId="0" borderId="0" xfId="1" applyAlignment="1">
      <alignment horizontal="center" wrapText="1"/>
    </xf>
    <xf numFmtId="0" fontId="1" fillId="0" borderId="9" xfId="1" applyBorder="1" applyAlignment="1">
      <alignment horizontal="center"/>
    </xf>
    <xf numFmtId="0" fontId="1" fillId="0" borderId="9" xfId="1" applyFont="1" applyBorder="1" applyAlignment="1">
      <alignment horizontal="center"/>
    </xf>
    <xf numFmtId="166" fontId="0" fillId="0" borderId="9" xfId="2" applyNumberFormat="1" applyFont="1" applyFill="1" applyBorder="1" applyAlignment="1">
      <alignment horizontal="center"/>
    </xf>
    <xf numFmtId="166" fontId="1" fillId="0" borderId="9" xfId="2" applyNumberFormat="1" applyFont="1" applyFill="1" applyBorder="1" applyAlignment="1">
      <alignment horizontal="center"/>
    </xf>
    <xf numFmtId="0" fontId="1" fillId="0" borderId="9" xfId="1" applyFill="1" applyBorder="1" applyAlignment="1">
      <alignment horizontal="center"/>
    </xf>
    <xf numFmtId="0" fontId="1" fillId="0" borderId="9" xfId="1" applyFont="1" applyFill="1" applyBorder="1" applyAlignment="1">
      <alignment horizontal="center"/>
    </xf>
    <xf numFmtId="0" fontId="1" fillId="0" borderId="9" xfId="1" applyBorder="1" applyAlignment="1">
      <alignment horizontal="center"/>
    </xf>
    <xf numFmtId="166" fontId="0" fillId="0" borderId="9" xfId="2" applyNumberFormat="1" applyFont="1" applyFill="1" applyBorder="1" applyAlignment="1">
      <alignment horizontal="center"/>
    </xf>
    <xf numFmtId="0" fontId="1" fillId="0" borderId="9" xfId="1" applyFill="1" applyBorder="1" applyAlignment="1">
      <alignment horizontal="center"/>
    </xf>
    <xf numFmtId="0" fontId="1" fillId="0" borderId="0" xfId="1" applyFill="1" applyProtection="1">
      <protection locked="0"/>
    </xf>
    <xf numFmtId="0" fontId="5" fillId="0" borderId="0" xfId="1" applyFont="1" applyFill="1" applyProtection="1">
      <protection locked="0"/>
    </xf>
    <xf numFmtId="44" fontId="2" fillId="0" borderId="0" xfId="49" applyFont="1" applyFill="1" applyBorder="1" applyAlignment="1">
      <alignment vertical="center"/>
    </xf>
    <xf numFmtId="0" fontId="1" fillId="0" borderId="0" xfId="1" applyFont="1" applyFill="1"/>
    <xf numFmtId="0" fontId="1" fillId="0" borderId="0" xfId="1" applyFont="1"/>
    <xf numFmtId="0" fontId="2" fillId="0" borderId="0" xfId="1" applyFont="1" applyFill="1" applyBorder="1" applyAlignment="1">
      <alignment horizontal="center" vertical="center"/>
    </xf>
    <xf numFmtId="0" fontId="1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1" fillId="0" borderId="4" xfId="1" applyFont="1" applyBorder="1"/>
    <xf numFmtId="164" fontId="1" fillId="0" borderId="0" xfId="1" applyNumberFormat="1" applyFont="1" applyFill="1" applyBorder="1"/>
    <xf numFmtId="7" fontId="1" fillId="0" borderId="0" xfId="1" applyNumberFormat="1" applyFont="1" applyFill="1" applyBorder="1"/>
    <xf numFmtId="10" fontId="1" fillId="0" borderId="0" xfId="3" applyNumberFormat="1" applyFont="1" applyBorder="1"/>
    <xf numFmtId="10" fontId="1" fillId="0" borderId="0" xfId="3" applyNumberFormat="1" applyFont="1" applyFill="1" applyBorder="1"/>
    <xf numFmtId="0" fontId="1" fillId="0" borderId="6" xfId="1" applyFont="1" applyBorder="1"/>
    <xf numFmtId="5" fontId="1" fillId="0" borderId="0" xfId="1" applyNumberFormat="1" applyFont="1" applyFill="1" applyBorder="1"/>
    <xf numFmtId="0" fontId="1" fillId="0" borderId="0" xfId="1" applyFont="1" applyFill="1" applyBorder="1" applyAlignment="1">
      <alignment horizontal="center"/>
    </xf>
    <xf numFmtId="0" fontId="1" fillId="0" borderId="0" xfId="1" applyFont="1" applyBorder="1"/>
    <xf numFmtId="164" fontId="1" fillId="0" borderId="0" xfId="1" applyNumberFormat="1" applyFont="1" applyBorder="1"/>
    <xf numFmtId="164" fontId="1" fillId="0" borderId="5" xfId="1" applyNumberFormat="1" applyFont="1" applyBorder="1"/>
    <xf numFmtId="42" fontId="1" fillId="0" borderId="0" xfId="1" applyNumberFormat="1" applyFont="1" applyBorder="1"/>
    <xf numFmtId="42" fontId="1" fillId="0" borderId="5" xfId="1" applyNumberFormat="1" applyFont="1" applyBorder="1"/>
    <xf numFmtId="7" fontId="1" fillId="0" borderId="0" xfId="1" applyNumberFormat="1" applyFont="1" applyBorder="1"/>
    <xf numFmtId="7" fontId="1" fillId="0" borderId="5" xfId="1" applyNumberFormat="1" applyFont="1" applyBorder="1"/>
    <xf numFmtId="10" fontId="13" fillId="0" borderId="5" xfId="3" applyNumberFormat="1" applyFont="1" applyBorder="1"/>
    <xf numFmtId="164" fontId="1" fillId="0" borderId="7" xfId="1" applyNumberFormat="1" applyFont="1" applyBorder="1"/>
    <xf numFmtId="164" fontId="1" fillId="0" borderId="8" xfId="1" applyNumberFormat="1" applyFont="1" applyBorder="1"/>
    <xf numFmtId="5" fontId="1" fillId="0" borderId="0" xfId="1" applyNumberFormat="1" applyFont="1" applyBorder="1"/>
    <xf numFmtId="5" fontId="1" fillId="0" borderId="5" xfId="1" applyNumberFormat="1" applyFont="1" applyBorder="1"/>
    <xf numFmtId="10" fontId="13" fillId="0" borderId="0" xfId="3" applyNumberFormat="1" applyFont="1" applyBorder="1"/>
    <xf numFmtId="0" fontId="1" fillId="0" borderId="2" xfId="1" applyFont="1" applyBorder="1" applyAlignment="1">
      <alignment horizontal="center"/>
    </xf>
    <xf numFmtId="0" fontId="2" fillId="7" borderId="1" xfId="1" applyFont="1" applyFill="1" applyBorder="1" applyAlignment="1">
      <alignment horizontal="center" vertical="center"/>
    </xf>
    <xf numFmtId="0" fontId="2" fillId="7" borderId="2" xfId="1" applyFont="1" applyFill="1" applyBorder="1" applyAlignment="1">
      <alignment horizontal="center" vertical="center"/>
    </xf>
    <xf numFmtId="0" fontId="2" fillId="7" borderId="3" xfId="1" applyFont="1" applyFill="1" applyBorder="1" applyAlignment="1">
      <alignment horizontal="center" vertical="center"/>
    </xf>
    <xf numFmtId="0" fontId="2" fillId="7" borderId="4" xfId="1" applyFont="1" applyFill="1" applyBorder="1" applyAlignment="1">
      <alignment horizontal="center" vertical="center"/>
    </xf>
    <xf numFmtId="0" fontId="2" fillId="7" borderId="0" xfId="1" applyFont="1" applyFill="1" applyBorder="1" applyAlignment="1">
      <alignment horizontal="center" vertical="center"/>
    </xf>
    <xf numFmtId="0" fontId="2" fillId="7" borderId="5" xfId="1" applyFont="1" applyFill="1" applyBorder="1" applyAlignment="1">
      <alignment horizontal="center" vertical="center"/>
    </xf>
    <xf numFmtId="0" fontId="2" fillId="7" borderId="1" xfId="1" applyFont="1" applyFill="1" applyBorder="1" applyAlignment="1">
      <alignment horizontal="center"/>
    </xf>
    <xf numFmtId="0" fontId="2" fillId="7" borderId="2" xfId="1" applyFont="1" applyFill="1" applyBorder="1" applyAlignment="1">
      <alignment horizontal="center"/>
    </xf>
    <xf numFmtId="0" fontId="2" fillId="7" borderId="3" xfId="1" applyFont="1" applyFill="1" applyBorder="1" applyAlignment="1">
      <alignment horizontal="center"/>
    </xf>
    <xf numFmtId="0" fontId="2" fillId="7" borderId="4" xfId="1" applyFont="1" applyFill="1" applyBorder="1" applyAlignment="1">
      <alignment horizontal="center"/>
    </xf>
    <xf numFmtId="0" fontId="2" fillId="7" borderId="0" xfId="1" applyFont="1" applyFill="1" applyBorder="1" applyAlignment="1">
      <alignment horizontal="center"/>
    </xf>
    <xf numFmtId="0" fontId="2" fillId="7" borderId="5" xfId="1" applyFont="1" applyFill="1" applyBorder="1" applyAlignment="1">
      <alignment horizontal="center"/>
    </xf>
    <xf numFmtId="0" fontId="2" fillId="8" borderId="0" xfId="1" applyFont="1" applyFill="1" applyBorder="1" applyAlignment="1">
      <alignment horizontal="center"/>
    </xf>
    <xf numFmtId="0" fontId="2" fillId="8" borderId="5" xfId="1" applyFont="1" applyFill="1" applyBorder="1" applyAlignment="1">
      <alignment horizontal="center"/>
    </xf>
    <xf numFmtId="0" fontId="1" fillId="5" borderId="0" xfId="1" applyFont="1" applyFill="1" applyBorder="1"/>
    <xf numFmtId="0" fontId="1" fillId="0" borderId="5" xfId="1" applyFont="1" applyFill="1" applyBorder="1"/>
    <xf numFmtId="164" fontId="1" fillId="0" borderId="5" xfId="1" applyNumberFormat="1" applyFont="1" applyFill="1" applyBorder="1"/>
    <xf numFmtId="0" fontId="5" fillId="5" borderId="0" xfId="1" applyFont="1" applyFill="1" applyAlignment="1" applyProtection="1">
      <protection locked="0"/>
    </xf>
    <xf numFmtId="0" fontId="1" fillId="5" borderId="0" xfId="1" applyFont="1" applyFill="1"/>
    <xf numFmtId="0" fontId="1" fillId="8" borderId="0" xfId="1" applyFont="1" applyFill="1"/>
    <xf numFmtId="0" fontId="1" fillId="5" borderId="19" xfId="1" applyFont="1" applyFill="1" applyBorder="1" applyAlignment="1">
      <alignment horizontal="left"/>
    </xf>
    <xf numFmtId="0" fontId="1" fillId="5" borderId="18" xfId="1" applyFont="1" applyFill="1" applyBorder="1" applyAlignment="1">
      <alignment horizontal="right"/>
    </xf>
    <xf numFmtId="0" fontId="2" fillId="5" borderId="0" xfId="1" applyFont="1" applyFill="1" applyAlignment="1">
      <alignment horizontal="center"/>
    </xf>
    <xf numFmtId="164" fontId="1" fillId="6" borderId="0" xfId="1" applyNumberFormat="1" applyFont="1" applyFill="1" applyBorder="1" applyAlignment="1">
      <alignment horizontal="left"/>
    </xf>
    <xf numFmtId="42" fontId="1" fillId="6" borderId="0" xfId="1" applyNumberFormat="1" applyFont="1" applyFill="1" applyBorder="1" applyAlignment="1">
      <alignment horizontal="left"/>
    </xf>
    <xf numFmtId="7" fontId="1" fillId="6" borderId="0" xfId="1" applyNumberFormat="1" applyFont="1" applyFill="1" applyBorder="1"/>
    <xf numFmtId="42" fontId="1" fillId="6" borderId="0" xfId="1" applyNumberFormat="1" applyFont="1" applyFill="1" applyBorder="1"/>
    <xf numFmtId="164" fontId="1" fillId="6" borderId="0" xfId="1" applyNumberFormat="1" applyFont="1" applyFill="1" applyBorder="1"/>
    <xf numFmtId="164" fontId="1" fillId="6" borderId="5" xfId="1" applyNumberFormat="1" applyFont="1" applyFill="1" applyBorder="1"/>
    <xf numFmtId="42" fontId="1" fillId="6" borderId="5" xfId="1" applyNumberFormat="1" applyFont="1" applyFill="1" applyBorder="1"/>
    <xf numFmtId="164" fontId="1" fillId="6" borderId="7" xfId="1" applyNumberFormat="1" applyFont="1" applyFill="1" applyBorder="1"/>
    <xf numFmtId="164" fontId="1" fillId="6" borderId="8" xfId="1" applyNumberFormat="1" applyFont="1" applyFill="1" applyBorder="1"/>
    <xf numFmtId="5" fontId="1" fillId="6" borderId="0" xfId="1" applyNumberFormat="1" applyFont="1" applyFill="1" applyBorder="1"/>
    <xf numFmtId="5" fontId="1" fillId="6" borderId="5" xfId="1" applyNumberFormat="1" applyFont="1" applyFill="1" applyBorder="1"/>
    <xf numFmtId="0" fontId="1" fillId="5" borderId="18" xfId="1" applyFont="1" applyFill="1" applyBorder="1" applyAlignment="1">
      <alignment horizontal="center"/>
    </xf>
    <xf numFmtId="0" fontId="1" fillId="5" borderId="19" xfId="1" applyFont="1" applyFill="1" applyBorder="1" applyAlignment="1">
      <alignment horizontal="center"/>
    </xf>
  </cellXfs>
  <cellStyles count="50">
    <cellStyle name="Calc Currency (0)" xfId="5"/>
    <cellStyle name="Calc Percent (0)" xfId="6"/>
    <cellStyle name="Calc Percent (1)" xfId="7"/>
    <cellStyle name="Enter Currency (0)" xfId="8"/>
    <cellStyle name="Followed Hyperlink" xfId="9"/>
    <cellStyle name="Grey" xfId="10"/>
    <cellStyle name="Header1" xfId="11"/>
    <cellStyle name="Header2" xfId="12"/>
    <cellStyle name="Hyperlink" xfId="13"/>
    <cellStyle name="Input [yellow]" xfId="14"/>
    <cellStyle name="Link Currency (0)" xfId="15"/>
    <cellStyle name="Milliers 2" xfId="16"/>
    <cellStyle name="Milliers 2 2" xfId="17"/>
    <cellStyle name="Milliers 3" xfId="18"/>
    <cellStyle name="Milliers 3 2" xfId="19"/>
    <cellStyle name="Milliers 3 3" xfId="20"/>
    <cellStyle name="Milliers 4" xfId="21"/>
    <cellStyle name="Monétaire 2" xfId="2"/>
    <cellStyle name="Monétaire 2 2" xfId="22"/>
    <cellStyle name="Monétaire 3" xfId="4"/>
    <cellStyle name="Monétaire 3 2" xfId="23"/>
    <cellStyle name="Monétaire 3 3" xfId="49"/>
    <cellStyle name="Monétaire 4" xfId="24"/>
    <cellStyle name="Normal" xfId="0" builtinId="0"/>
    <cellStyle name="Normal - Style1" xfId="25"/>
    <cellStyle name="Normal 2" xfId="1"/>
    <cellStyle name="Normal 2 2" xfId="26"/>
    <cellStyle name="Normal 2 2 2" xfId="27"/>
    <cellStyle name="Normal 3" xfId="28"/>
    <cellStyle name="Normal 4" xfId="29"/>
    <cellStyle name="Normal 5" xfId="30"/>
    <cellStyle name="Percent [2]" xfId="31"/>
    <cellStyle name="Pourcentage 2" xfId="3"/>
    <cellStyle name="Pourcentage 2 2" xfId="32"/>
    <cellStyle name="Pourcentage 3" xfId="33"/>
    <cellStyle name="Pourcentage 3 2" xfId="34"/>
    <cellStyle name="Pourcentage 3 3" xfId="35"/>
    <cellStyle name="Pourcentage 3 3 2" xfId="36"/>
    <cellStyle name="Pourcentage 4" xfId="37"/>
    <cellStyle name="Pourcentage 4 2" xfId="38"/>
    <cellStyle name="Pourcentage 5" xfId="39"/>
    <cellStyle name="Pourcentage 5 2" xfId="40"/>
    <cellStyle name="Pourcentage 6" xfId="41"/>
    <cellStyle name="Pourcentage 6 2" xfId="42"/>
    <cellStyle name="Pourcentage 7" xfId="43"/>
    <cellStyle name="Pourcentage 8" xfId="44"/>
    <cellStyle name="PrePop Currency (0)" xfId="45"/>
    <cellStyle name="soustotal" xfId="46"/>
    <cellStyle name="Text Indent A" xfId="47"/>
    <cellStyle name="Text Indent B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-%20BABIN%20(MALILOU)%20%20%20oct%202015\EF%202014-11%20Gestion%20Malilou%20&amp;%20Phcie%20Steve%20Babi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ACCOUNT"/>
      <sheetName val="DATAACCOUNTPROJECT"/>
      <sheetName val="DATAPROJECT"/>
      <sheetName val="DATACOMPANY"/>
      <sheetName val="DATACONTROL"/>
      <sheetName val="DATAGLOBAL"/>
      <sheetName val="GÉNÉRAL"/>
      <sheetName val="Résumé Évolution"/>
      <sheetName val="Commentaires"/>
      <sheetName val="Sommaire"/>
      <sheetName val="TMP_CONSOLIDATION"/>
      <sheetName val="Bilan"/>
      <sheetName val="ER"/>
      <sheetName val="Annexe 1"/>
      <sheetName val="Annexe 2"/>
      <sheetName val="Rapport totaux"/>
      <sheetName val="Balance de vérification"/>
      <sheetName val="CR PHCIE"/>
      <sheetName val="FPA PHCIE"/>
      <sheetName val="IMMEUBLE PHCIE."/>
      <sheetName val="MOBILIER PHCIE"/>
      <sheetName val="ÉQUIP. INF. PHCIE."/>
      <sheetName val="ENSEIGNE PHCIE."/>
      <sheetName val="LOGICIEL PHCIE."/>
      <sheetName val="AUTRES PHCIE."/>
      <sheetName val="MATÉRIEL ROULANT PHCIE."/>
      <sheetName val="AMÉL.LOC. PHCIE."/>
      <sheetName val="FRAIS COURUS PHCIE."/>
      <sheetName val="FRAIS FIN. REPORTÉ PHCIE"/>
      <sheetName val="REVENUS REPORTÉS PHCIE."/>
      <sheetName val="CR GESTION"/>
      <sheetName val="FPA GESTION"/>
      <sheetName val="IMMEUBLE GEST."/>
      <sheetName val="MOBILIER GESTION"/>
      <sheetName val="ÉQUIP. INFORMATIQUE GEST."/>
      <sheetName val="CLA EQUIP. INF. GEST."/>
      <sheetName val="AMEL. LOC. GEST."/>
      <sheetName val="CLOTURE GEST."/>
      <sheetName val="STAT. GEST."/>
      <sheetName val="FRAIS COURUS GEST."/>
      <sheetName val="REVENUS REPORTÉS GEST."/>
      <sheetName val="CONSOLIDATION"/>
      <sheetName val="DATAPA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7">
          <cell r="O7" t="str">
            <v>Ventes - 2014-2015</v>
          </cell>
        </row>
        <row r="8">
          <cell r="O8" t="str">
            <v>Ventes - 2013-2014</v>
          </cell>
        </row>
        <row r="9">
          <cell r="O9" t="str">
            <v>CMV - 2014-2015</v>
          </cell>
        </row>
        <row r="10">
          <cell r="O10" t="str">
            <v>CMV - 2013-2014</v>
          </cell>
        </row>
        <row r="11">
          <cell r="O11" t="str">
            <v>Bén. Brut - 2014-2015</v>
          </cell>
        </row>
        <row r="12">
          <cell r="O12" t="str">
            <v>Bén. Brut - 2013-2014</v>
          </cell>
        </row>
        <row r="13">
          <cell r="O13" t="str">
            <v>Bén. Net - 2014-2015</v>
          </cell>
        </row>
        <row r="14">
          <cell r="O14" t="str">
            <v>Bén. Net - 2013-2014</v>
          </cell>
        </row>
        <row r="28">
          <cell r="E28">
            <v>41973</v>
          </cell>
          <cell r="F28">
            <v>42004</v>
          </cell>
          <cell r="G28">
            <v>42035</v>
          </cell>
          <cell r="H28">
            <v>42063</v>
          </cell>
          <cell r="I28">
            <v>42094</v>
          </cell>
          <cell r="J28">
            <v>42124</v>
          </cell>
          <cell r="K28">
            <v>42155</v>
          </cell>
          <cell r="L28">
            <v>42185</v>
          </cell>
          <cell r="M28">
            <v>42216</v>
          </cell>
          <cell r="N28">
            <v>42247</v>
          </cell>
          <cell r="O28">
            <v>42277</v>
          </cell>
          <cell r="P28">
            <v>42308</v>
          </cell>
        </row>
      </sheetData>
      <sheetData sheetId="7" refreshError="1"/>
      <sheetData sheetId="8" refreshError="1"/>
      <sheetData sheetId="9">
        <row r="12">
          <cell r="Y12">
            <v>432787.79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</row>
        <row r="13">
          <cell r="Y13">
            <v>294256.42000000004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Y14">
            <v>138531.36999999994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Y15">
            <v>41543.159999999916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</sheetData>
      <sheetData sheetId="10" refreshError="1"/>
      <sheetData sheetId="11"/>
      <sheetData sheetId="12">
        <row r="53">
          <cell r="B53">
            <v>450861.76</v>
          </cell>
          <cell r="C53">
            <v>492831.89</v>
          </cell>
          <cell r="D53">
            <v>468983.03999999998</v>
          </cell>
          <cell r="E53">
            <v>423226.87</v>
          </cell>
          <cell r="F53">
            <v>442398.02</v>
          </cell>
          <cell r="G53">
            <v>461391.05</v>
          </cell>
          <cell r="H53">
            <v>449560.02</v>
          </cell>
          <cell r="I53">
            <v>426056.69</v>
          </cell>
          <cell r="J53">
            <v>436902.18000000005</v>
          </cell>
          <cell r="K53">
            <v>423175.25</v>
          </cell>
          <cell r="L53">
            <v>435191.46</v>
          </cell>
          <cell r="M53">
            <v>451298.37</v>
          </cell>
        </row>
        <row r="58">
          <cell r="B58">
            <v>299982.45000000019</v>
          </cell>
          <cell r="C58">
            <v>327769.21999999986</v>
          </cell>
          <cell r="D58">
            <v>320033.57000000007</v>
          </cell>
          <cell r="E58">
            <v>278844.14999999991</v>
          </cell>
          <cell r="F58">
            <v>291029.17999999993</v>
          </cell>
          <cell r="G58">
            <v>304006.0799999999</v>
          </cell>
          <cell r="H58">
            <v>292654.81000000006</v>
          </cell>
          <cell r="I58">
            <v>283771.79999999987</v>
          </cell>
          <cell r="J58">
            <v>285406.51999999979</v>
          </cell>
          <cell r="K58">
            <v>281607.76999999984</v>
          </cell>
          <cell r="L58">
            <v>286775.39</v>
          </cell>
          <cell r="M58">
            <v>274460.0999999998</v>
          </cell>
        </row>
        <row r="63">
          <cell r="B63">
            <v>150879.30999999982</v>
          </cell>
          <cell r="C63">
            <v>165062.67000000016</v>
          </cell>
          <cell r="D63">
            <v>148949.46999999988</v>
          </cell>
          <cell r="E63">
            <v>144382.72000000012</v>
          </cell>
          <cell r="F63">
            <v>151368.84000000011</v>
          </cell>
          <cell r="G63">
            <v>157384.97000000009</v>
          </cell>
          <cell r="H63">
            <v>156905.20999999993</v>
          </cell>
          <cell r="I63">
            <v>142284.89000000016</v>
          </cell>
          <cell r="J63">
            <v>151495.66000000024</v>
          </cell>
          <cell r="K63">
            <v>141567.48000000016</v>
          </cell>
          <cell r="L63">
            <v>148416.07</v>
          </cell>
          <cell r="M63">
            <v>176838.27000000019</v>
          </cell>
        </row>
        <row r="83">
          <cell r="B83">
            <v>44132.509999999835</v>
          </cell>
          <cell r="C83">
            <v>-5868.9299999998548</v>
          </cell>
          <cell r="D83">
            <v>43512.539999999877</v>
          </cell>
          <cell r="E83">
            <v>33146.650000000125</v>
          </cell>
          <cell r="F83">
            <v>43946.230000000098</v>
          </cell>
          <cell r="G83">
            <v>59902.140000000072</v>
          </cell>
          <cell r="H83">
            <v>43665.389999999934</v>
          </cell>
          <cell r="I83">
            <v>-1840.9899999998415</v>
          </cell>
          <cell r="J83">
            <v>51739.820000000211</v>
          </cell>
          <cell r="K83">
            <v>53098.430000000146</v>
          </cell>
          <cell r="L83">
            <v>41955.950000000012</v>
          </cell>
          <cell r="M83">
            <v>54102.090000000215</v>
          </cell>
        </row>
      </sheetData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>
    <pageSetUpPr fitToPage="1"/>
  </sheetPr>
  <dimension ref="A1:AK29"/>
  <sheetViews>
    <sheetView tabSelected="1" zoomScale="90" zoomScaleNormal="90" zoomScaleSheetLayoutView="70" workbookViewId="0">
      <selection activeCell="F17" sqref="F17"/>
    </sheetView>
  </sheetViews>
  <sheetFormatPr baseColWidth="10" defaultRowHeight="13.2" x14ac:dyDescent="0.25"/>
  <cols>
    <col min="1" max="1" width="1.88671875" style="101" customWidth="1"/>
    <col min="2" max="2" width="1.33203125" style="101" customWidth="1"/>
    <col min="3" max="3" width="11.5546875" style="101"/>
    <col min="4" max="4" width="20" style="101" customWidth="1"/>
    <col min="5" max="5" width="15.88671875" style="101" customWidth="1"/>
    <col min="6" max="7" width="24.77734375" style="100" customWidth="1"/>
    <col min="8" max="8" width="13.88671875" style="101" customWidth="1"/>
    <col min="9" max="9" width="16.44140625" style="113" customWidth="1"/>
    <col min="10" max="10" width="16.6640625" style="101" customWidth="1"/>
    <col min="11" max="11" width="11.5546875" style="101"/>
    <col min="12" max="12" width="10.44140625" style="101" customWidth="1"/>
    <col min="13" max="16384" width="11.5546875" style="101"/>
  </cols>
  <sheetData>
    <row r="1" spans="1:11" ht="13.8" thickBot="1" x14ac:dyDescent="0.3">
      <c r="K1" s="100"/>
    </row>
    <row r="2" spans="1:11" ht="13.8" thickBot="1" x14ac:dyDescent="0.3">
      <c r="D2" s="161" t="s">
        <v>14</v>
      </c>
      <c r="E2" s="162">
        <v>12</v>
      </c>
      <c r="H2" s="148" t="s">
        <v>14</v>
      </c>
      <c r="I2" s="147">
        <v>1</v>
      </c>
    </row>
    <row r="3" spans="1:11" x14ac:dyDescent="0.25">
      <c r="C3" s="145" t="s">
        <v>20</v>
      </c>
      <c r="D3" s="145"/>
      <c r="E3" s="145"/>
      <c r="F3" s="145"/>
    </row>
    <row r="4" spans="1:11" x14ac:dyDescent="0.25">
      <c r="C4" s="145" t="s">
        <v>42</v>
      </c>
      <c r="D4" s="141"/>
      <c r="E4" s="145"/>
      <c r="F4" s="145"/>
    </row>
    <row r="5" spans="1:11" x14ac:dyDescent="0.25">
      <c r="C5" s="145" t="s">
        <v>43</v>
      </c>
      <c r="D5" s="145"/>
      <c r="E5" s="145"/>
      <c r="F5" s="145"/>
    </row>
    <row r="6" spans="1:11" x14ac:dyDescent="0.25">
      <c r="C6" s="146" t="s">
        <v>21</v>
      </c>
      <c r="D6" s="146"/>
      <c r="E6" s="146"/>
      <c r="F6" s="146"/>
    </row>
    <row r="7" spans="1:11" ht="13.8" thickBot="1" x14ac:dyDescent="0.3"/>
    <row r="8" spans="1:11" ht="14.4" customHeight="1" x14ac:dyDescent="0.25">
      <c r="C8" s="127" t="s">
        <v>18</v>
      </c>
      <c r="D8" s="128"/>
      <c r="E8" s="129"/>
      <c r="F8" s="102"/>
      <c r="G8" s="102"/>
      <c r="H8" s="127" t="s">
        <v>18</v>
      </c>
      <c r="I8" s="128"/>
      <c r="J8" s="129"/>
    </row>
    <row r="9" spans="1:11" x14ac:dyDescent="0.25">
      <c r="A9" s="105"/>
      <c r="C9" s="130" t="s">
        <v>0</v>
      </c>
      <c r="D9" s="131"/>
      <c r="E9" s="132"/>
      <c r="F9" s="102"/>
      <c r="G9" s="102"/>
      <c r="H9" s="130" t="s">
        <v>0</v>
      </c>
      <c r="I9" s="131"/>
      <c r="J9" s="132"/>
    </row>
    <row r="10" spans="1:11" x14ac:dyDescent="0.25">
      <c r="A10" s="105"/>
      <c r="C10" s="105"/>
      <c r="D10" s="103"/>
      <c r="E10" s="142"/>
      <c r="F10" s="103"/>
      <c r="G10" s="103"/>
      <c r="H10" s="105"/>
      <c r="I10" s="103"/>
      <c r="J10" s="142"/>
    </row>
    <row r="11" spans="1:11" x14ac:dyDescent="0.25">
      <c r="A11" s="105"/>
      <c r="C11" s="105"/>
      <c r="D11" s="139" t="s">
        <v>16</v>
      </c>
      <c r="E11" s="140" t="s">
        <v>22</v>
      </c>
      <c r="F11" s="104"/>
      <c r="G11" s="104"/>
      <c r="H11" s="105"/>
      <c r="I11" s="139" t="s">
        <v>15</v>
      </c>
      <c r="J11" s="140" t="s">
        <v>16</v>
      </c>
    </row>
    <row r="12" spans="1:11" x14ac:dyDescent="0.25">
      <c r="A12" s="105"/>
      <c r="C12" s="105" t="s">
        <v>37</v>
      </c>
      <c r="D12" s="106">
        <f ca="1">'Rapports totaux'!E77</f>
        <v>1035</v>
      </c>
      <c r="E12" s="143">
        <f ca="1">'Rapports totaux'!E59</f>
        <v>779</v>
      </c>
      <c r="F12" s="150" t="s">
        <v>23</v>
      </c>
      <c r="G12" s="150"/>
      <c r="H12" s="105" t="s">
        <v>37</v>
      </c>
      <c r="I12" s="154">
        <f ca="1">'Rapports totaux'!E95</f>
        <v>1280</v>
      </c>
      <c r="J12" s="155">
        <f ca="1">'Rapports totaux'!E77</f>
        <v>1035</v>
      </c>
    </row>
    <row r="13" spans="1:11" x14ac:dyDescent="0.25">
      <c r="A13" s="105"/>
      <c r="C13" s="105" t="s">
        <v>38</v>
      </c>
      <c r="D13" s="116">
        <f ca="1">'Rapports totaux'!F77</f>
        <v>37742.339999999997</v>
      </c>
      <c r="E13" s="117">
        <f ca="1">'Rapports totaux'!F59</f>
        <v>32608.76</v>
      </c>
      <c r="F13" s="151" t="s">
        <v>24</v>
      </c>
      <c r="G13" s="151"/>
      <c r="H13" s="105" t="s">
        <v>38</v>
      </c>
      <c r="I13" s="153">
        <f ca="1">'Rapports totaux'!F95</f>
        <v>38945.199999999997</v>
      </c>
      <c r="J13" s="156">
        <f ca="1">'Rapports totaux'!F77</f>
        <v>37742.339999999997</v>
      </c>
    </row>
    <row r="14" spans="1:11" x14ac:dyDescent="0.25">
      <c r="A14" s="105"/>
      <c r="C14" s="105" t="s">
        <v>39</v>
      </c>
      <c r="D14" s="118">
        <f ca="1">D13/D12</f>
        <v>36.466028985507243</v>
      </c>
      <c r="E14" s="119">
        <f ca="1">E13/E12</f>
        <v>41.859768934531445</v>
      </c>
      <c r="F14" s="152" t="s">
        <v>25</v>
      </c>
      <c r="G14" s="152"/>
      <c r="H14" s="105" t="s">
        <v>39</v>
      </c>
      <c r="I14" s="118">
        <f ca="1">D13/D12</f>
        <v>36.466028985507243</v>
      </c>
      <c r="J14" s="119">
        <f ca="1">J13/J12</f>
        <v>36.466028985507243</v>
      </c>
    </row>
    <row r="15" spans="1:11" x14ac:dyDescent="0.25">
      <c r="A15" s="105"/>
      <c r="C15" s="105" t="s">
        <v>1</v>
      </c>
      <c r="D15" s="116">
        <f ca="1">'Rapports totaux'!G77</f>
        <v>9212.31</v>
      </c>
      <c r="E15" s="117">
        <f ca="1">'Rapports totaux'!G59</f>
        <v>9027.0400000000009</v>
      </c>
      <c r="F15" s="153" t="s">
        <v>41</v>
      </c>
      <c r="G15" s="153"/>
      <c r="H15" s="105" t="s">
        <v>1</v>
      </c>
      <c r="I15" s="153">
        <f ca="1">'Rapports totaux'!G95</f>
        <v>11977</v>
      </c>
      <c r="J15" s="156">
        <f ca="1">'Rapports totaux'!G77</f>
        <v>9212.31</v>
      </c>
    </row>
    <row r="16" spans="1:11" ht="14.4" x14ac:dyDescent="0.3">
      <c r="A16" s="105"/>
      <c r="C16" s="105" t="s">
        <v>2</v>
      </c>
      <c r="D16" s="108">
        <f ca="1">+D15/D13</f>
        <v>0.24408423007158539</v>
      </c>
      <c r="E16" s="120">
        <f ca="1">E15/E13</f>
        <v>0.27682868039140407</v>
      </c>
      <c r="F16" s="109"/>
      <c r="G16" s="109"/>
      <c r="H16" s="105" t="s">
        <v>2</v>
      </c>
      <c r="I16" s="108">
        <f ca="1">+I15/I13</f>
        <v>0.30753468976921422</v>
      </c>
      <c r="J16" s="120">
        <f ca="1">J15/J13</f>
        <v>0.24408423007158539</v>
      </c>
    </row>
    <row r="17" spans="1:10" ht="13.8" thickBot="1" x14ac:dyDescent="0.3">
      <c r="A17" s="105"/>
      <c r="C17" s="110" t="s">
        <v>40</v>
      </c>
      <c r="D17" s="121">
        <f ca="1">'Rapports totaux'!J77</f>
        <v>34.5</v>
      </c>
      <c r="E17" s="122">
        <f ca="1">'Rapports totaux'!J59</f>
        <v>25.966666666666665</v>
      </c>
      <c r="F17" s="106"/>
      <c r="G17" s="106"/>
      <c r="H17" s="110" t="s">
        <v>40</v>
      </c>
      <c r="I17" s="157">
        <f ca="1">'Rapports totaux'!J95</f>
        <v>42.666666666666664</v>
      </c>
      <c r="J17" s="158">
        <f ca="1">'Rapports totaux'!J77</f>
        <v>34.5</v>
      </c>
    </row>
    <row r="18" spans="1:10" ht="13.8" thickBot="1" x14ac:dyDescent="0.3">
      <c r="A18" s="105"/>
      <c r="I18" s="101"/>
    </row>
    <row r="19" spans="1:10" x14ac:dyDescent="0.25">
      <c r="A19" s="105"/>
      <c r="C19" s="133" t="s">
        <v>19</v>
      </c>
      <c r="D19" s="134"/>
      <c r="E19" s="135"/>
      <c r="F19" s="104"/>
      <c r="G19" s="104"/>
      <c r="H19" s="133" t="s">
        <v>19</v>
      </c>
      <c r="I19" s="134"/>
      <c r="J19" s="135"/>
    </row>
    <row r="20" spans="1:10" x14ac:dyDescent="0.25">
      <c r="A20" s="105"/>
      <c r="C20" s="136" t="s">
        <v>17</v>
      </c>
      <c r="D20" s="137"/>
      <c r="E20" s="138"/>
      <c r="F20" s="104"/>
      <c r="G20" s="104"/>
      <c r="H20" s="136" t="s">
        <v>17</v>
      </c>
      <c r="I20" s="137"/>
      <c r="J20" s="138"/>
    </row>
    <row r="21" spans="1:10" x14ac:dyDescent="0.25">
      <c r="A21" s="105"/>
      <c r="C21" s="105"/>
      <c r="D21" s="103"/>
      <c r="E21" s="142"/>
      <c r="F21" s="103"/>
      <c r="G21" s="103"/>
      <c r="H21" s="105"/>
      <c r="I21" s="103"/>
      <c r="J21" s="142"/>
    </row>
    <row r="22" spans="1:10" x14ac:dyDescent="0.25">
      <c r="A22" s="105"/>
      <c r="C22" s="105"/>
      <c r="D22" s="139" t="str">
        <f>+D11</f>
        <v>2013-2014</v>
      </c>
      <c r="E22" s="140" t="str">
        <f>+E11</f>
        <v>2012-2013</v>
      </c>
      <c r="F22" s="104"/>
      <c r="G22" s="104"/>
      <c r="H22" s="105"/>
      <c r="I22" s="139" t="str">
        <f>+I11</f>
        <v>2014-2015</v>
      </c>
      <c r="J22" s="140" t="str">
        <f>+J11</f>
        <v>2013-2014</v>
      </c>
    </row>
    <row r="23" spans="1:10" x14ac:dyDescent="0.25">
      <c r="A23" s="105"/>
      <c r="C23" s="105" t="s">
        <v>37</v>
      </c>
      <c r="D23" s="114">
        <f>VLOOKUP($E$2,'Rapports totaux'!A62:Y73,5)</f>
        <v>1440</v>
      </c>
      <c r="E23" s="115">
        <f>VLOOKUP($E$2,'Rapports totaux'!A44:Y55,5)</f>
        <v>1126</v>
      </c>
      <c r="F23" s="106"/>
      <c r="G23" s="106"/>
      <c r="H23" s="105" t="s">
        <v>37</v>
      </c>
      <c r="I23" s="154">
        <f>VLOOKUP($I$2,'Rapports totaux'!A80:Y91,5)</f>
        <v>1280</v>
      </c>
      <c r="J23" s="155">
        <f>VLOOKUP($I$2,'Rapports totaux'!A62:Y73,5)</f>
        <v>1035</v>
      </c>
    </row>
    <row r="24" spans="1:10" x14ac:dyDescent="0.25">
      <c r="A24" s="105"/>
      <c r="C24" s="105" t="s">
        <v>38</v>
      </c>
      <c r="D24" s="123">
        <f>VLOOKUP($E$2,'Rapports totaux'!A62:Y73,6)</f>
        <v>45845</v>
      </c>
      <c r="E24" s="124">
        <f>VLOOKUP($E$2,'Rapports totaux'!A44:Y55,6)</f>
        <v>48389.01</v>
      </c>
      <c r="F24" s="111"/>
      <c r="G24" s="111"/>
      <c r="H24" s="105" t="s">
        <v>38</v>
      </c>
      <c r="I24" s="159">
        <f>VLOOKUP($I$2,'Rapports totaux'!A80:Y91,6)</f>
        <v>38945.199999999997</v>
      </c>
      <c r="J24" s="160">
        <f>VLOOKUP($I$2,'Rapports totaux'!A62:Y73,6)</f>
        <v>37742.339999999997</v>
      </c>
    </row>
    <row r="25" spans="1:10" x14ac:dyDescent="0.25">
      <c r="A25" s="105"/>
      <c r="C25" s="105" t="s">
        <v>39</v>
      </c>
      <c r="D25" s="118">
        <f>D24/D23</f>
        <v>31.836805555555557</v>
      </c>
      <c r="E25" s="119">
        <f>E24/E23</f>
        <v>42.974253996447601</v>
      </c>
      <c r="F25" s="107"/>
      <c r="G25" s="107"/>
      <c r="H25" s="105" t="s">
        <v>39</v>
      </c>
      <c r="I25" s="118">
        <f>I24/I23</f>
        <v>30.425937499999996</v>
      </c>
      <c r="J25" s="119">
        <f>J24/J23</f>
        <v>36.466028985507243</v>
      </c>
    </row>
    <row r="26" spans="1:10" x14ac:dyDescent="0.25">
      <c r="A26" s="105"/>
      <c r="C26" s="105" t="s">
        <v>1</v>
      </c>
      <c r="D26" s="123">
        <f>VLOOKUP($E$2,'Rapports totaux'!A62:Y73,7)</f>
        <v>14568</v>
      </c>
      <c r="E26" s="124">
        <f>VLOOKUP($E$2,'Rapports totaux'!A44:Y55,7)</f>
        <v>12238.92</v>
      </c>
      <c r="F26" s="111"/>
      <c r="G26" s="111"/>
      <c r="H26" s="105" t="s">
        <v>1</v>
      </c>
      <c r="I26" s="159">
        <f>VLOOKUP($I$2,'Rapports totaux'!A80:Y91,7)</f>
        <v>11977</v>
      </c>
      <c r="J26" s="160">
        <f>VLOOKUP($I$2,'Rapports totaux'!A62:Y73,7)</f>
        <v>9212.31</v>
      </c>
    </row>
    <row r="27" spans="1:10" ht="14.4" x14ac:dyDescent="0.3">
      <c r="A27" s="105"/>
      <c r="C27" s="105" t="s">
        <v>2</v>
      </c>
      <c r="D27" s="125">
        <f>D26/D24</f>
        <v>0.31776638673792124</v>
      </c>
      <c r="E27" s="120">
        <f>E26/E24</f>
        <v>0.25292767923956289</v>
      </c>
      <c r="F27" s="109"/>
      <c r="G27" s="109"/>
      <c r="H27" s="105" t="s">
        <v>2</v>
      </c>
      <c r="I27" s="125">
        <f>I26/I24</f>
        <v>0.30753468976921422</v>
      </c>
      <c r="J27" s="120">
        <f>J26/J24</f>
        <v>0.24408423007158539</v>
      </c>
    </row>
    <row r="28" spans="1:10" ht="13.8" thickBot="1" x14ac:dyDescent="0.3">
      <c r="A28" s="105"/>
      <c r="C28" s="110" t="s">
        <v>40</v>
      </c>
      <c r="D28" s="121">
        <f>VLOOKUP($E$2,'Rapports totaux'!A62:Y73,10)</f>
        <v>46.451612903225808</v>
      </c>
      <c r="E28" s="122">
        <f>VLOOKUP($E$2,'Rapports totaux'!A44:Y55,10)</f>
        <v>37.533333333333331</v>
      </c>
      <c r="F28" s="106"/>
      <c r="G28" s="106"/>
      <c r="H28" s="110" t="s">
        <v>40</v>
      </c>
      <c r="I28" s="157">
        <f>VLOOKUP($I$2,'Rapports totaux'!A62:Y73,10)</f>
        <v>34.5</v>
      </c>
      <c r="J28" s="158">
        <f>VLOOKUP($I$2,'Rapports totaux'!A44:Y55,10)</f>
        <v>25.966666666666665</v>
      </c>
    </row>
    <row r="29" spans="1:10" x14ac:dyDescent="0.25">
      <c r="A29" s="105"/>
      <c r="C29" s="126"/>
      <c r="D29" s="126"/>
      <c r="E29" s="126"/>
      <c r="F29" s="112"/>
      <c r="G29" s="112"/>
    </row>
  </sheetData>
  <mergeCells count="9">
    <mergeCell ref="H8:J8"/>
    <mergeCell ref="H9:J9"/>
    <mergeCell ref="H19:J19"/>
    <mergeCell ref="H20:J20"/>
    <mergeCell ref="C20:E20"/>
    <mergeCell ref="C29:E29"/>
    <mergeCell ref="C8:E8"/>
    <mergeCell ref="C9:E9"/>
    <mergeCell ref="C19:E19"/>
  </mergeCells>
  <pageMargins left="0.19685039370078741" right="0.19685039370078741" top="0.19685039370078741" bottom="0.19685039370078741" header="0.19685039370078741" footer="0.19685039370078741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>
    <pageSetUpPr fitToPage="1"/>
  </sheetPr>
  <dimension ref="A1:AA113"/>
  <sheetViews>
    <sheetView zoomScale="80" zoomScaleNormal="80" workbookViewId="0">
      <pane xSplit="2" ySplit="5" topLeftCell="C66" activePane="bottomRight" state="frozen"/>
      <selection activeCell="K13" sqref="K13"/>
      <selection pane="topRight" activeCell="K13" sqref="K13"/>
      <selection pane="bottomLeft" activeCell="K13" sqref="K13"/>
      <selection pane="bottomRight" activeCell="E42" sqref="E42"/>
    </sheetView>
  </sheetViews>
  <sheetFormatPr baseColWidth="10" defaultRowHeight="14.4" x14ac:dyDescent="0.3"/>
  <cols>
    <col min="1" max="1" width="3" style="1" bestFit="1" customWidth="1"/>
    <col min="2" max="2" width="30.77734375" style="2" customWidth="1"/>
    <col min="3" max="3" width="10.6640625" style="2" bestFit="1" customWidth="1"/>
    <col min="4" max="4" width="12.77734375" style="2" bestFit="1" customWidth="1"/>
    <col min="5" max="5" width="14.44140625" style="2" bestFit="1" customWidth="1"/>
    <col min="6" max="6" width="16.33203125" style="2" bestFit="1" customWidth="1"/>
    <col min="7" max="7" width="12.44140625" style="3" bestFit="1" customWidth="1"/>
    <col min="8" max="8" width="10.5546875" style="2" bestFit="1" customWidth="1"/>
    <col min="9" max="9" width="10" style="2" bestFit="1" customWidth="1"/>
    <col min="10" max="10" width="11" style="2" customWidth="1"/>
    <col min="11" max="11" width="11.77734375" style="2" bestFit="1" customWidth="1"/>
    <col min="12" max="12" width="9.88671875" style="2" bestFit="1" customWidth="1"/>
    <col min="13" max="13" width="10.88671875" style="2" bestFit="1" customWidth="1"/>
    <col min="14" max="14" width="3.109375" style="2" customWidth="1"/>
    <col min="15" max="15" width="14.88671875" style="3" bestFit="1" customWidth="1"/>
    <col min="16" max="16" width="12.44140625" style="3" bestFit="1" customWidth="1"/>
    <col min="17" max="17" width="3.44140625" style="3" customWidth="1"/>
    <col min="18" max="18" width="14.88671875" style="3" bestFit="1" customWidth="1"/>
    <col min="19" max="19" width="10.88671875" style="3" bestFit="1" customWidth="1"/>
    <col min="20" max="20" width="3.109375" style="2" customWidth="1"/>
    <col min="21" max="21" width="9.109375" style="1" bestFit="1" customWidth="1"/>
    <col min="22" max="22" width="7.88671875" style="1" bestFit="1" customWidth="1"/>
    <col min="23" max="23" width="4.33203125" style="1" customWidth="1"/>
    <col min="24" max="24" width="14.33203125" style="1" bestFit="1" customWidth="1"/>
    <col min="25" max="25" width="9.33203125" style="1" customWidth="1"/>
    <col min="26" max="26" width="9" style="1" bestFit="1" customWidth="1"/>
    <col min="27" max="27" width="1.6640625" style="1" customWidth="1"/>
    <col min="28" max="28" width="11.5546875" style="1"/>
    <col min="29" max="29" width="2" style="1" bestFit="1" customWidth="1"/>
    <col min="30" max="260" width="11.5546875" style="1"/>
    <col min="261" max="261" width="7.33203125" style="1" customWidth="1"/>
    <col min="262" max="262" width="8.5546875" style="1" bestFit="1" customWidth="1"/>
    <col min="263" max="263" width="10.109375" style="1" customWidth="1"/>
    <col min="264" max="264" width="12.5546875" style="1" bestFit="1" customWidth="1"/>
    <col min="265" max="265" width="10.88671875" style="1" bestFit="1" customWidth="1"/>
    <col min="266" max="266" width="10.44140625" style="1" bestFit="1" customWidth="1"/>
    <col min="267" max="267" width="7.88671875" style="1" customWidth="1"/>
    <col min="268" max="268" width="9.109375" style="1" customWidth="1"/>
    <col min="269" max="269" width="9.88671875" style="1" customWidth="1"/>
    <col min="270" max="270" width="2.88671875" style="1" customWidth="1"/>
    <col min="271" max="271" width="10.88671875" style="1" bestFit="1" customWidth="1"/>
    <col min="272" max="272" width="11.5546875" style="1" bestFit="1" customWidth="1"/>
    <col min="273" max="273" width="3.44140625" style="1" customWidth="1"/>
    <col min="274" max="275" width="10.88671875" style="1" bestFit="1" customWidth="1"/>
    <col min="276" max="276" width="3.109375" style="1" customWidth="1"/>
    <col min="277" max="277" width="9" style="1" bestFit="1" customWidth="1"/>
    <col min="278" max="278" width="8.109375" style="1" bestFit="1" customWidth="1"/>
    <col min="279" max="279" width="4.33203125" style="1" customWidth="1"/>
    <col min="280" max="280" width="9.109375" style="1" bestFit="1" customWidth="1"/>
    <col min="281" max="281" width="8" style="1" bestFit="1" customWidth="1"/>
    <col min="282" max="516" width="11.5546875" style="1"/>
    <col min="517" max="517" width="7.33203125" style="1" customWidth="1"/>
    <col min="518" max="518" width="8.5546875" style="1" bestFit="1" customWidth="1"/>
    <col min="519" max="519" width="10.109375" style="1" customWidth="1"/>
    <col min="520" max="520" width="12.5546875" style="1" bestFit="1" customWidth="1"/>
    <col min="521" max="521" width="10.88671875" style="1" bestFit="1" customWidth="1"/>
    <col min="522" max="522" width="10.44140625" style="1" bestFit="1" customWidth="1"/>
    <col min="523" max="523" width="7.88671875" style="1" customWidth="1"/>
    <col min="524" max="524" width="9.109375" style="1" customWidth="1"/>
    <col min="525" max="525" width="9.88671875" style="1" customWidth="1"/>
    <col min="526" max="526" width="2.88671875" style="1" customWidth="1"/>
    <col min="527" max="527" width="10.88671875" style="1" bestFit="1" customWidth="1"/>
    <col min="528" max="528" width="11.5546875" style="1" bestFit="1" customWidth="1"/>
    <col min="529" max="529" width="3.44140625" style="1" customWidth="1"/>
    <col min="530" max="531" width="10.88671875" style="1" bestFit="1" customWidth="1"/>
    <col min="532" max="532" width="3.109375" style="1" customWidth="1"/>
    <col min="533" max="533" width="9" style="1" bestFit="1" customWidth="1"/>
    <col min="534" max="534" width="8.109375" style="1" bestFit="1" customWidth="1"/>
    <col min="535" max="535" width="4.33203125" style="1" customWidth="1"/>
    <col min="536" max="536" width="9.109375" style="1" bestFit="1" customWidth="1"/>
    <col min="537" max="537" width="8" style="1" bestFit="1" customWidth="1"/>
    <col min="538" max="772" width="11.5546875" style="1"/>
    <col min="773" max="773" width="7.33203125" style="1" customWidth="1"/>
    <col min="774" max="774" width="8.5546875" style="1" bestFit="1" customWidth="1"/>
    <col min="775" max="775" width="10.109375" style="1" customWidth="1"/>
    <col min="776" max="776" width="12.5546875" style="1" bestFit="1" customWidth="1"/>
    <col min="777" max="777" width="10.88671875" style="1" bestFit="1" customWidth="1"/>
    <col min="778" max="778" width="10.44140625" style="1" bestFit="1" customWidth="1"/>
    <col min="779" max="779" width="7.88671875" style="1" customWidth="1"/>
    <col min="780" max="780" width="9.109375" style="1" customWidth="1"/>
    <col min="781" max="781" width="9.88671875" style="1" customWidth="1"/>
    <col min="782" max="782" width="2.88671875" style="1" customWidth="1"/>
    <col min="783" max="783" width="10.88671875" style="1" bestFit="1" customWidth="1"/>
    <col min="784" max="784" width="11.5546875" style="1" bestFit="1" customWidth="1"/>
    <col min="785" max="785" width="3.44140625" style="1" customWidth="1"/>
    <col min="786" max="787" width="10.88671875" style="1" bestFit="1" customWidth="1"/>
    <col min="788" max="788" width="3.109375" style="1" customWidth="1"/>
    <col min="789" max="789" width="9" style="1" bestFit="1" customWidth="1"/>
    <col min="790" max="790" width="8.109375" style="1" bestFit="1" customWidth="1"/>
    <col min="791" max="791" width="4.33203125" style="1" customWidth="1"/>
    <col min="792" max="792" width="9.109375" style="1" bestFit="1" customWidth="1"/>
    <col min="793" max="793" width="8" style="1" bestFit="1" customWidth="1"/>
    <col min="794" max="1028" width="11.5546875" style="1"/>
    <col min="1029" max="1029" width="7.33203125" style="1" customWidth="1"/>
    <col min="1030" max="1030" width="8.5546875" style="1" bestFit="1" customWidth="1"/>
    <col min="1031" max="1031" width="10.109375" style="1" customWidth="1"/>
    <col min="1032" max="1032" width="12.5546875" style="1" bestFit="1" customWidth="1"/>
    <col min="1033" max="1033" width="10.88671875" style="1" bestFit="1" customWidth="1"/>
    <col min="1034" max="1034" width="10.44140625" style="1" bestFit="1" customWidth="1"/>
    <col min="1035" max="1035" width="7.88671875" style="1" customWidth="1"/>
    <col min="1036" max="1036" width="9.109375" style="1" customWidth="1"/>
    <col min="1037" max="1037" width="9.88671875" style="1" customWidth="1"/>
    <col min="1038" max="1038" width="2.88671875" style="1" customWidth="1"/>
    <col min="1039" max="1039" width="10.88671875" style="1" bestFit="1" customWidth="1"/>
    <col min="1040" max="1040" width="11.5546875" style="1" bestFit="1" customWidth="1"/>
    <col min="1041" max="1041" width="3.44140625" style="1" customWidth="1"/>
    <col min="1042" max="1043" width="10.88671875" style="1" bestFit="1" customWidth="1"/>
    <col min="1044" max="1044" width="3.109375" style="1" customWidth="1"/>
    <col min="1045" max="1045" width="9" style="1" bestFit="1" customWidth="1"/>
    <col min="1046" max="1046" width="8.109375" style="1" bestFit="1" customWidth="1"/>
    <col min="1047" max="1047" width="4.33203125" style="1" customWidth="1"/>
    <col min="1048" max="1048" width="9.109375" style="1" bestFit="1" customWidth="1"/>
    <col min="1049" max="1049" width="8" style="1" bestFit="1" customWidth="1"/>
    <col min="1050" max="1284" width="11.5546875" style="1"/>
    <col min="1285" max="1285" width="7.33203125" style="1" customWidth="1"/>
    <col min="1286" max="1286" width="8.5546875" style="1" bestFit="1" customWidth="1"/>
    <col min="1287" max="1287" width="10.109375" style="1" customWidth="1"/>
    <col min="1288" max="1288" width="12.5546875" style="1" bestFit="1" customWidth="1"/>
    <col min="1289" max="1289" width="10.88671875" style="1" bestFit="1" customWidth="1"/>
    <col min="1290" max="1290" width="10.44140625" style="1" bestFit="1" customWidth="1"/>
    <col min="1291" max="1291" width="7.88671875" style="1" customWidth="1"/>
    <col min="1292" max="1292" width="9.109375" style="1" customWidth="1"/>
    <col min="1293" max="1293" width="9.88671875" style="1" customWidth="1"/>
    <col min="1294" max="1294" width="2.88671875" style="1" customWidth="1"/>
    <col min="1295" max="1295" width="10.88671875" style="1" bestFit="1" customWidth="1"/>
    <col min="1296" max="1296" width="11.5546875" style="1" bestFit="1" customWidth="1"/>
    <col min="1297" max="1297" width="3.44140625" style="1" customWidth="1"/>
    <col min="1298" max="1299" width="10.88671875" style="1" bestFit="1" customWidth="1"/>
    <col min="1300" max="1300" width="3.109375" style="1" customWidth="1"/>
    <col min="1301" max="1301" width="9" style="1" bestFit="1" customWidth="1"/>
    <col min="1302" max="1302" width="8.109375" style="1" bestFit="1" customWidth="1"/>
    <col min="1303" max="1303" width="4.33203125" style="1" customWidth="1"/>
    <col min="1304" max="1304" width="9.109375" style="1" bestFit="1" customWidth="1"/>
    <col min="1305" max="1305" width="8" style="1" bestFit="1" customWidth="1"/>
    <col min="1306" max="1540" width="11.5546875" style="1"/>
    <col min="1541" max="1541" width="7.33203125" style="1" customWidth="1"/>
    <col min="1542" max="1542" width="8.5546875" style="1" bestFit="1" customWidth="1"/>
    <col min="1543" max="1543" width="10.109375" style="1" customWidth="1"/>
    <col min="1544" max="1544" width="12.5546875" style="1" bestFit="1" customWidth="1"/>
    <col min="1545" max="1545" width="10.88671875" style="1" bestFit="1" customWidth="1"/>
    <col min="1546" max="1546" width="10.44140625" style="1" bestFit="1" customWidth="1"/>
    <col min="1547" max="1547" width="7.88671875" style="1" customWidth="1"/>
    <col min="1548" max="1548" width="9.109375" style="1" customWidth="1"/>
    <col min="1549" max="1549" width="9.88671875" style="1" customWidth="1"/>
    <col min="1550" max="1550" width="2.88671875" style="1" customWidth="1"/>
    <col min="1551" max="1551" width="10.88671875" style="1" bestFit="1" customWidth="1"/>
    <col min="1552" max="1552" width="11.5546875" style="1" bestFit="1" customWidth="1"/>
    <col min="1553" max="1553" width="3.44140625" style="1" customWidth="1"/>
    <col min="1554" max="1555" width="10.88671875" style="1" bestFit="1" customWidth="1"/>
    <col min="1556" max="1556" width="3.109375" style="1" customWidth="1"/>
    <col min="1557" max="1557" width="9" style="1" bestFit="1" customWidth="1"/>
    <col min="1558" max="1558" width="8.109375" style="1" bestFit="1" customWidth="1"/>
    <col min="1559" max="1559" width="4.33203125" style="1" customWidth="1"/>
    <col min="1560" max="1560" width="9.109375" style="1" bestFit="1" customWidth="1"/>
    <col min="1561" max="1561" width="8" style="1" bestFit="1" customWidth="1"/>
    <col min="1562" max="1796" width="11.5546875" style="1"/>
    <col min="1797" max="1797" width="7.33203125" style="1" customWidth="1"/>
    <col min="1798" max="1798" width="8.5546875" style="1" bestFit="1" customWidth="1"/>
    <col min="1799" max="1799" width="10.109375" style="1" customWidth="1"/>
    <col min="1800" max="1800" width="12.5546875" style="1" bestFit="1" customWidth="1"/>
    <col min="1801" max="1801" width="10.88671875" style="1" bestFit="1" customWidth="1"/>
    <col min="1802" max="1802" width="10.44140625" style="1" bestFit="1" customWidth="1"/>
    <col min="1803" max="1803" width="7.88671875" style="1" customWidth="1"/>
    <col min="1804" max="1804" width="9.109375" style="1" customWidth="1"/>
    <col min="1805" max="1805" width="9.88671875" style="1" customWidth="1"/>
    <col min="1806" max="1806" width="2.88671875" style="1" customWidth="1"/>
    <col min="1807" max="1807" width="10.88671875" style="1" bestFit="1" customWidth="1"/>
    <col min="1808" max="1808" width="11.5546875" style="1" bestFit="1" customWidth="1"/>
    <col min="1809" max="1809" width="3.44140625" style="1" customWidth="1"/>
    <col min="1810" max="1811" width="10.88671875" style="1" bestFit="1" customWidth="1"/>
    <col min="1812" max="1812" width="3.109375" style="1" customWidth="1"/>
    <col min="1813" max="1813" width="9" style="1" bestFit="1" customWidth="1"/>
    <col min="1814" max="1814" width="8.109375" style="1" bestFit="1" customWidth="1"/>
    <col min="1815" max="1815" width="4.33203125" style="1" customWidth="1"/>
    <col min="1816" max="1816" width="9.109375" style="1" bestFit="1" customWidth="1"/>
    <col min="1817" max="1817" width="8" style="1" bestFit="1" customWidth="1"/>
    <col min="1818" max="2052" width="11.5546875" style="1"/>
    <col min="2053" max="2053" width="7.33203125" style="1" customWidth="1"/>
    <col min="2054" max="2054" width="8.5546875" style="1" bestFit="1" customWidth="1"/>
    <col min="2055" max="2055" width="10.109375" style="1" customWidth="1"/>
    <col min="2056" max="2056" width="12.5546875" style="1" bestFit="1" customWidth="1"/>
    <col min="2057" max="2057" width="10.88671875" style="1" bestFit="1" customWidth="1"/>
    <col min="2058" max="2058" width="10.44140625" style="1" bestFit="1" customWidth="1"/>
    <col min="2059" max="2059" width="7.88671875" style="1" customWidth="1"/>
    <col min="2060" max="2060" width="9.109375" style="1" customWidth="1"/>
    <col min="2061" max="2061" width="9.88671875" style="1" customWidth="1"/>
    <col min="2062" max="2062" width="2.88671875" style="1" customWidth="1"/>
    <col min="2063" max="2063" width="10.88671875" style="1" bestFit="1" customWidth="1"/>
    <col min="2064" max="2064" width="11.5546875" style="1" bestFit="1" customWidth="1"/>
    <col min="2065" max="2065" width="3.44140625" style="1" customWidth="1"/>
    <col min="2066" max="2067" width="10.88671875" style="1" bestFit="1" customWidth="1"/>
    <col min="2068" max="2068" width="3.109375" style="1" customWidth="1"/>
    <col min="2069" max="2069" width="9" style="1" bestFit="1" customWidth="1"/>
    <col min="2070" max="2070" width="8.109375" style="1" bestFit="1" customWidth="1"/>
    <col min="2071" max="2071" width="4.33203125" style="1" customWidth="1"/>
    <col min="2072" max="2072" width="9.109375" style="1" bestFit="1" customWidth="1"/>
    <col min="2073" max="2073" width="8" style="1" bestFit="1" customWidth="1"/>
    <col min="2074" max="2308" width="11.5546875" style="1"/>
    <col min="2309" max="2309" width="7.33203125" style="1" customWidth="1"/>
    <col min="2310" max="2310" width="8.5546875" style="1" bestFit="1" customWidth="1"/>
    <col min="2311" max="2311" width="10.109375" style="1" customWidth="1"/>
    <col min="2312" max="2312" width="12.5546875" style="1" bestFit="1" customWidth="1"/>
    <col min="2313" max="2313" width="10.88671875" style="1" bestFit="1" customWidth="1"/>
    <col min="2314" max="2314" width="10.44140625" style="1" bestFit="1" customWidth="1"/>
    <col min="2315" max="2315" width="7.88671875" style="1" customWidth="1"/>
    <col min="2316" max="2316" width="9.109375" style="1" customWidth="1"/>
    <col min="2317" max="2317" width="9.88671875" style="1" customWidth="1"/>
    <col min="2318" max="2318" width="2.88671875" style="1" customWidth="1"/>
    <col min="2319" max="2319" width="10.88671875" style="1" bestFit="1" customWidth="1"/>
    <col min="2320" max="2320" width="11.5546875" style="1" bestFit="1" customWidth="1"/>
    <col min="2321" max="2321" width="3.44140625" style="1" customWidth="1"/>
    <col min="2322" max="2323" width="10.88671875" style="1" bestFit="1" customWidth="1"/>
    <col min="2324" max="2324" width="3.109375" style="1" customWidth="1"/>
    <col min="2325" max="2325" width="9" style="1" bestFit="1" customWidth="1"/>
    <col min="2326" max="2326" width="8.109375" style="1" bestFit="1" customWidth="1"/>
    <col min="2327" max="2327" width="4.33203125" style="1" customWidth="1"/>
    <col min="2328" max="2328" width="9.109375" style="1" bestFit="1" customWidth="1"/>
    <col min="2329" max="2329" width="8" style="1" bestFit="1" customWidth="1"/>
    <col min="2330" max="2564" width="11.5546875" style="1"/>
    <col min="2565" max="2565" width="7.33203125" style="1" customWidth="1"/>
    <col min="2566" max="2566" width="8.5546875" style="1" bestFit="1" customWidth="1"/>
    <col min="2567" max="2567" width="10.109375" style="1" customWidth="1"/>
    <col min="2568" max="2568" width="12.5546875" style="1" bestFit="1" customWidth="1"/>
    <col min="2569" max="2569" width="10.88671875" style="1" bestFit="1" customWidth="1"/>
    <col min="2570" max="2570" width="10.44140625" style="1" bestFit="1" customWidth="1"/>
    <col min="2571" max="2571" width="7.88671875" style="1" customWidth="1"/>
    <col min="2572" max="2572" width="9.109375" style="1" customWidth="1"/>
    <col min="2573" max="2573" width="9.88671875" style="1" customWidth="1"/>
    <col min="2574" max="2574" width="2.88671875" style="1" customWidth="1"/>
    <col min="2575" max="2575" width="10.88671875" style="1" bestFit="1" customWidth="1"/>
    <col min="2576" max="2576" width="11.5546875" style="1" bestFit="1" customWidth="1"/>
    <col min="2577" max="2577" width="3.44140625" style="1" customWidth="1"/>
    <col min="2578" max="2579" width="10.88671875" style="1" bestFit="1" customWidth="1"/>
    <col min="2580" max="2580" width="3.109375" style="1" customWidth="1"/>
    <col min="2581" max="2581" width="9" style="1" bestFit="1" customWidth="1"/>
    <col min="2582" max="2582" width="8.109375" style="1" bestFit="1" customWidth="1"/>
    <col min="2583" max="2583" width="4.33203125" style="1" customWidth="1"/>
    <col min="2584" max="2584" width="9.109375" style="1" bestFit="1" customWidth="1"/>
    <col min="2585" max="2585" width="8" style="1" bestFit="1" customWidth="1"/>
    <col min="2586" max="2820" width="11.5546875" style="1"/>
    <col min="2821" max="2821" width="7.33203125" style="1" customWidth="1"/>
    <col min="2822" max="2822" width="8.5546875" style="1" bestFit="1" customWidth="1"/>
    <col min="2823" max="2823" width="10.109375" style="1" customWidth="1"/>
    <col min="2824" max="2824" width="12.5546875" style="1" bestFit="1" customWidth="1"/>
    <col min="2825" max="2825" width="10.88671875" style="1" bestFit="1" customWidth="1"/>
    <col min="2826" max="2826" width="10.44140625" style="1" bestFit="1" customWidth="1"/>
    <col min="2827" max="2827" width="7.88671875" style="1" customWidth="1"/>
    <col min="2828" max="2828" width="9.109375" style="1" customWidth="1"/>
    <col min="2829" max="2829" width="9.88671875" style="1" customWidth="1"/>
    <col min="2830" max="2830" width="2.88671875" style="1" customWidth="1"/>
    <col min="2831" max="2831" width="10.88671875" style="1" bestFit="1" customWidth="1"/>
    <col min="2832" max="2832" width="11.5546875" style="1" bestFit="1" customWidth="1"/>
    <col min="2833" max="2833" width="3.44140625" style="1" customWidth="1"/>
    <col min="2834" max="2835" width="10.88671875" style="1" bestFit="1" customWidth="1"/>
    <col min="2836" max="2836" width="3.109375" style="1" customWidth="1"/>
    <col min="2837" max="2837" width="9" style="1" bestFit="1" customWidth="1"/>
    <col min="2838" max="2838" width="8.109375" style="1" bestFit="1" customWidth="1"/>
    <col min="2839" max="2839" width="4.33203125" style="1" customWidth="1"/>
    <col min="2840" max="2840" width="9.109375" style="1" bestFit="1" customWidth="1"/>
    <col min="2841" max="2841" width="8" style="1" bestFit="1" customWidth="1"/>
    <col min="2842" max="3076" width="11.5546875" style="1"/>
    <col min="3077" max="3077" width="7.33203125" style="1" customWidth="1"/>
    <col min="3078" max="3078" width="8.5546875" style="1" bestFit="1" customWidth="1"/>
    <col min="3079" max="3079" width="10.109375" style="1" customWidth="1"/>
    <col min="3080" max="3080" width="12.5546875" style="1" bestFit="1" customWidth="1"/>
    <col min="3081" max="3081" width="10.88671875" style="1" bestFit="1" customWidth="1"/>
    <col min="3082" max="3082" width="10.44140625" style="1" bestFit="1" customWidth="1"/>
    <col min="3083" max="3083" width="7.88671875" style="1" customWidth="1"/>
    <col min="3084" max="3084" width="9.109375" style="1" customWidth="1"/>
    <col min="3085" max="3085" width="9.88671875" style="1" customWidth="1"/>
    <col min="3086" max="3086" width="2.88671875" style="1" customWidth="1"/>
    <col min="3087" max="3087" width="10.88671875" style="1" bestFit="1" customWidth="1"/>
    <col min="3088" max="3088" width="11.5546875" style="1" bestFit="1" customWidth="1"/>
    <col min="3089" max="3089" width="3.44140625" style="1" customWidth="1"/>
    <col min="3090" max="3091" width="10.88671875" style="1" bestFit="1" customWidth="1"/>
    <col min="3092" max="3092" width="3.109375" style="1" customWidth="1"/>
    <col min="3093" max="3093" width="9" style="1" bestFit="1" customWidth="1"/>
    <col min="3094" max="3094" width="8.109375" style="1" bestFit="1" customWidth="1"/>
    <col min="3095" max="3095" width="4.33203125" style="1" customWidth="1"/>
    <col min="3096" max="3096" width="9.109375" style="1" bestFit="1" customWidth="1"/>
    <col min="3097" max="3097" width="8" style="1" bestFit="1" customWidth="1"/>
    <col min="3098" max="3332" width="11.5546875" style="1"/>
    <col min="3333" max="3333" width="7.33203125" style="1" customWidth="1"/>
    <col min="3334" max="3334" width="8.5546875" style="1" bestFit="1" customWidth="1"/>
    <col min="3335" max="3335" width="10.109375" style="1" customWidth="1"/>
    <col min="3336" max="3336" width="12.5546875" style="1" bestFit="1" customWidth="1"/>
    <col min="3337" max="3337" width="10.88671875" style="1" bestFit="1" customWidth="1"/>
    <col min="3338" max="3338" width="10.44140625" style="1" bestFit="1" customWidth="1"/>
    <col min="3339" max="3339" width="7.88671875" style="1" customWidth="1"/>
    <col min="3340" max="3340" width="9.109375" style="1" customWidth="1"/>
    <col min="3341" max="3341" width="9.88671875" style="1" customWidth="1"/>
    <col min="3342" max="3342" width="2.88671875" style="1" customWidth="1"/>
    <col min="3343" max="3343" width="10.88671875" style="1" bestFit="1" customWidth="1"/>
    <col min="3344" max="3344" width="11.5546875" style="1" bestFit="1" customWidth="1"/>
    <col min="3345" max="3345" width="3.44140625" style="1" customWidth="1"/>
    <col min="3346" max="3347" width="10.88671875" style="1" bestFit="1" customWidth="1"/>
    <col min="3348" max="3348" width="3.109375" style="1" customWidth="1"/>
    <col min="3349" max="3349" width="9" style="1" bestFit="1" customWidth="1"/>
    <col min="3350" max="3350" width="8.109375" style="1" bestFit="1" customWidth="1"/>
    <col min="3351" max="3351" width="4.33203125" style="1" customWidth="1"/>
    <col min="3352" max="3352" width="9.109375" style="1" bestFit="1" customWidth="1"/>
    <col min="3353" max="3353" width="8" style="1" bestFit="1" customWidth="1"/>
    <col min="3354" max="3588" width="11.5546875" style="1"/>
    <col min="3589" max="3589" width="7.33203125" style="1" customWidth="1"/>
    <col min="3590" max="3590" width="8.5546875" style="1" bestFit="1" customWidth="1"/>
    <col min="3591" max="3591" width="10.109375" style="1" customWidth="1"/>
    <col min="3592" max="3592" width="12.5546875" style="1" bestFit="1" customWidth="1"/>
    <col min="3593" max="3593" width="10.88671875" style="1" bestFit="1" customWidth="1"/>
    <col min="3594" max="3594" width="10.44140625" style="1" bestFit="1" customWidth="1"/>
    <col min="3595" max="3595" width="7.88671875" style="1" customWidth="1"/>
    <col min="3596" max="3596" width="9.109375" style="1" customWidth="1"/>
    <col min="3597" max="3597" width="9.88671875" style="1" customWidth="1"/>
    <col min="3598" max="3598" width="2.88671875" style="1" customWidth="1"/>
    <col min="3599" max="3599" width="10.88671875" style="1" bestFit="1" customWidth="1"/>
    <col min="3600" max="3600" width="11.5546875" style="1" bestFit="1" customWidth="1"/>
    <col min="3601" max="3601" width="3.44140625" style="1" customWidth="1"/>
    <col min="3602" max="3603" width="10.88671875" style="1" bestFit="1" customWidth="1"/>
    <col min="3604" max="3604" width="3.109375" style="1" customWidth="1"/>
    <col min="3605" max="3605" width="9" style="1" bestFit="1" customWidth="1"/>
    <col min="3606" max="3606" width="8.109375" style="1" bestFit="1" customWidth="1"/>
    <col min="3607" max="3607" width="4.33203125" style="1" customWidth="1"/>
    <col min="3608" max="3608" width="9.109375" style="1" bestFit="1" customWidth="1"/>
    <col min="3609" max="3609" width="8" style="1" bestFit="1" customWidth="1"/>
    <col min="3610" max="3844" width="11.5546875" style="1"/>
    <col min="3845" max="3845" width="7.33203125" style="1" customWidth="1"/>
    <col min="3846" max="3846" width="8.5546875" style="1" bestFit="1" customWidth="1"/>
    <col min="3847" max="3847" width="10.109375" style="1" customWidth="1"/>
    <col min="3848" max="3848" width="12.5546875" style="1" bestFit="1" customWidth="1"/>
    <col min="3849" max="3849" width="10.88671875" style="1" bestFit="1" customWidth="1"/>
    <col min="3850" max="3850" width="10.44140625" style="1" bestFit="1" customWidth="1"/>
    <col min="3851" max="3851" width="7.88671875" style="1" customWidth="1"/>
    <col min="3852" max="3852" width="9.109375" style="1" customWidth="1"/>
    <col min="3853" max="3853" width="9.88671875" style="1" customWidth="1"/>
    <col min="3854" max="3854" width="2.88671875" style="1" customWidth="1"/>
    <col min="3855" max="3855" width="10.88671875" style="1" bestFit="1" customWidth="1"/>
    <col min="3856" max="3856" width="11.5546875" style="1" bestFit="1" customWidth="1"/>
    <col min="3857" max="3857" width="3.44140625" style="1" customWidth="1"/>
    <col min="3858" max="3859" width="10.88671875" style="1" bestFit="1" customWidth="1"/>
    <col min="3860" max="3860" width="3.109375" style="1" customWidth="1"/>
    <col min="3861" max="3861" width="9" style="1" bestFit="1" customWidth="1"/>
    <col min="3862" max="3862" width="8.109375" style="1" bestFit="1" customWidth="1"/>
    <col min="3863" max="3863" width="4.33203125" style="1" customWidth="1"/>
    <col min="3864" max="3864" width="9.109375" style="1" bestFit="1" customWidth="1"/>
    <col min="3865" max="3865" width="8" style="1" bestFit="1" customWidth="1"/>
    <col min="3866" max="4100" width="11.5546875" style="1"/>
    <col min="4101" max="4101" width="7.33203125" style="1" customWidth="1"/>
    <col min="4102" max="4102" width="8.5546875" style="1" bestFit="1" customWidth="1"/>
    <col min="4103" max="4103" width="10.109375" style="1" customWidth="1"/>
    <col min="4104" max="4104" width="12.5546875" style="1" bestFit="1" customWidth="1"/>
    <col min="4105" max="4105" width="10.88671875" style="1" bestFit="1" customWidth="1"/>
    <col min="4106" max="4106" width="10.44140625" style="1" bestFit="1" customWidth="1"/>
    <col min="4107" max="4107" width="7.88671875" style="1" customWidth="1"/>
    <col min="4108" max="4108" width="9.109375" style="1" customWidth="1"/>
    <col min="4109" max="4109" width="9.88671875" style="1" customWidth="1"/>
    <col min="4110" max="4110" width="2.88671875" style="1" customWidth="1"/>
    <col min="4111" max="4111" width="10.88671875" style="1" bestFit="1" customWidth="1"/>
    <col min="4112" max="4112" width="11.5546875" style="1" bestFit="1" customWidth="1"/>
    <col min="4113" max="4113" width="3.44140625" style="1" customWidth="1"/>
    <col min="4114" max="4115" width="10.88671875" style="1" bestFit="1" customWidth="1"/>
    <col min="4116" max="4116" width="3.109375" style="1" customWidth="1"/>
    <col min="4117" max="4117" width="9" style="1" bestFit="1" customWidth="1"/>
    <col min="4118" max="4118" width="8.109375" style="1" bestFit="1" customWidth="1"/>
    <col min="4119" max="4119" width="4.33203125" style="1" customWidth="1"/>
    <col min="4120" max="4120" width="9.109375" style="1" bestFit="1" customWidth="1"/>
    <col min="4121" max="4121" width="8" style="1" bestFit="1" customWidth="1"/>
    <col min="4122" max="4356" width="11.5546875" style="1"/>
    <col min="4357" max="4357" width="7.33203125" style="1" customWidth="1"/>
    <col min="4358" max="4358" width="8.5546875" style="1" bestFit="1" customWidth="1"/>
    <col min="4359" max="4359" width="10.109375" style="1" customWidth="1"/>
    <col min="4360" max="4360" width="12.5546875" style="1" bestFit="1" customWidth="1"/>
    <col min="4361" max="4361" width="10.88671875" style="1" bestFit="1" customWidth="1"/>
    <col min="4362" max="4362" width="10.44140625" style="1" bestFit="1" customWidth="1"/>
    <col min="4363" max="4363" width="7.88671875" style="1" customWidth="1"/>
    <col min="4364" max="4364" width="9.109375" style="1" customWidth="1"/>
    <col min="4365" max="4365" width="9.88671875" style="1" customWidth="1"/>
    <col min="4366" max="4366" width="2.88671875" style="1" customWidth="1"/>
    <col min="4367" max="4367" width="10.88671875" style="1" bestFit="1" customWidth="1"/>
    <col min="4368" max="4368" width="11.5546875" style="1" bestFit="1" customWidth="1"/>
    <col min="4369" max="4369" width="3.44140625" style="1" customWidth="1"/>
    <col min="4370" max="4371" width="10.88671875" style="1" bestFit="1" customWidth="1"/>
    <col min="4372" max="4372" width="3.109375" style="1" customWidth="1"/>
    <col min="4373" max="4373" width="9" style="1" bestFit="1" customWidth="1"/>
    <col min="4374" max="4374" width="8.109375" style="1" bestFit="1" customWidth="1"/>
    <col min="4375" max="4375" width="4.33203125" style="1" customWidth="1"/>
    <col min="4376" max="4376" width="9.109375" style="1" bestFit="1" customWidth="1"/>
    <col min="4377" max="4377" width="8" style="1" bestFit="1" customWidth="1"/>
    <col min="4378" max="4612" width="11.5546875" style="1"/>
    <col min="4613" max="4613" width="7.33203125" style="1" customWidth="1"/>
    <col min="4614" max="4614" width="8.5546875" style="1" bestFit="1" customWidth="1"/>
    <col min="4615" max="4615" width="10.109375" style="1" customWidth="1"/>
    <col min="4616" max="4616" width="12.5546875" style="1" bestFit="1" customWidth="1"/>
    <col min="4617" max="4617" width="10.88671875" style="1" bestFit="1" customWidth="1"/>
    <col min="4618" max="4618" width="10.44140625" style="1" bestFit="1" customWidth="1"/>
    <col min="4619" max="4619" width="7.88671875" style="1" customWidth="1"/>
    <col min="4620" max="4620" width="9.109375" style="1" customWidth="1"/>
    <col min="4621" max="4621" width="9.88671875" style="1" customWidth="1"/>
    <col min="4622" max="4622" width="2.88671875" style="1" customWidth="1"/>
    <col min="4623" max="4623" width="10.88671875" style="1" bestFit="1" customWidth="1"/>
    <col min="4624" max="4624" width="11.5546875" style="1" bestFit="1" customWidth="1"/>
    <col min="4625" max="4625" width="3.44140625" style="1" customWidth="1"/>
    <col min="4626" max="4627" width="10.88671875" style="1" bestFit="1" customWidth="1"/>
    <col min="4628" max="4628" width="3.109375" style="1" customWidth="1"/>
    <col min="4629" max="4629" width="9" style="1" bestFit="1" customWidth="1"/>
    <col min="4630" max="4630" width="8.109375" style="1" bestFit="1" customWidth="1"/>
    <col min="4631" max="4631" width="4.33203125" style="1" customWidth="1"/>
    <col min="4632" max="4632" width="9.109375" style="1" bestFit="1" customWidth="1"/>
    <col min="4633" max="4633" width="8" style="1" bestFit="1" customWidth="1"/>
    <col min="4634" max="4868" width="11.5546875" style="1"/>
    <col min="4869" max="4869" width="7.33203125" style="1" customWidth="1"/>
    <col min="4870" max="4870" width="8.5546875" style="1" bestFit="1" customWidth="1"/>
    <col min="4871" max="4871" width="10.109375" style="1" customWidth="1"/>
    <col min="4872" max="4872" width="12.5546875" style="1" bestFit="1" customWidth="1"/>
    <col min="4873" max="4873" width="10.88671875" style="1" bestFit="1" customWidth="1"/>
    <col min="4874" max="4874" width="10.44140625" style="1" bestFit="1" customWidth="1"/>
    <col min="4875" max="4875" width="7.88671875" style="1" customWidth="1"/>
    <col min="4876" max="4876" width="9.109375" style="1" customWidth="1"/>
    <col min="4877" max="4877" width="9.88671875" style="1" customWidth="1"/>
    <col min="4878" max="4878" width="2.88671875" style="1" customWidth="1"/>
    <col min="4879" max="4879" width="10.88671875" style="1" bestFit="1" customWidth="1"/>
    <col min="4880" max="4880" width="11.5546875" style="1" bestFit="1" customWidth="1"/>
    <col min="4881" max="4881" width="3.44140625" style="1" customWidth="1"/>
    <col min="4882" max="4883" width="10.88671875" style="1" bestFit="1" customWidth="1"/>
    <col min="4884" max="4884" width="3.109375" style="1" customWidth="1"/>
    <col min="4885" max="4885" width="9" style="1" bestFit="1" customWidth="1"/>
    <col min="4886" max="4886" width="8.109375" style="1" bestFit="1" customWidth="1"/>
    <col min="4887" max="4887" width="4.33203125" style="1" customWidth="1"/>
    <col min="4888" max="4888" width="9.109375" style="1" bestFit="1" customWidth="1"/>
    <col min="4889" max="4889" width="8" style="1" bestFit="1" customWidth="1"/>
    <col min="4890" max="5124" width="11.5546875" style="1"/>
    <col min="5125" max="5125" width="7.33203125" style="1" customWidth="1"/>
    <col min="5126" max="5126" width="8.5546875" style="1" bestFit="1" customWidth="1"/>
    <col min="5127" max="5127" width="10.109375" style="1" customWidth="1"/>
    <col min="5128" max="5128" width="12.5546875" style="1" bestFit="1" customWidth="1"/>
    <col min="5129" max="5129" width="10.88671875" style="1" bestFit="1" customWidth="1"/>
    <col min="5130" max="5130" width="10.44140625" style="1" bestFit="1" customWidth="1"/>
    <col min="5131" max="5131" width="7.88671875" style="1" customWidth="1"/>
    <col min="5132" max="5132" width="9.109375" style="1" customWidth="1"/>
    <col min="5133" max="5133" width="9.88671875" style="1" customWidth="1"/>
    <col min="5134" max="5134" width="2.88671875" style="1" customWidth="1"/>
    <col min="5135" max="5135" width="10.88671875" style="1" bestFit="1" customWidth="1"/>
    <col min="5136" max="5136" width="11.5546875" style="1" bestFit="1" customWidth="1"/>
    <col min="5137" max="5137" width="3.44140625" style="1" customWidth="1"/>
    <col min="5138" max="5139" width="10.88671875" style="1" bestFit="1" customWidth="1"/>
    <col min="5140" max="5140" width="3.109375" style="1" customWidth="1"/>
    <col min="5141" max="5141" width="9" style="1" bestFit="1" customWidth="1"/>
    <col min="5142" max="5142" width="8.109375" style="1" bestFit="1" customWidth="1"/>
    <col min="5143" max="5143" width="4.33203125" style="1" customWidth="1"/>
    <col min="5144" max="5144" width="9.109375" style="1" bestFit="1" customWidth="1"/>
    <col min="5145" max="5145" width="8" style="1" bestFit="1" customWidth="1"/>
    <col min="5146" max="5380" width="11.5546875" style="1"/>
    <col min="5381" max="5381" width="7.33203125" style="1" customWidth="1"/>
    <col min="5382" max="5382" width="8.5546875" style="1" bestFit="1" customWidth="1"/>
    <col min="5383" max="5383" width="10.109375" style="1" customWidth="1"/>
    <col min="5384" max="5384" width="12.5546875" style="1" bestFit="1" customWidth="1"/>
    <col min="5385" max="5385" width="10.88671875" style="1" bestFit="1" customWidth="1"/>
    <col min="5386" max="5386" width="10.44140625" style="1" bestFit="1" customWidth="1"/>
    <col min="5387" max="5387" width="7.88671875" style="1" customWidth="1"/>
    <col min="5388" max="5388" width="9.109375" style="1" customWidth="1"/>
    <col min="5389" max="5389" width="9.88671875" style="1" customWidth="1"/>
    <col min="5390" max="5390" width="2.88671875" style="1" customWidth="1"/>
    <col min="5391" max="5391" width="10.88671875" style="1" bestFit="1" customWidth="1"/>
    <col min="5392" max="5392" width="11.5546875" style="1" bestFit="1" customWidth="1"/>
    <col min="5393" max="5393" width="3.44140625" style="1" customWidth="1"/>
    <col min="5394" max="5395" width="10.88671875" style="1" bestFit="1" customWidth="1"/>
    <col min="5396" max="5396" width="3.109375" style="1" customWidth="1"/>
    <col min="5397" max="5397" width="9" style="1" bestFit="1" customWidth="1"/>
    <col min="5398" max="5398" width="8.109375" style="1" bestFit="1" customWidth="1"/>
    <col min="5399" max="5399" width="4.33203125" style="1" customWidth="1"/>
    <col min="5400" max="5400" width="9.109375" style="1" bestFit="1" customWidth="1"/>
    <col min="5401" max="5401" width="8" style="1" bestFit="1" customWidth="1"/>
    <col min="5402" max="5636" width="11.5546875" style="1"/>
    <col min="5637" max="5637" width="7.33203125" style="1" customWidth="1"/>
    <col min="5638" max="5638" width="8.5546875" style="1" bestFit="1" customWidth="1"/>
    <col min="5639" max="5639" width="10.109375" style="1" customWidth="1"/>
    <col min="5640" max="5640" width="12.5546875" style="1" bestFit="1" customWidth="1"/>
    <col min="5641" max="5641" width="10.88671875" style="1" bestFit="1" customWidth="1"/>
    <col min="5642" max="5642" width="10.44140625" style="1" bestFit="1" customWidth="1"/>
    <col min="5643" max="5643" width="7.88671875" style="1" customWidth="1"/>
    <col min="5644" max="5644" width="9.109375" style="1" customWidth="1"/>
    <col min="5645" max="5645" width="9.88671875" style="1" customWidth="1"/>
    <col min="5646" max="5646" width="2.88671875" style="1" customWidth="1"/>
    <col min="5647" max="5647" width="10.88671875" style="1" bestFit="1" customWidth="1"/>
    <col min="5648" max="5648" width="11.5546875" style="1" bestFit="1" customWidth="1"/>
    <col min="5649" max="5649" width="3.44140625" style="1" customWidth="1"/>
    <col min="5650" max="5651" width="10.88671875" style="1" bestFit="1" customWidth="1"/>
    <col min="5652" max="5652" width="3.109375" style="1" customWidth="1"/>
    <col min="5653" max="5653" width="9" style="1" bestFit="1" customWidth="1"/>
    <col min="5654" max="5654" width="8.109375" style="1" bestFit="1" customWidth="1"/>
    <col min="5655" max="5655" width="4.33203125" style="1" customWidth="1"/>
    <col min="5656" max="5656" width="9.109375" style="1" bestFit="1" customWidth="1"/>
    <col min="5657" max="5657" width="8" style="1" bestFit="1" customWidth="1"/>
    <col min="5658" max="5892" width="11.5546875" style="1"/>
    <col min="5893" max="5893" width="7.33203125" style="1" customWidth="1"/>
    <col min="5894" max="5894" width="8.5546875" style="1" bestFit="1" customWidth="1"/>
    <col min="5895" max="5895" width="10.109375" style="1" customWidth="1"/>
    <col min="5896" max="5896" width="12.5546875" style="1" bestFit="1" customWidth="1"/>
    <col min="5897" max="5897" width="10.88671875" style="1" bestFit="1" customWidth="1"/>
    <col min="5898" max="5898" width="10.44140625" style="1" bestFit="1" customWidth="1"/>
    <col min="5899" max="5899" width="7.88671875" style="1" customWidth="1"/>
    <col min="5900" max="5900" width="9.109375" style="1" customWidth="1"/>
    <col min="5901" max="5901" width="9.88671875" style="1" customWidth="1"/>
    <col min="5902" max="5902" width="2.88671875" style="1" customWidth="1"/>
    <col min="5903" max="5903" width="10.88671875" style="1" bestFit="1" customWidth="1"/>
    <col min="5904" max="5904" width="11.5546875" style="1" bestFit="1" customWidth="1"/>
    <col min="5905" max="5905" width="3.44140625" style="1" customWidth="1"/>
    <col min="5906" max="5907" width="10.88671875" style="1" bestFit="1" customWidth="1"/>
    <col min="5908" max="5908" width="3.109375" style="1" customWidth="1"/>
    <col min="5909" max="5909" width="9" style="1" bestFit="1" customWidth="1"/>
    <col min="5910" max="5910" width="8.109375" style="1" bestFit="1" customWidth="1"/>
    <col min="5911" max="5911" width="4.33203125" style="1" customWidth="1"/>
    <col min="5912" max="5912" width="9.109375" style="1" bestFit="1" customWidth="1"/>
    <col min="5913" max="5913" width="8" style="1" bestFit="1" customWidth="1"/>
    <col min="5914" max="6148" width="11.5546875" style="1"/>
    <col min="6149" max="6149" width="7.33203125" style="1" customWidth="1"/>
    <col min="6150" max="6150" width="8.5546875" style="1" bestFit="1" customWidth="1"/>
    <col min="6151" max="6151" width="10.109375" style="1" customWidth="1"/>
    <col min="6152" max="6152" width="12.5546875" style="1" bestFit="1" customWidth="1"/>
    <col min="6153" max="6153" width="10.88671875" style="1" bestFit="1" customWidth="1"/>
    <col min="6154" max="6154" width="10.44140625" style="1" bestFit="1" customWidth="1"/>
    <col min="6155" max="6155" width="7.88671875" style="1" customWidth="1"/>
    <col min="6156" max="6156" width="9.109375" style="1" customWidth="1"/>
    <col min="6157" max="6157" width="9.88671875" style="1" customWidth="1"/>
    <col min="6158" max="6158" width="2.88671875" style="1" customWidth="1"/>
    <col min="6159" max="6159" width="10.88671875" style="1" bestFit="1" customWidth="1"/>
    <col min="6160" max="6160" width="11.5546875" style="1" bestFit="1" customWidth="1"/>
    <col min="6161" max="6161" width="3.44140625" style="1" customWidth="1"/>
    <col min="6162" max="6163" width="10.88671875" style="1" bestFit="1" customWidth="1"/>
    <col min="6164" max="6164" width="3.109375" style="1" customWidth="1"/>
    <col min="6165" max="6165" width="9" style="1" bestFit="1" customWidth="1"/>
    <col min="6166" max="6166" width="8.109375" style="1" bestFit="1" customWidth="1"/>
    <col min="6167" max="6167" width="4.33203125" style="1" customWidth="1"/>
    <col min="6168" max="6168" width="9.109375" style="1" bestFit="1" customWidth="1"/>
    <col min="6169" max="6169" width="8" style="1" bestFit="1" customWidth="1"/>
    <col min="6170" max="6404" width="11.5546875" style="1"/>
    <col min="6405" max="6405" width="7.33203125" style="1" customWidth="1"/>
    <col min="6406" max="6406" width="8.5546875" style="1" bestFit="1" customWidth="1"/>
    <col min="6407" max="6407" width="10.109375" style="1" customWidth="1"/>
    <col min="6408" max="6408" width="12.5546875" style="1" bestFit="1" customWidth="1"/>
    <col min="6409" max="6409" width="10.88671875" style="1" bestFit="1" customWidth="1"/>
    <col min="6410" max="6410" width="10.44140625" style="1" bestFit="1" customWidth="1"/>
    <col min="6411" max="6411" width="7.88671875" style="1" customWidth="1"/>
    <col min="6412" max="6412" width="9.109375" style="1" customWidth="1"/>
    <col min="6413" max="6413" width="9.88671875" style="1" customWidth="1"/>
    <col min="6414" max="6414" width="2.88671875" style="1" customWidth="1"/>
    <col min="6415" max="6415" width="10.88671875" style="1" bestFit="1" customWidth="1"/>
    <col min="6416" max="6416" width="11.5546875" style="1" bestFit="1" customWidth="1"/>
    <col min="6417" max="6417" width="3.44140625" style="1" customWidth="1"/>
    <col min="6418" max="6419" width="10.88671875" style="1" bestFit="1" customWidth="1"/>
    <col min="6420" max="6420" width="3.109375" style="1" customWidth="1"/>
    <col min="6421" max="6421" width="9" style="1" bestFit="1" customWidth="1"/>
    <col min="6422" max="6422" width="8.109375" style="1" bestFit="1" customWidth="1"/>
    <col min="6423" max="6423" width="4.33203125" style="1" customWidth="1"/>
    <col min="6424" max="6424" width="9.109375" style="1" bestFit="1" customWidth="1"/>
    <col min="6425" max="6425" width="8" style="1" bestFit="1" customWidth="1"/>
    <col min="6426" max="6660" width="11.5546875" style="1"/>
    <col min="6661" max="6661" width="7.33203125" style="1" customWidth="1"/>
    <col min="6662" max="6662" width="8.5546875" style="1" bestFit="1" customWidth="1"/>
    <col min="6663" max="6663" width="10.109375" style="1" customWidth="1"/>
    <col min="6664" max="6664" width="12.5546875" style="1" bestFit="1" customWidth="1"/>
    <col min="6665" max="6665" width="10.88671875" style="1" bestFit="1" customWidth="1"/>
    <col min="6666" max="6666" width="10.44140625" style="1" bestFit="1" customWidth="1"/>
    <col min="6667" max="6667" width="7.88671875" style="1" customWidth="1"/>
    <col min="6668" max="6668" width="9.109375" style="1" customWidth="1"/>
    <col min="6669" max="6669" width="9.88671875" style="1" customWidth="1"/>
    <col min="6670" max="6670" width="2.88671875" style="1" customWidth="1"/>
    <col min="6671" max="6671" width="10.88671875" style="1" bestFit="1" customWidth="1"/>
    <col min="6672" max="6672" width="11.5546875" style="1" bestFit="1" customWidth="1"/>
    <col min="6673" max="6673" width="3.44140625" style="1" customWidth="1"/>
    <col min="6674" max="6675" width="10.88671875" style="1" bestFit="1" customWidth="1"/>
    <col min="6676" max="6676" width="3.109375" style="1" customWidth="1"/>
    <col min="6677" max="6677" width="9" style="1" bestFit="1" customWidth="1"/>
    <col min="6678" max="6678" width="8.109375" style="1" bestFit="1" customWidth="1"/>
    <col min="6679" max="6679" width="4.33203125" style="1" customWidth="1"/>
    <col min="6680" max="6680" width="9.109375" style="1" bestFit="1" customWidth="1"/>
    <col min="6681" max="6681" width="8" style="1" bestFit="1" customWidth="1"/>
    <col min="6682" max="6916" width="11.5546875" style="1"/>
    <col min="6917" max="6917" width="7.33203125" style="1" customWidth="1"/>
    <col min="6918" max="6918" width="8.5546875" style="1" bestFit="1" customWidth="1"/>
    <col min="6919" max="6919" width="10.109375" style="1" customWidth="1"/>
    <col min="6920" max="6920" width="12.5546875" style="1" bestFit="1" customWidth="1"/>
    <col min="6921" max="6921" width="10.88671875" style="1" bestFit="1" customWidth="1"/>
    <col min="6922" max="6922" width="10.44140625" style="1" bestFit="1" customWidth="1"/>
    <col min="6923" max="6923" width="7.88671875" style="1" customWidth="1"/>
    <col min="6924" max="6924" width="9.109375" style="1" customWidth="1"/>
    <col min="6925" max="6925" width="9.88671875" style="1" customWidth="1"/>
    <col min="6926" max="6926" width="2.88671875" style="1" customWidth="1"/>
    <col min="6927" max="6927" width="10.88671875" style="1" bestFit="1" customWidth="1"/>
    <col min="6928" max="6928" width="11.5546875" style="1" bestFit="1" customWidth="1"/>
    <col min="6929" max="6929" width="3.44140625" style="1" customWidth="1"/>
    <col min="6930" max="6931" width="10.88671875" style="1" bestFit="1" customWidth="1"/>
    <col min="6932" max="6932" width="3.109375" style="1" customWidth="1"/>
    <col min="6933" max="6933" width="9" style="1" bestFit="1" customWidth="1"/>
    <col min="6934" max="6934" width="8.109375" style="1" bestFit="1" customWidth="1"/>
    <col min="6935" max="6935" width="4.33203125" style="1" customWidth="1"/>
    <col min="6936" max="6936" width="9.109375" style="1" bestFit="1" customWidth="1"/>
    <col min="6937" max="6937" width="8" style="1" bestFit="1" customWidth="1"/>
    <col min="6938" max="7172" width="11.5546875" style="1"/>
    <col min="7173" max="7173" width="7.33203125" style="1" customWidth="1"/>
    <col min="7174" max="7174" width="8.5546875" style="1" bestFit="1" customWidth="1"/>
    <col min="7175" max="7175" width="10.109375" style="1" customWidth="1"/>
    <col min="7176" max="7176" width="12.5546875" style="1" bestFit="1" customWidth="1"/>
    <col min="7177" max="7177" width="10.88671875" style="1" bestFit="1" customWidth="1"/>
    <col min="7178" max="7178" width="10.44140625" style="1" bestFit="1" customWidth="1"/>
    <col min="7179" max="7179" width="7.88671875" style="1" customWidth="1"/>
    <col min="7180" max="7180" width="9.109375" style="1" customWidth="1"/>
    <col min="7181" max="7181" width="9.88671875" style="1" customWidth="1"/>
    <col min="7182" max="7182" width="2.88671875" style="1" customWidth="1"/>
    <col min="7183" max="7183" width="10.88671875" style="1" bestFit="1" customWidth="1"/>
    <col min="7184" max="7184" width="11.5546875" style="1" bestFit="1" customWidth="1"/>
    <col min="7185" max="7185" width="3.44140625" style="1" customWidth="1"/>
    <col min="7186" max="7187" width="10.88671875" style="1" bestFit="1" customWidth="1"/>
    <col min="7188" max="7188" width="3.109375" style="1" customWidth="1"/>
    <col min="7189" max="7189" width="9" style="1" bestFit="1" customWidth="1"/>
    <col min="7190" max="7190" width="8.109375" style="1" bestFit="1" customWidth="1"/>
    <col min="7191" max="7191" width="4.33203125" style="1" customWidth="1"/>
    <col min="7192" max="7192" width="9.109375" style="1" bestFit="1" customWidth="1"/>
    <col min="7193" max="7193" width="8" style="1" bestFit="1" customWidth="1"/>
    <col min="7194" max="7428" width="11.5546875" style="1"/>
    <col min="7429" max="7429" width="7.33203125" style="1" customWidth="1"/>
    <col min="7430" max="7430" width="8.5546875" style="1" bestFit="1" customWidth="1"/>
    <col min="7431" max="7431" width="10.109375" style="1" customWidth="1"/>
    <col min="7432" max="7432" width="12.5546875" style="1" bestFit="1" customWidth="1"/>
    <col min="7433" max="7433" width="10.88671875" style="1" bestFit="1" customWidth="1"/>
    <col min="7434" max="7434" width="10.44140625" style="1" bestFit="1" customWidth="1"/>
    <col min="7435" max="7435" width="7.88671875" style="1" customWidth="1"/>
    <col min="7436" max="7436" width="9.109375" style="1" customWidth="1"/>
    <col min="7437" max="7437" width="9.88671875" style="1" customWidth="1"/>
    <col min="7438" max="7438" width="2.88671875" style="1" customWidth="1"/>
    <col min="7439" max="7439" width="10.88671875" style="1" bestFit="1" customWidth="1"/>
    <col min="7440" max="7440" width="11.5546875" style="1" bestFit="1" customWidth="1"/>
    <col min="7441" max="7441" width="3.44140625" style="1" customWidth="1"/>
    <col min="7442" max="7443" width="10.88671875" style="1" bestFit="1" customWidth="1"/>
    <col min="7444" max="7444" width="3.109375" style="1" customWidth="1"/>
    <col min="7445" max="7445" width="9" style="1" bestFit="1" customWidth="1"/>
    <col min="7446" max="7446" width="8.109375" style="1" bestFit="1" customWidth="1"/>
    <col min="7447" max="7447" width="4.33203125" style="1" customWidth="1"/>
    <col min="7448" max="7448" width="9.109375" style="1" bestFit="1" customWidth="1"/>
    <col min="7449" max="7449" width="8" style="1" bestFit="1" customWidth="1"/>
    <col min="7450" max="7684" width="11.5546875" style="1"/>
    <col min="7685" max="7685" width="7.33203125" style="1" customWidth="1"/>
    <col min="7686" max="7686" width="8.5546875" style="1" bestFit="1" customWidth="1"/>
    <col min="7687" max="7687" width="10.109375" style="1" customWidth="1"/>
    <col min="7688" max="7688" width="12.5546875" style="1" bestFit="1" customWidth="1"/>
    <col min="7689" max="7689" width="10.88671875" style="1" bestFit="1" customWidth="1"/>
    <col min="7690" max="7690" width="10.44140625" style="1" bestFit="1" customWidth="1"/>
    <col min="7691" max="7691" width="7.88671875" style="1" customWidth="1"/>
    <col min="7692" max="7692" width="9.109375" style="1" customWidth="1"/>
    <col min="7693" max="7693" width="9.88671875" style="1" customWidth="1"/>
    <col min="7694" max="7694" width="2.88671875" style="1" customWidth="1"/>
    <col min="7695" max="7695" width="10.88671875" style="1" bestFit="1" customWidth="1"/>
    <col min="7696" max="7696" width="11.5546875" style="1" bestFit="1" customWidth="1"/>
    <col min="7697" max="7697" width="3.44140625" style="1" customWidth="1"/>
    <col min="7698" max="7699" width="10.88671875" style="1" bestFit="1" customWidth="1"/>
    <col min="7700" max="7700" width="3.109375" style="1" customWidth="1"/>
    <col min="7701" max="7701" width="9" style="1" bestFit="1" customWidth="1"/>
    <col min="7702" max="7702" width="8.109375" style="1" bestFit="1" customWidth="1"/>
    <col min="7703" max="7703" width="4.33203125" style="1" customWidth="1"/>
    <col min="7704" max="7704" width="9.109375" style="1" bestFit="1" customWidth="1"/>
    <col min="7705" max="7705" width="8" style="1" bestFit="1" customWidth="1"/>
    <col min="7706" max="7940" width="11.5546875" style="1"/>
    <col min="7941" max="7941" width="7.33203125" style="1" customWidth="1"/>
    <col min="7942" max="7942" width="8.5546875" style="1" bestFit="1" customWidth="1"/>
    <col min="7943" max="7943" width="10.109375" style="1" customWidth="1"/>
    <col min="7944" max="7944" width="12.5546875" style="1" bestFit="1" customWidth="1"/>
    <col min="7945" max="7945" width="10.88671875" style="1" bestFit="1" customWidth="1"/>
    <col min="7946" max="7946" width="10.44140625" style="1" bestFit="1" customWidth="1"/>
    <col min="7947" max="7947" width="7.88671875" style="1" customWidth="1"/>
    <col min="7948" max="7948" width="9.109375" style="1" customWidth="1"/>
    <col min="7949" max="7949" width="9.88671875" style="1" customWidth="1"/>
    <col min="7950" max="7950" width="2.88671875" style="1" customWidth="1"/>
    <col min="7951" max="7951" width="10.88671875" style="1" bestFit="1" customWidth="1"/>
    <col min="7952" max="7952" width="11.5546875" style="1" bestFit="1" customWidth="1"/>
    <col min="7953" max="7953" width="3.44140625" style="1" customWidth="1"/>
    <col min="7954" max="7955" width="10.88671875" style="1" bestFit="1" customWidth="1"/>
    <col min="7956" max="7956" width="3.109375" style="1" customWidth="1"/>
    <col min="7957" max="7957" width="9" style="1" bestFit="1" customWidth="1"/>
    <col min="7958" max="7958" width="8.109375" style="1" bestFit="1" customWidth="1"/>
    <col min="7959" max="7959" width="4.33203125" style="1" customWidth="1"/>
    <col min="7960" max="7960" width="9.109375" style="1" bestFit="1" customWidth="1"/>
    <col min="7961" max="7961" width="8" style="1" bestFit="1" customWidth="1"/>
    <col min="7962" max="8196" width="11.5546875" style="1"/>
    <col min="8197" max="8197" width="7.33203125" style="1" customWidth="1"/>
    <col min="8198" max="8198" width="8.5546875" style="1" bestFit="1" customWidth="1"/>
    <col min="8199" max="8199" width="10.109375" style="1" customWidth="1"/>
    <col min="8200" max="8200" width="12.5546875" style="1" bestFit="1" customWidth="1"/>
    <col min="8201" max="8201" width="10.88671875" style="1" bestFit="1" customWidth="1"/>
    <col min="8202" max="8202" width="10.44140625" style="1" bestFit="1" customWidth="1"/>
    <col min="8203" max="8203" width="7.88671875" style="1" customWidth="1"/>
    <col min="8204" max="8204" width="9.109375" style="1" customWidth="1"/>
    <col min="8205" max="8205" width="9.88671875" style="1" customWidth="1"/>
    <col min="8206" max="8206" width="2.88671875" style="1" customWidth="1"/>
    <col min="8207" max="8207" width="10.88671875" style="1" bestFit="1" customWidth="1"/>
    <col min="8208" max="8208" width="11.5546875" style="1" bestFit="1" customWidth="1"/>
    <col min="8209" max="8209" width="3.44140625" style="1" customWidth="1"/>
    <col min="8210" max="8211" width="10.88671875" style="1" bestFit="1" customWidth="1"/>
    <col min="8212" max="8212" width="3.109375" style="1" customWidth="1"/>
    <col min="8213" max="8213" width="9" style="1" bestFit="1" customWidth="1"/>
    <col min="8214" max="8214" width="8.109375" style="1" bestFit="1" customWidth="1"/>
    <col min="8215" max="8215" width="4.33203125" style="1" customWidth="1"/>
    <col min="8216" max="8216" width="9.109375" style="1" bestFit="1" customWidth="1"/>
    <col min="8217" max="8217" width="8" style="1" bestFit="1" customWidth="1"/>
    <col min="8218" max="8452" width="11.5546875" style="1"/>
    <col min="8453" max="8453" width="7.33203125" style="1" customWidth="1"/>
    <col min="8454" max="8454" width="8.5546875" style="1" bestFit="1" customWidth="1"/>
    <col min="8455" max="8455" width="10.109375" style="1" customWidth="1"/>
    <col min="8456" max="8456" width="12.5546875" style="1" bestFit="1" customWidth="1"/>
    <col min="8457" max="8457" width="10.88671875" style="1" bestFit="1" customWidth="1"/>
    <col min="8458" max="8458" width="10.44140625" style="1" bestFit="1" customWidth="1"/>
    <col min="8459" max="8459" width="7.88671875" style="1" customWidth="1"/>
    <col min="8460" max="8460" width="9.109375" style="1" customWidth="1"/>
    <col min="8461" max="8461" width="9.88671875" style="1" customWidth="1"/>
    <col min="8462" max="8462" width="2.88671875" style="1" customWidth="1"/>
    <col min="8463" max="8463" width="10.88671875" style="1" bestFit="1" customWidth="1"/>
    <col min="8464" max="8464" width="11.5546875" style="1" bestFit="1" customWidth="1"/>
    <col min="8465" max="8465" width="3.44140625" style="1" customWidth="1"/>
    <col min="8466" max="8467" width="10.88671875" style="1" bestFit="1" customWidth="1"/>
    <col min="8468" max="8468" width="3.109375" style="1" customWidth="1"/>
    <col min="8469" max="8469" width="9" style="1" bestFit="1" customWidth="1"/>
    <col min="8470" max="8470" width="8.109375" style="1" bestFit="1" customWidth="1"/>
    <col min="8471" max="8471" width="4.33203125" style="1" customWidth="1"/>
    <col min="8472" max="8472" width="9.109375" style="1" bestFit="1" customWidth="1"/>
    <col min="8473" max="8473" width="8" style="1" bestFit="1" customWidth="1"/>
    <col min="8474" max="8708" width="11.5546875" style="1"/>
    <col min="8709" max="8709" width="7.33203125" style="1" customWidth="1"/>
    <col min="8710" max="8710" width="8.5546875" style="1" bestFit="1" customWidth="1"/>
    <col min="8711" max="8711" width="10.109375" style="1" customWidth="1"/>
    <col min="8712" max="8712" width="12.5546875" style="1" bestFit="1" customWidth="1"/>
    <col min="8713" max="8713" width="10.88671875" style="1" bestFit="1" customWidth="1"/>
    <col min="8714" max="8714" width="10.44140625" style="1" bestFit="1" customWidth="1"/>
    <col min="8715" max="8715" width="7.88671875" style="1" customWidth="1"/>
    <col min="8716" max="8716" width="9.109375" style="1" customWidth="1"/>
    <col min="8717" max="8717" width="9.88671875" style="1" customWidth="1"/>
    <col min="8718" max="8718" width="2.88671875" style="1" customWidth="1"/>
    <col min="8719" max="8719" width="10.88671875" style="1" bestFit="1" customWidth="1"/>
    <col min="8720" max="8720" width="11.5546875" style="1" bestFit="1" customWidth="1"/>
    <col min="8721" max="8721" width="3.44140625" style="1" customWidth="1"/>
    <col min="8722" max="8723" width="10.88671875" style="1" bestFit="1" customWidth="1"/>
    <col min="8724" max="8724" width="3.109375" style="1" customWidth="1"/>
    <col min="8725" max="8725" width="9" style="1" bestFit="1" customWidth="1"/>
    <col min="8726" max="8726" width="8.109375" style="1" bestFit="1" customWidth="1"/>
    <col min="8727" max="8727" width="4.33203125" style="1" customWidth="1"/>
    <col min="8728" max="8728" width="9.109375" style="1" bestFit="1" customWidth="1"/>
    <col min="8729" max="8729" width="8" style="1" bestFit="1" customWidth="1"/>
    <col min="8730" max="8964" width="11.5546875" style="1"/>
    <col min="8965" max="8965" width="7.33203125" style="1" customWidth="1"/>
    <col min="8966" max="8966" width="8.5546875" style="1" bestFit="1" customWidth="1"/>
    <col min="8967" max="8967" width="10.109375" style="1" customWidth="1"/>
    <col min="8968" max="8968" width="12.5546875" style="1" bestFit="1" customWidth="1"/>
    <col min="8969" max="8969" width="10.88671875" style="1" bestFit="1" customWidth="1"/>
    <col min="8970" max="8970" width="10.44140625" style="1" bestFit="1" customWidth="1"/>
    <col min="8971" max="8971" width="7.88671875" style="1" customWidth="1"/>
    <col min="8972" max="8972" width="9.109375" style="1" customWidth="1"/>
    <col min="8973" max="8973" width="9.88671875" style="1" customWidth="1"/>
    <col min="8974" max="8974" width="2.88671875" style="1" customWidth="1"/>
    <col min="8975" max="8975" width="10.88671875" style="1" bestFit="1" customWidth="1"/>
    <col min="8976" max="8976" width="11.5546875" style="1" bestFit="1" customWidth="1"/>
    <col min="8977" max="8977" width="3.44140625" style="1" customWidth="1"/>
    <col min="8978" max="8979" width="10.88671875" style="1" bestFit="1" customWidth="1"/>
    <col min="8980" max="8980" width="3.109375" style="1" customWidth="1"/>
    <col min="8981" max="8981" width="9" style="1" bestFit="1" customWidth="1"/>
    <col min="8982" max="8982" width="8.109375" style="1" bestFit="1" customWidth="1"/>
    <col min="8983" max="8983" width="4.33203125" style="1" customWidth="1"/>
    <col min="8984" max="8984" width="9.109375" style="1" bestFit="1" customWidth="1"/>
    <col min="8985" max="8985" width="8" style="1" bestFit="1" customWidth="1"/>
    <col min="8986" max="9220" width="11.5546875" style="1"/>
    <col min="9221" max="9221" width="7.33203125" style="1" customWidth="1"/>
    <col min="9222" max="9222" width="8.5546875" style="1" bestFit="1" customWidth="1"/>
    <col min="9223" max="9223" width="10.109375" style="1" customWidth="1"/>
    <col min="9224" max="9224" width="12.5546875" style="1" bestFit="1" customWidth="1"/>
    <col min="9225" max="9225" width="10.88671875" style="1" bestFit="1" customWidth="1"/>
    <col min="9226" max="9226" width="10.44140625" style="1" bestFit="1" customWidth="1"/>
    <col min="9227" max="9227" width="7.88671875" style="1" customWidth="1"/>
    <col min="9228" max="9228" width="9.109375" style="1" customWidth="1"/>
    <col min="9229" max="9229" width="9.88671875" style="1" customWidth="1"/>
    <col min="9230" max="9230" width="2.88671875" style="1" customWidth="1"/>
    <col min="9231" max="9231" width="10.88671875" style="1" bestFit="1" customWidth="1"/>
    <col min="9232" max="9232" width="11.5546875" style="1" bestFit="1" customWidth="1"/>
    <col min="9233" max="9233" width="3.44140625" style="1" customWidth="1"/>
    <col min="9234" max="9235" width="10.88671875" style="1" bestFit="1" customWidth="1"/>
    <col min="9236" max="9236" width="3.109375" style="1" customWidth="1"/>
    <col min="9237" max="9237" width="9" style="1" bestFit="1" customWidth="1"/>
    <col min="9238" max="9238" width="8.109375" style="1" bestFit="1" customWidth="1"/>
    <col min="9239" max="9239" width="4.33203125" style="1" customWidth="1"/>
    <col min="9240" max="9240" width="9.109375" style="1" bestFit="1" customWidth="1"/>
    <col min="9241" max="9241" width="8" style="1" bestFit="1" customWidth="1"/>
    <col min="9242" max="9476" width="11.5546875" style="1"/>
    <col min="9477" max="9477" width="7.33203125" style="1" customWidth="1"/>
    <col min="9478" max="9478" width="8.5546875" style="1" bestFit="1" customWidth="1"/>
    <col min="9479" max="9479" width="10.109375" style="1" customWidth="1"/>
    <col min="9480" max="9480" width="12.5546875" style="1" bestFit="1" customWidth="1"/>
    <col min="9481" max="9481" width="10.88671875" style="1" bestFit="1" customWidth="1"/>
    <col min="9482" max="9482" width="10.44140625" style="1" bestFit="1" customWidth="1"/>
    <col min="9483" max="9483" width="7.88671875" style="1" customWidth="1"/>
    <col min="9484" max="9484" width="9.109375" style="1" customWidth="1"/>
    <col min="9485" max="9485" width="9.88671875" style="1" customWidth="1"/>
    <col min="9486" max="9486" width="2.88671875" style="1" customWidth="1"/>
    <col min="9487" max="9487" width="10.88671875" style="1" bestFit="1" customWidth="1"/>
    <col min="9488" max="9488" width="11.5546875" style="1" bestFit="1" customWidth="1"/>
    <col min="9489" max="9489" width="3.44140625" style="1" customWidth="1"/>
    <col min="9490" max="9491" width="10.88671875" style="1" bestFit="1" customWidth="1"/>
    <col min="9492" max="9492" width="3.109375" style="1" customWidth="1"/>
    <col min="9493" max="9493" width="9" style="1" bestFit="1" customWidth="1"/>
    <col min="9494" max="9494" width="8.109375" style="1" bestFit="1" customWidth="1"/>
    <col min="9495" max="9495" width="4.33203125" style="1" customWidth="1"/>
    <col min="9496" max="9496" width="9.109375" style="1" bestFit="1" customWidth="1"/>
    <col min="9497" max="9497" width="8" style="1" bestFit="1" customWidth="1"/>
    <col min="9498" max="9732" width="11.5546875" style="1"/>
    <col min="9733" max="9733" width="7.33203125" style="1" customWidth="1"/>
    <col min="9734" max="9734" width="8.5546875" style="1" bestFit="1" customWidth="1"/>
    <col min="9735" max="9735" width="10.109375" style="1" customWidth="1"/>
    <col min="9736" max="9736" width="12.5546875" style="1" bestFit="1" customWidth="1"/>
    <col min="9737" max="9737" width="10.88671875" style="1" bestFit="1" customWidth="1"/>
    <col min="9738" max="9738" width="10.44140625" style="1" bestFit="1" customWidth="1"/>
    <col min="9739" max="9739" width="7.88671875" style="1" customWidth="1"/>
    <col min="9740" max="9740" width="9.109375" style="1" customWidth="1"/>
    <col min="9741" max="9741" width="9.88671875" style="1" customWidth="1"/>
    <col min="9742" max="9742" width="2.88671875" style="1" customWidth="1"/>
    <col min="9743" max="9743" width="10.88671875" style="1" bestFit="1" customWidth="1"/>
    <col min="9744" max="9744" width="11.5546875" style="1" bestFit="1" customWidth="1"/>
    <col min="9745" max="9745" width="3.44140625" style="1" customWidth="1"/>
    <col min="9746" max="9747" width="10.88671875" style="1" bestFit="1" customWidth="1"/>
    <col min="9748" max="9748" width="3.109375" style="1" customWidth="1"/>
    <col min="9749" max="9749" width="9" style="1" bestFit="1" customWidth="1"/>
    <col min="9750" max="9750" width="8.109375" style="1" bestFit="1" customWidth="1"/>
    <col min="9751" max="9751" width="4.33203125" style="1" customWidth="1"/>
    <col min="9752" max="9752" width="9.109375" style="1" bestFit="1" customWidth="1"/>
    <col min="9753" max="9753" width="8" style="1" bestFit="1" customWidth="1"/>
    <col min="9754" max="9988" width="11.5546875" style="1"/>
    <col min="9989" max="9989" width="7.33203125" style="1" customWidth="1"/>
    <col min="9990" max="9990" width="8.5546875" style="1" bestFit="1" customWidth="1"/>
    <col min="9991" max="9991" width="10.109375" style="1" customWidth="1"/>
    <col min="9992" max="9992" width="12.5546875" style="1" bestFit="1" customWidth="1"/>
    <col min="9993" max="9993" width="10.88671875" style="1" bestFit="1" customWidth="1"/>
    <col min="9994" max="9994" width="10.44140625" style="1" bestFit="1" customWidth="1"/>
    <col min="9995" max="9995" width="7.88671875" style="1" customWidth="1"/>
    <col min="9996" max="9996" width="9.109375" style="1" customWidth="1"/>
    <col min="9997" max="9997" width="9.88671875" style="1" customWidth="1"/>
    <col min="9998" max="9998" width="2.88671875" style="1" customWidth="1"/>
    <col min="9999" max="9999" width="10.88671875" style="1" bestFit="1" customWidth="1"/>
    <col min="10000" max="10000" width="11.5546875" style="1" bestFit="1" customWidth="1"/>
    <col min="10001" max="10001" width="3.44140625" style="1" customWidth="1"/>
    <col min="10002" max="10003" width="10.88671875" style="1" bestFit="1" customWidth="1"/>
    <col min="10004" max="10004" width="3.109375" style="1" customWidth="1"/>
    <col min="10005" max="10005" width="9" style="1" bestFit="1" customWidth="1"/>
    <col min="10006" max="10006" width="8.109375" style="1" bestFit="1" customWidth="1"/>
    <col min="10007" max="10007" width="4.33203125" style="1" customWidth="1"/>
    <col min="10008" max="10008" width="9.109375" style="1" bestFit="1" customWidth="1"/>
    <col min="10009" max="10009" width="8" style="1" bestFit="1" customWidth="1"/>
    <col min="10010" max="10244" width="11.5546875" style="1"/>
    <col min="10245" max="10245" width="7.33203125" style="1" customWidth="1"/>
    <col min="10246" max="10246" width="8.5546875" style="1" bestFit="1" customWidth="1"/>
    <col min="10247" max="10247" width="10.109375" style="1" customWidth="1"/>
    <col min="10248" max="10248" width="12.5546875" style="1" bestFit="1" customWidth="1"/>
    <col min="10249" max="10249" width="10.88671875" style="1" bestFit="1" customWidth="1"/>
    <col min="10250" max="10250" width="10.44140625" style="1" bestFit="1" customWidth="1"/>
    <col min="10251" max="10251" width="7.88671875" style="1" customWidth="1"/>
    <col min="10252" max="10252" width="9.109375" style="1" customWidth="1"/>
    <col min="10253" max="10253" width="9.88671875" style="1" customWidth="1"/>
    <col min="10254" max="10254" width="2.88671875" style="1" customWidth="1"/>
    <col min="10255" max="10255" width="10.88671875" style="1" bestFit="1" customWidth="1"/>
    <col min="10256" max="10256" width="11.5546875" style="1" bestFit="1" customWidth="1"/>
    <col min="10257" max="10257" width="3.44140625" style="1" customWidth="1"/>
    <col min="10258" max="10259" width="10.88671875" style="1" bestFit="1" customWidth="1"/>
    <col min="10260" max="10260" width="3.109375" style="1" customWidth="1"/>
    <col min="10261" max="10261" width="9" style="1" bestFit="1" customWidth="1"/>
    <col min="10262" max="10262" width="8.109375" style="1" bestFit="1" customWidth="1"/>
    <col min="10263" max="10263" width="4.33203125" style="1" customWidth="1"/>
    <col min="10264" max="10264" width="9.109375" style="1" bestFit="1" customWidth="1"/>
    <col min="10265" max="10265" width="8" style="1" bestFit="1" customWidth="1"/>
    <col min="10266" max="10500" width="11.5546875" style="1"/>
    <col min="10501" max="10501" width="7.33203125" style="1" customWidth="1"/>
    <col min="10502" max="10502" width="8.5546875" style="1" bestFit="1" customWidth="1"/>
    <col min="10503" max="10503" width="10.109375" style="1" customWidth="1"/>
    <col min="10504" max="10504" width="12.5546875" style="1" bestFit="1" customWidth="1"/>
    <col min="10505" max="10505" width="10.88671875" style="1" bestFit="1" customWidth="1"/>
    <col min="10506" max="10506" width="10.44140625" style="1" bestFit="1" customWidth="1"/>
    <col min="10507" max="10507" width="7.88671875" style="1" customWidth="1"/>
    <col min="10508" max="10508" width="9.109375" style="1" customWidth="1"/>
    <col min="10509" max="10509" width="9.88671875" style="1" customWidth="1"/>
    <col min="10510" max="10510" width="2.88671875" style="1" customWidth="1"/>
    <col min="10511" max="10511" width="10.88671875" style="1" bestFit="1" customWidth="1"/>
    <col min="10512" max="10512" width="11.5546875" style="1" bestFit="1" customWidth="1"/>
    <col min="10513" max="10513" width="3.44140625" style="1" customWidth="1"/>
    <col min="10514" max="10515" width="10.88671875" style="1" bestFit="1" customWidth="1"/>
    <col min="10516" max="10516" width="3.109375" style="1" customWidth="1"/>
    <col min="10517" max="10517" width="9" style="1" bestFit="1" customWidth="1"/>
    <col min="10518" max="10518" width="8.109375" style="1" bestFit="1" customWidth="1"/>
    <col min="10519" max="10519" width="4.33203125" style="1" customWidth="1"/>
    <col min="10520" max="10520" width="9.109375" style="1" bestFit="1" customWidth="1"/>
    <col min="10521" max="10521" width="8" style="1" bestFit="1" customWidth="1"/>
    <col min="10522" max="10756" width="11.5546875" style="1"/>
    <col min="10757" max="10757" width="7.33203125" style="1" customWidth="1"/>
    <col min="10758" max="10758" width="8.5546875" style="1" bestFit="1" customWidth="1"/>
    <col min="10759" max="10759" width="10.109375" style="1" customWidth="1"/>
    <col min="10760" max="10760" width="12.5546875" style="1" bestFit="1" customWidth="1"/>
    <col min="10761" max="10761" width="10.88671875" style="1" bestFit="1" customWidth="1"/>
    <col min="10762" max="10762" width="10.44140625" style="1" bestFit="1" customWidth="1"/>
    <col min="10763" max="10763" width="7.88671875" style="1" customWidth="1"/>
    <col min="10764" max="10764" width="9.109375" style="1" customWidth="1"/>
    <col min="10765" max="10765" width="9.88671875" style="1" customWidth="1"/>
    <col min="10766" max="10766" width="2.88671875" style="1" customWidth="1"/>
    <col min="10767" max="10767" width="10.88671875" style="1" bestFit="1" customWidth="1"/>
    <col min="10768" max="10768" width="11.5546875" style="1" bestFit="1" customWidth="1"/>
    <col min="10769" max="10769" width="3.44140625" style="1" customWidth="1"/>
    <col min="10770" max="10771" width="10.88671875" style="1" bestFit="1" customWidth="1"/>
    <col min="10772" max="10772" width="3.109375" style="1" customWidth="1"/>
    <col min="10773" max="10773" width="9" style="1" bestFit="1" customWidth="1"/>
    <col min="10774" max="10774" width="8.109375" style="1" bestFit="1" customWidth="1"/>
    <col min="10775" max="10775" width="4.33203125" style="1" customWidth="1"/>
    <col min="10776" max="10776" width="9.109375" style="1" bestFit="1" customWidth="1"/>
    <col min="10777" max="10777" width="8" style="1" bestFit="1" customWidth="1"/>
    <col min="10778" max="11012" width="11.5546875" style="1"/>
    <col min="11013" max="11013" width="7.33203125" style="1" customWidth="1"/>
    <col min="11014" max="11014" width="8.5546875" style="1" bestFit="1" customWidth="1"/>
    <col min="11015" max="11015" width="10.109375" style="1" customWidth="1"/>
    <col min="11016" max="11016" width="12.5546875" style="1" bestFit="1" customWidth="1"/>
    <col min="11017" max="11017" width="10.88671875" style="1" bestFit="1" customWidth="1"/>
    <col min="11018" max="11018" width="10.44140625" style="1" bestFit="1" customWidth="1"/>
    <col min="11019" max="11019" width="7.88671875" style="1" customWidth="1"/>
    <col min="11020" max="11020" width="9.109375" style="1" customWidth="1"/>
    <col min="11021" max="11021" width="9.88671875" style="1" customWidth="1"/>
    <col min="11022" max="11022" width="2.88671875" style="1" customWidth="1"/>
    <col min="11023" max="11023" width="10.88671875" style="1" bestFit="1" customWidth="1"/>
    <col min="11024" max="11024" width="11.5546875" style="1" bestFit="1" customWidth="1"/>
    <col min="11025" max="11025" width="3.44140625" style="1" customWidth="1"/>
    <col min="11026" max="11027" width="10.88671875" style="1" bestFit="1" customWidth="1"/>
    <col min="11028" max="11028" width="3.109375" style="1" customWidth="1"/>
    <col min="11029" max="11029" width="9" style="1" bestFit="1" customWidth="1"/>
    <col min="11030" max="11030" width="8.109375" style="1" bestFit="1" customWidth="1"/>
    <col min="11031" max="11031" width="4.33203125" style="1" customWidth="1"/>
    <col min="11032" max="11032" width="9.109375" style="1" bestFit="1" customWidth="1"/>
    <col min="11033" max="11033" width="8" style="1" bestFit="1" customWidth="1"/>
    <col min="11034" max="11268" width="11.5546875" style="1"/>
    <col min="11269" max="11269" width="7.33203125" style="1" customWidth="1"/>
    <col min="11270" max="11270" width="8.5546875" style="1" bestFit="1" customWidth="1"/>
    <col min="11271" max="11271" width="10.109375" style="1" customWidth="1"/>
    <col min="11272" max="11272" width="12.5546875" style="1" bestFit="1" customWidth="1"/>
    <col min="11273" max="11273" width="10.88671875" style="1" bestFit="1" customWidth="1"/>
    <col min="11274" max="11274" width="10.44140625" style="1" bestFit="1" customWidth="1"/>
    <col min="11275" max="11275" width="7.88671875" style="1" customWidth="1"/>
    <col min="11276" max="11276" width="9.109375" style="1" customWidth="1"/>
    <col min="11277" max="11277" width="9.88671875" style="1" customWidth="1"/>
    <col min="11278" max="11278" width="2.88671875" style="1" customWidth="1"/>
    <col min="11279" max="11279" width="10.88671875" style="1" bestFit="1" customWidth="1"/>
    <col min="11280" max="11280" width="11.5546875" style="1" bestFit="1" customWidth="1"/>
    <col min="11281" max="11281" width="3.44140625" style="1" customWidth="1"/>
    <col min="11282" max="11283" width="10.88671875" style="1" bestFit="1" customWidth="1"/>
    <col min="11284" max="11284" width="3.109375" style="1" customWidth="1"/>
    <col min="11285" max="11285" width="9" style="1" bestFit="1" customWidth="1"/>
    <col min="11286" max="11286" width="8.109375" style="1" bestFit="1" customWidth="1"/>
    <col min="11287" max="11287" width="4.33203125" style="1" customWidth="1"/>
    <col min="11288" max="11288" width="9.109375" style="1" bestFit="1" customWidth="1"/>
    <col min="11289" max="11289" width="8" style="1" bestFit="1" customWidth="1"/>
    <col min="11290" max="11524" width="11.5546875" style="1"/>
    <col min="11525" max="11525" width="7.33203125" style="1" customWidth="1"/>
    <col min="11526" max="11526" width="8.5546875" style="1" bestFit="1" customWidth="1"/>
    <col min="11527" max="11527" width="10.109375" style="1" customWidth="1"/>
    <col min="11528" max="11528" width="12.5546875" style="1" bestFit="1" customWidth="1"/>
    <col min="11529" max="11529" width="10.88671875" style="1" bestFit="1" customWidth="1"/>
    <col min="11530" max="11530" width="10.44140625" style="1" bestFit="1" customWidth="1"/>
    <col min="11531" max="11531" width="7.88671875" style="1" customWidth="1"/>
    <col min="11532" max="11532" width="9.109375" style="1" customWidth="1"/>
    <col min="11533" max="11533" width="9.88671875" style="1" customWidth="1"/>
    <col min="11534" max="11534" width="2.88671875" style="1" customWidth="1"/>
    <col min="11535" max="11535" width="10.88671875" style="1" bestFit="1" customWidth="1"/>
    <col min="11536" max="11536" width="11.5546875" style="1" bestFit="1" customWidth="1"/>
    <col min="11537" max="11537" width="3.44140625" style="1" customWidth="1"/>
    <col min="11538" max="11539" width="10.88671875" style="1" bestFit="1" customWidth="1"/>
    <col min="11540" max="11540" width="3.109375" style="1" customWidth="1"/>
    <col min="11541" max="11541" width="9" style="1" bestFit="1" customWidth="1"/>
    <col min="11542" max="11542" width="8.109375" style="1" bestFit="1" customWidth="1"/>
    <col min="11543" max="11543" width="4.33203125" style="1" customWidth="1"/>
    <col min="11544" max="11544" width="9.109375" style="1" bestFit="1" customWidth="1"/>
    <col min="11545" max="11545" width="8" style="1" bestFit="1" customWidth="1"/>
    <col min="11546" max="11780" width="11.5546875" style="1"/>
    <col min="11781" max="11781" width="7.33203125" style="1" customWidth="1"/>
    <col min="11782" max="11782" width="8.5546875" style="1" bestFit="1" customWidth="1"/>
    <col min="11783" max="11783" width="10.109375" style="1" customWidth="1"/>
    <col min="11784" max="11784" width="12.5546875" style="1" bestFit="1" customWidth="1"/>
    <col min="11785" max="11785" width="10.88671875" style="1" bestFit="1" customWidth="1"/>
    <col min="11786" max="11786" width="10.44140625" style="1" bestFit="1" customWidth="1"/>
    <col min="11787" max="11787" width="7.88671875" style="1" customWidth="1"/>
    <col min="11788" max="11788" width="9.109375" style="1" customWidth="1"/>
    <col min="11789" max="11789" width="9.88671875" style="1" customWidth="1"/>
    <col min="11790" max="11790" width="2.88671875" style="1" customWidth="1"/>
    <col min="11791" max="11791" width="10.88671875" style="1" bestFit="1" customWidth="1"/>
    <col min="11792" max="11792" width="11.5546875" style="1" bestFit="1" customWidth="1"/>
    <col min="11793" max="11793" width="3.44140625" style="1" customWidth="1"/>
    <col min="11794" max="11795" width="10.88671875" style="1" bestFit="1" customWidth="1"/>
    <col min="11796" max="11796" width="3.109375" style="1" customWidth="1"/>
    <col min="11797" max="11797" width="9" style="1" bestFit="1" customWidth="1"/>
    <col min="11798" max="11798" width="8.109375" style="1" bestFit="1" customWidth="1"/>
    <col min="11799" max="11799" width="4.33203125" style="1" customWidth="1"/>
    <col min="11800" max="11800" width="9.109375" style="1" bestFit="1" customWidth="1"/>
    <col min="11801" max="11801" width="8" style="1" bestFit="1" customWidth="1"/>
    <col min="11802" max="12036" width="11.5546875" style="1"/>
    <col min="12037" max="12037" width="7.33203125" style="1" customWidth="1"/>
    <col min="12038" max="12038" width="8.5546875" style="1" bestFit="1" customWidth="1"/>
    <col min="12039" max="12039" width="10.109375" style="1" customWidth="1"/>
    <col min="12040" max="12040" width="12.5546875" style="1" bestFit="1" customWidth="1"/>
    <col min="12041" max="12041" width="10.88671875" style="1" bestFit="1" customWidth="1"/>
    <col min="12042" max="12042" width="10.44140625" style="1" bestFit="1" customWidth="1"/>
    <col min="12043" max="12043" width="7.88671875" style="1" customWidth="1"/>
    <col min="12044" max="12044" width="9.109375" style="1" customWidth="1"/>
    <col min="12045" max="12045" width="9.88671875" style="1" customWidth="1"/>
    <col min="12046" max="12046" width="2.88671875" style="1" customWidth="1"/>
    <col min="12047" max="12047" width="10.88671875" style="1" bestFit="1" customWidth="1"/>
    <col min="12048" max="12048" width="11.5546875" style="1" bestFit="1" customWidth="1"/>
    <col min="12049" max="12049" width="3.44140625" style="1" customWidth="1"/>
    <col min="12050" max="12051" width="10.88671875" style="1" bestFit="1" customWidth="1"/>
    <col min="12052" max="12052" width="3.109375" style="1" customWidth="1"/>
    <col min="12053" max="12053" width="9" style="1" bestFit="1" customWidth="1"/>
    <col min="12054" max="12054" width="8.109375" style="1" bestFit="1" customWidth="1"/>
    <col min="12055" max="12055" width="4.33203125" style="1" customWidth="1"/>
    <col min="12056" max="12056" width="9.109375" style="1" bestFit="1" customWidth="1"/>
    <col min="12057" max="12057" width="8" style="1" bestFit="1" customWidth="1"/>
    <col min="12058" max="12292" width="11.5546875" style="1"/>
    <col min="12293" max="12293" width="7.33203125" style="1" customWidth="1"/>
    <col min="12294" max="12294" width="8.5546875" style="1" bestFit="1" customWidth="1"/>
    <col min="12295" max="12295" width="10.109375" style="1" customWidth="1"/>
    <col min="12296" max="12296" width="12.5546875" style="1" bestFit="1" customWidth="1"/>
    <col min="12297" max="12297" width="10.88671875" style="1" bestFit="1" customWidth="1"/>
    <col min="12298" max="12298" width="10.44140625" style="1" bestFit="1" customWidth="1"/>
    <col min="12299" max="12299" width="7.88671875" style="1" customWidth="1"/>
    <col min="12300" max="12300" width="9.109375" style="1" customWidth="1"/>
    <col min="12301" max="12301" width="9.88671875" style="1" customWidth="1"/>
    <col min="12302" max="12302" width="2.88671875" style="1" customWidth="1"/>
    <col min="12303" max="12303" width="10.88671875" style="1" bestFit="1" customWidth="1"/>
    <col min="12304" max="12304" width="11.5546875" style="1" bestFit="1" customWidth="1"/>
    <col min="12305" max="12305" width="3.44140625" style="1" customWidth="1"/>
    <col min="12306" max="12307" width="10.88671875" style="1" bestFit="1" customWidth="1"/>
    <col min="12308" max="12308" width="3.109375" style="1" customWidth="1"/>
    <col min="12309" max="12309" width="9" style="1" bestFit="1" customWidth="1"/>
    <col min="12310" max="12310" width="8.109375" style="1" bestFit="1" customWidth="1"/>
    <col min="12311" max="12311" width="4.33203125" style="1" customWidth="1"/>
    <col min="12312" max="12312" width="9.109375" style="1" bestFit="1" customWidth="1"/>
    <col min="12313" max="12313" width="8" style="1" bestFit="1" customWidth="1"/>
    <col min="12314" max="12548" width="11.5546875" style="1"/>
    <col min="12549" max="12549" width="7.33203125" style="1" customWidth="1"/>
    <col min="12550" max="12550" width="8.5546875" style="1" bestFit="1" customWidth="1"/>
    <col min="12551" max="12551" width="10.109375" style="1" customWidth="1"/>
    <col min="12552" max="12552" width="12.5546875" style="1" bestFit="1" customWidth="1"/>
    <col min="12553" max="12553" width="10.88671875" style="1" bestFit="1" customWidth="1"/>
    <col min="12554" max="12554" width="10.44140625" style="1" bestFit="1" customWidth="1"/>
    <col min="12555" max="12555" width="7.88671875" style="1" customWidth="1"/>
    <col min="12556" max="12556" width="9.109375" style="1" customWidth="1"/>
    <col min="12557" max="12557" width="9.88671875" style="1" customWidth="1"/>
    <col min="12558" max="12558" width="2.88671875" style="1" customWidth="1"/>
    <col min="12559" max="12559" width="10.88671875" style="1" bestFit="1" customWidth="1"/>
    <col min="12560" max="12560" width="11.5546875" style="1" bestFit="1" customWidth="1"/>
    <col min="12561" max="12561" width="3.44140625" style="1" customWidth="1"/>
    <col min="12562" max="12563" width="10.88671875" style="1" bestFit="1" customWidth="1"/>
    <col min="12564" max="12564" width="3.109375" style="1" customWidth="1"/>
    <col min="12565" max="12565" width="9" style="1" bestFit="1" customWidth="1"/>
    <col min="12566" max="12566" width="8.109375" style="1" bestFit="1" customWidth="1"/>
    <col min="12567" max="12567" width="4.33203125" style="1" customWidth="1"/>
    <col min="12568" max="12568" width="9.109375" style="1" bestFit="1" customWidth="1"/>
    <col min="12569" max="12569" width="8" style="1" bestFit="1" customWidth="1"/>
    <col min="12570" max="12804" width="11.5546875" style="1"/>
    <col min="12805" max="12805" width="7.33203125" style="1" customWidth="1"/>
    <col min="12806" max="12806" width="8.5546875" style="1" bestFit="1" customWidth="1"/>
    <col min="12807" max="12807" width="10.109375" style="1" customWidth="1"/>
    <col min="12808" max="12808" width="12.5546875" style="1" bestFit="1" customWidth="1"/>
    <col min="12809" max="12809" width="10.88671875" style="1" bestFit="1" customWidth="1"/>
    <col min="12810" max="12810" width="10.44140625" style="1" bestFit="1" customWidth="1"/>
    <col min="12811" max="12811" width="7.88671875" style="1" customWidth="1"/>
    <col min="12812" max="12812" width="9.109375" style="1" customWidth="1"/>
    <col min="12813" max="12813" width="9.88671875" style="1" customWidth="1"/>
    <col min="12814" max="12814" width="2.88671875" style="1" customWidth="1"/>
    <col min="12815" max="12815" width="10.88671875" style="1" bestFit="1" customWidth="1"/>
    <col min="12816" max="12816" width="11.5546875" style="1" bestFit="1" customWidth="1"/>
    <col min="12817" max="12817" width="3.44140625" style="1" customWidth="1"/>
    <col min="12818" max="12819" width="10.88671875" style="1" bestFit="1" customWidth="1"/>
    <col min="12820" max="12820" width="3.109375" style="1" customWidth="1"/>
    <col min="12821" max="12821" width="9" style="1" bestFit="1" customWidth="1"/>
    <col min="12822" max="12822" width="8.109375" style="1" bestFit="1" customWidth="1"/>
    <col min="12823" max="12823" width="4.33203125" style="1" customWidth="1"/>
    <col min="12824" max="12824" width="9.109375" style="1" bestFit="1" customWidth="1"/>
    <col min="12825" max="12825" width="8" style="1" bestFit="1" customWidth="1"/>
    <col min="12826" max="13060" width="11.5546875" style="1"/>
    <col min="13061" max="13061" width="7.33203125" style="1" customWidth="1"/>
    <col min="13062" max="13062" width="8.5546875" style="1" bestFit="1" customWidth="1"/>
    <col min="13063" max="13063" width="10.109375" style="1" customWidth="1"/>
    <col min="13064" max="13064" width="12.5546875" style="1" bestFit="1" customWidth="1"/>
    <col min="13065" max="13065" width="10.88671875" style="1" bestFit="1" customWidth="1"/>
    <col min="13066" max="13066" width="10.44140625" style="1" bestFit="1" customWidth="1"/>
    <col min="13067" max="13067" width="7.88671875" style="1" customWidth="1"/>
    <col min="13068" max="13068" width="9.109375" style="1" customWidth="1"/>
    <col min="13069" max="13069" width="9.88671875" style="1" customWidth="1"/>
    <col min="13070" max="13070" width="2.88671875" style="1" customWidth="1"/>
    <col min="13071" max="13071" width="10.88671875" style="1" bestFit="1" customWidth="1"/>
    <col min="13072" max="13072" width="11.5546875" style="1" bestFit="1" customWidth="1"/>
    <col min="13073" max="13073" width="3.44140625" style="1" customWidth="1"/>
    <col min="13074" max="13075" width="10.88671875" style="1" bestFit="1" customWidth="1"/>
    <col min="13076" max="13076" width="3.109375" style="1" customWidth="1"/>
    <col min="13077" max="13077" width="9" style="1" bestFit="1" customWidth="1"/>
    <col min="13078" max="13078" width="8.109375" style="1" bestFit="1" customWidth="1"/>
    <col min="13079" max="13079" width="4.33203125" style="1" customWidth="1"/>
    <col min="13080" max="13080" width="9.109375" style="1" bestFit="1" customWidth="1"/>
    <col min="13081" max="13081" width="8" style="1" bestFit="1" customWidth="1"/>
    <col min="13082" max="13316" width="11.5546875" style="1"/>
    <col min="13317" max="13317" width="7.33203125" style="1" customWidth="1"/>
    <col min="13318" max="13318" width="8.5546875" style="1" bestFit="1" customWidth="1"/>
    <col min="13319" max="13319" width="10.109375" style="1" customWidth="1"/>
    <col min="13320" max="13320" width="12.5546875" style="1" bestFit="1" customWidth="1"/>
    <col min="13321" max="13321" width="10.88671875" style="1" bestFit="1" customWidth="1"/>
    <col min="13322" max="13322" width="10.44140625" style="1" bestFit="1" customWidth="1"/>
    <col min="13323" max="13323" width="7.88671875" style="1" customWidth="1"/>
    <col min="13324" max="13324" width="9.109375" style="1" customWidth="1"/>
    <col min="13325" max="13325" width="9.88671875" style="1" customWidth="1"/>
    <col min="13326" max="13326" width="2.88671875" style="1" customWidth="1"/>
    <col min="13327" max="13327" width="10.88671875" style="1" bestFit="1" customWidth="1"/>
    <col min="13328" max="13328" width="11.5546875" style="1" bestFit="1" customWidth="1"/>
    <col min="13329" max="13329" width="3.44140625" style="1" customWidth="1"/>
    <col min="13330" max="13331" width="10.88671875" style="1" bestFit="1" customWidth="1"/>
    <col min="13332" max="13332" width="3.109375" style="1" customWidth="1"/>
    <col min="13333" max="13333" width="9" style="1" bestFit="1" customWidth="1"/>
    <col min="13334" max="13334" width="8.109375" style="1" bestFit="1" customWidth="1"/>
    <col min="13335" max="13335" width="4.33203125" style="1" customWidth="1"/>
    <col min="13336" max="13336" width="9.109375" style="1" bestFit="1" customWidth="1"/>
    <col min="13337" max="13337" width="8" style="1" bestFit="1" customWidth="1"/>
    <col min="13338" max="13572" width="11.5546875" style="1"/>
    <col min="13573" max="13573" width="7.33203125" style="1" customWidth="1"/>
    <col min="13574" max="13574" width="8.5546875" style="1" bestFit="1" customWidth="1"/>
    <col min="13575" max="13575" width="10.109375" style="1" customWidth="1"/>
    <col min="13576" max="13576" width="12.5546875" style="1" bestFit="1" customWidth="1"/>
    <col min="13577" max="13577" width="10.88671875" style="1" bestFit="1" customWidth="1"/>
    <col min="13578" max="13578" width="10.44140625" style="1" bestFit="1" customWidth="1"/>
    <col min="13579" max="13579" width="7.88671875" style="1" customWidth="1"/>
    <col min="13580" max="13580" width="9.109375" style="1" customWidth="1"/>
    <col min="13581" max="13581" width="9.88671875" style="1" customWidth="1"/>
    <col min="13582" max="13582" width="2.88671875" style="1" customWidth="1"/>
    <col min="13583" max="13583" width="10.88671875" style="1" bestFit="1" customWidth="1"/>
    <col min="13584" max="13584" width="11.5546875" style="1" bestFit="1" customWidth="1"/>
    <col min="13585" max="13585" width="3.44140625" style="1" customWidth="1"/>
    <col min="13586" max="13587" width="10.88671875" style="1" bestFit="1" customWidth="1"/>
    <col min="13588" max="13588" width="3.109375" style="1" customWidth="1"/>
    <col min="13589" max="13589" width="9" style="1" bestFit="1" customWidth="1"/>
    <col min="13590" max="13590" width="8.109375" style="1" bestFit="1" customWidth="1"/>
    <col min="13591" max="13591" width="4.33203125" style="1" customWidth="1"/>
    <col min="13592" max="13592" width="9.109375" style="1" bestFit="1" customWidth="1"/>
    <col min="13593" max="13593" width="8" style="1" bestFit="1" customWidth="1"/>
    <col min="13594" max="13828" width="11.5546875" style="1"/>
    <col min="13829" max="13829" width="7.33203125" style="1" customWidth="1"/>
    <col min="13830" max="13830" width="8.5546875" style="1" bestFit="1" customWidth="1"/>
    <col min="13831" max="13831" width="10.109375" style="1" customWidth="1"/>
    <col min="13832" max="13832" width="12.5546875" style="1" bestFit="1" customWidth="1"/>
    <col min="13833" max="13833" width="10.88671875" style="1" bestFit="1" customWidth="1"/>
    <col min="13834" max="13834" width="10.44140625" style="1" bestFit="1" customWidth="1"/>
    <col min="13835" max="13835" width="7.88671875" style="1" customWidth="1"/>
    <col min="13836" max="13836" width="9.109375" style="1" customWidth="1"/>
    <col min="13837" max="13837" width="9.88671875" style="1" customWidth="1"/>
    <col min="13838" max="13838" width="2.88671875" style="1" customWidth="1"/>
    <col min="13839" max="13839" width="10.88671875" style="1" bestFit="1" customWidth="1"/>
    <col min="13840" max="13840" width="11.5546875" style="1" bestFit="1" customWidth="1"/>
    <col min="13841" max="13841" width="3.44140625" style="1" customWidth="1"/>
    <col min="13842" max="13843" width="10.88671875" style="1" bestFit="1" customWidth="1"/>
    <col min="13844" max="13844" width="3.109375" style="1" customWidth="1"/>
    <col min="13845" max="13845" width="9" style="1" bestFit="1" customWidth="1"/>
    <col min="13846" max="13846" width="8.109375" style="1" bestFit="1" customWidth="1"/>
    <col min="13847" max="13847" width="4.33203125" style="1" customWidth="1"/>
    <col min="13848" max="13848" width="9.109375" style="1" bestFit="1" customWidth="1"/>
    <col min="13849" max="13849" width="8" style="1" bestFit="1" customWidth="1"/>
    <col min="13850" max="14084" width="11.5546875" style="1"/>
    <col min="14085" max="14085" width="7.33203125" style="1" customWidth="1"/>
    <col min="14086" max="14086" width="8.5546875" style="1" bestFit="1" customWidth="1"/>
    <col min="14087" max="14087" width="10.109375" style="1" customWidth="1"/>
    <col min="14088" max="14088" width="12.5546875" style="1" bestFit="1" customWidth="1"/>
    <col min="14089" max="14089" width="10.88671875" style="1" bestFit="1" customWidth="1"/>
    <col min="14090" max="14090" width="10.44140625" style="1" bestFit="1" customWidth="1"/>
    <col min="14091" max="14091" width="7.88671875" style="1" customWidth="1"/>
    <col min="14092" max="14092" width="9.109375" style="1" customWidth="1"/>
    <col min="14093" max="14093" width="9.88671875" style="1" customWidth="1"/>
    <col min="14094" max="14094" width="2.88671875" style="1" customWidth="1"/>
    <col min="14095" max="14095" width="10.88671875" style="1" bestFit="1" customWidth="1"/>
    <col min="14096" max="14096" width="11.5546875" style="1" bestFit="1" customWidth="1"/>
    <col min="14097" max="14097" width="3.44140625" style="1" customWidth="1"/>
    <col min="14098" max="14099" width="10.88671875" style="1" bestFit="1" customWidth="1"/>
    <col min="14100" max="14100" width="3.109375" style="1" customWidth="1"/>
    <col min="14101" max="14101" width="9" style="1" bestFit="1" customWidth="1"/>
    <col min="14102" max="14102" width="8.109375" style="1" bestFit="1" customWidth="1"/>
    <col min="14103" max="14103" width="4.33203125" style="1" customWidth="1"/>
    <col min="14104" max="14104" width="9.109375" style="1" bestFit="1" customWidth="1"/>
    <col min="14105" max="14105" width="8" style="1" bestFit="1" customWidth="1"/>
    <col min="14106" max="14340" width="11.5546875" style="1"/>
    <col min="14341" max="14341" width="7.33203125" style="1" customWidth="1"/>
    <col min="14342" max="14342" width="8.5546875" style="1" bestFit="1" customWidth="1"/>
    <col min="14343" max="14343" width="10.109375" style="1" customWidth="1"/>
    <col min="14344" max="14344" width="12.5546875" style="1" bestFit="1" customWidth="1"/>
    <col min="14345" max="14345" width="10.88671875" style="1" bestFit="1" customWidth="1"/>
    <col min="14346" max="14346" width="10.44140625" style="1" bestFit="1" customWidth="1"/>
    <col min="14347" max="14347" width="7.88671875" style="1" customWidth="1"/>
    <col min="14348" max="14348" width="9.109375" style="1" customWidth="1"/>
    <col min="14349" max="14349" width="9.88671875" style="1" customWidth="1"/>
    <col min="14350" max="14350" width="2.88671875" style="1" customWidth="1"/>
    <col min="14351" max="14351" width="10.88671875" style="1" bestFit="1" customWidth="1"/>
    <col min="14352" max="14352" width="11.5546875" style="1" bestFit="1" customWidth="1"/>
    <col min="14353" max="14353" width="3.44140625" style="1" customWidth="1"/>
    <col min="14354" max="14355" width="10.88671875" style="1" bestFit="1" customWidth="1"/>
    <col min="14356" max="14356" width="3.109375" style="1" customWidth="1"/>
    <col min="14357" max="14357" width="9" style="1" bestFit="1" customWidth="1"/>
    <col min="14358" max="14358" width="8.109375" style="1" bestFit="1" customWidth="1"/>
    <col min="14359" max="14359" width="4.33203125" style="1" customWidth="1"/>
    <col min="14360" max="14360" width="9.109375" style="1" bestFit="1" customWidth="1"/>
    <col min="14361" max="14361" width="8" style="1" bestFit="1" customWidth="1"/>
    <col min="14362" max="14596" width="11.5546875" style="1"/>
    <col min="14597" max="14597" width="7.33203125" style="1" customWidth="1"/>
    <col min="14598" max="14598" width="8.5546875" style="1" bestFit="1" customWidth="1"/>
    <col min="14599" max="14599" width="10.109375" style="1" customWidth="1"/>
    <col min="14600" max="14600" width="12.5546875" style="1" bestFit="1" customWidth="1"/>
    <col min="14601" max="14601" width="10.88671875" style="1" bestFit="1" customWidth="1"/>
    <col min="14602" max="14602" width="10.44140625" style="1" bestFit="1" customWidth="1"/>
    <col min="14603" max="14603" width="7.88671875" style="1" customWidth="1"/>
    <col min="14604" max="14604" width="9.109375" style="1" customWidth="1"/>
    <col min="14605" max="14605" width="9.88671875" style="1" customWidth="1"/>
    <col min="14606" max="14606" width="2.88671875" style="1" customWidth="1"/>
    <col min="14607" max="14607" width="10.88671875" style="1" bestFit="1" customWidth="1"/>
    <col min="14608" max="14608" width="11.5546875" style="1" bestFit="1" customWidth="1"/>
    <col min="14609" max="14609" width="3.44140625" style="1" customWidth="1"/>
    <col min="14610" max="14611" width="10.88671875" style="1" bestFit="1" customWidth="1"/>
    <col min="14612" max="14612" width="3.109375" style="1" customWidth="1"/>
    <col min="14613" max="14613" width="9" style="1" bestFit="1" customWidth="1"/>
    <col min="14614" max="14614" width="8.109375" style="1" bestFit="1" customWidth="1"/>
    <col min="14615" max="14615" width="4.33203125" style="1" customWidth="1"/>
    <col min="14616" max="14616" width="9.109375" style="1" bestFit="1" customWidth="1"/>
    <col min="14617" max="14617" width="8" style="1" bestFit="1" customWidth="1"/>
    <col min="14618" max="14852" width="11.5546875" style="1"/>
    <col min="14853" max="14853" width="7.33203125" style="1" customWidth="1"/>
    <col min="14854" max="14854" width="8.5546875" style="1" bestFit="1" customWidth="1"/>
    <col min="14855" max="14855" width="10.109375" style="1" customWidth="1"/>
    <col min="14856" max="14856" width="12.5546875" style="1" bestFit="1" customWidth="1"/>
    <col min="14857" max="14857" width="10.88671875" style="1" bestFit="1" customWidth="1"/>
    <col min="14858" max="14858" width="10.44140625" style="1" bestFit="1" customWidth="1"/>
    <col min="14859" max="14859" width="7.88671875" style="1" customWidth="1"/>
    <col min="14860" max="14860" width="9.109375" style="1" customWidth="1"/>
    <col min="14861" max="14861" width="9.88671875" style="1" customWidth="1"/>
    <col min="14862" max="14862" width="2.88671875" style="1" customWidth="1"/>
    <col min="14863" max="14863" width="10.88671875" style="1" bestFit="1" customWidth="1"/>
    <col min="14864" max="14864" width="11.5546875" style="1" bestFit="1" customWidth="1"/>
    <col min="14865" max="14865" width="3.44140625" style="1" customWidth="1"/>
    <col min="14866" max="14867" width="10.88671875" style="1" bestFit="1" customWidth="1"/>
    <col min="14868" max="14868" width="3.109375" style="1" customWidth="1"/>
    <col min="14869" max="14869" width="9" style="1" bestFit="1" customWidth="1"/>
    <col min="14870" max="14870" width="8.109375" style="1" bestFit="1" customWidth="1"/>
    <col min="14871" max="14871" width="4.33203125" style="1" customWidth="1"/>
    <col min="14872" max="14872" width="9.109375" style="1" bestFit="1" customWidth="1"/>
    <col min="14873" max="14873" width="8" style="1" bestFit="1" customWidth="1"/>
    <col min="14874" max="15108" width="11.5546875" style="1"/>
    <col min="15109" max="15109" width="7.33203125" style="1" customWidth="1"/>
    <col min="15110" max="15110" width="8.5546875" style="1" bestFit="1" customWidth="1"/>
    <col min="15111" max="15111" width="10.109375" style="1" customWidth="1"/>
    <col min="15112" max="15112" width="12.5546875" style="1" bestFit="1" customWidth="1"/>
    <col min="15113" max="15113" width="10.88671875" style="1" bestFit="1" customWidth="1"/>
    <col min="15114" max="15114" width="10.44140625" style="1" bestFit="1" customWidth="1"/>
    <col min="15115" max="15115" width="7.88671875" style="1" customWidth="1"/>
    <col min="15116" max="15116" width="9.109375" style="1" customWidth="1"/>
    <col min="15117" max="15117" width="9.88671875" style="1" customWidth="1"/>
    <col min="15118" max="15118" width="2.88671875" style="1" customWidth="1"/>
    <col min="15119" max="15119" width="10.88671875" style="1" bestFit="1" customWidth="1"/>
    <col min="15120" max="15120" width="11.5546875" style="1" bestFit="1" customWidth="1"/>
    <col min="15121" max="15121" width="3.44140625" style="1" customWidth="1"/>
    <col min="15122" max="15123" width="10.88671875" style="1" bestFit="1" customWidth="1"/>
    <col min="15124" max="15124" width="3.109375" style="1" customWidth="1"/>
    <col min="15125" max="15125" width="9" style="1" bestFit="1" customWidth="1"/>
    <col min="15126" max="15126" width="8.109375" style="1" bestFit="1" customWidth="1"/>
    <col min="15127" max="15127" width="4.33203125" style="1" customWidth="1"/>
    <col min="15128" max="15128" width="9.109375" style="1" bestFit="1" customWidth="1"/>
    <col min="15129" max="15129" width="8" style="1" bestFit="1" customWidth="1"/>
    <col min="15130" max="15364" width="11.5546875" style="1"/>
    <col min="15365" max="15365" width="7.33203125" style="1" customWidth="1"/>
    <col min="15366" max="15366" width="8.5546875" style="1" bestFit="1" customWidth="1"/>
    <col min="15367" max="15367" width="10.109375" style="1" customWidth="1"/>
    <col min="15368" max="15368" width="12.5546875" style="1" bestFit="1" customWidth="1"/>
    <col min="15369" max="15369" width="10.88671875" style="1" bestFit="1" customWidth="1"/>
    <col min="15370" max="15370" width="10.44140625" style="1" bestFit="1" customWidth="1"/>
    <col min="15371" max="15371" width="7.88671875" style="1" customWidth="1"/>
    <col min="15372" max="15372" width="9.109375" style="1" customWidth="1"/>
    <col min="15373" max="15373" width="9.88671875" style="1" customWidth="1"/>
    <col min="15374" max="15374" width="2.88671875" style="1" customWidth="1"/>
    <col min="15375" max="15375" width="10.88671875" style="1" bestFit="1" customWidth="1"/>
    <col min="15376" max="15376" width="11.5546875" style="1" bestFit="1" customWidth="1"/>
    <col min="15377" max="15377" width="3.44140625" style="1" customWidth="1"/>
    <col min="15378" max="15379" width="10.88671875" style="1" bestFit="1" customWidth="1"/>
    <col min="15380" max="15380" width="3.109375" style="1" customWidth="1"/>
    <col min="15381" max="15381" width="9" style="1" bestFit="1" customWidth="1"/>
    <col min="15382" max="15382" width="8.109375" style="1" bestFit="1" customWidth="1"/>
    <col min="15383" max="15383" width="4.33203125" style="1" customWidth="1"/>
    <col min="15384" max="15384" width="9.109375" style="1" bestFit="1" customWidth="1"/>
    <col min="15385" max="15385" width="8" style="1" bestFit="1" customWidth="1"/>
    <col min="15386" max="15620" width="11.5546875" style="1"/>
    <col min="15621" max="15621" width="7.33203125" style="1" customWidth="1"/>
    <col min="15622" max="15622" width="8.5546875" style="1" bestFit="1" customWidth="1"/>
    <col min="15623" max="15623" width="10.109375" style="1" customWidth="1"/>
    <col min="15624" max="15624" width="12.5546875" style="1" bestFit="1" customWidth="1"/>
    <col min="15625" max="15625" width="10.88671875" style="1" bestFit="1" customWidth="1"/>
    <col min="15626" max="15626" width="10.44140625" style="1" bestFit="1" customWidth="1"/>
    <col min="15627" max="15627" width="7.88671875" style="1" customWidth="1"/>
    <col min="15628" max="15628" width="9.109375" style="1" customWidth="1"/>
    <col min="15629" max="15629" width="9.88671875" style="1" customWidth="1"/>
    <col min="15630" max="15630" width="2.88671875" style="1" customWidth="1"/>
    <col min="15631" max="15631" width="10.88671875" style="1" bestFit="1" customWidth="1"/>
    <col min="15632" max="15632" width="11.5546875" style="1" bestFit="1" customWidth="1"/>
    <col min="15633" max="15633" width="3.44140625" style="1" customWidth="1"/>
    <col min="15634" max="15635" width="10.88671875" style="1" bestFit="1" customWidth="1"/>
    <col min="15636" max="15636" width="3.109375" style="1" customWidth="1"/>
    <col min="15637" max="15637" width="9" style="1" bestFit="1" customWidth="1"/>
    <col min="15638" max="15638" width="8.109375" style="1" bestFit="1" customWidth="1"/>
    <col min="15639" max="15639" width="4.33203125" style="1" customWidth="1"/>
    <col min="15640" max="15640" width="9.109375" style="1" bestFit="1" customWidth="1"/>
    <col min="15641" max="15641" width="8" style="1" bestFit="1" customWidth="1"/>
    <col min="15642" max="15876" width="11.5546875" style="1"/>
    <col min="15877" max="15877" width="7.33203125" style="1" customWidth="1"/>
    <col min="15878" max="15878" width="8.5546875" style="1" bestFit="1" customWidth="1"/>
    <col min="15879" max="15879" width="10.109375" style="1" customWidth="1"/>
    <col min="15880" max="15880" width="12.5546875" style="1" bestFit="1" customWidth="1"/>
    <col min="15881" max="15881" width="10.88671875" style="1" bestFit="1" customWidth="1"/>
    <col min="15882" max="15882" width="10.44140625" style="1" bestFit="1" customWidth="1"/>
    <col min="15883" max="15883" width="7.88671875" style="1" customWidth="1"/>
    <col min="15884" max="15884" width="9.109375" style="1" customWidth="1"/>
    <col min="15885" max="15885" width="9.88671875" style="1" customWidth="1"/>
    <col min="15886" max="15886" width="2.88671875" style="1" customWidth="1"/>
    <col min="15887" max="15887" width="10.88671875" style="1" bestFit="1" customWidth="1"/>
    <col min="15888" max="15888" width="11.5546875" style="1" bestFit="1" customWidth="1"/>
    <col min="15889" max="15889" width="3.44140625" style="1" customWidth="1"/>
    <col min="15890" max="15891" width="10.88671875" style="1" bestFit="1" customWidth="1"/>
    <col min="15892" max="15892" width="3.109375" style="1" customWidth="1"/>
    <col min="15893" max="15893" width="9" style="1" bestFit="1" customWidth="1"/>
    <col min="15894" max="15894" width="8.109375" style="1" bestFit="1" customWidth="1"/>
    <col min="15895" max="15895" width="4.33203125" style="1" customWidth="1"/>
    <col min="15896" max="15896" width="9.109375" style="1" bestFit="1" customWidth="1"/>
    <col min="15897" max="15897" width="8" style="1" bestFit="1" customWidth="1"/>
    <col min="15898" max="16132" width="11.5546875" style="1"/>
    <col min="16133" max="16133" width="7.33203125" style="1" customWidth="1"/>
    <col min="16134" max="16134" width="8.5546875" style="1" bestFit="1" customWidth="1"/>
    <col min="16135" max="16135" width="10.109375" style="1" customWidth="1"/>
    <col min="16136" max="16136" width="12.5546875" style="1" bestFit="1" customWidth="1"/>
    <col min="16137" max="16137" width="10.88671875" style="1" bestFit="1" customWidth="1"/>
    <col min="16138" max="16138" width="10.44140625" style="1" bestFit="1" customWidth="1"/>
    <col min="16139" max="16139" width="7.88671875" style="1" customWidth="1"/>
    <col min="16140" max="16140" width="9.109375" style="1" customWidth="1"/>
    <col min="16141" max="16141" width="9.88671875" style="1" customWidth="1"/>
    <col min="16142" max="16142" width="2.88671875" style="1" customWidth="1"/>
    <col min="16143" max="16143" width="10.88671875" style="1" bestFit="1" customWidth="1"/>
    <col min="16144" max="16144" width="11.5546875" style="1" bestFit="1" customWidth="1"/>
    <col min="16145" max="16145" width="3.44140625" style="1" customWidth="1"/>
    <col min="16146" max="16147" width="10.88671875" style="1" bestFit="1" customWidth="1"/>
    <col min="16148" max="16148" width="3.109375" style="1" customWidth="1"/>
    <col min="16149" max="16149" width="9" style="1" bestFit="1" customWidth="1"/>
    <col min="16150" max="16150" width="8.109375" style="1" bestFit="1" customWidth="1"/>
    <col min="16151" max="16151" width="4.33203125" style="1" customWidth="1"/>
    <col min="16152" max="16152" width="9.109375" style="1" bestFit="1" customWidth="1"/>
    <col min="16153" max="16153" width="8" style="1" bestFit="1" customWidth="1"/>
    <col min="16154" max="16384" width="11.5546875" style="1"/>
  </cols>
  <sheetData>
    <row r="1" spans="1:26" ht="17.399999999999999" x14ac:dyDescent="0.3">
      <c r="B1" s="98"/>
      <c r="C1" s="97"/>
      <c r="D1" s="97"/>
      <c r="E1" s="97"/>
    </row>
    <row r="2" spans="1:26" ht="16.2" customHeight="1" x14ac:dyDescent="0.3">
      <c r="B2" s="98" t="s">
        <v>27</v>
      </c>
      <c r="C2" s="97"/>
      <c r="D2" s="97"/>
      <c r="E2" s="97"/>
    </row>
    <row r="3" spans="1:26" ht="17.399999999999999" customHeight="1" x14ac:dyDescent="0.3">
      <c r="B3" s="144" t="s">
        <v>17</v>
      </c>
      <c r="C3" s="144"/>
      <c r="D3" s="144" t="s">
        <v>26</v>
      </c>
      <c r="E3" s="149">
        <v>1</v>
      </c>
      <c r="L3" s="96"/>
      <c r="M3" s="96"/>
      <c r="O3" s="95"/>
      <c r="P3" s="95"/>
      <c r="R3" s="95"/>
      <c r="S3" s="95"/>
      <c r="U3" s="94"/>
      <c r="V3" s="94"/>
    </row>
    <row r="4" spans="1:26" ht="14.25" customHeight="1" x14ac:dyDescent="0.3">
      <c r="L4" s="93" t="s">
        <v>13</v>
      </c>
      <c r="M4" s="92"/>
      <c r="O4" s="91" t="s">
        <v>12</v>
      </c>
      <c r="P4" s="90"/>
      <c r="R4" s="91" t="s">
        <v>8</v>
      </c>
      <c r="S4" s="90"/>
      <c r="U4" s="89" t="s">
        <v>11</v>
      </c>
      <c r="V4" s="88"/>
      <c r="X4" s="89" t="s">
        <v>10</v>
      </c>
      <c r="Y4" s="88"/>
    </row>
    <row r="5" spans="1:26" s="78" customFormat="1" ht="31.2" x14ac:dyDescent="0.3">
      <c r="A5" s="87"/>
      <c r="B5" s="86" t="s">
        <v>9</v>
      </c>
      <c r="C5" s="85" t="s">
        <v>34</v>
      </c>
      <c r="D5" s="85" t="s">
        <v>35</v>
      </c>
      <c r="E5" s="86" t="s">
        <v>36</v>
      </c>
      <c r="F5" s="85" t="s">
        <v>31</v>
      </c>
      <c r="G5" s="82" t="s">
        <v>8</v>
      </c>
      <c r="H5" s="86" t="s">
        <v>2</v>
      </c>
      <c r="I5" s="86" t="s">
        <v>33</v>
      </c>
      <c r="J5" s="86" t="s">
        <v>32</v>
      </c>
      <c r="K5" s="85" t="s">
        <v>7</v>
      </c>
      <c r="L5" s="86" t="s">
        <v>28</v>
      </c>
      <c r="M5" s="85" t="s">
        <v>29</v>
      </c>
      <c r="N5" s="81"/>
      <c r="O5" s="83" t="s">
        <v>28</v>
      </c>
      <c r="P5" s="82" t="s">
        <v>29</v>
      </c>
      <c r="Q5" s="84"/>
      <c r="R5" s="83" t="s">
        <v>28</v>
      </c>
      <c r="S5" s="82" t="s">
        <v>29</v>
      </c>
      <c r="T5" s="81"/>
      <c r="U5" s="79" t="s">
        <v>28</v>
      </c>
      <c r="V5" s="79" t="s">
        <v>29</v>
      </c>
      <c r="W5" s="80"/>
      <c r="X5" s="79" t="s">
        <v>28</v>
      </c>
      <c r="Y5" s="79" t="s">
        <v>29</v>
      </c>
      <c r="Z5" s="79" t="s">
        <v>30</v>
      </c>
    </row>
    <row r="6" spans="1:26" ht="12.75" hidden="1" customHeight="1" x14ac:dyDescent="0.25">
      <c r="B6" s="77"/>
      <c r="C6" s="76"/>
      <c r="D6" s="76"/>
      <c r="E6" s="76"/>
      <c r="F6" s="75"/>
      <c r="G6" s="75"/>
      <c r="H6" s="74"/>
      <c r="I6" s="99"/>
      <c r="J6" s="73"/>
      <c r="K6" s="73"/>
      <c r="L6" s="71"/>
      <c r="M6" s="71"/>
      <c r="N6" s="71"/>
      <c r="O6" s="72"/>
      <c r="P6" s="72"/>
      <c r="Q6" s="72"/>
      <c r="R6" s="72"/>
      <c r="S6" s="72"/>
      <c r="T6" s="71"/>
      <c r="U6" s="70"/>
      <c r="V6" s="69"/>
      <c r="W6" s="68"/>
      <c r="X6" s="67"/>
      <c r="Y6" s="67"/>
      <c r="Z6" s="42"/>
    </row>
    <row r="7" spans="1:26" ht="15.6" hidden="1" x14ac:dyDescent="0.3">
      <c r="B7" s="49" t="s">
        <v>6</v>
      </c>
      <c r="C7" s="48"/>
      <c r="D7" s="48"/>
      <c r="F7" s="48"/>
      <c r="G7" s="46"/>
      <c r="H7" s="48"/>
      <c r="I7" s="48"/>
      <c r="J7" s="48"/>
      <c r="K7" s="48"/>
      <c r="L7" s="48"/>
      <c r="M7" s="48"/>
      <c r="N7" s="44"/>
      <c r="O7" s="46"/>
      <c r="P7" s="46"/>
      <c r="Q7" s="47"/>
      <c r="R7" s="46"/>
      <c r="S7" s="46"/>
      <c r="T7" s="44"/>
      <c r="U7" s="45"/>
      <c r="V7" s="45"/>
      <c r="W7" s="44"/>
      <c r="X7" s="43"/>
      <c r="Y7" s="43"/>
      <c r="Z7" s="42"/>
    </row>
    <row r="8" spans="1:26" hidden="1" x14ac:dyDescent="0.3">
      <c r="A8" s="1">
        <v>1</v>
      </c>
      <c r="B8" s="66">
        <v>40483</v>
      </c>
      <c r="C8" s="33"/>
      <c r="D8" s="33"/>
      <c r="E8" s="34"/>
      <c r="F8" s="38"/>
      <c r="G8" s="38"/>
      <c r="H8" s="37"/>
      <c r="I8" s="36"/>
      <c r="J8" s="35"/>
      <c r="K8" s="33"/>
      <c r="L8" s="34"/>
      <c r="M8" s="33"/>
      <c r="O8" s="41"/>
      <c r="P8" s="31"/>
      <c r="R8" s="32"/>
      <c r="S8" s="31"/>
      <c r="U8" s="30"/>
      <c r="V8" s="29"/>
      <c r="X8" s="28"/>
      <c r="Y8" s="27"/>
      <c r="Z8" s="26"/>
    </row>
    <row r="9" spans="1:26" hidden="1" x14ac:dyDescent="0.3">
      <c r="A9" s="1">
        <v>2</v>
      </c>
      <c r="B9" s="65">
        <f>EOMONTH(B8,1)</f>
        <v>40543</v>
      </c>
      <c r="C9" s="33"/>
      <c r="D9" s="33"/>
      <c r="E9" s="34"/>
      <c r="F9" s="38"/>
      <c r="G9" s="38"/>
      <c r="H9" s="37"/>
      <c r="I9" s="36"/>
      <c r="J9" s="35"/>
      <c r="K9" s="33"/>
      <c r="L9" s="34"/>
      <c r="M9" s="33"/>
      <c r="O9" s="32"/>
      <c r="P9" s="31"/>
      <c r="R9" s="32"/>
      <c r="S9" s="31"/>
      <c r="U9" s="30"/>
      <c r="V9" s="29"/>
      <c r="X9" s="28"/>
      <c r="Y9" s="27"/>
      <c r="Z9" s="26"/>
    </row>
    <row r="10" spans="1:26" hidden="1" x14ac:dyDescent="0.3">
      <c r="A10" s="1">
        <v>3</v>
      </c>
      <c r="B10" s="65">
        <f>EOMONTH(B9,1)</f>
        <v>40574</v>
      </c>
      <c r="C10" s="33"/>
      <c r="D10" s="33"/>
      <c r="E10" s="34"/>
      <c r="F10" s="38"/>
      <c r="G10" s="38"/>
      <c r="H10" s="37"/>
      <c r="I10" s="36"/>
      <c r="J10" s="35"/>
      <c r="K10" s="33"/>
      <c r="L10" s="34"/>
      <c r="M10" s="33"/>
      <c r="O10" s="32"/>
      <c r="P10" s="31"/>
      <c r="R10" s="32"/>
      <c r="S10" s="31"/>
      <c r="U10" s="30"/>
      <c r="V10" s="29"/>
      <c r="X10" s="28"/>
      <c r="Y10" s="27"/>
      <c r="Z10" s="26"/>
    </row>
    <row r="11" spans="1:26" hidden="1" x14ac:dyDescent="0.3">
      <c r="A11" s="1">
        <v>4</v>
      </c>
      <c r="B11" s="65">
        <f>EOMONTH(B10,1)</f>
        <v>40602</v>
      </c>
      <c r="C11" s="33"/>
      <c r="D11" s="33"/>
      <c r="E11" s="34"/>
      <c r="F11" s="38"/>
      <c r="G11" s="38"/>
      <c r="H11" s="37"/>
      <c r="I11" s="36"/>
      <c r="J11" s="35"/>
      <c r="K11" s="33"/>
      <c r="L11" s="34"/>
      <c r="M11" s="33"/>
      <c r="O11" s="32"/>
      <c r="P11" s="31"/>
      <c r="R11" s="32"/>
      <c r="S11" s="31"/>
      <c r="U11" s="30"/>
      <c r="V11" s="29"/>
      <c r="X11" s="28"/>
      <c r="Y11" s="27"/>
      <c r="Z11" s="26"/>
    </row>
    <row r="12" spans="1:26" hidden="1" x14ac:dyDescent="0.3">
      <c r="A12" s="2">
        <v>5</v>
      </c>
      <c r="B12" s="65">
        <f>EOMONTH(B11,1)</f>
        <v>40633</v>
      </c>
      <c r="C12" s="33"/>
      <c r="D12" s="33"/>
      <c r="E12" s="34"/>
      <c r="F12" s="38"/>
      <c r="G12" s="38"/>
      <c r="H12" s="37"/>
      <c r="I12" s="36"/>
      <c r="J12" s="35"/>
      <c r="K12" s="33"/>
      <c r="L12" s="34"/>
      <c r="M12" s="33"/>
      <c r="O12" s="32"/>
      <c r="P12" s="31"/>
      <c r="Q12" s="40"/>
      <c r="R12" s="32"/>
      <c r="S12" s="31"/>
      <c r="U12" s="30"/>
      <c r="V12" s="29"/>
      <c r="W12" s="2"/>
      <c r="X12" s="28"/>
      <c r="Y12" s="27"/>
      <c r="Z12" s="26"/>
    </row>
    <row r="13" spans="1:26" hidden="1" x14ac:dyDescent="0.3">
      <c r="A13" s="2">
        <v>6</v>
      </c>
      <c r="B13" s="65">
        <f>EOMONTH(B12,1)</f>
        <v>40663</v>
      </c>
      <c r="C13" s="33"/>
      <c r="D13" s="33"/>
      <c r="E13" s="34"/>
      <c r="F13" s="38"/>
      <c r="G13" s="38"/>
      <c r="H13" s="37"/>
      <c r="I13" s="36"/>
      <c r="J13" s="35"/>
      <c r="K13" s="33"/>
      <c r="L13" s="34"/>
      <c r="M13" s="33"/>
      <c r="O13" s="32"/>
      <c r="P13" s="31"/>
      <c r="Q13" s="40"/>
      <c r="R13" s="32"/>
      <c r="S13" s="31"/>
      <c r="U13" s="30"/>
      <c r="V13" s="29"/>
      <c r="W13" s="2"/>
      <c r="X13" s="28"/>
      <c r="Y13" s="27"/>
      <c r="Z13" s="26"/>
    </row>
    <row r="14" spans="1:26" hidden="1" x14ac:dyDescent="0.3">
      <c r="A14" s="2">
        <v>7</v>
      </c>
      <c r="B14" s="65">
        <f>EOMONTH(B13,1)</f>
        <v>40694</v>
      </c>
      <c r="C14" s="33"/>
      <c r="D14" s="33"/>
      <c r="E14" s="34"/>
      <c r="F14" s="38"/>
      <c r="G14" s="38"/>
      <c r="H14" s="37"/>
      <c r="I14" s="36"/>
      <c r="J14" s="35"/>
      <c r="K14" s="33"/>
      <c r="L14" s="34"/>
      <c r="M14" s="33"/>
      <c r="O14" s="32"/>
      <c r="P14" s="31"/>
      <c r="Q14" s="40"/>
      <c r="R14" s="32"/>
      <c r="S14" s="31"/>
      <c r="U14" s="30"/>
      <c r="V14" s="29"/>
      <c r="W14" s="2"/>
      <c r="X14" s="28"/>
      <c r="Y14" s="27"/>
      <c r="Z14" s="26"/>
    </row>
    <row r="15" spans="1:26" hidden="1" x14ac:dyDescent="0.3">
      <c r="A15" s="2">
        <v>8</v>
      </c>
      <c r="B15" s="65">
        <f>EOMONTH(B14,1)</f>
        <v>40724</v>
      </c>
      <c r="C15" s="33"/>
      <c r="D15" s="33"/>
      <c r="E15" s="34"/>
      <c r="F15" s="38"/>
      <c r="G15" s="38"/>
      <c r="H15" s="37"/>
      <c r="I15" s="36"/>
      <c r="J15" s="35"/>
      <c r="K15" s="33"/>
      <c r="L15" s="34"/>
      <c r="M15" s="33"/>
      <c r="O15" s="32"/>
      <c r="P15" s="31"/>
      <c r="Q15" s="40"/>
      <c r="R15" s="32"/>
      <c r="S15" s="31"/>
      <c r="U15" s="30"/>
      <c r="V15" s="29"/>
      <c r="W15" s="2"/>
      <c r="X15" s="28"/>
      <c r="Y15" s="27"/>
      <c r="Z15" s="26"/>
    </row>
    <row r="16" spans="1:26" hidden="1" x14ac:dyDescent="0.3">
      <c r="A16" s="2">
        <v>9</v>
      </c>
      <c r="B16" s="65">
        <f>EOMONTH(B15,1)</f>
        <v>40755</v>
      </c>
      <c r="C16" s="33"/>
      <c r="D16" s="33"/>
      <c r="E16" s="34"/>
      <c r="F16" s="38"/>
      <c r="G16" s="38"/>
      <c r="H16" s="37"/>
      <c r="I16" s="36"/>
      <c r="J16" s="35"/>
      <c r="K16" s="33"/>
      <c r="L16" s="34"/>
      <c r="M16" s="33"/>
      <c r="O16" s="32"/>
      <c r="P16" s="31"/>
      <c r="Q16" s="40"/>
      <c r="R16" s="32"/>
      <c r="S16" s="31"/>
      <c r="U16" s="30"/>
      <c r="V16" s="29"/>
      <c r="W16" s="2"/>
      <c r="X16" s="28"/>
      <c r="Y16" s="27"/>
      <c r="Z16" s="26"/>
    </row>
    <row r="17" spans="1:27" hidden="1" x14ac:dyDescent="0.3">
      <c r="A17" s="1">
        <v>10</v>
      </c>
      <c r="B17" s="65">
        <f>EOMONTH(B16,1)</f>
        <v>40786</v>
      </c>
      <c r="C17" s="33"/>
      <c r="D17" s="33"/>
      <c r="E17" s="34"/>
      <c r="F17" s="38"/>
      <c r="G17" s="38"/>
      <c r="H17" s="37"/>
      <c r="I17" s="36"/>
      <c r="J17" s="35"/>
      <c r="K17" s="33"/>
      <c r="L17" s="34"/>
      <c r="M17" s="33"/>
      <c r="O17" s="32"/>
      <c r="P17" s="31"/>
      <c r="R17" s="32"/>
      <c r="S17" s="31"/>
      <c r="U17" s="30"/>
      <c r="V17" s="29"/>
      <c r="X17" s="28"/>
      <c r="Y17" s="27"/>
      <c r="Z17" s="26"/>
    </row>
    <row r="18" spans="1:27" hidden="1" x14ac:dyDescent="0.3">
      <c r="A18" s="1">
        <v>11</v>
      </c>
      <c r="B18" s="65">
        <f>EOMONTH(B17,1)</f>
        <v>40816</v>
      </c>
      <c r="C18" s="33"/>
      <c r="D18" s="33"/>
      <c r="E18" s="34"/>
      <c r="F18" s="38"/>
      <c r="G18" s="38"/>
      <c r="H18" s="37"/>
      <c r="I18" s="36"/>
      <c r="J18" s="35"/>
      <c r="K18" s="33"/>
      <c r="L18" s="34"/>
      <c r="M18" s="33"/>
      <c r="O18" s="32"/>
      <c r="P18" s="31"/>
      <c r="R18" s="32"/>
      <c r="S18" s="31"/>
      <c r="U18" s="30"/>
      <c r="V18" s="29"/>
      <c r="X18" s="28"/>
      <c r="Y18" s="27"/>
      <c r="Z18" s="26"/>
    </row>
    <row r="19" spans="1:27" hidden="1" x14ac:dyDescent="0.3">
      <c r="A19" s="1">
        <v>12</v>
      </c>
      <c r="B19" s="65">
        <f>EOMONTH(B18,1)</f>
        <v>40847</v>
      </c>
      <c r="C19" s="33"/>
      <c r="D19" s="33"/>
      <c r="E19" s="34"/>
      <c r="F19" s="38"/>
      <c r="G19" s="38"/>
      <c r="H19" s="37"/>
      <c r="I19" s="36"/>
      <c r="J19" s="35"/>
      <c r="K19" s="33"/>
      <c r="L19" s="34"/>
      <c r="M19" s="33"/>
      <c r="O19" s="32"/>
      <c r="P19" s="31"/>
      <c r="R19" s="32"/>
      <c r="S19" s="31"/>
      <c r="U19" s="30"/>
      <c r="V19" s="29"/>
      <c r="X19" s="28"/>
      <c r="Y19" s="27"/>
      <c r="Z19" s="26"/>
    </row>
    <row r="20" spans="1:27" hidden="1" x14ac:dyDescent="0.3">
      <c r="B20" s="55"/>
      <c r="F20" s="3"/>
      <c r="H20" s="54"/>
      <c r="I20" s="64"/>
      <c r="J20" s="52"/>
      <c r="K20" s="52"/>
      <c r="U20" s="51"/>
      <c r="V20" s="51"/>
      <c r="X20" s="50"/>
      <c r="Y20" s="50"/>
      <c r="Z20" s="42"/>
    </row>
    <row r="21" spans="1:27" s="13" customFormat="1" ht="26.25" hidden="1" customHeight="1" x14ac:dyDescent="0.3">
      <c r="B21" s="25" t="s">
        <v>5</v>
      </c>
      <c r="C21" s="23">
        <f>SUM(C8:C19)</f>
        <v>0</v>
      </c>
      <c r="D21" s="23">
        <f>SUM(D8:D19)</f>
        <v>0</v>
      </c>
      <c r="E21" s="23">
        <f>SUM(E8:E19)</f>
        <v>0</v>
      </c>
      <c r="F21" s="22">
        <f>SUM(F8:F19)</f>
        <v>0</v>
      </c>
      <c r="G21" s="22">
        <f>SUM(G8:G19)</f>
        <v>0</v>
      </c>
      <c r="H21" s="21" t="e">
        <f>G21/F21</f>
        <v>#DIV/0!</v>
      </c>
      <c r="I21" s="24" t="e">
        <f>F21/E21</f>
        <v>#DIV/0!</v>
      </c>
      <c r="J21" s="23" t="e">
        <f>E21/K21</f>
        <v>#DIV/0!</v>
      </c>
      <c r="K21" s="23">
        <f>SUM(K8:K19)</f>
        <v>0</v>
      </c>
      <c r="L21" s="23">
        <f>SUM(L8:L19)</f>
        <v>0</v>
      </c>
      <c r="M21" s="23">
        <f>SUM(M8:M19)</f>
        <v>0</v>
      </c>
      <c r="N21" s="20"/>
      <c r="O21" s="22">
        <f>SUM(O8:O19)</f>
        <v>0</v>
      </c>
      <c r="P21" s="22">
        <f>SUM(P8:P19)</f>
        <v>0</v>
      </c>
      <c r="Q21" s="20"/>
      <c r="R21" s="22">
        <f>SUM(R8:R19)</f>
        <v>0</v>
      </c>
      <c r="S21" s="22">
        <f>SUM(S8:S19)</f>
        <v>0</v>
      </c>
      <c r="T21" s="20"/>
      <c r="U21" s="21" t="e">
        <f>(R21/O21)</f>
        <v>#DIV/0!</v>
      </c>
      <c r="V21" s="21" t="e">
        <f>S21/P21</f>
        <v>#DIV/0!</v>
      </c>
      <c r="W21" s="20"/>
      <c r="X21" s="19" t="e">
        <f>R21/L21</f>
        <v>#DIV/0!</v>
      </c>
      <c r="Y21" s="19" t="e">
        <f>S21/M21</f>
        <v>#DIV/0!</v>
      </c>
      <c r="Z21" s="18" t="e">
        <f>P21/F21</f>
        <v>#DIV/0!</v>
      </c>
      <c r="AA21" s="14"/>
    </row>
    <row r="22" spans="1:27" s="13" customFormat="1" ht="26.25" hidden="1" customHeight="1" x14ac:dyDescent="0.3">
      <c r="B22" s="17" t="s">
        <v>4</v>
      </c>
      <c r="C22" s="10" t="e">
        <f>AVERAGEIF(C8:C19,"&gt;0")</f>
        <v>#DIV/0!</v>
      </c>
      <c r="D22" s="10" t="e">
        <f>AVERAGEIF(D8:D19,"&gt;0")</f>
        <v>#DIV/0!</v>
      </c>
      <c r="E22" s="10" t="e">
        <f>AVERAGEIF(E8:E19,"&gt;0")</f>
        <v>#DIV/0!</v>
      </c>
      <c r="F22" s="9" t="e">
        <f>AVERAGEIF(F8:F19,"&gt;0")</f>
        <v>#DIV/0!</v>
      </c>
      <c r="G22" s="9" t="e">
        <f>AVERAGEIF(G8:G19,"&gt;0")</f>
        <v>#DIV/0!</v>
      </c>
      <c r="H22" s="7" t="e">
        <f>G22/F22</f>
        <v>#DIV/0!</v>
      </c>
      <c r="I22" s="11" t="e">
        <f>F22/E22</f>
        <v>#DIV/0!</v>
      </c>
      <c r="J22" s="10" t="e">
        <f>E22/K22</f>
        <v>#DIV/0!</v>
      </c>
      <c r="K22" s="10" t="e">
        <f>AVERAGEIF(K8:K19,"&gt;0")</f>
        <v>#DIV/0!</v>
      </c>
      <c r="L22" s="10" t="e">
        <f>AVERAGEIF(L8:L19,"&gt;0")</f>
        <v>#DIV/0!</v>
      </c>
      <c r="M22" s="10" t="e">
        <f>AVERAGEIF(M8:M19,"&gt;0")</f>
        <v>#DIV/0!</v>
      </c>
      <c r="N22" s="15"/>
      <c r="O22" s="9" t="e">
        <f>AVERAGEIF(O8:O19,"&gt;0")</f>
        <v>#DIV/0!</v>
      </c>
      <c r="P22" s="9" t="e">
        <f>AVERAGEIF(P8:P19,"&gt;0")</f>
        <v>#DIV/0!</v>
      </c>
      <c r="Q22" s="16"/>
      <c r="R22" s="9" t="e">
        <f>AVERAGEIF(R8:R19,"&gt;0")</f>
        <v>#DIV/0!</v>
      </c>
      <c r="S22" s="9" t="e">
        <f>AVERAGEIF(S8:S19,"&gt;0")</f>
        <v>#DIV/0!</v>
      </c>
      <c r="T22" s="15"/>
      <c r="U22" s="7" t="e">
        <f>(R22/O22)</f>
        <v>#DIV/0!</v>
      </c>
      <c r="V22" s="7" t="e">
        <f>S22/P22</f>
        <v>#DIV/0!</v>
      </c>
      <c r="W22" s="6"/>
      <c r="X22" s="5" t="e">
        <f>R22/L22</f>
        <v>#DIV/0!</v>
      </c>
      <c r="Y22" s="5" t="e">
        <f>S22/M22</f>
        <v>#DIV/0!</v>
      </c>
      <c r="Z22" s="4" t="e">
        <f>P22/F22</f>
        <v>#DIV/0!</v>
      </c>
      <c r="AA22" s="14"/>
    </row>
    <row r="23" spans="1:27" s="13" customFormat="1" ht="33" hidden="1" customHeight="1" x14ac:dyDescent="0.3">
      <c r="B23" s="12" t="s">
        <v>3</v>
      </c>
      <c r="C23" s="10" t="e">
        <f ca="1">AVERAGEIF((OFFSET(C7,1,,$E$3,1)),"&gt;0")</f>
        <v>#DIV/0!</v>
      </c>
      <c r="D23" s="10" t="e">
        <f ca="1">AVERAGEIF((OFFSET(D7,1,,$E$3,1)),"&gt;0")</f>
        <v>#DIV/0!</v>
      </c>
      <c r="E23" s="10" t="e">
        <f ca="1">AVERAGEIF((OFFSET(E7,1,,$E$3,1)),"&gt;0")</f>
        <v>#DIV/0!</v>
      </c>
      <c r="F23" s="9" t="e">
        <f ca="1">AVERAGEIF((OFFSET(F7,1,,$E$3,1)),"&gt;0")</f>
        <v>#DIV/0!</v>
      </c>
      <c r="G23" s="9" t="e">
        <f ca="1">AVERAGEIF((OFFSET(G7,1,,$E$3,1)),"&gt;0")</f>
        <v>#DIV/0!</v>
      </c>
      <c r="H23" s="7" t="e">
        <f ca="1">G23/F23</f>
        <v>#DIV/0!</v>
      </c>
      <c r="I23" s="11" t="e">
        <f ca="1">F23/E23</f>
        <v>#DIV/0!</v>
      </c>
      <c r="J23" s="10" t="e">
        <f ca="1">E23/K23</f>
        <v>#DIV/0!</v>
      </c>
      <c r="K23" s="10" t="e">
        <f ca="1">AVERAGEIF((OFFSET(K7,1,,$E$3,1)),"&gt;0")</f>
        <v>#DIV/0!</v>
      </c>
      <c r="L23" s="10" t="e">
        <f ca="1">AVERAGEIF((OFFSET(L7,1,,$E$3,1)),"&gt;0")</f>
        <v>#DIV/0!</v>
      </c>
      <c r="M23" s="10" t="e">
        <f ca="1">AVERAGEIF((OFFSET(M7,1,,$E$3,1)),"&gt;0")</f>
        <v>#DIV/0!</v>
      </c>
      <c r="N23" s="10"/>
      <c r="O23" s="9" t="e">
        <f ca="1">AVERAGEIF((OFFSET(O7,1,,$E$3,1)),"&gt;0")</f>
        <v>#DIV/0!</v>
      </c>
      <c r="P23" s="9" t="e">
        <f ca="1">AVERAGEIF((OFFSET(P7,1,,$E$3,1)),"&gt;0")</f>
        <v>#DIV/0!</v>
      </c>
      <c r="Q23" s="10"/>
      <c r="R23" s="9" t="e">
        <f ca="1">AVERAGEIF((OFFSET(R7,1,,$E$3,1)),"&gt;0")</f>
        <v>#DIV/0!</v>
      </c>
      <c r="S23" s="9" t="e">
        <f ca="1">AVERAGEIF((OFFSET(S7,1,,$E$3,1)),"&gt;0")</f>
        <v>#DIV/0!</v>
      </c>
      <c r="T23" s="8"/>
      <c r="U23" s="7" t="e">
        <f ca="1">(R23/O23)</f>
        <v>#DIV/0!</v>
      </c>
      <c r="V23" s="7" t="e">
        <f ca="1">S23/P23</f>
        <v>#DIV/0!</v>
      </c>
      <c r="W23" s="6"/>
      <c r="X23" s="5" t="e">
        <f ca="1">R23/L23</f>
        <v>#DIV/0!</v>
      </c>
      <c r="Y23" s="5" t="e">
        <f ca="1">S23/M23</f>
        <v>#DIV/0!</v>
      </c>
      <c r="Z23" s="4" t="e">
        <f ca="1">P23/F23</f>
        <v>#DIV/0!</v>
      </c>
      <c r="AA23" s="61"/>
    </row>
    <row r="24" spans="1:27" hidden="1" x14ac:dyDescent="0.3">
      <c r="B24" s="63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9"/>
      <c r="U24" s="62"/>
      <c r="V24" s="58"/>
      <c r="W24" s="57"/>
      <c r="X24" s="56"/>
      <c r="Y24" s="56"/>
      <c r="Z24" s="42"/>
    </row>
    <row r="25" spans="1:27" ht="15.6" hidden="1" x14ac:dyDescent="0.3">
      <c r="B25" s="49" t="str">
        <f>IF(LEN(B7)=4,+B7+1,LEFT(B7,4)+1 &amp; "-" &amp; RIGHT(B7,4)+1)</f>
        <v>2011-2012</v>
      </c>
      <c r="C25" s="48"/>
      <c r="D25" s="48"/>
      <c r="F25" s="48"/>
      <c r="G25" s="46"/>
      <c r="H25" s="48"/>
      <c r="I25" s="48"/>
      <c r="J25" s="48"/>
      <c r="K25" s="48"/>
      <c r="L25" s="48"/>
      <c r="M25" s="48"/>
      <c r="N25" s="44"/>
      <c r="O25" s="46"/>
      <c r="P25" s="46"/>
      <c r="Q25" s="47"/>
      <c r="R25" s="46"/>
      <c r="S25" s="46"/>
      <c r="T25" s="44"/>
      <c r="U25" s="45"/>
      <c r="V25" s="45"/>
      <c r="W25" s="44"/>
      <c r="X25" s="43"/>
      <c r="Y25" s="43"/>
      <c r="Z25" s="42"/>
    </row>
    <row r="26" spans="1:27" hidden="1" x14ac:dyDescent="0.3">
      <c r="A26" s="1">
        <v>1</v>
      </c>
      <c r="B26" s="66">
        <v>40848</v>
      </c>
      <c r="C26" s="33"/>
      <c r="D26" s="33"/>
      <c r="E26" s="34"/>
      <c r="F26" s="38"/>
      <c r="G26" s="38"/>
      <c r="H26" s="37"/>
      <c r="I26" s="36"/>
      <c r="J26" s="35"/>
      <c r="K26" s="33"/>
      <c r="L26" s="34"/>
      <c r="M26" s="33"/>
      <c r="O26" s="32"/>
      <c r="P26" s="31"/>
      <c r="Q26" s="40"/>
      <c r="R26" s="32"/>
      <c r="S26" s="31"/>
      <c r="U26" s="30"/>
      <c r="V26" s="29"/>
      <c r="W26" s="2"/>
      <c r="X26" s="28"/>
      <c r="Y26" s="27"/>
      <c r="Z26" s="26"/>
    </row>
    <row r="27" spans="1:27" hidden="1" x14ac:dyDescent="0.3">
      <c r="A27" s="1">
        <v>2</v>
      </c>
      <c r="B27" s="39">
        <f>EOMONTH(B26,1)</f>
        <v>40908</v>
      </c>
      <c r="C27" s="33"/>
      <c r="D27" s="33"/>
      <c r="E27" s="34"/>
      <c r="F27" s="38"/>
      <c r="G27" s="38"/>
      <c r="H27" s="37"/>
      <c r="I27" s="36"/>
      <c r="J27" s="35"/>
      <c r="K27" s="33"/>
      <c r="L27" s="34"/>
      <c r="M27" s="33"/>
      <c r="O27" s="32"/>
      <c r="P27" s="31"/>
      <c r="Q27" s="40"/>
      <c r="R27" s="32"/>
      <c r="S27" s="31"/>
      <c r="U27" s="30"/>
      <c r="V27" s="29"/>
      <c r="W27" s="2"/>
      <c r="X27" s="28"/>
      <c r="Y27" s="27"/>
      <c r="Z27" s="26"/>
    </row>
    <row r="28" spans="1:27" hidden="1" x14ac:dyDescent="0.3">
      <c r="A28" s="1">
        <v>3</v>
      </c>
      <c r="B28" s="39">
        <f>EOMONTH(B27,1)</f>
        <v>40939</v>
      </c>
      <c r="C28" s="33"/>
      <c r="D28" s="33"/>
      <c r="E28" s="34"/>
      <c r="F28" s="38"/>
      <c r="G28" s="38"/>
      <c r="H28" s="37"/>
      <c r="I28" s="36"/>
      <c r="J28" s="35"/>
      <c r="K28" s="33"/>
      <c r="L28" s="34"/>
      <c r="M28" s="33"/>
      <c r="O28" s="32"/>
      <c r="P28" s="31"/>
      <c r="Q28" s="40"/>
      <c r="R28" s="32"/>
      <c r="S28" s="31"/>
      <c r="U28" s="30"/>
      <c r="V28" s="29"/>
      <c r="W28" s="2"/>
      <c r="X28" s="28"/>
      <c r="Y28" s="27"/>
      <c r="Z28" s="26"/>
    </row>
    <row r="29" spans="1:27" hidden="1" x14ac:dyDescent="0.3">
      <c r="A29" s="1">
        <v>4</v>
      </c>
      <c r="B29" s="39">
        <f>EOMONTH(B28,1)</f>
        <v>40968</v>
      </c>
      <c r="C29" s="33"/>
      <c r="D29" s="33"/>
      <c r="E29" s="34"/>
      <c r="F29" s="38"/>
      <c r="G29" s="38"/>
      <c r="H29" s="37"/>
      <c r="I29" s="36"/>
      <c r="J29" s="35"/>
      <c r="K29" s="33"/>
      <c r="L29" s="34"/>
      <c r="M29" s="33"/>
      <c r="O29" s="32"/>
      <c r="P29" s="31"/>
      <c r="Q29" s="40"/>
      <c r="R29" s="32"/>
      <c r="S29" s="31"/>
      <c r="U29" s="30"/>
      <c r="V29" s="29"/>
      <c r="W29" s="2"/>
      <c r="X29" s="28"/>
      <c r="Y29" s="27"/>
      <c r="Z29" s="26"/>
    </row>
    <row r="30" spans="1:27" hidden="1" x14ac:dyDescent="0.3">
      <c r="A30" s="2">
        <v>5</v>
      </c>
      <c r="B30" s="39">
        <f>EOMONTH(B29,1)</f>
        <v>40999</v>
      </c>
      <c r="C30" s="33"/>
      <c r="D30" s="33"/>
      <c r="E30" s="34"/>
      <c r="F30" s="38"/>
      <c r="G30" s="38"/>
      <c r="H30" s="37"/>
      <c r="I30" s="36"/>
      <c r="J30" s="35"/>
      <c r="K30" s="33"/>
      <c r="L30" s="34"/>
      <c r="M30" s="33"/>
      <c r="O30" s="32"/>
      <c r="P30" s="31"/>
      <c r="Q30" s="40"/>
      <c r="R30" s="32"/>
      <c r="S30" s="31"/>
      <c r="U30" s="30"/>
      <c r="V30" s="29"/>
      <c r="W30" s="2"/>
      <c r="X30" s="28"/>
      <c r="Y30" s="27"/>
      <c r="Z30" s="26"/>
    </row>
    <row r="31" spans="1:27" hidden="1" x14ac:dyDescent="0.3">
      <c r="A31" s="2">
        <v>6</v>
      </c>
      <c r="B31" s="39">
        <f>EOMONTH(B30,1)</f>
        <v>41029</v>
      </c>
      <c r="C31" s="33"/>
      <c r="D31" s="33"/>
      <c r="E31" s="34"/>
      <c r="F31" s="38"/>
      <c r="G31" s="38"/>
      <c r="H31" s="37"/>
      <c r="I31" s="36"/>
      <c r="J31" s="35"/>
      <c r="K31" s="33"/>
      <c r="L31" s="34"/>
      <c r="M31" s="33"/>
      <c r="O31" s="32"/>
      <c r="P31" s="31"/>
      <c r="Q31" s="40"/>
      <c r="R31" s="32"/>
      <c r="S31" s="31"/>
      <c r="U31" s="30"/>
      <c r="V31" s="29"/>
      <c r="W31" s="2"/>
      <c r="X31" s="28"/>
      <c r="Y31" s="27"/>
      <c r="Z31" s="26"/>
    </row>
    <row r="32" spans="1:27" hidden="1" x14ac:dyDescent="0.3">
      <c r="A32" s="2">
        <v>7</v>
      </c>
      <c r="B32" s="39">
        <f>EOMONTH(B31,1)</f>
        <v>41060</v>
      </c>
      <c r="C32" s="33"/>
      <c r="D32" s="33"/>
      <c r="E32" s="34"/>
      <c r="F32" s="38"/>
      <c r="G32" s="38"/>
      <c r="H32" s="37"/>
      <c r="I32" s="36"/>
      <c r="J32" s="35"/>
      <c r="K32" s="33"/>
      <c r="L32" s="34"/>
      <c r="M32" s="33"/>
      <c r="O32" s="32"/>
      <c r="P32" s="31"/>
      <c r="Q32" s="40"/>
      <c r="R32" s="32"/>
      <c r="S32" s="31"/>
      <c r="U32" s="30"/>
      <c r="V32" s="29"/>
      <c r="W32" s="2"/>
      <c r="X32" s="28"/>
      <c r="Y32" s="27"/>
      <c r="Z32" s="26"/>
    </row>
    <row r="33" spans="1:27" hidden="1" x14ac:dyDescent="0.3">
      <c r="A33" s="2">
        <v>8</v>
      </c>
      <c r="B33" s="39">
        <f>EOMONTH(B32,1)</f>
        <v>41090</v>
      </c>
      <c r="C33" s="33"/>
      <c r="D33" s="33"/>
      <c r="E33" s="34"/>
      <c r="F33" s="38"/>
      <c r="G33" s="38"/>
      <c r="H33" s="37"/>
      <c r="I33" s="36"/>
      <c r="J33" s="35"/>
      <c r="K33" s="33"/>
      <c r="L33" s="34"/>
      <c r="M33" s="33"/>
      <c r="O33" s="32"/>
      <c r="P33" s="31"/>
      <c r="Q33" s="40"/>
      <c r="R33" s="32"/>
      <c r="S33" s="31"/>
      <c r="U33" s="30"/>
      <c r="V33" s="29"/>
      <c r="W33" s="2"/>
      <c r="X33" s="28"/>
      <c r="Y33" s="27"/>
      <c r="Z33" s="26"/>
    </row>
    <row r="34" spans="1:27" hidden="1" x14ac:dyDescent="0.3">
      <c r="A34" s="2">
        <v>9</v>
      </c>
      <c r="B34" s="39">
        <f>EOMONTH(B33,1)</f>
        <v>41121</v>
      </c>
      <c r="C34" s="33"/>
      <c r="D34" s="33"/>
      <c r="E34" s="34"/>
      <c r="F34" s="38"/>
      <c r="G34" s="38"/>
      <c r="H34" s="37"/>
      <c r="I34" s="36"/>
      <c r="J34" s="35"/>
      <c r="K34" s="33"/>
      <c r="L34" s="34"/>
      <c r="M34" s="33"/>
      <c r="O34" s="32"/>
      <c r="P34" s="31"/>
      <c r="Q34" s="40"/>
      <c r="R34" s="32"/>
      <c r="S34" s="31"/>
      <c r="U34" s="30"/>
      <c r="V34" s="29"/>
      <c r="W34" s="2"/>
      <c r="X34" s="28"/>
      <c r="Y34" s="27"/>
      <c r="Z34" s="26"/>
    </row>
    <row r="35" spans="1:27" hidden="1" x14ac:dyDescent="0.3">
      <c r="A35" s="1">
        <v>10</v>
      </c>
      <c r="B35" s="39">
        <f>EOMONTH(B34,1)</f>
        <v>41152</v>
      </c>
      <c r="C35" s="33"/>
      <c r="D35" s="33"/>
      <c r="E35" s="34"/>
      <c r="F35" s="38"/>
      <c r="G35" s="38"/>
      <c r="H35" s="37"/>
      <c r="I35" s="36"/>
      <c r="J35" s="35"/>
      <c r="K35" s="33"/>
      <c r="L35" s="34"/>
      <c r="M35" s="33"/>
      <c r="O35" s="32"/>
      <c r="P35" s="31"/>
      <c r="R35" s="32"/>
      <c r="S35" s="31"/>
      <c r="U35" s="30"/>
      <c r="V35" s="29"/>
      <c r="X35" s="28"/>
      <c r="Y35" s="27"/>
      <c r="Z35" s="26"/>
    </row>
    <row r="36" spans="1:27" hidden="1" x14ac:dyDescent="0.3">
      <c r="A36" s="1">
        <v>11</v>
      </c>
      <c r="B36" s="39">
        <f>EOMONTH(B35,1)</f>
        <v>41182</v>
      </c>
      <c r="C36" s="33"/>
      <c r="D36" s="33"/>
      <c r="E36" s="34"/>
      <c r="F36" s="38"/>
      <c r="G36" s="38"/>
      <c r="H36" s="37"/>
      <c r="I36" s="36"/>
      <c r="J36" s="35"/>
      <c r="K36" s="33"/>
      <c r="L36" s="34"/>
      <c r="M36" s="33"/>
      <c r="O36" s="32"/>
      <c r="P36" s="31"/>
      <c r="R36" s="32"/>
      <c r="S36" s="31"/>
      <c r="U36" s="30"/>
      <c r="V36" s="29"/>
      <c r="X36" s="28"/>
      <c r="Y36" s="27"/>
      <c r="Z36" s="26"/>
    </row>
    <row r="37" spans="1:27" hidden="1" x14ac:dyDescent="0.3">
      <c r="A37" s="1">
        <v>12</v>
      </c>
      <c r="B37" s="39">
        <f>EOMONTH(B36,1)</f>
        <v>41213</v>
      </c>
      <c r="C37" s="33"/>
      <c r="D37" s="33"/>
      <c r="E37" s="34"/>
      <c r="F37" s="38"/>
      <c r="G37" s="38"/>
      <c r="H37" s="37"/>
      <c r="I37" s="36"/>
      <c r="J37" s="35"/>
      <c r="K37" s="33"/>
      <c r="L37" s="34"/>
      <c r="M37" s="33"/>
      <c r="O37" s="32"/>
      <c r="P37" s="31"/>
      <c r="R37" s="32"/>
      <c r="S37" s="31"/>
      <c r="U37" s="30"/>
      <c r="V37" s="29"/>
      <c r="X37" s="28"/>
      <c r="Y37" s="27"/>
      <c r="Z37" s="26"/>
    </row>
    <row r="38" spans="1:27" hidden="1" x14ac:dyDescent="0.3">
      <c r="B38" s="55"/>
      <c r="F38" s="3"/>
      <c r="H38" s="54"/>
      <c r="I38" s="54"/>
      <c r="J38" s="52"/>
      <c r="K38" s="52"/>
      <c r="U38" s="51"/>
      <c r="V38" s="51"/>
      <c r="X38" s="50"/>
      <c r="Y38" s="50"/>
      <c r="Z38" s="42"/>
    </row>
    <row r="39" spans="1:27" s="13" customFormat="1" ht="26.25" hidden="1" customHeight="1" x14ac:dyDescent="0.3">
      <c r="B39" s="25" t="s">
        <v>5</v>
      </c>
      <c r="C39" s="23">
        <f>SUM(C26:C37)</f>
        <v>0</v>
      </c>
      <c r="D39" s="23">
        <f>SUM(D26:D37)</f>
        <v>0</v>
      </c>
      <c r="E39" s="23">
        <f>SUM(E26:E37)</f>
        <v>0</v>
      </c>
      <c r="F39" s="22">
        <f>SUM(F26:F37)</f>
        <v>0</v>
      </c>
      <c r="G39" s="22">
        <f>SUM(G26:G37)</f>
        <v>0</v>
      </c>
      <c r="H39" s="21" t="e">
        <f>G39/F39</f>
        <v>#DIV/0!</v>
      </c>
      <c r="I39" s="24" t="e">
        <f>F39/E39</f>
        <v>#DIV/0!</v>
      </c>
      <c r="J39" s="23" t="e">
        <f>E39/K39</f>
        <v>#DIV/0!</v>
      </c>
      <c r="K39" s="23">
        <f>SUM(K26:K37)</f>
        <v>0</v>
      </c>
      <c r="L39" s="23">
        <f>SUM(L26:L37)</f>
        <v>0</v>
      </c>
      <c r="M39" s="23">
        <f>SUM(M26:M37)</f>
        <v>0</v>
      </c>
      <c r="N39" s="20"/>
      <c r="O39" s="22">
        <f>SUM(O26:O37)</f>
        <v>0</v>
      </c>
      <c r="P39" s="22">
        <f>SUM(P26:P37)</f>
        <v>0</v>
      </c>
      <c r="Q39" s="20"/>
      <c r="R39" s="22">
        <f>SUM(R26:R37)</f>
        <v>0</v>
      </c>
      <c r="S39" s="22">
        <f>SUM(S26:S37)</f>
        <v>0</v>
      </c>
      <c r="T39" s="20"/>
      <c r="U39" s="21" t="e">
        <f>(R39/O39)</f>
        <v>#DIV/0!</v>
      </c>
      <c r="V39" s="21" t="e">
        <f>S39/P39</f>
        <v>#DIV/0!</v>
      </c>
      <c r="W39" s="20"/>
      <c r="X39" s="19" t="e">
        <f>R39/L39</f>
        <v>#DIV/0!</v>
      </c>
      <c r="Y39" s="19" t="e">
        <f>S39/M39</f>
        <v>#DIV/0!</v>
      </c>
      <c r="Z39" s="18" t="e">
        <f>P39/F39</f>
        <v>#DIV/0!</v>
      </c>
      <c r="AA39" s="14"/>
    </row>
    <row r="40" spans="1:27" s="13" customFormat="1" ht="26.25" hidden="1" customHeight="1" x14ac:dyDescent="0.3">
      <c r="B40" s="17" t="s">
        <v>4</v>
      </c>
      <c r="C40" s="10" t="e">
        <f>AVERAGEIF(C26:C37,"&gt;0")</f>
        <v>#DIV/0!</v>
      </c>
      <c r="D40" s="10" t="e">
        <f>AVERAGEIF(D26:D37,"&gt;0")</f>
        <v>#DIV/0!</v>
      </c>
      <c r="E40" s="10" t="e">
        <f>AVERAGEIF(E26:E37,"&gt;0")</f>
        <v>#DIV/0!</v>
      </c>
      <c r="F40" s="9" t="e">
        <f>AVERAGEIF(F26:F37,"&gt;0")</f>
        <v>#DIV/0!</v>
      </c>
      <c r="G40" s="9" t="e">
        <f>AVERAGEIF(G26:G37,"&gt;0")</f>
        <v>#DIV/0!</v>
      </c>
      <c r="H40" s="7" t="e">
        <f>G40/F40</f>
        <v>#DIV/0!</v>
      </c>
      <c r="I40" s="11" t="e">
        <f>F40/E40</f>
        <v>#DIV/0!</v>
      </c>
      <c r="J40" s="10" t="e">
        <f>E40/K40</f>
        <v>#DIV/0!</v>
      </c>
      <c r="K40" s="10" t="e">
        <f>AVERAGEIF(K26:K37,"&gt;0")</f>
        <v>#DIV/0!</v>
      </c>
      <c r="L40" s="10" t="e">
        <f>AVERAGEIF(L26:L37,"&gt;0")</f>
        <v>#DIV/0!</v>
      </c>
      <c r="M40" s="10" t="e">
        <f>AVERAGEIF(M26:M37,"&gt;0")</f>
        <v>#DIV/0!</v>
      </c>
      <c r="N40" s="15"/>
      <c r="O40" s="9" t="e">
        <f>AVERAGEIF(O26:O37,"&gt;0")</f>
        <v>#DIV/0!</v>
      </c>
      <c r="P40" s="9" t="e">
        <f>AVERAGEIF(P26:P37,"&gt;0")</f>
        <v>#DIV/0!</v>
      </c>
      <c r="Q40" s="16"/>
      <c r="R40" s="9" t="e">
        <f>AVERAGEIF(R26:R37,"&gt;0")</f>
        <v>#DIV/0!</v>
      </c>
      <c r="S40" s="9" t="e">
        <f>AVERAGEIF(S26:S37,"&gt;0")</f>
        <v>#DIV/0!</v>
      </c>
      <c r="T40" s="15"/>
      <c r="U40" s="7" t="e">
        <f>(R40/O40)</f>
        <v>#DIV/0!</v>
      </c>
      <c r="V40" s="7" t="e">
        <f>S40/P40</f>
        <v>#DIV/0!</v>
      </c>
      <c r="W40" s="6"/>
      <c r="X40" s="5" t="e">
        <f>R40/L40</f>
        <v>#DIV/0!</v>
      </c>
      <c r="Y40" s="5" t="e">
        <f>S40/M40</f>
        <v>#DIV/0!</v>
      </c>
      <c r="Z40" s="4" t="e">
        <f>P40/F40</f>
        <v>#DIV/0!</v>
      </c>
      <c r="AA40" s="14"/>
    </row>
    <row r="41" spans="1:27" s="13" customFormat="1" ht="33" hidden="1" customHeight="1" x14ac:dyDescent="0.3">
      <c r="B41" s="12" t="s">
        <v>3</v>
      </c>
      <c r="C41" s="10" t="e">
        <f ca="1">AVERAGEIF((OFFSET(C25,1,,$E$3,1)),"&gt;0")</f>
        <v>#DIV/0!</v>
      </c>
      <c r="D41" s="10" t="e">
        <f ca="1">AVERAGEIF((OFFSET(D25,1,,$E$3,1)),"&gt;0")</f>
        <v>#DIV/0!</v>
      </c>
      <c r="E41" s="10" t="e">
        <f ca="1">AVERAGEIF((OFFSET(E25,1,,$E$3,1)),"&gt;0")</f>
        <v>#DIV/0!</v>
      </c>
      <c r="F41" s="9" t="e">
        <f ca="1">AVERAGEIF((OFFSET(F25,1,,$E$3,1)),"&gt;0")</f>
        <v>#DIV/0!</v>
      </c>
      <c r="G41" s="9" t="e">
        <f ca="1">AVERAGEIF((OFFSET(G25,1,,$E$3,1)),"&gt;0")</f>
        <v>#DIV/0!</v>
      </c>
      <c r="H41" s="7" t="e">
        <f ca="1">G41/F41</f>
        <v>#DIV/0!</v>
      </c>
      <c r="I41" s="11" t="e">
        <f ca="1">F41/E41</f>
        <v>#DIV/0!</v>
      </c>
      <c r="J41" s="10" t="e">
        <f ca="1">E41/K41</f>
        <v>#DIV/0!</v>
      </c>
      <c r="K41" s="10" t="e">
        <f ca="1">AVERAGEIF((OFFSET(K25,1,,$E$3,1)),"&gt;0")</f>
        <v>#DIV/0!</v>
      </c>
      <c r="L41" s="10" t="e">
        <f ca="1">AVERAGEIF((OFFSET(L25,1,,$E$3,1)),"&gt;0")</f>
        <v>#DIV/0!</v>
      </c>
      <c r="M41" s="10" t="e">
        <f ca="1">AVERAGEIF((OFFSET(M25,1,,$E$3,1)),"&gt;0")</f>
        <v>#DIV/0!</v>
      </c>
      <c r="N41" s="10"/>
      <c r="O41" s="9" t="e">
        <f ca="1">AVERAGEIF((OFFSET(O25,1,,$E$3,1)),"&gt;0")</f>
        <v>#DIV/0!</v>
      </c>
      <c r="P41" s="9" t="e">
        <f ca="1">AVERAGEIF((OFFSET(P25,1,,$E$3,1)),"&gt;0")</f>
        <v>#DIV/0!</v>
      </c>
      <c r="Q41" s="10"/>
      <c r="R41" s="9" t="e">
        <f ca="1">AVERAGEIF((OFFSET(R25,1,,$E$3,1)),"&gt;0")</f>
        <v>#DIV/0!</v>
      </c>
      <c r="S41" s="9" t="e">
        <f ca="1">AVERAGEIF((OFFSET(S25,1,,$E$3,1)),"&gt;0")</f>
        <v>#DIV/0!</v>
      </c>
      <c r="T41" s="8"/>
      <c r="U41" s="7" t="e">
        <f ca="1">(R41/O41)</f>
        <v>#DIV/0!</v>
      </c>
      <c r="V41" s="7" t="e">
        <f ca="1">S41/P41</f>
        <v>#DIV/0!</v>
      </c>
      <c r="W41" s="6"/>
      <c r="X41" s="5" t="e">
        <f ca="1">R41/L41</f>
        <v>#DIV/0!</v>
      </c>
      <c r="Y41" s="5" t="e">
        <f ca="1">S41/M41</f>
        <v>#DIV/0!</v>
      </c>
      <c r="Z41" s="4" t="e">
        <f ca="1">P41/F41</f>
        <v>#DIV/0!</v>
      </c>
      <c r="AA41" s="61"/>
    </row>
    <row r="42" spans="1:27" x14ac:dyDescent="0.3">
      <c r="E42" s="59"/>
      <c r="F42" s="59"/>
      <c r="G42" s="60"/>
      <c r="H42" s="59"/>
      <c r="I42" s="59"/>
      <c r="J42" s="59"/>
      <c r="K42" s="59"/>
      <c r="L42" s="59"/>
      <c r="M42" s="59"/>
      <c r="N42" s="59"/>
      <c r="O42" s="60"/>
      <c r="P42" s="60"/>
      <c r="Q42" s="60"/>
      <c r="R42" s="60"/>
      <c r="S42" s="60"/>
      <c r="T42" s="59"/>
      <c r="U42" s="58"/>
      <c r="V42" s="58"/>
      <c r="W42" s="57"/>
      <c r="X42" s="56"/>
      <c r="Y42" s="56"/>
      <c r="Z42" s="42"/>
    </row>
    <row r="43" spans="1:27" ht="15.6" x14ac:dyDescent="0.3">
      <c r="B43" s="49" t="str">
        <f>IF(LEN(B25)=4,+B25+1,LEFT(B25,4)+1 &amp; "-" &amp; RIGHT(B25,4)+1)</f>
        <v>2012-2013</v>
      </c>
      <c r="C43" s="48"/>
      <c r="D43" s="48"/>
      <c r="F43" s="48"/>
      <c r="G43" s="46"/>
      <c r="H43" s="48"/>
      <c r="I43" s="48"/>
      <c r="J43" s="48"/>
      <c r="K43" s="48"/>
      <c r="L43" s="48"/>
      <c r="M43" s="48"/>
      <c r="N43" s="44"/>
      <c r="O43" s="46"/>
      <c r="P43" s="46"/>
      <c r="Q43" s="47"/>
      <c r="R43" s="46"/>
      <c r="S43" s="46"/>
      <c r="T43" s="44"/>
      <c r="U43" s="45"/>
      <c r="V43" s="45"/>
      <c r="W43" s="44"/>
      <c r="X43" s="43"/>
      <c r="Y43" s="43"/>
      <c r="Z43" s="42"/>
    </row>
    <row r="44" spans="1:27" x14ac:dyDescent="0.3">
      <c r="A44" s="1">
        <v>1</v>
      </c>
      <c r="B44" s="39">
        <f>EOMONTH(B37,1)</f>
        <v>41243</v>
      </c>
      <c r="C44" s="33">
        <v>197</v>
      </c>
      <c r="D44" s="33">
        <v>582</v>
      </c>
      <c r="E44" s="34">
        <f t="shared" ref="E44:E55" si="0">D44+C44</f>
        <v>779</v>
      </c>
      <c r="F44" s="38">
        <v>32608.76</v>
      </c>
      <c r="G44" s="38">
        <v>9027.0400000000009</v>
      </c>
      <c r="H44" s="37">
        <f>IF(F44&gt;0,G44/F44,"-")</f>
        <v>0.27682868039140407</v>
      </c>
      <c r="I44" s="36">
        <f>IF(E44&gt;0,F44/E44,0)</f>
        <v>41.859768934531445</v>
      </c>
      <c r="J44" s="35">
        <f>IF(E44&gt;0,E44/K44,"-")</f>
        <v>25.966666666666665</v>
      </c>
      <c r="K44" s="33">
        <v>30</v>
      </c>
      <c r="L44" s="34">
        <f t="shared" ref="L44:L55" si="1">E44-M44</f>
        <v>248</v>
      </c>
      <c r="M44" s="33">
        <v>531</v>
      </c>
      <c r="O44" s="41">
        <f t="shared" ref="O44:O55" si="2">F44-P44</f>
        <v>13877.699999999997</v>
      </c>
      <c r="P44" s="31">
        <v>18731.060000000001</v>
      </c>
      <c r="R44" s="32">
        <f t="shared" ref="R44:R55" si="3">G44-S44</f>
        <v>3643.5600000000013</v>
      </c>
      <c r="S44" s="31">
        <v>5383.48</v>
      </c>
      <c r="U44" s="30">
        <f>IF(O44&gt;0,R44/O44,"-")</f>
        <v>0.26254782853066444</v>
      </c>
      <c r="V44" s="29">
        <f>IF(P44&gt;0,S44/P44,"-")</f>
        <v>0.28740925500211945</v>
      </c>
      <c r="X44" s="28">
        <f>IF(L44&gt;0,R44/L44,0)</f>
        <v>14.691774193548392</v>
      </c>
      <c r="Y44" s="27">
        <f>IF(M44&gt;0,S44/M44,0)</f>
        <v>10.138380414312618</v>
      </c>
      <c r="Z44" s="26">
        <f>IF(P44&gt;0,P44/F44,"-")</f>
        <v>0.57441803981506812</v>
      </c>
    </row>
    <row r="45" spans="1:27" x14ac:dyDescent="0.3">
      <c r="A45" s="1">
        <v>2</v>
      </c>
      <c r="B45" s="39">
        <f>EOMONTH(B44,1)</f>
        <v>41274</v>
      </c>
      <c r="C45" s="33">
        <v>242</v>
      </c>
      <c r="D45" s="33">
        <v>584</v>
      </c>
      <c r="E45" s="34">
        <f t="shared" si="0"/>
        <v>826</v>
      </c>
      <c r="F45" s="38">
        <v>33200</v>
      </c>
      <c r="G45" s="38">
        <v>9242</v>
      </c>
      <c r="H45" s="37">
        <f>IF(F45&gt;0,G45/F45,"-")</f>
        <v>0.27837349397590361</v>
      </c>
      <c r="I45" s="36">
        <f>IF(E45&gt;0,F45/E45,0)</f>
        <v>40.19370460048426</v>
      </c>
      <c r="J45" s="35">
        <f t="shared" ref="J45:J55" si="4">IF(E45&gt;0,E45/K45,"-")</f>
        <v>29.5</v>
      </c>
      <c r="K45" s="33">
        <v>28</v>
      </c>
      <c r="L45" s="34">
        <f t="shared" si="1"/>
        <v>272</v>
      </c>
      <c r="M45" s="33">
        <v>554</v>
      </c>
      <c r="O45" s="32">
        <f t="shared" si="2"/>
        <v>12937</v>
      </c>
      <c r="P45" s="31">
        <v>20263</v>
      </c>
      <c r="R45" s="32">
        <f t="shared" si="3"/>
        <v>3707</v>
      </c>
      <c r="S45" s="31">
        <v>5535</v>
      </c>
      <c r="U45" s="30">
        <f t="shared" ref="U45:V55" si="5">IF(O45&gt;0,R45/O45,"-")</f>
        <v>0.28654247507150032</v>
      </c>
      <c r="V45" s="29">
        <f t="shared" si="5"/>
        <v>0.27315797265952724</v>
      </c>
      <c r="X45" s="28">
        <f t="shared" ref="X45:Y55" si="6">IF(L45&gt;0,R45/L45,0)</f>
        <v>13.628676470588236</v>
      </c>
      <c r="Y45" s="27">
        <f t="shared" si="6"/>
        <v>9.9909747292418771</v>
      </c>
      <c r="Z45" s="26">
        <f t="shared" ref="Z45:Z55" si="7">IF(P45&gt;0,P45/F45,"-")</f>
        <v>0.61033132530120482</v>
      </c>
    </row>
    <row r="46" spans="1:27" x14ac:dyDescent="0.3">
      <c r="A46" s="1">
        <v>3</v>
      </c>
      <c r="B46" s="39">
        <f>EOMONTH(B45,1)</f>
        <v>41305</v>
      </c>
      <c r="C46" s="33">
        <v>201</v>
      </c>
      <c r="D46" s="33">
        <v>694</v>
      </c>
      <c r="E46" s="34">
        <f t="shared" si="0"/>
        <v>895</v>
      </c>
      <c r="F46" s="38">
        <v>36966.85</v>
      </c>
      <c r="G46" s="38">
        <v>10622.56</v>
      </c>
      <c r="H46" s="37">
        <f>IF(F46&gt;0,G46/F46,"-")</f>
        <v>0.28735366957152153</v>
      </c>
      <c r="I46" s="36">
        <f t="shared" ref="I46:I55" si="8">IF(E46&gt;0,F46/E46,0)</f>
        <v>41.303743016759775</v>
      </c>
      <c r="J46" s="35">
        <f t="shared" si="4"/>
        <v>29.833333333333332</v>
      </c>
      <c r="K46" s="33">
        <v>30</v>
      </c>
      <c r="L46" s="34">
        <f t="shared" si="1"/>
        <v>264</v>
      </c>
      <c r="M46" s="33">
        <v>631</v>
      </c>
      <c r="O46" s="32">
        <f t="shared" si="2"/>
        <v>13044.079999999998</v>
      </c>
      <c r="P46" s="31">
        <v>23922.77</v>
      </c>
      <c r="R46" s="32">
        <f t="shared" si="3"/>
        <v>3907.3999999999996</v>
      </c>
      <c r="S46" s="31">
        <v>6715.16</v>
      </c>
      <c r="U46" s="30">
        <f t="shared" si="5"/>
        <v>0.29955351393122398</v>
      </c>
      <c r="V46" s="29">
        <f t="shared" si="5"/>
        <v>0.28070160771516006</v>
      </c>
      <c r="X46" s="28">
        <f t="shared" si="6"/>
        <v>14.800757575757574</v>
      </c>
      <c r="Y46" s="27">
        <f t="shared" si="6"/>
        <v>10.642091917591125</v>
      </c>
      <c r="Z46" s="26">
        <f t="shared" si="7"/>
        <v>0.64714115484548995</v>
      </c>
    </row>
    <row r="47" spans="1:27" x14ac:dyDescent="0.3">
      <c r="A47" s="1">
        <v>4</v>
      </c>
      <c r="B47" s="39">
        <f>EOMONTH(B46,1)</f>
        <v>41333</v>
      </c>
      <c r="C47" s="33">
        <v>342</v>
      </c>
      <c r="D47" s="33">
        <v>644</v>
      </c>
      <c r="E47" s="34">
        <f t="shared" si="0"/>
        <v>986</v>
      </c>
      <c r="F47" s="38">
        <v>40493.040000000001</v>
      </c>
      <c r="G47" s="38">
        <v>11269.26</v>
      </c>
      <c r="H47" s="37">
        <f t="shared" ref="H47:H55" si="9">IF(F47&gt;0,G47/F47,"-")</f>
        <v>0.27830115990303517</v>
      </c>
      <c r="I47" s="36">
        <f t="shared" si="8"/>
        <v>41.067991886409736</v>
      </c>
      <c r="J47" s="35">
        <f t="shared" si="4"/>
        <v>32.866666666666667</v>
      </c>
      <c r="K47" s="33">
        <v>30</v>
      </c>
      <c r="L47" s="34">
        <f t="shared" si="1"/>
        <v>302</v>
      </c>
      <c r="M47" s="33">
        <v>684</v>
      </c>
      <c r="O47" s="32">
        <f t="shared" si="2"/>
        <v>14371.060000000001</v>
      </c>
      <c r="P47" s="31">
        <v>26121.98</v>
      </c>
      <c r="R47" s="32">
        <f t="shared" si="3"/>
        <v>4194.93</v>
      </c>
      <c r="S47" s="31">
        <v>7074.33</v>
      </c>
      <c r="U47" s="30">
        <f t="shared" si="5"/>
        <v>0.29190122370931582</v>
      </c>
      <c r="V47" s="29">
        <f t="shared" si="5"/>
        <v>0.27081905736088918</v>
      </c>
      <c r="X47" s="28">
        <f t="shared" si="6"/>
        <v>13.890496688741722</v>
      </c>
      <c r="Y47" s="27">
        <f t="shared" si="6"/>
        <v>10.342587719298246</v>
      </c>
      <c r="Z47" s="26">
        <f t="shared" si="7"/>
        <v>0.64509802178349662</v>
      </c>
    </row>
    <row r="48" spans="1:27" x14ac:dyDescent="0.3">
      <c r="A48" s="2">
        <v>5</v>
      </c>
      <c r="B48" s="39">
        <f>EOMONTH(B47,1)</f>
        <v>41364</v>
      </c>
      <c r="C48" s="33">
        <v>263</v>
      </c>
      <c r="D48" s="33">
        <v>745</v>
      </c>
      <c r="E48" s="34">
        <f t="shared" si="0"/>
        <v>1008</v>
      </c>
      <c r="F48" s="38">
        <v>45384.31</v>
      </c>
      <c r="G48" s="38">
        <v>12119.23</v>
      </c>
      <c r="H48" s="37">
        <f t="shared" si="9"/>
        <v>0.26703567818922441</v>
      </c>
      <c r="I48" s="36">
        <f t="shared" si="8"/>
        <v>45.024117063492064</v>
      </c>
      <c r="J48" s="35">
        <f t="shared" si="4"/>
        <v>33.6</v>
      </c>
      <c r="K48" s="33">
        <v>30</v>
      </c>
      <c r="L48" s="34">
        <f t="shared" si="1"/>
        <v>292</v>
      </c>
      <c r="M48" s="33">
        <v>716</v>
      </c>
      <c r="O48" s="32">
        <f t="shared" si="2"/>
        <v>14429.029999999999</v>
      </c>
      <c r="P48" s="31">
        <v>30955.279999999999</v>
      </c>
      <c r="Q48" s="40"/>
      <c r="R48" s="32">
        <f t="shared" si="3"/>
        <v>4334.5499999999993</v>
      </c>
      <c r="S48" s="31">
        <v>7784.68</v>
      </c>
      <c r="U48" s="30">
        <f t="shared" si="5"/>
        <v>0.30040480891646909</v>
      </c>
      <c r="V48" s="29">
        <f t="shared" si="5"/>
        <v>0.25148149201040987</v>
      </c>
      <c r="W48" s="2"/>
      <c r="X48" s="28">
        <f t="shared" si="6"/>
        <v>14.844349315068492</v>
      </c>
      <c r="Y48" s="27">
        <f t="shared" si="6"/>
        <v>10.87245810055866</v>
      </c>
      <c r="Z48" s="26">
        <f t="shared" si="7"/>
        <v>0.68207008104783351</v>
      </c>
    </row>
    <row r="49" spans="1:27" x14ac:dyDescent="0.3">
      <c r="A49" s="2">
        <v>6</v>
      </c>
      <c r="B49" s="39">
        <f>EOMONTH(B48,1)</f>
        <v>41394</v>
      </c>
      <c r="C49" s="33">
        <v>255</v>
      </c>
      <c r="D49" s="33">
        <v>785</v>
      </c>
      <c r="E49" s="34">
        <f t="shared" si="0"/>
        <v>1040</v>
      </c>
      <c r="F49" s="38">
        <v>42472.25</v>
      </c>
      <c r="G49" s="38">
        <v>11757.85</v>
      </c>
      <c r="H49" s="37">
        <f t="shared" si="9"/>
        <v>0.27683605177498249</v>
      </c>
      <c r="I49" s="36">
        <f t="shared" si="8"/>
        <v>40.838701923076925</v>
      </c>
      <c r="J49" s="35">
        <f t="shared" si="4"/>
        <v>35.862068965517238</v>
      </c>
      <c r="K49" s="33">
        <v>29</v>
      </c>
      <c r="L49" s="34">
        <f t="shared" si="1"/>
        <v>304</v>
      </c>
      <c r="M49" s="33">
        <v>736</v>
      </c>
      <c r="O49" s="32">
        <f t="shared" si="2"/>
        <v>13779.509999999998</v>
      </c>
      <c r="P49" s="31">
        <v>28692.74</v>
      </c>
      <c r="Q49" s="40"/>
      <c r="R49" s="32">
        <f t="shared" si="3"/>
        <v>4159.4500000000007</v>
      </c>
      <c r="S49" s="31">
        <v>7598.4</v>
      </c>
      <c r="U49" s="30">
        <f t="shared" si="5"/>
        <v>0.30185761322427296</v>
      </c>
      <c r="V49" s="29">
        <f t="shared" si="5"/>
        <v>0.26481960244995767</v>
      </c>
      <c r="W49" s="2"/>
      <c r="X49" s="28">
        <f t="shared" si="6"/>
        <v>13.682401315789477</v>
      </c>
      <c r="Y49" s="27">
        <f t="shared" si="6"/>
        <v>10.32391304347826</v>
      </c>
      <c r="Z49" s="26">
        <f t="shared" si="7"/>
        <v>0.67556439793041345</v>
      </c>
    </row>
    <row r="50" spans="1:27" x14ac:dyDescent="0.3">
      <c r="A50" s="2">
        <v>7</v>
      </c>
      <c r="B50" s="39">
        <f>EOMONTH(B49,1)</f>
        <v>41425</v>
      </c>
      <c r="C50" s="33">
        <v>253</v>
      </c>
      <c r="D50" s="33">
        <v>917</v>
      </c>
      <c r="E50" s="34">
        <f t="shared" si="0"/>
        <v>1170</v>
      </c>
      <c r="F50" s="38">
        <v>50809.3</v>
      </c>
      <c r="G50" s="38">
        <v>13395.82</v>
      </c>
      <c r="H50" s="37">
        <f t="shared" si="9"/>
        <v>0.26364897764779283</v>
      </c>
      <c r="I50" s="36">
        <f t="shared" si="8"/>
        <v>43.426752136752143</v>
      </c>
      <c r="J50" s="35">
        <f t="shared" si="4"/>
        <v>39</v>
      </c>
      <c r="K50" s="33">
        <v>30</v>
      </c>
      <c r="L50" s="34">
        <f t="shared" si="1"/>
        <v>354</v>
      </c>
      <c r="M50" s="33">
        <v>816</v>
      </c>
      <c r="O50" s="32">
        <f t="shared" si="2"/>
        <v>18027.480000000003</v>
      </c>
      <c r="P50" s="31">
        <v>32781.82</v>
      </c>
      <c r="Q50" s="40"/>
      <c r="R50" s="32">
        <f t="shared" si="3"/>
        <v>5508.6799999999994</v>
      </c>
      <c r="S50" s="31">
        <v>7887.14</v>
      </c>
      <c r="U50" s="30">
        <f t="shared" si="5"/>
        <v>0.30557127230206321</v>
      </c>
      <c r="V50" s="29">
        <f t="shared" si="5"/>
        <v>0.24059493951220526</v>
      </c>
      <c r="W50" s="2"/>
      <c r="X50" s="28">
        <f t="shared" si="6"/>
        <v>15.561242937853105</v>
      </c>
      <c r="Y50" s="27">
        <f t="shared" si="6"/>
        <v>9.6656127450980396</v>
      </c>
      <c r="Z50" s="26">
        <f t="shared" si="7"/>
        <v>0.64519330122635021</v>
      </c>
    </row>
    <row r="51" spans="1:27" x14ac:dyDescent="0.3">
      <c r="A51" s="2">
        <v>8</v>
      </c>
      <c r="B51" s="39">
        <f>EOMONTH(B50,1)</f>
        <v>41455</v>
      </c>
      <c r="C51" s="33">
        <v>236</v>
      </c>
      <c r="D51" s="33">
        <v>648</v>
      </c>
      <c r="E51" s="34">
        <f t="shared" si="0"/>
        <v>884</v>
      </c>
      <c r="F51" s="38">
        <v>34665.120000000003</v>
      </c>
      <c r="G51" s="38">
        <v>10358.32</v>
      </c>
      <c r="H51" s="37">
        <f t="shared" si="9"/>
        <v>0.29881102387644987</v>
      </c>
      <c r="I51" s="36">
        <f t="shared" si="8"/>
        <v>39.213936651583715</v>
      </c>
      <c r="J51" s="35">
        <f t="shared" si="4"/>
        <v>28.516129032258064</v>
      </c>
      <c r="K51" s="33">
        <v>31</v>
      </c>
      <c r="L51" s="34">
        <f t="shared" si="1"/>
        <v>284</v>
      </c>
      <c r="M51" s="33">
        <v>600</v>
      </c>
      <c r="O51" s="32">
        <f t="shared" si="2"/>
        <v>13400.390000000003</v>
      </c>
      <c r="P51" s="31">
        <v>21264.73</v>
      </c>
      <c r="Q51" s="40"/>
      <c r="R51" s="32">
        <f t="shared" si="3"/>
        <v>4016.5599999999995</v>
      </c>
      <c r="S51" s="31">
        <v>6341.76</v>
      </c>
      <c r="U51" s="30">
        <f t="shared" si="5"/>
        <v>0.29973455996429943</v>
      </c>
      <c r="V51" s="29">
        <f t="shared" si="5"/>
        <v>0.29822903935295675</v>
      </c>
      <c r="W51" s="2"/>
      <c r="X51" s="28">
        <f t="shared" si="6"/>
        <v>14.142816901408448</v>
      </c>
      <c r="Y51" s="27">
        <f t="shared" si="6"/>
        <v>10.569600000000001</v>
      </c>
      <c r="Z51" s="26">
        <f t="shared" si="7"/>
        <v>0.61343304162801104</v>
      </c>
    </row>
    <row r="52" spans="1:27" x14ac:dyDescent="0.3">
      <c r="A52" s="2">
        <v>9</v>
      </c>
      <c r="B52" s="39">
        <f>EOMONTH(B51,1)</f>
        <v>41486</v>
      </c>
      <c r="C52" s="33">
        <v>233</v>
      </c>
      <c r="D52" s="33">
        <v>887</v>
      </c>
      <c r="E52" s="34">
        <f t="shared" si="0"/>
        <v>1120</v>
      </c>
      <c r="F52" s="38">
        <v>43505.31</v>
      </c>
      <c r="G52" s="38">
        <v>12647.77</v>
      </c>
      <c r="H52" s="37">
        <f t="shared" si="9"/>
        <v>0.29071784570665055</v>
      </c>
      <c r="I52" s="36">
        <f t="shared" si="8"/>
        <v>38.844026785714284</v>
      </c>
      <c r="J52" s="35">
        <f t="shared" si="4"/>
        <v>38.620689655172413</v>
      </c>
      <c r="K52" s="33">
        <v>29</v>
      </c>
      <c r="L52" s="34">
        <f t="shared" si="1"/>
        <v>359</v>
      </c>
      <c r="M52" s="33">
        <v>761</v>
      </c>
      <c r="O52" s="32">
        <f t="shared" si="2"/>
        <v>18417.789999999997</v>
      </c>
      <c r="P52" s="31">
        <v>25087.52</v>
      </c>
      <c r="Q52" s="40"/>
      <c r="R52" s="32">
        <f t="shared" si="3"/>
        <v>5436.84</v>
      </c>
      <c r="S52" s="31">
        <v>7210.93</v>
      </c>
      <c r="U52" s="30">
        <f t="shared" si="5"/>
        <v>0.29519502611333936</v>
      </c>
      <c r="V52" s="29">
        <f t="shared" si="5"/>
        <v>0.28743096168931803</v>
      </c>
      <c r="W52" s="2"/>
      <c r="X52" s="28">
        <f t="shared" si="6"/>
        <v>15.144401114206129</v>
      </c>
      <c r="Y52" s="27">
        <f t="shared" si="6"/>
        <v>9.4755978975032864</v>
      </c>
      <c r="Z52" s="26">
        <f t="shared" si="7"/>
        <v>0.5766542061187474</v>
      </c>
    </row>
    <row r="53" spans="1:27" x14ac:dyDescent="0.3">
      <c r="A53" s="1">
        <v>10</v>
      </c>
      <c r="B53" s="39">
        <f>EOMONTH(B52,1)</f>
        <v>41517</v>
      </c>
      <c r="C53" s="33">
        <v>269</v>
      </c>
      <c r="D53" s="33">
        <v>911</v>
      </c>
      <c r="E53" s="34">
        <f t="shared" si="0"/>
        <v>1180</v>
      </c>
      <c r="F53" s="38">
        <v>44024.02</v>
      </c>
      <c r="G53" s="38">
        <v>12933.21</v>
      </c>
      <c r="H53" s="37">
        <f t="shared" si="9"/>
        <v>0.2937762158021916</v>
      </c>
      <c r="I53" s="36">
        <f t="shared" si="8"/>
        <v>37.308491525423726</v>
      </c>
      <c r="J53" s="35">
        <f t="shared" si="4"/>
        <v>39.333333333333336</v>
      </c>
      <c r="K53" s="33">
        <v>30</v>
      </c>
      <c r="L53" s="34">
        <f t="shared" si="1"/>
        <v>369</v>
      </c>
      <c r="M53" s="33">
        <v>811</v>
      </c>
      <c r="O53" s="32">
        <f t="shared" si="2"/>
        <v>18337.599999999999</v>
      </c>
      <c r="P53" s="31">
        <v>25686.42</v>
      </c>
      <c r="R53" s="32">
        <f t="shared" si="3"/>
        <v>5437.6399999999994</v>
      </c>
      <c r="S53" s="31">
        <v>7495.57</v>
      </c>
      <c r="U53" s="30">
        <f t="shared" si="5"/>
        <v>0.29652953494459472</v>
      </c>
      <c r="V53" s="29">
        <f t="shared" si="5"/>
        <v>0.29181061432461203</v>
      </c>
      <c r="X53" s="28">
        <f t="shared" si="6"/>
        <v>14.736151761517613</v>
      </c>
      <c r="Y53" s="27">
        <f t="shared" si="6"/>
        <v>9.242379778051788</v>
      </c>
      <c r="Z53" s="26">
        <f t="shared" si="7"/>
        <v>0.58346375455944277</v>
      </c>
    </row>
    <row r="54" spans="1:27" x14ac:dyDescent="0.3">
      <c r="A54" s="1">
        <v>11</v>
      </c>
      <c r="B54" s="39">
        <f>EOMONTH(B53,1)</f>
        <v>41547</v>
      </c>
      <c r="C54" s="33">
        <v>221</v>
      </c>
      <c r="D54" s="33">
        <v>860</v>
      </c>
      <c r="E54" s="34">
        <f t="shared" si="0"/>
        <v>1081</v>
      </c>
      <c r="F54" s="38">
        <v>49224.54</v>
      </c>
      <c r="G54" s="38">
        <v>11857.73</v>
      </c>
      <c r="H54" s="37">
        <f t="shared" si="9"/>
        <v>0.24089062081636517</v>
      </c>
      <c r="I54" s="36">
        <f t="shared" si="8"/>
        <v>45.536114708603144</v>
      </c>
      <c r="J54" s="35">
        <f t="shared" si="4"/>
        <v>36.033333333333331</v>
      </c>
      <c r="K54" s="33">
        <v>30</v>
      </c>
      <c r="L54" s="34">
        <f t="shared" si="1"/>
        <v>359</v>
      </c>
      <c r="M54" s="33">
        <v>722</v>
      </c>
      <c r="O54" s="32">
        <f t="shared" si="2"/>
        <v>23199.23</v>
      </c>
      <c r="P54" s="31">
        <v>26025.31</v>
      </c>
      <c r="R54" s="32">
        <f t="shared" si="3"/>
        <v>5329.29</v>
      </c>
      <c r="S54" s="31">
        <v>6528.44</v>
      </c>
      <c r="U54" s="30">
        <f t="shared" si="5"/>
        <v>0.22971840013655626</v>
      </c>
      <c r="V54" s="29">
        <f t="shared" si="5"/>
        <v>0.25084965366406775</v>
      </c>
      <c r="X54" s="28">
        <f t="shared" si="6"/>
        <v>14.844818941504178</v>
      </c>
      <c r="Y54" s="27">
        <f t="shared" si="6"/>
        <v>9.042160664819944</v>
      </c>
      <c r="Z54" s="26">
        <f t="shared" si="7"/>
        <v>0.52870600720697447</v>
      </c>
    </row>
    <row r="55" spans="1:27" x14ac:dyDescent="0.3">
      <c r="A55" s="1">
        <v>12</v>
      </c>
      <c r="B55" s="39">
        <f>EOMONTH(B54,1)</f>
        <v>41578</v>
      </c>
      <c r="C55" s="33">
        <v>269</v>
      </c>
      <c r="D55" s="33">
        <v>857</v>
      </c>
      <c r="E55" s="34">
        <f t="shared" si="0"/>
        <v>1126</v>
      </c>
      <c r="F55" s="38">
        <v>48389.01</v>
      </c>
      <c r="G55" s="38">
        <v>12238.92</v>
      </c>
      <c r="H55" s="37">
        <f t="shared" si="9"/>
        <v>0.25292767923956289</v>
      </c>
      <c r="I55" s="36">
        <f t="shared" si="8"/>
        <v>42.974253996447601</v>
      </c>
      <c r="J55" s="35">
        <f t="shared" si="4"/>
        <v>37.533333333333331</v>
      </c>
      <c r="K55" s="33">
        <v>30</v>
      </c>
      <c r="L55" s="34">
        <f t="shared" si="1"/>
        <v>354</v>
      </c>
      <c r="M55" s="33">
        <v>772</v>
      </c>
      <c r="O55" s="32">
        <f t="shared" si="2"/>
        <v>21548.33</v>
      </c>
      <c r="P55" s="31">
        <v>26840.68</v>
      </c>
      <c r="R55" s="32">
        <f t="shared" si="3"/>
        <v>5193.88</v>
      </c>
      <c r="S55" s="31">
        <v>7045.04</v>
      </c>
      <c r="U55" s="30">
        <f t="shared" si="5"/>
        <v>0.24103399196132599</v>
      </c>
      <c r="V55" s="29">
        <f t="shared" si="5"/>
        <v>0.26247621148197436</v>
      </c>
      <c r="X55" s="28">
        <f t="shared" si="6"/>
        <v>14.671977401129944</v>
      </c>
      <c r="Y55" s="27">
        <f t="shared" si="6"/>
        <v>9.1256994818652846</v>
      </c>
      <c r="Z55" s="26">
        <f t="shared" si="7"/>
        <v>0.55468545440379957</v>
      </c>
    </row>
    <row r="56" spans="1:27" x14ac:dyDescent="0.3">
      <c r="B56" s="55"/>
      <c r="F56" s="3"/>
      <c r="H56" s="54"/>
      <c r="I56" s="53"/>
      <c r="J56" s="52"/>
      <c r="K56" s="52"/>
      <c r="U56" s="51"/>
      <c r="V56" s="51"/>
      <c r="X56" s="50"/>
      <c r="Y56" s="50"/>
      <c r="Z56" s="42"/>
    </row>
    <row r="57" spans="1:27" s="13" customFormat="1" ht="26.25" customHeight="1" x14ac:dyDescent="0.3">
      <c r="B57" s="25" t="s">
        <v>5</v>
      </c>
      <c r="C57" s="23">
        <f>SUM(C44:C55)</f>
        <v>2981</v>
      </c>
      <c r="D57" s="23">
        <f>SUM(D44:D55)</f>
        <v>9114</v>
      </c>
      <c r="E57" s="23">
        <f>SUM(E44:E55)</f>
        <v>12095</v>
      </c>
      <c r="F57" s="22">
        <f>SUM(F44:F55)</f>
        <v>501742.51</v>
      </c>
      <c r="G57" s="22">
        <f>SUM(G44:G55)</f>
        <v>137469.71</v>
      </c>
      <c r="H57" s="21">
        <f>G57/F57</f>
        <v>0.27398457826505468</v>
      </c>
      <c r="I57" s="24">
        <f>F57/E57</f>
        <v>41.483465068210002</v>
      </c>
      <c r="J57" s="23">
        <f>E57/K57</f>
        <v>33.879551820728288</v>
      </c>
      <c r="K57" s="23">
        <f>SUM(K44:K55)</f>
        <v>357</v>
      </c>
      <c r="L57" s="23">
        <f>SUM(L44:L55)</f>
        <v>3761</v>
      </c>
      <c r="M57" s="23">
        <f>SUM(M44:M55)</f>
        <v>8334</v>
      </c>
      <c r="N57" s="20"/>
      <c r="O57" s="22">
        <f>SUM(O44:O55)</f>
        <v>195369.2</v>
      </c>
      <c r="P57" s="22">
        <f>SUM(P44:P55)</f>
        <v>306373.31</v>
      </c>
      <c r="Q57" s="20"/>
      <c r="R57" s="22">
        <f>SUM(R44:R55)</f>
        <v>54869.78</v>
      </c>
      <c r="S57" s="22">
        <f>SUM(S44:S55)</f>
        <v>82599.930000000008</v>
      </c>
      <c r="T57" s="20"/>
      <c r="U57" s="21">
        <f>(R57/O57)</f>
        <v>0.280851741216118</v>
      </c>
      <c r="V57" s="21">
        <f>S57/P57</f>
        <v>0.26960550186307025</v>
      </c>
      <c r="W57" s="20"/>
      <c r="X57" s="19">
        <f>R57/L57</f>
        <v>14.58914650358947</v>
      </c>
      <c r="Y57" s="19">
        <f>S57/M57</f>
        <v>9.911198704103672</v>
      </c>
      <c r="Z57" s="18">
        <f>P57/F57</f>
        <v>0.610618601959798</v>
      </c>
      <c r="AA57" s="14"/>
    </row>
    <row r="58" spans="1:27" s="13" customFormat="1" ht="26.25" customHeight="1" x14ac:dyDescent="0.3">
      <c r="B58" s="17" t="s">
        <v>4</v>
      </c>
      <c r="C58" s="10">
        <f>AVERAGEIF(C44:C55,"&gt;0")</f>
        <v>248.41666666666666</v>
      </c>
      <c r="D58" s="10">
        <f>AVERAGEIF(D44:D55,"&gt;0")</f>
        <v>759.5</v>
      </c>
      <c r="E58" s="10">
        <f>AVERAGEIF(E44:E55,"&gt;0")</f>
        <v>1007.9166666666666</v>
      </c>
      <c r="F58" s="9">
        <f>AVERAGEIF(F44:F55,"&gt;0")</f>
        <v>41811.875833333332</v>
      </c>
      <c r="G58" s="9">
        <f>AVERAGEIF(G44:G55,"&gt;0")</f>
        <v>11455.809166666666</v>
      </c>
      <c r="H58" s="7">
        <f>G58/F58</f>
        <v>0.27398457826505473</v>
      </c>
      <c r="I58" s="11">
        <f>F58/E58</f>
        <v>41.483465068210002</v>
      </c>
      <c r="J58" s="10">
        <f>E58/K58</f>
        <v>33.879551820728288</v>
      </c>
      <c r="K58" s="10">
        <f>AVERAGEIF(K44:K55,"&gt;0")</f>
        <v>29.75</v>
      </c>
      <c r="L58" s="10">
        <f>AVERAGEIF(L44:L55,"&gt;0")</f>
        <v>313.41666666666669</v>
      </c>
      <c r="M58" s="10">
        <f>AVERAGEIF(M44:M55,"&gt;0")</f>
        <v>694.5</v>
      </c>
      <c r="N58" s="15"/>
      <c r="O58" s="9">
        <f>AVERAGEIF(O44:O55,"&gt;0")</f>
        <v>16280.766666666668</v>
      </c>
      <c r="P58" s="9">
        <f>AVERAGEIF(P44:P55,"&gt;0")</f>
        <v>25531.109166666665</v>
      </c>
      <c r="Q58" s="16"/>
      <c r="R58" s="9">
        <f>AVERAGEIF(R44:R55,"&gt;0")</f>
        <v>4572.4816666666666</v>
      </c>
      <c r="S58" s="9">
        <f>AVERAGEIF(S44:S55,"&gt;0")</f>
        <v>6883.3275000000003</v>
      </c>
      <c r="T58" s="15"/>
      <c r="U58" s="7">
        <f>(R58/O58)</f>
        <v>0.28085174121611794</v>
      </c>
      <c r="V58" s="7">
        <f>S58/P58</f>
        <v>0.26960550186307031</v>
      </c>
      <c r="W58" s="6"/>
      <c r="X58" s="5">
        <f>R58/L58</f>
        <v>14.58914650358947</v>
      </c>
      <c r="Y58" s="5">
        <f>S58/M58</f>
        <v>9.911198704103672</v>
      </c>
      <c r="Z58" s="4">
        <f>P58/F58</f>
        <v>0.610618601959798</v>
      </c>
      <c r="AA58" s="14"/>
    </row>
    <row r="59" spans="1:27" ht="33" customHeight="1" x14ac:dyDescent="0.25">
      <c r="B59" s="12" t="s">
        <v>3</v>
      </c>
      <c r="C59" s="10">
        <f ca="1">AVERAGEIF((OFFSET(C43,1,,$E$3,1)),"&gt;0")</f>
        <v>197</v>
      </c>
      <c r="D59" s="10">
        <f ca="1">AVERAGEIF((OFFSET(D43,1,,$E$3,1)),"&gt;0")</f>
        <v>582</v>
      </c>
      <c r="E59" s="10">
        <f ca="1">AVERAGEIF((OFFSET(E43,1,,$E$3,1)),"&gt;0")</f>
        <v>779</v>
      </c>
      <c r="F59" s="9">
        <f ca="1">AVERAGEIF((OFFSET(F43,1,,$E$3,1)),"&gt;0")</f>
        <v>32608.76</v>
      </c>
      <c r="G59" s="9">
        <f ca="1">AVERAGEIF((OFFSET(G43,1,,$E$3,1)),"&gt;0")</f>
        <v>9027.0400000000009</v>
      </c>
      <c r="H59" s="7">
        <f ca="1">G59/F59</f>
        <v>0.27682868039140407</v>
      </c>
      <c r="I59" s="11">
        <f ca="1">F59/E59</f>
        <v>41.859768934531445</v>
      </c>
      <c r="J59" s="10">
        <f ca="1">E59/K59</f>
        <v>25.966666666666665</v>
      </c>
      <c r="K59" s="10">
        <f ca="1">AVERAGEIF((OFFSET(K43,1,,$E$3,1)),"&gt;0")</f>
        <v>30</v>
      </c>
      <c r="L59" s="10">
        <f ca="1">AVERAGEIF((OFFSET(L43,1,,$E$3,1)),"&gt;0")</f>
        <v>248</v>
      </c>
      <c r="M59" s="10">
        <f ca="1">AVERAGEIF((OFFSET(M43,1,,$E$3,1)),"&gt;0")</f>
        <v>531</v>
      </c>
      <c r="N59" s="10"/>
      <c r="O59" s="9">
        <f ca="1">AVERAGEIF((OFFSET(O43,1,,$E$3,1)),"&gt;0")</f>
        <v>13877.699999999997</v>
      </c>
      <c r="P59" s="9">
        <f ca="1">AVERAGEIF((OFFSET(P43,1,,$E$3,1)),"&gt;0")</f>
        <v>18731.060000000001</v>
      </c>
      <c r="Q59" s="10"/>
      <c r="R59" s="9">
        <f ca="1">AVERAGEIF((OFFSET(R43,1,,$E$3,1)),"&gt;0")</f>
        <v>3643.5600000000013</v>
      </c>
      <c r="S59" s="9">
        <f ca="1">AVERAGEIF((OFFSET(S43,1,,$E$3,1)),"&gt;0")</f>
        <v>5383.48</v>
      </c>
      <c r="T59" s="8"/>
      <c r="U59" s="7">
        <f ca="1">(R59/O59)</f>
        <v>0.26254782853066444</v>
      </c>
      <c r="V59" s="7">
        <f ca="1">S59/P59</f>
        <v>0.28740925500211945</v>
      </c>
      <c r="W59" s="6"/>
      <c r="X59" s="5">
        <f ca="1">R59/L59</f>
        <v>14.691774193548392</v>
      </c>
      <c r="Y59" s="5">
        <f ca="1">S59/M59</f>
        <v>10.138380414312618</v>
      </c>
      <c r="Z59" s="4">
        <f ca="1">P59/F59</f>
        <v>0.57441803981506812</v>
      </c>
    </row>
    <row r="61" spans="1:27" ht="15.6" x14ac:dyDescent="0.3">
      <c r="B61" s="49" t="str">
        <f>IF(LEN(B43)=4,+B43+1,LEFT(B43,4)+1 &amp; "-" &amp; RIGHT(B43,4)+1)</f>
        <v>2013-2014</v>
      </c>
      <c r="C61" s="48"/>
      <c r="D61" s="48"/>
      <c r="F61" s="48"/>
      <c r="G61" s="46"/>
      <c r="H61" s="48"/>
      <c r="I61" s="48"/>
      <c r="J61" s="48"/>
      <c r="K61" s="48"/>
      <c r="L61" s="48"/>
      <c r="M61" s="48"/>
      <c r="N61" s="44"/>
      <c r="O61" s="46"/>
      <c r="P61" s="46"/>
      <c r="Q61" s="47"/>
      <c r="R61" s="46"/>
      <c r="S61" s="46"/>
      <c r="T61" s="44"/>
      <c r="U61" s="45"/>
      <c r="V61" s="45"/>
      <c r="W61" s="44"/>
      <c r="X61" s="43"/>
      <c r="Y61" s="43"/>
      <c r="Z61" s="42"/>
    </row>
    <row r="62" spans="1:27" x14ac:dyDescent="0.3">
      <c r="A62" s="1">
        <v>1</v>
      </c>
      <c r="B62" s="39">
        <f>EOMONTH(B55,1)</f>
        <v>41608</v>
      </c>
      <c r="C62" s="33">
        <v>190</v>
      </c>
      <c r="D62" s="33">
        <v>845</v>
      </c>
      <c r="E62" s="34">
        <f t="shared" ref="E62:E73" si="10">D62+C62</f>
        <v>1035</v>
      </c>
      <c r="F62" s="38">
        <v>37742.339999999997</v>
      </c>
      <c r="G62" s="38">
        <v>9212.31</v>
      </c>
      <c r="H62" s="37">
        <f>IF(F62&gt;0,G62/F62,"-")</f>
        <v>0.24408423007158539</v>
      </c>
      <c r="I62" s="36">
        <f>IF(E62&gt;0,F62/E62,0)</f>
        <v>36.466028985507243</v>
      </c>
      <c r="J62" s="35">
        <f>IF(E62&gt;0,E62/K62,"-")</f>
        <v>34.5</v>
      </c>
      <c r="K62" s="33">
        <v>30</v>
      </c>
      <c r="L62" s="34">
        <f t="shared" ref="L62:L73" si="11">E62-M62</f>
        <v>307</v>
      </c>
      <c r="M62" s="33">
        <v>728</v>
      </c>
      <c r="O62" s="41">
        <f t="shared" ref="O62:O73" si="12">F62-P62</f>
        <v>16532.849999999995</v>
      </c>
      <c r="P62" s="31">
        <v>21209.49</v>
      </c>
      <c r="R62" s="32">
        <f t="shared" ref="R62:R73" si="13">G62-S62</f>
        <v>2819.3999999999996</v>
      </c>
      <c r="S62" s="31">
        <v>6392.91</v>
      </c>
      <c r="U62" s="30">
        <f>IF(O62&gt;0,R62/O62,"-")</f>
        <v>0.17053321115234218</v>
      </c>
      <c r="V62" s="29">
        <f>IF(P62&gt;0,S62/P62,"-")</f>
        <v>0.30141743153654327</v>
      </c>
      <c r="X62" s="28">
        <f>IF(L62&gt;0,R62/L62,0)</f>
        <v>9.1837133550488588</v>
      </c>
      <c r="Y62" s="27">
        <f>IF(M62&gt;0,S62/M62,0)</f>
        <v>8.7814697802197799</v>
      </c>
      <c r="Z62" s="26">
        <f>IF(P62&gt;0,P62/F62,"-")</f>
        <v>0.56195482315086986</v>
      </c>
    </row>
    <row r="63" spans="1:27" x14ac:dyDescent="0.3">
      <c r="A63" s="1">
        <v>2</v>
      </c>
      <c r="B63" s="39">
        <f>EOMONTH(B62,1)</f>
        <v>41639</v>
      </c>
      <c r="C63" s="33">
        <v>250</v>
      </c>
      <c r="D63" s="33">
        <v>793</v>
      </c>
      <c r="E63" s="34">
        <f t="shared" si="10"/>
        <v>1043</v>
      </c>
      <c r="F63" s="38">
        <v>43165.03</v>
      </c>
      <c r="G63" s="38">
        <v>11359.99</v>
      </c>
      <c r="H63" s="37">
        <f>IF(F63&gt;0,G63/F63,"-")</f>
        <v>0.26317576983034646</v>
      </c>
      <c r="I63" s="36">
        <f>IF(E63&gt;0,F63/E63,0)</f>
        <v>41.385455417066154</v>
      </c>
      <c r="J63" s="35">
        <f t="shared" ref="J63:J73" si="14">IF(E63&gt;0,E63/K63,"-")</f>
        <v>37.25</v>
      </c>
      <c r="K63" s="33">
        <v>28</v>
      </c>
      <c r="L63" s="34">
        <f t="shared" si="11"/>
        <v>343</v>
      </c>
      <c r="M63" s="33">
        <v>700</v>
      </c>
      <c r="O63" s="32">
        <f t="shared" si="12"/>
        <v>19897.099999999999</v>
      </c>
      <c r="P63" s="31">
        <v>23267.93</v>
      </c>
      <c r="R63" s="32">
        <f t="shared" si="13"/>
        <v>4837.1399999999994</v>
      </c>
      <c r="S63" s="31">
        <v>6522.85</v>
      </c>
      <c r="U63" s="30">
        <f t="shared" ref="U63:V73" si="15">IF(O63&gt;0,R63/O63,"-")</f>
        <v>0.24310778957737558</v>
      </c>
      <c r="V63" s="29">
        <f t="shared" si="15"/>
        <v>0.28033649748817363</v>
      </c>
      <c r="X63" s="28">
        <f t="shared" ref="X63:Y73" si="16">IF(L63&gt;0,R63/L63,0)</f>
        <v>14.102448979591834</v>
      </c>
      <c r="Y63" s="27">
        <f t="shared" si="16"/>
        <v>9.3183571428571437</v>
      </c>
      <c r="Z63" s="26">
        <f t="shared" ref="Z63:Z73" si="17">IF(P63&gt;0,P63/F63,"-")</f>
        <v>0.53904584335977523</v>
      </c>
    </row>
    <row r="64" spans="1:27" x14ac:dyDescent="0.3">
      <c r="A64" s="1">
        <v>3</v>
      </c>
      <c r="B64" s="39">
        <f>EOMONTH(B63,1)</f>
        <v>41670</v>
      </c>
      <c r="C64" s="33">
        <v>302</v>
      </c>
      <c r="D64" s="33">
        <v>844</v>
      </c>
      <c r="E64" s="34">
        <f t="shared" si="10"/>
        <v>1146</v>
      </c>
      <c r="F64" s="38">
        <v>40734.839999999997</v>
      </c>
      <c r="G64" s="38">
        <v>12031.89</v>
      </c>
      <c r="H64" s="37">
        <f>IF(F64&gt;0,G64/F64,"-")</f>
        <v>0.29537098955095936</v>
      </c>
      <c r="I64" s="36">
        <f t="shared" ref="I64:I73" si="18">IF(E64&gt;0,F64/E64,0)</f>
        <v>35.545235602094237</v>
      </c>
      <c r="J64" s="35">
        <f t="shared" si="14"/>
        <v>36.967741935483872</v>
      </c>
      <c r="K64" s="33">
        <v>31</v>
      </c>
      <c r="L64" s="34">
        <f t="shared" si="11"/>
        <v>360</v>
      </c>
      <c r="M64" s="33">
        <v>786</v>
      </c>
      <c r="O64" s="32">
        <f t="shared" si="12"/>
        <v>14970.499999999996</v>
      </c>
      <c r="P64" s="31">
        <v>25764.34</v>
      </c>
      <c r="R64" s="32">
        <f t="shared" si="13"/>
        <v>4829.7299999999996</v>
      </c>
      <c r="S64" s="31">
        <v>7202.16</v>
      </c>
      <c r="U64" s="30">
        <f t="shared" si="15"/>
        <v>0.32261647907551522</v>
      </c>
      <c r="V64" s="29">
        <f t="shared" si="15"/>
        <v>0.27953986013226034</v>
      </c>
      <c r="X64" s="28">
        <f t="shared" si="16"/>
        <v>13.415916666666666</v>
      </c>
      <c r="Y64" s="27">
        <f t="shared" si="16"/>
        <v>9.1630534351145041</v>
      </c>
      <c r="Z64" s="26">
        <f t="shared" si="17"/>
        <v>0.63248904377677684</v>
      </c>
    </row>
    <row r="65" spans="1:27" x14ac:dyDescent="0.3">
      <c r="A65" s="1">
        <v>4</v>
      </c>
      <c r="B65" s="39">
        <f>EOMONTH(B64,1)</f>
        <v>41698</v>
      </c>
      <c r="C65" s="33">
        <v>254</v>
      </c>
      <c r="D65" s="33">
        <v>952</v>
      </c>
      <c r="E65" s="34">
        <f t="shared" si="10"/>
        <v>1206</v>
      </c>
      <c r="F65" s="38">
        <v>35568.22</v>
      </c>
      <c r="G65" s="38">
        <v>11640.7</v>
      </c>
      <c r="H65" s="37">
        <f t="shared" ref="H65:H73" si="19">IF(F65&gt;0,G65/F65,"-")</f>
        <v>0.32727811512636845</v>
      </c>
      <c r="I65" s="36">
        <f t="shared" si="18"/>
        <v>29.492719734660035</v>
      </c>
      <c r="J65" s="35">
        <f t="shared" si="14"/>
        <v>41.586206896551722</v>
      </c>
      <c r="K65" s="33">
        <v>29</v>
      </c>
      <c r="L65" s="34">
        <f t="shared" si="11"/>
        <v>300</v>
      </c>
      <c r="M65" s="33">
        <v>906</v>
      </c>
      <c r="O65" s="32">
        <f t="shared" si="12"/>
        <v>11953.84</v>
      </c>
      <c r="P65" s="31">
        <v>23614.38</v>
      </c>
      <c r="R65" s="32">
        <f t="shared" si="13"/>
        <v>3949.0600000000004</v>
      </c>
      <c r="S65" s="31">
        <v>7691.64</v>
      </c>
      <c r="U65" s="30">
        <f t="shared" si="15"/>
        <v>0.33035911472798701</v>
      </c>
      <c r="V65" s="29">
        <f t="shared" si="15"/>
        <v>0.32571848170479173</v>
      </c>
      <c r="X65" s="28">
        <f t="shared" si="16"/>
        <v>13.163533333333335</v>
      </c>
      <c r="Y65" s="27">
        <f t="shared" si="16"/>
        <v>8.4896688741721853</v>
      </c>
      <c r="Z65" s="26">
        <f t="shared" si="17"/>
        <v>0.66391795822225574</v>
      </c>
    </row>
    <row r="66" spans="1:27" x14ac:dyDescent="0.3">
      <c r="A66" s="2">
        <v>5</v>
      </c>
      <c r="B66" s="39">
        <f>EOMONTH(B65,1)</f>
        <v>41729</v>
      </c>
      <c r="C66" s="33">
        <v>231</v>
      </c>
      <c r="D66" s="33">
        <v>1048</v>
      </c>
      <c r="E66" s="34">
        <f t="shared" si="10"/>
        <v>1279</v>
      </c>
      <c r="F66" s="38">
        <v>42755.95</v>
      </c>
      <c r="G66" s="38">
        <v>12424.78</v>
      </c>
      <c r="H66" s="37">
        <f t="shared" si="19"/>
        <v>0.29059768289559701</v>
      </c>
      <c r="I66" s="36">
        <f t="shared" si="18"/>
        <v>33.429202501954649</v>
      </c>
      <c r="J66" s="35">
        <f t="shared" si="14"/>
        <v>42.633333333333333</v>
      </c>
      <c r="K66" s="33">
        <v>30</v>
      </c>
      <c r="L66" s="34">
        <f t="shared" si="11"/>
        <v>351</v>
      </c>
      <c r="M66" s="33">
        <v>928</v>
      </c>
      <c r="O66" s="32">
        <f t="shared" si="12"/>
        <v>14862.149999999998</v>
      </c>
      <c r="P66" s="31">
        <v>27893.8</v>
      </c>
      <c r="Q66" s="40"/>
      <c r="R66" s="32">
        <f t="shared" si="13"/>
        <v>4783.9800000000005</v>
      </c>
      <c r="S66" s="31">
        <v>7640.8</v>
      </c>
      <c r="U66" s="30">
        <f t="shared" si="15"/>
        <v>0.32189017066844305</v>
      </c>
      <c r="V66" s="29">
        <f t="shared" si="15"/>
        <v>0.27392467143236132</v>
      </c>
      <c r="W66" s="2"/>
      <c r="X66" s="28">
        <f t="shared" si="16"/>
        <v>13.629572649572651</v>
      </c>
      <c r="Y66" s="27">
        <f t="shared" si="16"/>
        <v>8.2336206896551722</v>
      </c>
      <c r="Z66" s="26">
        <f t="shared" si="17"/>
        <v>0.65239574842799664</v>
      </c>
    </row>
    <row r="67" spans="1:27" x14ac:dyDescent="0.3">
      <c r="A67" s="2">
        <v>6</v>
      </c>
      <c r="B67" s="39">
        <f>EOMONTH(B66,1)</f>
        <v>41759</v>
      </c>
      <c r="C67" s="33">
        <v>250</v>
      </c>
      <c r="D67" s="33">
        <v>1025</v>
      </c>
      <c r="E67" s="34">
        <f t="shared" si="10"/>
        <v>1275</v>
      </c>
      <c r="F67" s="38">
        <v>38910.870000000003</v>
      </c>
      <c r="G67" s="38">
        <v>11924.04</v>
      </c>
      <c r="H67" s="37">
        <f t="shared" si="19"/>
        <v>0.30644495998161952</v>
      </c>
      <c r="I67" s="36">
        <f t="shared" si="18"/>
        <v>30.518329411764707</v>
      </c>
      <c r="J67" s="35">
        <f>IF(E67&gt;0,E67/K67,"-")</f>
        <v>43.96551724137931</v>
      </c>
      <c r="K67" s="33">
        <v>29</v>
      </c>
      <c r="L67" s="34">
        <f t="shared" si="11"/>
        <v>347</v>
      </c>
      <c r="M67" s="33">
        <v>928</v>
      </c>
      <c r="O67" s="32">
        <f t="shared" si="12"/>
        <v>14536.130000000001</v>
      </c>
      <c r="P67" s="31">
        <v>24374.74</v>
      </c>
      <c r="Q67" s="40"/>
      <c r="R67" s="32">
        <f t="shared" si="13"/>
        <v>4717.4100000000008</v>
      </c>
      <c r="S67" s="31">
        <v>7206.63</v>
      </c>
      <c r="U67" s="30">
        <f t="shared" si="15"/>
        <v>0.32452998150126616</v>
      </c>
      <c r="V67" s="29">
        <f t="shared" si="15"/>
        <v>0.29565976908881897</v>
      </c>
      <c r="W67" s="2"/>
      <c r="X67" s="28">
        <f t="shared" si="16"/>
        <v>13.594841498559081</v>
      </c>
      <c r="Y67" s="27">
        <f t="shared" si="16"/>
        <v>7.7657650862068968</v>
      </c>
      <c r="Z67" s="26">
        <f t="shared" si="17"/>
        <v>0.62642495528884345</v>
      </c>
    </row>
    <row r="68" spans="1:27" x14ac:dyDescent="0.3">
      <c r="A68" s="2">
        <v>7</v>
      </c>
      <c r="B68" s="39">
        <f>EOMONTH(B67,1)</f>
        <v>41790</v>
      </c>
      <c r="C68" s="33">
        <v>273</v>
      </c>
      <c r="D68" s="33">
        <v>1078</v>
      </c>
      <c r="E68" s="34">
        <f t="shared" si="10"/>
        <v>1351</v>
      </c>
      <c r="F68" s="38">
        <v>43285.35</v>
      </c>
      <c r="G68" s="38">
        <v>12818.4</v>
      </c>
      <c r="H68" s="37">
        <f t="shared" si="19"/>
        <v>0.29613714570865202</v>
      </c>
      <c r="I68" s="36">
        <f t="shared" si="18"/>
        <v>32.039489267209476</v>
      </c>
      <c r="J68" s="35">
        <f t="shared" si="14"/>
        <v>45.033333333333331</v>
      </c>
      <c r="K68" s="33">
        <v>30</v>
      </c>
      <c r="L68" s="34">
        <f t="shared" si="11"/>
        <v>332</v>
      </c>
      <c r="M68" s="33">
        <v>1019</v>
      </c>
      <c r="O68" s="32">
        <f t="shared" si="12"/>
        <v>14843.25</v>
      </c>
      <c r="P68" s="31">
        <v>28442.1</v>
      </c>
      <c r="Q68" s="40"/>
      <c r="R68" s="32">
        <f t="shared" si="13"/>
        <v>4429.3500000000004</v>
      </c>
      <c r="S68" s="31">
        <v>8389.0499999999993</v>
      </c>
      <c r="U68" s="30">
        <f t="shared" si="15"/>
        <v>0.29840836743974536</v>
      </c>
      <c r="V68" s="29">
        <f t="shared" si="15"/>
        <v>0.29495184954697434</v>
      </c>
      <c r="W68" s="2"/>
      <c r="X68" s="28">
        <f t="shared" si="16"/>
        <v>13.341415662650604</v>
      </c>
      <c r="Y68" s="27">
        <f t="shared" si="16"/>
        <v>8.232630029440628</v>
      </c>
      <c r="Z68" s="26">
        <f t="shared" si="17"/>
        <v>0.65708374773451061</v>
      </c>
    </row>
    <row r="69" spans="1:27" x14ac:dyDescent="0.3">
      <c r="A69" s="2">
        <v>8</v>
      </c>
      <c r="B69" s="39">
        <f>EOMONTH(B68,1)</f>
        <v>41820</v>
      </c>
      <c r="C69" s="33">
        <v>302</v>
      </c>
      <c r="D69" s="33">
        <v>1047</v>
      </c>
      <c r="E69" s="34">
        <f t="shared" si="10"/>
        <v>1349</v>
      </c>
      <c r="F69" s="38">
        <v>44116.63</v>
      </c>
      <c r="G69" s="38">
        <v>12600.61</v>
      </c>
      <c r="H69" s="37">
        <f t="shared" si="19"/>
        <v>0.28562041116921216</v>
      </c>
      <c r="I69" s="36">
        <f t="shared" si="18"/>
        <v>32.70320978502594</v>
      </c>
      <c r="J69" s="35">
        <f t="shared" si="14"/>
        <v>43.516129032258064</v>
      </c>
      <c r="K69" s="33">
        <v>31</v>
      </c>
      <c r="L69" s="34">
        <f t="shared" si="11"/>
        <v>341</v>
      </c>
      <c r="M69" s="33">
        <v>1008</v>
      </c>
      <c r="O69" s="32">
        <f t="shared" si="12"/>
        <v>14141.799999999996</v>
      </c>
      <c r="P69" s="31">
        <v>29974.83</v>
      </c>
      <c r="Q69" s="40"/>
      <c r="R69" s="32">
        <f t="shared" si="13"/>
        <v>4400.9500000000007</v>
      </c>
      <c r="S69" s="31">
        <v>8199.66</v>
      </c>
      <c r="U69" s="30">
        <f t="shared" si="15"/>
        <v>0.31120154435786124</v>
      </c>
      <c r="V69" s="29">
        <f t="shared" si="15"/>
        <v>0.27355150971665226</v>
      </c>
      <c r="W69" s="2"/>
      <c r="X69" s="28">
        <f t="shared" si="16"/>
        <v>12.906011730205281</v>
      </c>
      <c r="Y69" s="27">
        <f t="shared" si="16"/>
        <v>8.1345833333333335</v>
      </c>
      <c r="Z69" s="26">
        <f t="shared" si="17"/>
        <v>0.67944514347537432</v>
      </c>
    </row>
    <row r="70" spans="1:27" x14ac:dyDescent="0.3">
      <c r="A70" s="2">
        <v>9</v>
      </c>
      <c r="B70" s="39">
        <f>EOMONTH(B69,1)</f>
        <v>41851</v>
      </c>
      <c r="C70" s="33">
        <v>253</v>
      </c>
      <c r="D70" s="33">
        <v>1202</v>
      </c>
      <c r="E70" s="34">
        <f t="shared" si="10"/>
        <v>1455</v>
      </c>
      <c r="F70" s="38">
        <v>42926.16</v>
      </c>
      <c r="G70" s="38">
        <v>14210.39</v>
      </c>
      <c r="H70" s="37">
        <f t="shared" si="19"/>
        <v>0.33104265557413004</v>
      </c>
      <c r="I70" s="36">
        <f t="shared" si="18"/>
        <v>29.502515463917529</v>
      </c>
      <c r="J70" s="35">
        <f t="shared" si="14"/>
        <v>51.964285714285715</v>
      </c>
      <c r="K70" s="33">
        <v>28</v>
      </c>
      <c r="L70" s="34">
        <f t="shared" si="11"/>
        <v>408</v>
      </c>
      <c r="M70" s="33">
        <v>1047</v>
      </c>
      <c r="O70" s="32">
        <f t="shared" si="12"/>
        <v>14323.920000000002</v>
      </c>
      <c r="P70" s="31">
        <v>28602.240000000002</v>
      </c>
      <c r="Q70" s="40"/>
      <c r="R70" s="32">
        <f t="shared" si="13"/>
        <v>5231.6499999999996</v>
      </c>
      <c r="S70" s="31">
        <v>8978.74</v>
      </c>
      <c r="U70" s="30">
        <f t="shared" si="15"/>
        <v>0.36523870560572796</v>
      </c>
      <c r="V70" s="29">
        <f t="shared" si="15"/>
        <v>0.31391737150656729</v>
      </c>
      <c r="W70" s="2"/>
      <c r="X70" s="28">
        <f t="shared" si="16"/>
        <v>12.822671568627451</v>
      </c>
      <c r="Y70" s="27">
        <f t="shared" si="16"/>
        <v>8.5756829035339059</v>
      </c>
      <c r="Z70" s="26">
        <f t="shared" si="17"/>
        <v>0.6663125702368905</v>
      </c>
    </row>
    <row r="71" spans="1:27" x14ac:dyDescent="0.3">
      <c r="A71" s="1">
        <v>10</v>
      </c>
      <c r="B71" s="39">
        <f>EOMONTH(B70,1)</f>
        <v>41882</v>
      </c>
      <c r="C71" s="33">
        <v>391</v>
      </c>
      <c r="D71" s="33">
        <v>1215</v>
      </c>
      <c r="E71" s="34">
        <f t="shared" si="10"/>
        <v>1606</v>
      </c>
      <c r="F71" s="38">
        <v>50431.8</v>
      </c>
      <c r="G71" s="38">
        <v>16016.03</v>
      </c>
      <c r="H71" s="37">
        <f t="shared" si="19"/>
        <v>0.31757799642289192</v>
      </c>
      <c r="I71" s="36">
        <f t="shared" si="18"/>
        <v>31.402117061021173</v>
      </c>
      <c r="J71" s="35">
        <f t="shared" si="14"/>
        <v>53.533333333333331</v>
      </c>
      <c r="K71" s="33">
        <v>30</v>
      </c>
      <c r="L71" s="34">
        <f t="shared" si="11"/>
        <v>546</v>
      </c>
      <c r="M71" s="33">
        <v>1060</v>
      </c>
      <c r="O71" s="32">
        <f t="shared" si="12"/>
        <v>17895.050000000003</v>
      </c>
      <c r="P71" s="31">
        <v>32536.75</v>
      </c>
      <c r="R71" s="32">
        <f t="shared" si="13"/>
        <v>7154.3100000000013</v>
      </c>
      <c r="S71" s="31">
        <v>8861.7199999999993</v>
      </c>
      <c r="U71" s="30">
        <f t="shared" si="15"/>
        <v>0.39979268009868651</v>
      </c>
      <c r="V71" s="29">
        <f t="shared" si="15"/>
        <v>0.27236033101031909</v>
      </c>
      <c r="X71" s="28">
        <f t="shared" si="16"/>
        <v>13.10313186813187</v>
      </c>
      <c r="Y71" s="27">
        <f t="shared" si="16"/>
        <v>8.3601132075471689</v>
      </c>
      <c r="Z71" s="26">
        <f t="shared" si="17"/>
        <v>0.6451633691440718</v>
      </c>
    </row>
    <row r="72" spans="1:27" x14ac:dyDescent="0.3">
      <c r="A72" s="1">
        <v>11</v>
      </c>
      <c r="B72" s="39">
        <f>EOMONTH(B71,1)</f>
        <v>41912</v>
      </c>
      <c r="C72" s="33">
        <v>288</v>
      </c>
      <c r="D72" s="33">
        <v>1126</v>
      </c>
      <c r="E72" s="34">
        <f t="shared" si="10"/>
        <v>1414</v>
      </c>
      <c r="F72" s="38">
        <f>44925.02-65-49.99</f>
        <v>44810.03</v>
      </c>
      <c r="G72" s="38">
        <f>13863.22-14.61-65</f>
        <v>13783.609999999999</v>
      </c>
      <c r="H72" s="37">
        <f t="shared" si="19"/>
        <v>0.30760099915130606</v>
      </c>
      <c r="I72" s="36">
        <f t="shared" si="18"/>
        <v>31.690261669024043</v>
      </c>
      <c r="J72" s="35">
        <f t="shared" si="14"/>
        <v>47.133333333333333</v>
      </c>
      <c r="K72" s="33">
        <v>30</v>
      </c>
      <c r="L72" s="34">
        <f t="shared" si="11"/>
        <v>407</v>
      </c>
      <c r="M72" s="33">
        <v>1007</v>
      </c>
      <c r="O72" s="32">
        <f t="shared" si="12"/>
        <v>15100.669999999998</v>
      </c>
      <c r="P72" s="31">
        <v>29709.360000000001</v>
      </c>
      <c r="R72" s="32">
        <f t="shared" si="13"/>
        <v>5179.9399999999987</v>
      </c>
      <c r="S72" s="31">
        <v>8603.67</v>
      </c>
      <c r="U72" s="30">
        <f t="shared" si="15"/>
        <v>0.34302716369538566</v>
      </c>
      <c r="V72" s="29">
        <f t="shared" si="15"/>
        <v>0.28959459241128049</v>
      </c>
      <c r="X72" s="28">
        <f t="shared" si="16"/>
        <v>12.727125307125304</v>
      </c>
      <c r="Y72" s="27">
        <f t="shared" si="16"/>
        <v>8.5438629592850042</v>
      </c>
      <c r="Z72" s="26">
        <f t="shared" si="17"/>
        <v>0.6630069205488146</v>
      </c>
    </row>
    <row r="73" spans="1:27" x14ac:dyDescent="0.3">
      <c r="A73" s="1">
        <v>12</v>
      </c>
      <c r="B73" s="39">
        <f>EOMONTH(B72,1)</f>
        <v>41943</v>
      </c>
      <c r="C73" s="33">
        <v>290</v>
      </c>
      <c r="D73" s="33">
        <v>1150</v>
      </c>
      <c r="E73" s="34">
        <f t="shared" si="10"/>
        <v>1440</v>
      </c>
      <c r="F73" s="38">
        <v>45845</v>
      </c>
      <c r="G73" s="38">
        <v>14568</v>
      </c>
      <c r="H73" s="37">
        <f t="shared" si="19"/>
        <v>0.31776638673792124</v>
      </c>
      <c r="I73" s="36">
        <f t="shared" si="18"/>
        <v>31.836805555555557</v>
      </c>
      <c r="J73" s="35">
        <f t="shared" si="14"/>
        <v>46.451612903225808</v>
      </c>
      <c r="K73" s="33">
        <v>31</v>
      </c>
      <c r="L73" s="34">
        <f t="shared" si="11"/>
        <v>438</v>
      </c>
      <c r="M73" s="33">
        <v>1002</v>
      </c>
      <c r="O73" s="32">
        <f t="shared" si="12"/>
        <v>16590</v>
      </c>
      <c r="P73" s="31">
        <v>29255</v>
      </c>
      <c r="R73" s="32">
        <f t="shared" si="13"/>
        <v>5999</v>
      </c>
      <c r="S73" s="31">
        <v>8569</v>
      </c>
      <c r="U73" s="30">
        <f t="shared" si="15"/>
        <v>0.36160337552742616</v>
      </c>
      <c r="V73" s="29">
        <f t="shared" si="15"/>
        <v>0.29290719535122201</v>
      </c>
      <c r="X73" s="28">
        <f t="shared" si="16"/>
        <v>13.696347031963469</v>
      </c>
      <c r="Y73" s="27">
        <f t="shared" si="16"/>
        <v>8.5518962075848304</v>
      </c>
      <c r="Z73" s="26">
        <f t="shared" si="17"/>
        <v>0.63812847638782855</v>
      </c>
    </row>
    <row r="75" spans="1:27" s="13" customFormat="1" ht="26.25" customHeight="1" x14ac:dyDescent="0.3">
      <c r="B75" s="25" t="s">
        <v>5</v>
      </c>
      <c r="C75" s="23">
        <f>SUM(C62:C73)</f>
        <v>3274</v>
      </c>
      <c r="D75" s="23">
        <f>SUM(D62:D73)</f>
        <v>12325</v>
      </c>
      <c r="E75" s="23">
        <f>SUM(E62:E73)</f>
        <v>15599</v>
      </c>
      <c r="F75" s="22">
        <f>SUM(F62:F73)</f>
        <v>510292.22</v>
      </c>
      <c r="G75" s="22">
        <f>SUM(G62:G73)</f>
        <v>152590.74999999997</v>
      </c>
      <c r="H75" s="21">
        <f>G75/F75</f>
        <v>0.29902621286289643</v>
      </c>
      <c r="I75" s="24">
        <f>F75/E75</f>
        <v>32.713136739534583</v>
      </c>
      <c r="J75" s="23">
        <f>E75/K75</f>
        <v>43.694677871148457</v>
      </c>
      <c r="K75" s="23">
        <f>SUM(K62:K73)</f>
        <v>357</v>
      </c>
      <c r="L75" s="23">
        <f>SUM(L62:L73)</f>
        <v>4480</v>
      </c>
      <c r="M75" s="23">
        <f>SUM(M62:M73)</f>
        <v>11119</v>
      </c>
      <c r="N75" s="20"/>
      <c r="O75" s="22">
        <f>SUM(O62:O73)</f>
        <v>185647.26</v>
      </c>
      <c r="P75" s="22">
        <f>SUM(P62:P73)</f>
        <v>324644.95999999996</v>
      </c>
      <c r="Q75" s="20"/>
      <c r="R75" s="22">
        <f>SUM(R62:R73)</f>
        <v>58331.920000000013</v>
      </c>
      <c r="S75" s="22">
        <f>SUM(S62:S73)</f>
        <v>94258.83</v>
      </c>
      <c r="T75" s="20"/>
      <c r="U75" s="21">
        <f>(R75/O75)</f>
        <v>0.31420835405812081</v>
      </c>
      <c r="V75" s="21">
        <f>S75/P75</f>
        <v>0.29034435033274508</v>
      </c>
      <c r="W75" s="20"/>
      <c r="X75" s="19">
        <f>R75/L75</f>
        <v>13.02051785714286</v>
      </c>
      <c r="Y75" s="19">
        <f>S75/M75</f>
        <v>8.4772758341577479</v>
      </c>
      <c r="Z75" s="18">
        <f>P75/F75</f>
        <v>0.63619421828535816</v>
      </c>
      <c r="AA75" s="14"/>
    </row>
    <row r="76" spans="1:27" s="13" customFormat="1" ht="26.25" customHeight="1" x14ac:dyDescent="0.3">
      <c r="B76" s="17" t="s">
        <v>4</v>
      </c>
      <c r="C76" s="10">
        <f>AVERAGEIF(C62:C73,"&gt;0")</f>
        <v>272.83333333333331</v>
      </c>
      <c r="D76" s="10">
        <f>AVERAGEIF(D62:D73,"&gt;0")</f>
        <v>1027.0833333333333</v>
      </c>
      <c r="E76" s="10">
        <f>AVERAGEIF(E62:E73,"&gt;0")</f>
        <v>1299.9166666666667</v>
      </c>
      <c r="F76" s="9">
        <f>AVERAGEIF(F62:F73,"&gt;0")</f>
        <v>42524.351666666662</v>
      </c>
      <c r="G76" s="9">
        <f>AVERAGEIF(G62:G73,"&gt;0")</f>
        <v>12715.89583333333</v>
      </c>
      <c r="H76" s="7">
        <f>G76/F76</f>
        <v>0.29902621286289643</v>
      </c>
      <c r="I76" s="11">
        <f>F76/E76</f>
        <v>32.713136739534583</v>
      </c>
      <c r="J76" s="10">
        <f>E76/K76</f>
        <v>43.694677871148464</v>
      </c>
      <c r="K76" s="10">
        <f>AVERAGEIF(K62:K73,"&gt;0")</f>
        <v>29.75</v>
      </c>
      <c r="L76" s="10">
        <f>AVERAGEIF(L62:L73,"&gt;0")</f>
        <v>373.33333333333331</v>
      </c>
      <c r="M76" s="10">
        <f>AVERAGEIF(M62:M73,"&gt;0")</f>
        <v>926.58333333333337</v>
      </c>
      <c r="N76" s="15"/>
      <c r="O76" s="9">
        <f>AVERAGEIF(O62:O73,"&gt;0")</f>
        <v>15470.605000000001</v>
      </c>
      <c r="P76" s="9">
        <f>AVERAGEIF(P62:P73,"&gt;0")</f>
        <v>27053.746666666662</v>
      </c>
      <c r="Q76" s="16"/>
      <c r="R76" s="9">
        <f>AVERAGEIF(R62:R73,"&gt;0")</f>
        <v>4860.9933333333347</v>
      </c>
      <c r="S76" s="9">
        <f>AVERAGEIF(S62:S73,"&gt;0")</f>
        <v>7854.9025000000001</v>
      </c>
      <c r="T76" s="15"/>
      <c r="U76" s="7">
        <f>(R76/O76)</f>
        <v>0.31420835405812081</v>
      </c>
      <c r="V76" s="7">
        <f>S76/P76</f>
        <v>0.29034435033274508</v>
      </c>
      <c r="W76" s="6"/>
      <c r="X76" s="5">
        <f>R76/L76</f>
        <v>13.020517857142861</v>
      </c>
      <c r="Y76" s="5">
        <f>S76/M76</f>
        <v>8.4772758341577479</v>
      </c>
      <c r="Z76" s="4">
        <f>P76/F76</f>
        <v>0.63619421828535816</v>
      </c>
      <c r="AA76" s="14"/>
    </row>
    <row r="77" spans="1:27" ht="47.25" customHeight="1" x14ac:dyDescent="0.25">
      <c r="B77" s="12" t="s">
        <v>3</v>
      </c>
      <c r="C77" s="10">
        <f ca="1">AVERAGEIF((OFFSET(C61,1,,$E$3,1)),"&gt;0")</f>
        <v>190</v>
      </c>
      <c r="D77" s="10">
        <f ca="1">AVERAGEIF((OFFSET(D61,1,,$E$3,1)),"&gt;0")</f>
        <v>845</v>
      </c>
      <c r="E77" s="10">
        <f ca="1">AVERAGEIF((OFFSET(E61,1,,$E$3,1)),"&gt;0")</f>
        <v>1035</v>
      </c>
      <c r="F77" s="9">
        <f ca="1">AVERAGEIF((OFFSET(F61,1,,$E$3,1)),"&gt;0")</f>
        <v>37742.339999999997</v>
      </c>
      <c r="G77" s="9">
        <f ca="1">AVERAGEIF((OFFSET(G61,1,,$E$3,1)),"&gt;0")</f>
        <v>9212.31</v>
      </c>
      <c r="H77" s="7">
        <f ca="1">G77/F77</f>
        <v>0.24408423007158539</v>
      </c>
      <c r="I77" s="11">
        <f ca="1">F77/E77</f>
        <v>36.466028985507243</v>
      </c>
      <c r="J77" s="10">
        <f ca="1">E77/K77</f>
        <v>34.5</v>
      </c>
      <c r="K77" s="10">
        <f ca="1">AVERAGEIF((OFFSET(K61,1,,$E$3,1)),"&gt;0")</f>
        <v>30</v>
      </c>
      <c r="L77" s="10">
        <f ca="1">AVERAGEIF((OFFSET(L61,1,,$E$3,1)),"&gt;0")</f>
        <v>307</v>
      </c>
      <c r="M77" s="10">
        <f ca="1">AVERAGEIF((OFFSET(M61,1,,$E$3,1)),"&gt;0")</f>
        <v>728</v>
      </c>
      <c r="N77" s="10"/>
      <c r="O77" s="9">
        <f ca="1">AVERAGEIF((OFFSET(O61,1,,$E$3,1)),"&gt;0")</f>
        <v>16532.849999999995</v>
      </c>
      <c r="P77" s="9">
        <f ca="1">AVERAGEIF((OFFSET(P61,1,,$E$3,1)),"&gt;0")</f>
        <v>21209.49</v>
      </c>
      <c r="Q77" s="10"/>
      <c r="R77" s="9">
        <f ca="1">AVERAGEIF((OFFSET(R61,1,,$E$3,1)),"&gt;0")</f>
        <v>2819.3999999999996</v>
      </c>
      <c r="S77" s="9">
        <f ca="1">AVERAGEIF((OFFSET(S61,1,,$E$3,1)),"&gt;0")</f>
        <v>6392.91</v>
      </c>
      <c r="T77" s="8"/>
      <c r="U77" s="7">
        <f ca="1">(R77/O77)</f>
        <v>0.17053321115234218</v>
      </c>
      <c r="V77" s="7">
        <f ca="1">S77/P77</f>
        <v>0.30141743153654327</v>
      </c>
      <c r="W77" s="6"/>
      <c r="X77" s="5">
        <f ca="1">R77/L77</f>
        <v>9.1837133550488588</v>
      </c>
      <c r="Y77" s="5">
        <f ca="1">S77/M77</f>
        <v>8.7814697802197799</v>
      </c>
      <c r="Z77" s="4">
        <f ca="1">P77/F77</f>
        <v>0.56195482315086986</v>
      </c>
    </row>
    <row r="79" spans="1:27" ht="15.6" x14ac:dyDescent="0.3">
      <c r="B79" s="49" t="str">
        <f>IF(LEN(B61)=4,+B61+1,LEFT(B61,4)+1 &amp; "-" &amp; RIGHT(B61,4)+1)</f>
        <v>2014-2015</v>
      </c>
      <c r="C79" s="48"/>
      <c r="D79" s="48"/>
      <c r="F79" s="48"/>
      <c r="G79" s="46"/>
      <c r="H79" s="48"/>
      <c r="I79" s="48"/>
      <c r="J79" s="48"/>
      <c r="K79" s="48"/>
      <c r="L79" s="48"/>
      <c r="M79" s="48"/>
      <c r="N79" s="44"/>
      <c r="O79" s="46"/>
      <c r="P79" s="46"/>
      <c r="Q79" s="47"/>
      <c r="R79" s="46"/>
      <c r="S79" s="46"/>
      <c r="T79" s="44"/>
      <c r="U79" s="45"/>
      <c r="V79" s="45"/>
      <c r="W79" s="44"/>
      <c r="X79" s="43"/>
      <c r="Y79" s="43"/>
      <c r="Z79" s="42"/>
    </row>
    <row r="80" spans="1:27" x14ac:dyDescent="0.3">
      <c r="A80" s="1">
        <v>1</v>
      </c>
      <c r="B80" s="39">
        <f>EOMONTH(B73,1)</f>
        <v>41973</v>
      </c>
      <c r="C80" s="33">
        <v>252</v>
      </c>
      <c r="D80" s="33">
        <v>1028</v>
      </c>
      <c r="E80" s="34">
        <f t="shared" ref="E80" si="20">D80+C80</f>
        <v>1280</v>
      </c>
      <c r="F80" s="38">
        <v>38945.199999999997</v>
      </c>
      <c r="G80" s="38">
        <v>11977</v>
      </c>
      <c r="H80" s="37">
        <f t="shared" ref="H80" si="21">IF(F80&gt;0,G80/F80,"-")</f>
        <v>0.30753468976921422</v>
      </c>
      <c r="I80" s="36">
        <f t="shared" ref="I80" si="22">IF(E80&gt;0,F80/E80,0)</f>
        <v>30.425937499999996</v>
      </c>
      <c r="J80" s="35">
        <f>IF(E80&gt;0,E80/K80,"-")</f>
        <v>42.666666666666664</v>
      </c>
      <c r="K80" s="33">
        <v>30</v>
      </c>
      <c r="L80" s="34">
        <f t="shared" ref="L80" si="23">E80-M80</f>
        <v>347</v>
      </c>
      <c r="M80" s="33">
        <v>933</v>
      </c>
      <c r="O80" s="32">
        <f t="shared" ref="O80" si="24">F80-P80</f>
        <v>14246.599999999999</v>
      </c>
      <c r="P80" s="31">
        <v>24698.6</v>
      </c>
      <c r="Q80" s="40"/>
      <c r="R80" s="32">
        <f t="shared" ref="R80" si="25">G80-S80</f>
        <v>4762</v>
      </c>
      <c r="S80" s="31">
        <v>7215</v>
      </c>
      <c r="U80" s="30">
        <f t="shared" ref="U80" si="26">IF(O80&gt;0,R80/O80,"-")</f>
        <v>0.33425519071216997</v>
      </c>
      <c r="V80" s="29">
        <f t="shared" ref="V80" si="27">IF(P80&gt;0,S80/P80,"-")</f>
        <v>0.29212182066999753</v>
      </c>
      <c r="W80" s="2"/>
      <c r="X80" s="28">
        <f t="shared" ref="X80" si="28">IF(L80&gt;0,R80/L80,0)</f>
        <v>13.723342939481268</v>
      </c>
      <c r="Y80" s="27">
        <f t="shared" ref="Y80" si="29">IF(M80&gt;0,S80/M80,0)</f>
        <v>7.733118971061093</v>
      </c>
      <c r="Z80" s="26">
        <f t="shared" ref="Z80" si="30">IF(P80&gt;0,P80/F80,"-")</f>
        <v>0.63418855211938829</v>
      </c>
    </row>
    <row r="81" spans="1:27" x14ac:dyDescent="0.3">
      <c r="A81" s="1">
        <v>2</v>
      </c>
      <c r="B81" s="39">
        <f>EOMONTH(B80,1)</f>
        <v>42004</v>
      </c>
      <c r="C81" s="33"/>
      <c r="D81" s="33"/>
      <c r="E81" s="34">
        <f>D81+C81</f>
        <v>0</v>
      </c>
      <c r="F81" s="38"/>
      <c r="G81" s="38"/>
      <c r="H81" s="37" t="str">
        <f>IF(F81&gt;0,G81/F81,"-")</f>
        <v>-</v>
      </c>
      <c r="I81" s="36">
        <f>IF(E81&gt;0,F81/E81,0)</f>
        <v>0</v>
      </c>
      <c r="J81" s="35" t="str">
        <f>IF(E81&gt;0,E81/K81,"-")</f>
        <v>-</v>
      </c>
      <c r="K81" s="33"/>
      <c r="L81" s="34">
        <f>E81-M81</f>
        <v>0</v>
      </c>
      <c r="M81" s="33"/>
      <c r="O81" s="32">
        <f>F81-P81</f>
        <v>0</v>
      </c>
      <c r="P81" s="31"/>
      <c r="R81" s="32">
        <f>G81-S81</f>
        <v>0</v>
      </c>
      <c r="S81" s="31"/>
      <c r="U81" s="30" t="str">
        <f>IF(O81&gt;0,R81/O81,"-")</f>
        <v>-</v>
      </c>
      <c r="V81" s="29" t="str">
        <f>IF(P81&gt;0,S81/P81,"-")</f>
        <v>-</v>
      </c>
      <c r="X81" s="28">
        <f>IF(L81&gt;0,R81/L81,0)</f>
        <v>0</v>
      </c>
      <c r="Y81" s="27">
        <f>IF(M81&gt;0,S81/M81,0)</f>
        <v>0</v>
      </c>
      <c r="Z81" s="26" t="str">
        <f>IF(P81&gt;0,P81/F81,"-")</f>
        <v>-</v>
      </c>
    </row>
    <row r="82" spans="1:27" x14ac:dyDescent="0.3">
      <c r="A82" s="1">
        <v>3</v>
      </c>
      <c r="B82" s="39">
        <f>EOMONTH(B81,1)</f>
        <v>42035</v>
      </c>
      <c r="C82" s="33"/>
      <c r="D82" s="33"/>
      <c r="E82" s="34">
        <f>D82+C82</f>
        <v>0</v>
      </c>
      <c r="F82" s="38"/>
      <c r="G82" s="38"/>
      <c r="H82" s="37" t="str">
        <f>IF(F82&gt;0,G82/F82,"-")</f>
        <v>-</v>
      </c>
      <c r="I82" s="36">
        <f>IF(E82&gt;0,F82/E82,0)</f>
        <v>0</v>
      </c>
      <c r="J82" s="35" t="str">
        <f>IF(E82&gt;0,E82/K82,"-")</f>
        <v>-</v>
      </c>
      <c r="K82" s="33"/>
      <c r="L82" s="34">
        <f>E82-M82</f>
        <v>0</v>
      </c>
      <c r="M82" s="33"/>
      <c r="O82" s="32">
        <f>F82-P82</f>
        <v>0</v>
      </c>
      <c r="P82" s="31"/>
      <c r="R82" s="32">
        <f>G82-S82</f>
        <v>0</v>
      </c>
      <c r="S82" s="31"/>
      <c r="U82" s="30" t="str">
        <f>IF(O82&gt;0,R82/O82,"-")</f>
        <v>-</v>
      </c>
      <c r="V82" s="29" t="str">
        <f>IF(P82&gt;0,S82/P82,"-")</f>
        <v>-</v>
      </c>
      <c r="X82" s="28">
        <f>IF(L82&gt;0,R82/L82,0)</f>
        <v>0</v>
      </c>
      <c r="Y82" s="27">
        <f>IF(M82&gt;0,S82/M82,0)</f>
        <v>0</v>
      </c>
      <c r="Z82" s="26" t="str">
        <f>IF(P82&gt;0,P82/F82,"-")</f>
        <v>-</v>
      </c>
    </row>
    <row r="83" spans="1:27" x14ac:dyDescent="0.3">
      <c r="A83" s="1">
        <v>4</v>
      </c>
      <c r="B83" s="39">
        <f>EOMONTH(B82,1)</f>
        <v>42063</v>
      </c>
      <c r="C83" s="33"/>
      <c r="D83" s="33"/>
      <c r="E83" s="34">
        <f>D83+C83</f>
        <v>0</v>
      </c>
      <c r="F83" s="38"/>
      <c r="G83" s="38"/>
      <c r="H83" s="37" t="str">
        <f>IF(F83&gt;0,G83/F83,"-")</f>
        <v>-</v>
      </c>
      <c r="I83" s="36">
        <f>IF(E83&gt;0,F83/E83,0)</f>
        <v>0</v>
      </c>
      <c r="J83" s="35" t="str">
        <f>IF(E83&gt;0,E83/K83,"-")</f>
        <v>-</v>
      </c>
      <c r="K83" s="33"/>
      <c r="L83" s="34">
        <f>E83-M83</f>
        <v>0</v>
      </c>
      <c r="M83" s="33"/>
      <c r="O83" s="32">
        <f>F83-P83</f>
        <v>0</v>
      </c>
      <c r="P83" s="31"/>
      <c r="R83" s="32">
        <f>G83-S83</f>
        <v>0</v>
      </c>
      <c r="S83" s="31"/>
      <c r="U83" s="30" t="str">
        <f>IF(O83&gt;0,R83/O83,"-")</f>
        <v>-</v>
      </c>
      <c r="V83" s="29" t="str">
        <f>IF(P83&gt;0,S83/P83,"-")</f>
        <v>-</v>
      </c>
      <c r="X83" s="28">
        <f>IF(L83&gt;0,R83/L83,0)</f>
        <v>0</v>
      </c>
      <c r="Y83" s="27">
        <f>IF(M83&gt;0,S83/M83,0)</f>
        <v>0</v>
      </c>
      <c r="Z83" s="26" t="str">
        <f>IF(P83&gt;0,P83/F83,"-")</f>
        <v>-</v>
      </c>
    </row>
    <row r="84" spans="1:27" x14ac:dyDescent="0.3">
      <c r="A84" s="2">
        <v>5</v>
      </c>
      <c r="B84" s="39">
        <f>EOMONTH(B83,1)</f>
        <v>42094</v>
      </c>
      <c r="C84" s="33"/>
      <c r="D84" s="33"/>
      <c r="E84" s="34">
        <f>D84+C84</f>
        <v>0</v>
      </c>
      <c r="F84" s="38"/>
      <c r="G84" s="38"/>
      <c r="H84" s="37" t="str">
        <f>IF(F84&gt;0,G84/F84,"-")</f>
        <v>-</v>
      </c>
      <c r="I84" s="36">
        <f>IF(E84&gt;0,F84/E84,0)</f>
        <v>0</v>
      </c>
      <c r="J84" s="35" t="str">
        <f>IF(E84&gt;0,E84/K84,"-")</f>
        <v>-</v>
      </c>
      <c r="K84" s="33"/>
      <c r="L84" s="34">
        <f>E84-M84</f>
        <v>0</v>
      </c>
      <c r="M84" s="33"/>
      <c r="O84" s="32">
        <f>F84-P84</f>
        <v>0</v>
      </c>
      <c r="P84" s="31"/>
      <c r="Q84" s="40"/>
      <c r="R84" s="32">
        <f>G84-S84</f>
        <v>0</v>
      </c>
      <c r="S84" s="31"/>
      <c r="U84" s="30" t="str">
        <f>IF(O84&gt;0,R84/O84,"-")</f>
        <v>-</v>
      </c>
      <c r="V84" s="29" t="str">
        <f>IF(P84&gt;0,S84/P84,"-")</f>
        <v>-</v>
      </c>
      <c r="W84" s="2"/>
      <c r="X84" s="28">
        <f>IF(L84&gt;0,R84/L84,0)</f>
        <v>0</v>
      </c>
      <c r="Y84" s="27">
        <f>IF(M84&gt;0,S84/M84,0)</f>
        <v>0</v>
      </c>
      <c r="Z84" s="26" t="str">
        <f>IF(P84&gt;0,P84/F84,"-")</f>
        <v>-</v>
      </c>
    </row>
    <row r="85" spans="1:27" x14ac:dyDescent="0.3">
      <c r="A85" s="2">
        <v>6</v>
      </c>
      <c r="B85" s="39">
        <f>EOMONTH(B84,1)</f>
        <v>42124</v>
      </c>
      <c r="C85" s="33"/>
      <c r="D85" s="33"/>
      <c r="E85" s="34">
        <f>D85+C85</f>
        <v>0</v>
      </c>
      <c r="F85" s="38"/>
      <c r="G85" s="38"/>
      <c r="H85" s="37" t="str">
        <f>IF(F85&gt;0,G85/F85,"-")</f>
        <v>-</v>
      </c>
      <c r="I85" s="36">
        <f>IF(E85&gt;0,F85/E85,0)</f>
        <v>0</v>
      </c>
      <c r="J85" s="35" t="str">
        <f>IF(E85&gt;0,E85/K85,"-")</f>
        <v>-</v>
      </c>
      <c r="K85" s="33"/>
      <c r="L85" s="34">
        <f>E85-M85</f>
        <v>0</v>
      </c>
      <c r="M85" s="33"/>
      <c r="O85" s="32">
        <f>F85-P85</f>
        <v>0</v>
      </c>
      <c r="P85" s="31"/>
      <c r="Q85" s="40"/>
      <c r="R85" s="32">
        <f>G85-S85</f>
        <v>0</v>
      </c>
      <c r="S85" s="31"/>
      <c r="U85" s="30" t="str">
        <f>IF(O85&gt;0,R85/O85,"-")</f>
        <v>-</v>
      </c>
      <c r="V85" s="29" t="str">
        <f>IF(P85&gt;0,S85/P85,"-")</f>
        <v>-</v>
      </c>
      <c r="W85" s="2"/>
      <c r="X85" s="28">
        <f>IF(L85&gt;0,R85/L85,0)</f>
        <v>0</v>
      </c>
      <c r="Y85" s="27">
        <f>IF(M85&gt;0,S85/M85,0)</f>
        <v>0</v>
      </c>
      <c r="Z85" s="26" t="str">
        <f>IF(P85&gt;0,P85/F85,"-")</f>
        <v>-</v>
      </c>
    </row>
    <row r="86" spans="1:27" x14ac:dyDescent="0.3">
      <c r="A86" s="2">
        <v>7</v>
      </c>
      <c r="B86" s="39">
        <f>EOMONTH(B85,1)</f>
        <v>42155</v>
      </c>
      <c r="C86" s="33"/>
      <c r="D86" s="33"/>
      <c r="E86" s="34">
        <f>D86+C86</f>
        <v>0</v>
      </c>
      <c r="F86" s="38"/>
      <c r="G86" s="38"/>
      <c r="H86" s="37" t="str">
        <f>IF(F86&gt;0,G86/F86,"-")</f>
        <v>-</v>
      </c>
      <c r="I86" s="36">
        <f>IF(E86&gt;0,F86/E86,0)</f>
        <v>0</v>
      </c>
      <c r="J86" s="35" t="str">
        <f>IF(E86&gt;0,E86/K86,"-")</f>
        <v>-</v>
      </c>
      <c r="K86" s="33"/>
      <c r="L86" s="34">
        <f>E86-M86</f>
        <v>0</v>
      </c>
      <c r="M86" s="33"/>
      <c r="O86" s="32">
        <f>F86-P86</f>
        <v>0</v>
      </c>
      <c r="P86" s="31"/>
      <c r="Q86" s="40"/>
      <c r="R86" s="32">
        <f>G86-S86</f>
        <v>0</v>
      </c>
      <c r="S86" s="31"/>
      <c r="U86" s="30" t="str">
        <f>IF(O86&gt;0,R86/O86,"-")</f>
        <v>-</v>
      </c>
      <c r="V86" s="29" t="str">
        <f>IF(P86&gt;0,S86/P86,"-")</f>
        <v>-</v>
      </c>
      <c r="W86" s="2"/>
      <c r="X86" s="28">
        <f>IF(L86&gt;0,R86/L86,0)</f>
        <v>0</v>
      </c>
      <c r="Y86" s="27">
        <f>IF(M86&gt;0,S86/M86,0)</f>
        <v>0</v>
      </c>
      <c r="Z86" s="26" t="str">
        <f>IF(P86&gt;0,P86/F86,"-")</f>
        <v>-</v>
      </c>
    </row>
    <row r="87" spans="1:27" x14ac:dyDescent="0.3">
      <c r="A87" s="2">
        <v>8</v>
      </c>
      <c r="B87" s="39">
        <f>EOMONTH(B86,1)</f>
        <v>42185</v>
      </c>
      <c r="C87" s="33"/>
      <c r="D87" s="33"/>
      <c r="E87" s="34">
        <f>D87+C87</f>
        <v>0</v>
      </c>
      <c r="F87" s="38"/>
      <c r="G87" s="38"/>
      <c r="H87" s="37" t="str">
        <f>IF(F87&gt;0,G87/F87,"-")</f>
        <v>-</v>
      </c>
      <c r="I87" s="36">
        <f>IF(E87&gt;0,F87/E87,0)</f>
        <v>0</v>
      </c>
      <c r="J87" s="35" t="str">
        <f>IF(E87&gt;0,E87/K87,"-")</f>
        <v>-</v>
      </c>
      <c r="K87" s="33"/>
      <c r="L87" s="34">
        <f>E87-M87</f>
        <v>0</v>
      </c>
      <c r="M87" s="33"/>
      <c r="O87" s="32">
        <f>F87-P87</f>
        <v>0</v>
      </c>
      <c r="P87" s="31"/>
      <c r="Q87" s="40"/>
      <c r="R87" s="32">
        <f>G87-S87</f>
        <v>0</v>
      </c>
      <c r="S87" s="31"/>
      <c r="U87" s="30" t="str">
        <f>IF(O87&gt;0,R87/O87,"-")</f>
        <v>-</v>
      </c>
      <c r="V87" s="29" t="str">
        <f>IF(P87&gt;0,S87/P87,"-")</f>
        <v>-</v>
      </c>
      <c r="W87" s="2"/>
      <c r="X87" s="28">
        <f>IF(L87&gt;0,R87/L87,0)</f>
        <v>0</v>
      </c>
      <c r="Y87" s="27">
        <f>IF(M87&gt;0,S87/M87,0)</f>
        <v>0</v>
      </c>
      <c r="Z87" s="26" t="str">
        <f>IF(P87&gt;0,P87/F87,"-")</f>
        <v>-</v>
      </c>
    </row>
    <row r="88" spans="1:27" x14ac:dyDescent="0.3">
      <c r="A88" s="2">
        <v>9</v>
      </c>
      <c r="B88" s="39">
        <f>EOMONTH(B87,1)</f>
        <v>42216</v>
      </c>
      <c r="C88" s="33"/>
      <c r="D88" s="33"/>
      <c r="E88" s="34">
        <f>D88+C88</f>
        <v>0</v>
      </c>
      <c r="F88" s="38"/>
      <c r="G88" s="38"/>
      <c r="H88" s="37" t="str">
        <f>IF(F88&gt;0,G88/F88,"-")</f>
        <v>-</v>
      </c>
      <c r="I88" s="36">
        <f>IF(E88&gt;0,F88/E88,0)</f>
        <v>0</v>
      </c>
      <c r="J88" s="35" t="str">
        <f>IF(E88&gt;0,E88/K88,"-")</f>
        <v>-</v>
      </c>
      <c r="K88" s="33"/>
      <c r="L88" s="34">
        <f>E88-M88</f>
        <v>0</v>
      </c>
      <c r="M88" s="33"/>
      <c r="O88" s="32">
        <f>F88-P88</f>
        <v>0</v>
      </c>
      <c r="P88" s="31"/>
      <c r="Q88" s="40"/>
      <c r="R88" s="32">
        <f>G88-S88</f>
        <v>0</v>
      </c>
      <c r="S88" s="31"/>
      <c r="U88" s="30" t="str">
        <f>IF(O88&gt;0,R88/O88,"-")</f>
        <v>-</v>
      </c>
      <c r="V88" s="29" t="str">
        <f>IF(P88&gt;0,S88/P88,"-")</f>
        <v>-</v>
      </c>
      <c r="W88" s="2"/>
      <c r="X88" s="28">
        <f>IF(L88&gt;0,R88/L88,0)</f>
        <v>0</v>
      </c>
      <c r="Y88" s="27">
        <f>IF(M88&gt;0,S88/M88,0)</f>
        <v>0</v>
      </c>
      <c r="Z88" s="26" t="str">
        <f>IF(P88&gt;0,P88/F88,"-")</f>
        <v>-</v>
      </c>
    </row>
    <row r="89" spans="1:27" x14ac:dyDescent="0.3">
      <c r="A89" s="1">
        <v>10</v>
      </c>
      <c r="B89" s="39">
        <f>EOMONTH(B88,1)</f>
        <v>42247</v>
      </c>
      <c r="C89" s="33"/>
      <c r="D89" s="33"/>
      <c r="E89" s="34">
        <f>D89+C89</f>
        <v>0</v>
      </c>
      <c r="F89" s="38"/>
      <c r="G89" s="38"/>
      <c r="H89" s="37" t="str">
        <f>IF(F89&gt;0,G89/F89,"-")</f>
        <v>-</v>
      </c>
      <c r="I89" s="36">
        <f>IF(E89&gt;0,F89/E89,0)</f>
        <v>0</v>
      </c>
      <c r="J89" s="35" t="str">
        <f>IF(E89&gt;0,E89/K89,"-")</f>
        <v>-</v>
      </c>
      <c r="K89" s="33"/>
      <c r="L89" s="34">
        <f>E89-M89</f>
        <v>0</v>
      </c>
      <c r="M89" s="33"/>
      <c r="O89" s="32">
        <f>F89-P89</f>
        <v>0</v>
      </c>
      <c r="P89" s="31"/>
      <c r="R89" s="32">
        <f>G89-S89</f>
        <v>0</v>
      </c>
      <c r="S89" s="31"/>
      <c r="U89" s="30" t="str">
        <f>IF(O89&gt;0,R89/O89,"-")</f>
        <v>-</v>
      </c>
      <c r="V89" s="29" t="str">
        <f>IF(P89&gt;0,S89/P89,"-")</f>
        <v>-</v>
      </c>
      <c r="X89" s="28">
        <f>IF(L89&gt;0,R89/L89,0)</f>
        <v>0</v>
      </c>
      <c r="Y89" s="27">
        <f>IF(M89&gt;0,S89/M89,0)</f>
        <v>0</v>
      </c>
      <c r="Z89" s="26" t="str">
        <f>IF(P89&gt;0,P89/F89,"-")</f>
        <v>-</v>
      </c>
    </row>
    <row r="90" spans="1:27" x14ac:dyDescent="0.3">
      <c r="A90" s="1">
        <v>11</v>
      </c>
      <c r="B90" s="39">
        <f>EOMONTH(B89,1)</f>
        <v>42277</v>
      </c>
      <c r="C90" s="33"/>
      <c r="D90" s="33"/>
      <c r="E90" s="34">
        <f>D90+C90</f>
        <v>0</v>
      </c>
      <c r="F90" s="38"/>
      <c r="G90" s="38"/>
      <c r="H90" s="37" t="str">
        <f>IF(F90&gt;0,G90/F90,"-")</f>
        <v>-</v>
      </c>
      <c r="I90" s="36">
        <f>IF(E90&gt;0,F90/E90,0)</f>
        <v>0</v>
      </c>
      <c r="J90" s="35" t="str">
        <f>IF(E90&gt;0,E90/K90,"-")</f>
        <v>-</v>
      </c>
      <c r="K90" s="33"/>
      <c r="L90" s="34">
        <f>E90-M90</f>
        <v>0</v>
      </c>
      <c r="M90" s="33"/>
      <c r="O90" s="32">
        <f>F90-P90</f>
        <v>0</v>
      </c>
      <c r="P90" s="31"/>
      <c r="R90" s="32">
        <f>G90-S90</f>
        <v>0</v>
      </c>
      <c r="S90" s="31"/>
      <c r="U90" s="30" t="str">
        <f>IF(O90&gt;0,R90/O90,"-")</f>
        <v>-</v>
      </c>
      <c r="V90" s="29" t="str">
        <f>IF(P90&gt;0,S90/P90,"-")</f>
        <v>-</v>
      </c>
      <c r="X90" s="28">
        <f>IF(L90&gt;0,R90/L90,0)</f>
        <v>0</v>
      </c>
      <c r="Y90" s="27">
        <f>IF(M90&gt;0,S90/M90,0)</f>
        <v>0</v>
      </c>
      <c r="Z90" s="26" t="str">
        <f>IF(P90&gt;0,P90/F90,"-")</f>
        <v>-</v>
      </c>
    </row>
    <row r="91" spans="1:27" x14ac:dyDescent="0.3">
      <c r="A91" s="1">
        <v>12</v>
      </c>
      <c r="B91" s="39">
        <f>EOMONTH(B90,1)</f>
        <v>42308</v>
      </c>
      <c r="C91" s="33"/>
      <c r="D91" s="33"/>
      <c r="E91" s="34">
        <f>D91+C91</f>
        <v>0</v>
      </c>
      <c r="F91" s="38"/>
      <c r="G91" s="38"/>
      <c r="H91" s="37" t="str">
        <f>IF(F91&gt;0,G91/F91,"-")</f>
        <v>-</v>
      </c>
      <c r="I91" s="36">
        <f>IF(E91&gt;0,F91/E91,0)</f>
        <v>0</v>
      </c>
      <c r="J91" s="35" t="str">
        <f>IF(E91&gt;0,E91/K91,"-")</f>
        <v>-</v>
      </c>
      <c r="K91" s="33"/>
      <c r="L91" s="34">
        <f>E91-M91</f>
        <v>0</v>
      </c>
      <c r="M91" s="33"/>
      <c r="O91" s="32">
        <f>F91-P91</f>
        <v>0</v>
      </c>
      <c r="P91" s="31"/>
      <c r="R91" s="32">
        <f>G91-S91</f>
        <v>0</v>
      </c>
      <c r="S91" s="31"/>
      <c r="U91" s="30" t="str">
        <f>IF(O91&gt;0,R91/O91,"-")</f>
        <v>-</v>
      </c>
      <c r="V91" s="29" t="str">
        <f>IF(P91&gt;0,S91/P91,"-")</f>
        <v>-</v>
      </c>
      <c r="X91" s="28">
        <f>IF(L91&gt;0,R91/L91,0)</f>
        <v>0</v>
      </c>
      <c r="Y91" s="27">
        <f>IF(M91&gt;0,S91/M91,0)</f>
        <v>0</v>
      </c>
      <c r="Z91" s="26" t="str">
        <f>IF(P91&gt;0,P91/F91,"-")</f>
        <v>-</v>
      </c>
    </row>
    <row r="93" spans="1:27" s="13" customFormat="1" ht="26.25" customHeight="1" x14ac:dyDescent="0.3">
      <c r="B93" s="25" t="s">
        <v>5</v>
      </c>
      <c r="C93" s="23">
        <f>SUM(C80:C91)</f>
        <v>252</v>
      </c>
      <c r="D93" s="23">
        <f>SUM(D80:D91)</f>
        <v>1028</v>
      </c>
      <c r="E93" s="23">
        <f>SUM(E80:E91)</f>
        <v>1280</v>
      </c>
      <c r="F93" s="22">
        <f>SUM(F80:F91)</f>
        <v>38945.199999999997</v>
      </c>
      <c r="G93" s="22">
        <f>SUM(G80:G91)</f>
        <v>11977</v>
      </c>
      <c r="H93" s="21">
        <f>G93/F93</f>
        <v>0.30753468976921422</v>
      </c>
      <c r="I93" s="24">
        <f>F93/E93</f>
        <v>30.425937499999996</v>
      </c>
      <c r="J93" s="23">
        <f>E93/K93</f>
        <v>42.666666666666664</v>
      </c>
      <c r="K93" s="23">
        <f>SUM(K80:K91)</f>
        <v>30</v>
      </c>
      <c r="L93" s="23">
        <f>SUM(L80:L91)</f>
        <v>347</v>
      </c>
      <c r="M93" s="23">
        <f>SUM(M80:M91)</f>
        <v>933</v>
      </c>
      <c r="N93" s="20"/>
      <c r="O93" s="22">
        <f>SUM(O80:O91)</f>
        <v>14246.599999999999</v>
      </c>
      <c r="P93" s="22">
        <f>SUM(P80:P91)</f>
        <v>24698.6</v>
      </c>
      <c r="Q93" s="20"/>
      <c r="R93" s="22">
        <f>SUM(R80:R91)</f>
        <v>4762</v>
      </c>
      <c r="S93" s="22">
        <f>SUM(S80:S91)</f>
        <v>7215</v>
      </c>
      <c r="T93" s="20"/>
      <c r="U93" s="21">
        <f>(R93/O93)</f>
        <v>0.33425519071216997</v>
      </c>
      <c r="V93" s="21">
        <f>S93/P93</f>
        <v>0.29212182066999753</v>
      </c>
      <c r="W93" s="20"/>
      <c r="X93" s="19">
        <f>R93/L93</f>
        <v>13.723342939481268</v>
      </c>
      <c r="Y93" s="19">
        <f>S93/M93</f>
        <v>7.733118971061093</v>
      </c>
      <c r="Z93" s="18">
        <f>P93/F93</f>
        <v>0.63418855211938829</v>
      </c>
      <c r="AA93" s="14"/>
    </row>
    <row r="94" spans="1:27" s="13" customFormat="1" ht="26.25" customHeight="1" x14ac:dyDescent="0.3">
      <c r="B94" s="17" t="s">
        <v>4</v>
      </c>
      <c r="C94" s="10">
        <f>AVERAGEIF(C80:C91,"&gt;0")</f>
        <v>252</v>
      </c>
      <c r="D94" s="10">
        <f>AVERAGEIF(D80:D91,"&gt;0")</f>
        <v>1028</v>
      </c>
      <c r="E94" s="10">
        <f>AVERAGEIF(E80:E91,"&gt;0")</f>
        <v>1280</v>
      </c>
      <c r="F94" s="9">
        <f>AVERAGEIF(F80:F91,"&gt;0")</f>
        <v>38945.199999999997</v>
      </c>
      <c r="G94" s="9">
        <f>AVERAGEIF(G80:G91,"&gt;0")</f>
        <v>11977</v>
      </c>
      <c r="H94" s="7">
        <f>G94/F94</f>
        <v>0.30753468976921422</v>
      </c>
      <c r="I94" s="11">
        <f>F94/E94</f>
        <v>30.425937499999996</v>
      </c>
      <c r="J94" s="10">
        <f>E94/K94</f>
        <v>42.666666666666664</v>
      </c>
      <c r="K94" s="10">
        <f>AVERAGEIF(K80:K91,"&gt;0")</f>
        <v>30</v>
      </c>
      <c r="L94" s="10">
        <f>AVERAGEIF(L80:L91,"&gt;0")</f>
        <v>347</v>
      </c>
      <c r="M94" s="10">
        <f>AVERAGEIF(M80:M91,"&gt;0")</f>
        <v>933</v>
      </c>
      <c r="N94" s="15"/>
      <c r="O94" s="9">
        <f>AVERAGEIF(O80:O91,"&gt;0")</f>
        <v>14246.599999999999</v>
      </c>
      <c r="P94" s="9">
        <f>AVERAGEIF(P80:P91,"&gt;0")</f>
        <v>24698.6</v>
      </c>
      <c r="Q94" s="16"/>
      <c r="R94" s="9">
        <f>AVERAGEIF(R80:R91,"&gt;0")</f>
        <v>4762</v>
      </c>
      <c r="S94" s="9">
        <f>AVERAGEIF(S80:S91,"&gt;0")</f>
        <v>7215</v>
      </c>
      <c r="T94" s="15"/>
      <c r="U94" s="7">
        <f>(R94/O94)</f>
        <v>0.33425519071216997</v>
      </c>
      <c r="V94" s="7">
        <f>S94/P94</f>
        <v>0.29212182066999753</v>
      </c>
      <c r="W94" s="6"/>
      <c r="X94" s="5">
        <f>R94/L94</f>
        <v>13.723342939481268</v>
      </c>
      <c r="Y94" s="5">
        <f>S94/M94</f>
        <v>7.733118971061093</v>
      </c>
      <c r="Z94" s="4">
        <f>P94/F94</f>
        <v>0.63418855211938829</v>
      </c>
      <c r="AA94" s="14"/>
    </row>
    <row r="95" spans="1:27" ht="47.25" customHeight="1" x14ac:dyDescent="0.25">
      <c r="B95" s="12" t="s">
        <v>3</v>
      </c>
      <c r="C95" s="10">
        <f ca="1">AVERAGEIF((OFFSET(C79,1,,$E$3,1)),"&gt;0")</f>
        <v>252</v>
      </c>
      <c r="D95" s="10">
        <f ca="1">AVERAGEIF((OFFSET(D79,1,,$E$3,1)),"&gt;0")</f>
        <v>1028</v>
      </c>
      <c r="E95" s="10">
        <f ca="1">AVERAGEIF((OFFSET(E79,1,,$E$3,1)),"&gt;0")</f>
        <v>1280</v>
      </c>
      <c r="F95" s="9">
        <f ca="1">AVERAGEIF((OFFSET(F79,1,,$E$3,1)),"&gt;0")</f>
        <v>38945.199999999997</v>
      </c>
      <c r="G95" s="9">
        <f ca="1">AVERAGEIF((OFFSET(G79,1,,$E$3,1)),"&gt;0")</f>
        <v>11977</v>
      </c>
      <c r="H95" s="7">
        <f ca="1">G95/F95</f>
        <v>0.30753468976921422</v>
      </c>
      <c r="I95" s="11">
        <f ca="1">F95/E95</f>
        <v>30.425937499999996</v>
      </c>
      <c r="J95" s="10">
        <f ca="1">E95/K95</f>
        <v>42.666666666666664</v>
      </c>
      <c r="K95" s="10">
        <f ca="1">AVERAGEIF((OFFSET(K79,1,,$E$3,1)),"&gt;0")</f>
        <v>30</v>
      </c>
      <c r="L95" s="10">
        <f ca="1">AVERAGEIF((OFFSET(L79,1,,$E$3,1)),"&gt;0")</f>
        <v>347</v>
      </c>
      <c r="M95" s="10">
        <f ca="1">AVERAGEIF((OFFSET(M79,1,,$E$3,1)),"&gt;0")</f>
        <v>933</v>
      </c>
      <c r="N95" s="10"/>
      <c r="O95" s="9">
        <f ca="1">AVERAGEIF((OFFSET(O79,1,,$E$3,1)),"&gt;0")</f>
        <v>14246.599999999999</v>
      </c>
      <c r="P95" s="9">
        <f ca="1">AVERAGEIF((OFFSET(P79,1,,$E$3,1)),"&gt;0")</f>
        <v>24698.6</v>
      </c>
      <c r="Q95" s="10"/>
      <c r="R95" s="9">
        <f ca="1">AVERAGEIF((OFFSET(R79,1,,$E$3,1)),"&gt;0")</f>
        <v>4762</v>
      </c>
      <c r="S95" s="9">
        <f ca="1">AVERAGEIF((OFFSET(S79,1,,$E$3,1)),"&gt;0")</f>
        <v>7215</v>
      </c>
      <c r="T95" s="8"/>
      <c r="U95" s="7">
        <f ca="1">(R95/O95)</f>
        <v>0.33425519071216997</v>
      </c>
      <c r="V95" s="7">
        <f ca="1">S95/P95</f>
        <v>0.29212182066999753</v>
      </c>
      <c r="W95" s="6"/>
      <c r="X95" s="5">
        <f ca="1">R95/L95</f>
        <v>13.723342939481268</v>
      </c>
      <c r="Y95" s="5">
        <f ca="1">S95/M95</f>
        <v>7.733118971061093</v>
      </c>
      <c r="Z95" s="4">
        <f ca="1">P95/F95</f>
        <v>0.63418855211938829</v>
      </c>
    </row>
    <row r="97" spans="1:27" ht="15.6" x14ac:dyDescent="0.3">
      <c r="B97" s="49" t="str">
        <f>IF(LEN(B79)=4,+B79+1,LEFT(B79,4)+1 &amp; "-" &amp; RIGHT(B79,4)+1)</f>
        <v>2015-2016</v>
      </c>
      <c r="C97" s="48"/>
      <c r="D97" s="48"/>
      <c r="F97" s="48"/>
      <c r="G97" s="46"/>
      <c r="H97" s="48"/>
      <c r="I97" s="48"/>
      <c r="J97" s="48"/>
      <c r="K97" s="48"/>
      <c r="L97" s="48"/>
      <c r="M97" s="48"/>
      <c r="N97" s="44"/>
      <c r="O97" s="46"/>
      <c r="P97" s="46"/>
      <c r="Q97" s="47"/>
      <c r="R97" s="46"/>
      <c r="S97" s="46"/>
      <c r="T97" s="44"/>
      <c r="U97" s="45"/>
      <c r="V97" s="45"/>
      <c r="W97" s="44"/>
      <c r="X97" s="43"/>
      <c r="Y97" s="43"/>
      <c r="Z97" s="42"/>
    </row>
    <row r="98" spans="1:27" x14ac:dyDescent="0.3">
      <c r="A98" s="1">
        <v>1</v>
      </c>
      <c r="B98" s="39">
        <f>EOMONTH(B91,1)</f>
        <v>42338</v>
      </c>
      <c r="C98" s="33"/>
      <c r="D98" s="33"/>
      <c r="E98" s="34">
        <f t="shared" ref="E98" si="31">D98+C98</f>
        <v>0</v>
      </c>
      <c r="F98" s="38"/>
      <c r="G98" s="38"/>
      <c r="H98" s="37" t="str">
        <f t="shared" ref="H98" si="32">IF(F98&gt;0,G98/F98,"-")</f>
        <v>-</v>
      </c>
      <c r="I98" s="36">
        <f t="shared" ref="I98" si="33">IF(E98&gt;0,F98/E98,0)</f>
        <v>0</v>
      </c>
      <c r="J98" s="35" t="str">
        <f>IF(E98&gt;0,E98/K98,"-")</f>
        <v>-</v>
      </c>
      <c r="K98" s="33"/>
      <c r="L98" s="34">
        <f t="shared" ref="L98" si="34">E98-M98</f>
        <v>0</v>
      </c>
      <c r="M98" s="33"/>
      <c r="O98" s="32">
        <f t="shared" ref="O98" si="35">F98-P98</f>
        <v>0</v>
      </c>
      <c r="P98" s="31"/>
      <c r="Q98" s="40"/>
      <c r="R98" s="32">
        <f t="shared" ref="R98" si="36">G98-S98</f>
        <v>0</v>
      </c>
      <c r="S98" s="31"/>
      <c r="U98" s="30" t="str">
        <f t="shared" ref="U98" si="37">IF(O98&gt;0,R98/O98,"-")</f>
        <v>-</v>
      </c>
      <c r="V98" s="29" t="str">
        <f t="shared" ref="V98" si="38">IF(P98&gt;0,S98/P98,"-")</f>
        <v>-</v>
      </c>
      <c r="W98" s="2"/>
      <c r="X98" s="28">
        <f t="shared" ref="X98" si="39">IF(L98&gt;0,R98/L98,0)</f>
        <v>0</v>
      </c>
      <c r="Y98" s="27">
        <f t="shared" ref="Y98" si="40">IF(M98&gt;0,S98/M98,0)</f>
        <v>0</v>
      </c>
      <c r="Z98" s="26" t="str">
        <f t="shared" ref="Z98" si="41">IF(P98&gt;0,P98/F98,"-")</f>
        <v>-</v>
      </c>
    </row>
    <row r="99" spans="1:27" x14ac:dyDescent="0.3">
      <c r="A99" s="1">
        <v>2</v>
      </c>
      <c r="B99" s="39">
        <f>EOMONTH(B98,1)</f>
        <v>42369</v>
      </c>
      <c r="C99" s="33"/>
      <c r="D99" s="33"/>
      <c r="E99" s="34">
        <f>D99+C99</f>
        <v>0</v>
      </c>
      <c r="F99" s="38"/>
      <c r="G99" s="38"/>
      <c r="H99" s="37" t="str">
        <f>IF(F99&gt;0,G99/F99,"-")</f>
        <v>-</v>
      </c>
      <c r="I99" s="36">
        <f>IF(E99&gt;0,F99/E99,0)</f>
        <v>0</v>
      </c>
      <c r="J99" s="35" t="str">
        <f>IF(E99&gt;0,E99/K99,"-")</f>
        <v>-</v>
      </c>
      <c r="K99" s="33"/>
      <c r="L99" s="34">
        <f>E99-M99</f>
        <v>0</v>
      </c>
      <c r="M99" s="33"/>
      <c r="O99" s="32">
        <f>F99-P99</f>
        <v>0</v>
      </c>
      <c r="P99" s="31"/>
      <c r="R99" s="32">
        <f>G99-S99</f>
        <v>0</v>
      </c>
      <c r="S99" s="31"/>
      <c r="U99" s="30" t="str">
        <f>IF(O99&gt;0,R99/O99,"-")</f>
        <v>-</v>
      </c>
      <c r="V99" s="29" t="str">
        <f>IF(P99&gt;0,S99/P99,"-")</f>
        <v>-</v>
      </c>
      <c r="X99" s="28">
        <f>IF(L99&gt;0,R99/L99,0)</f>
        <v>0</v>
      </c>
      <c r="Y99" s="27">
        <f>IF(M99&gt;0,S99/M99,0)</f>
        <v>0</v>
      </c>
      <c r="Z99" s="26" t="str">
        <f>IF(P99&gt;0,P99/F99,"-")</f>
        <v>-</v>
      </c>
    </row>
    <row r="100" spans="1:27" x14ac:dyDescent="0.3">
      <c r="A100" s="1">
        <v>3</v>
      </c>
      <c r="B100" s="39">
        <f>EOMONTH(B99,1)</f>
        <v>42400</v>
      </c>
      <c r="C100" s="33"/>
      <c r="D100" s="33"/>
      <c r="E100" s="34">
        <f>D100+C100</f>
        <v>0</v>
      </c>
      <c r="F100" s="38"/>
      <c r="G100" s="38"/>
      <c r="H100" s="37" t="str">
        <f>IF(F100&gt;0,G100/F100,"-")</f>
        <v>-</v>
      </c>
      <c r="I100" s="36">
        <f>IF(E100&gt;0,F100/E100,0)</f>
        <v>0</v>
      </c>
      <c r="J100" s="35" t="str">
        <f>IF(E100&gt;0,E100/K100,"-")</f>
        <v>-</v>
      </c>
      <c r="K100" s="33"/>
      <c r="L100" s="34">
        <f>E100-M100</f>
        <v>0</v>
      </c>
      <c r="M100" s="33"/>
      <c r="O100" s="32">
        <f>F100-P100</f>
        <v>0</v>
      </c>
      <c r="P100" s="31"/>
      <c r="R100" s="32">
        <f>G100-S100</f>
        <v>0</v>
      </c>
      <c r="S100" s="31"/>
      <c r="U100" s="30" t="str">
        <f>IF(O100&gt;0,R100/O100,"-")</f>
        <v>-</v>
      </c>
      <c r="V100" s="29" t="str">
        <f>IF(P100&gt;0,S100/P100,"-")</f>
        <v>-</v>
      </c>
      <c r="X100" s="28">
        <f>IF(L100&gt;0,R100/L100,0)</f>
        <v>0</v>
      </c>
      <c r="Y100" s="27">
        <f>IF(M100&gt;0,S100/M100,0)</f>
        <v>0</v>
      </c>
      <c r="Z100" s="26" t="str">
        <f>IF(P100&gt;0,P100/F100,"-")</f>
        <v>-</v>
      </c>
    </row>
    <row r="101" spans="1:27" x14ac:dyDescent="0.3">
      <c r="A101" s="1">
        <v>4</v>
      </c>
      <c r="B101" s="39">
        <f>EOMONTH(B100,1)</f>
        <v>42429</v>
      </c>
      <c r="C101" s="33"/>
      <c r="D101" s="33"/>
      <c r="E101" s="34">
        <f>D101+C101</f>
        <v>0</v>
      </c>
      <c r="F101" s="38"/>
      <c r="G101" s="38"/>
      <c r="H101" s="37" t="str">
        <f>IF(F101&gt;0,G101/F101,"-")</f>
        <v>-</v>
      </c>
      <c r="I101" s="36">
        <f>IF(E101&gt;0,F101/E101,0)</f>
        <v>0</v>
      </c>
      <c r="J101" s="35" t="str">
        <f>IF(E101&gt;0,E101/K101,"-")</f>
        <v>-</v>
      </c>
      <c r="K101" s="33"/>
      <c r="L101" s="34">
        <f>E101-M101</f>
        <v>0</v>
      </c>
      <c r="M101" s="33"/>
      <c r="O101" s="32">
        <f>F101-P101</f>
        <v>0</v>
      </c>
      <c r="P101" s="31"/>
      <c r="R101" s="32">
        <f>G101-S101</f>
        <v>0</v>
      </c>
      <c r="S101" s="31"/>
      <c r="U101" s="30" t="str">
        <f>IF(O101&gt;0,R101/O101,"-")</f>
        <v>-</v>
      </c>
      <c r="V101" s="29" t="str">
        <f>IF(P101&gt;0,S101/P101,"-")</f>
        <v>-</v>
      </c>
      <c r="X101" s="28">
        <f>IF(L101&gt;0,R101/L101,0)</f>
        <v>0</v>
      </c>
      <c r="Y101" s="27">
        <f>IF(M101&gt;0,S101/M101,0)</f>
        <v>0</v>
      </c>
      <c r="Z101" s="26" t="str">
        <f>IF(P101&gt;0,P101/F101,"-")</f>
        <v>-</v>
      </c>
    </row>
    <row r="102" spans="1:27" x14ac:dyDescent="0.3">
      <c r="A102" s="2">
        <v>5</v>
      </c>
      <c r="B102" s="39">
        <f>EOMONTH(B101,1)</f>
        <v>42460</v>
      </c>
      <c r="C102" s="33"/>
      <c r="D102" s="33"/>
      <c r="E102" s="34">
        <f>D102+C102</f>
        <v>0</v>
      </c>
      <c r="F102" s="38"/>
      <c r="G102" s="38"/>
      <c r="H102" s="37" t="str">
        <f>IF(F102&gt;0,G102/F102,"-")</f>
        <v>-</v>
      </c>
      <c r="I102" s="36">
        <f>IF(E102&gt;0,F102/E102,0)</f>
        <v>0</v>
      </c>
      <c r="J102" s="35" t="str">
        <f>IF(E102&gt;0,E102/K102,"-")</f>
        <v>-</v>
      </c>
      <c r="K102" s="33"/>
      <c r="L102" s="34">
        <f>E102-M102</f>
        <v>0</v>
      </c>
      <c r="M102" s="33"/>
      <c r="O102" s="32">
        <f>F102-P102</f>
        <v>0</v>
      </c>
      <c r="P102" s="31"/>
      <c r="Q102" s="40"/>
      <c r="R102" s="32">
        <f>G102-S102</f>
        <v>0</v>
      </c>
      <c r="S102" s="31"/>
      <c r="U102" s="30" t="str">
        <f>IF(O102&gt;0,R102/O102,"-")</f>
        <v>-</v>
      </c>
      <c r="V102" s="29" t="str">
        <f>IF(P102&gt;0,S102/P102,"-")</f>
        <v>-</v>
      </c>
      <c r="W102" s="2"/>
      <c r="X102" s="28">
        <f>IF(L102&gt;0,R102/L102,0)</f>
        <v>0</v>
      </c>
      <c r="Y102" s="27">
        <f>IF(M102&gt;0,S102/M102,0)</f>
        <v>0</v>
      </c>
      <c r="Z102" s="26" t="str">
        <f>IF(P102&gt;0,P102/F102,"-")</f>
        <v>-</v>
      </c>
    </row>
    <row r="103" spans="1:27" x14ac:dyDescent="0.3">
      <c r="A103" s="2">
        <v>6</v>
      </c>
      <c r="B103" s="39">
        <f>EOMONTH(B102,1)</f>
        <v>42490</v>
      </c>
      <c r="C103" s="33"/>
      <c r="D103" s="33"/>
      <c r="E103" s="34">
        <f>D103+C103</f>
        <v>0</v>
      </c>
      <c r="F103" s="38"/>
      <c r="G103" s="38"/>
      <c r="H103" s="37" t="str">
        <f>IF(F103&gt;0,G103/F103,"-")</f>
        <v>-</v>
      </c>
      <c r="I103" s="36">
        <f>IF(E103&gt;0,F103/E103,0)</f>
        <v>0</v>
      </c>
      <c r="J103" s="35" t="str">
        <f>IF(E103&gt;0,E103/K103,"-")</f>
        <v>-</v>
      </c>
      <c r="K103" s="33"/>
      <c r="L103" s="34">
        <f>E103-M103</f>
        <v>0</v>
      </c>
      <c r="M103" s="33"/>
      <c r="O103" s="32">
        <f>F103-P103</f>
        <v>0</v>
      </c>
      <c r="P103" s="31"/>
      <c r="Q103" s="40"/>
      <c r="R103" s="32">
        <f>G103-S103</f>
        <v>0</v>
      </c>
      <c r="S103" s="31"/>
      <c r="U103" s="30" t="str">
        <f>IF(O103&gt;0,R103/O103,"-")</f>
        <v>-</v>
      </c>
      <c r="V103" s="29" t="str">
        <f>IF(P103&gt;0,S103/P103,"-")</f>
        <v>-</v>
      </c>
      <c r="W103" s="2"/>
      <c r="X103" s="28">
        <f>IF(L103&gt;0,R103/L103,0)</f>
        <v>0</v>
      </c>
      <c r="Y103" s="27">
        <f>IF(M103&gt;0,S103/M103,0)</f>
        <v>0</v>
      </c>
      <c r="Z103" s="26" t="str">
        <f>IF(P103&gt;0,P103/F103,"-")</f>
        <v>-</v>
      </c>
    </row>
    <row r="104" spans="1:27" x14ac:dyDescent="0.3">
      <c r="A104" s="2">
        <v>7</v>
      </c>
      <c r="B104" s="39">
        <f>EOMONTH(B103,1)</f>
        <v>42521</v>
      </c>
      <c r="C104" s="33"/>
      <c r="D104" s="33"/>
      <c r="E104" s="34">
        <f>D104+C104</f>
        <v>0</v>
      </c>
      <c r="F104" s="38"/>
      <c r="G104" s="38"/>
      <c r="H104" s="37" t="str">
        <f>IF(F104&gt;0,G104/F104,"-")</f>
        <v>-</v>
      </c>
      <c r="I104" s="36">
        <f>IF(E104&gt;0,F104/E104,0)</f>
        <v>0</v>
      </c>
      <c r="J104" s="35" t="str">
        <f>IF(E104&gt;0,E104/K104,"-")</f>
        <v>-</v>
      </c>
      <c r="K104" s="33"/>
      <c r="L104" s="34">
        <f>E104-M104</f>
        <v>0</v>
      </c>
      <c r="M104" s="33"/>
      <c r="O104" s="32">
        <f>F104-P104</f>
        <v>0</v>
      </c>
      <c r="P104" s="31"/>
      <c r="Q104" s="40"/>
      <c r="R104" s="32">
        <f>G104-S104</f>
        <v>0</v>
      </c>
      <c r="S104" s="31"/>
      <c r="U104" s="30" t="str">
        <f>IF(O104&gt;0,R104/O104,"-")</f>
        <v>-</v>
      </c>
      <c r="V104" s="29" t="str">
        <f>IF(P104&gt;0,S104/P104,"-")</f>
        <v>-</v>
      </c>
      <c r="W104" s="2"/>
      <c r="X104" s="28">
        <f>IF(L104&gt;0,R104/L104,0)</f>
        <v>0</v>
      </c>
      <c r="Y104" s="27">
        <f>IF(M104&gt;0,S104/M104,0)</f>
        <v>0</v>
      </c>
      <c r="Z104" s="26" t="str">
        <f>IF(P104&gt;0,P104/F104,"-")</f>
        <v>-</v>
      </c>
    </row>
    <row r="105" spans="1:27" x14ac:dyDescent="0.3">
      <c r="A105" s="2">
        <v>8</v>
      </c>
      <c r="B105" s="39">
        <f>EOMONTH(B104,1)</f>
        <v>42551</v>
      </c>
      <c r="C105" s="33"/>
      <c r="D105" s="33"/>
      <c r="E105" s="34">
        <f>D105+C105</f>
        <v>0</v>
      </c>
      <c r="F105" s="38"/>
      <c r="G105" s="38"/>
      <c r="H105" s="37" t="str">
        <f>IF(F105&gt;0,G105/F105,"-")</f>
        <v>-</v>
      </c>
      <c r="I105" s="36">
        <f>IF(E105&gt;0,F105/E105,0)</f>
        <v>0</v>
      </c>
      <c r="J105" s="35" t="str">
        <f>IF(E105&gt;0,E105/K105,"-")</f>
        <v>-</v>
      </c>
      <c r="K105" s="33"/>
      <c r="L105" s="34">
        <f>E105-M105</f>
        <v>0</v>
      </c>
      <c r="M105" s="33"/>
      <c r="O105" s="32">
        <f>F105-P105</f>
        <v>0</v>
      </c>
      <c r="P105" s="31"/>
      <c r="Q105" s="40"/>
      <c r="R105" s="32">
        <f>G105-S105</f>
        <v>0</v>
      </c>
      <c r="S105" s="31"/>
      <c r="U105" s="30" t="str">
        <f>IF(O105&gt;0,R105/O105,"-")</f>
        <v>-</v>
      </c>
      <c r="V105" s="29" t="str">
        <f>IF(P105&gt;0,S105/P105,"-")</f>
        <v>-</v>
      </c>
      <c r="W105" s="2"/>
      <c r="X105" s="28">
        <f>IF(L105&gt;0,R105/L105,0)</f>
        <v>0</v>
      </c>
      <c r="Y105" s="27">
        <f>IF(M105&gt;0,S105/M105,0)</f>
        <v>0</v>
      </c>
      <c r="Z105" s="26" t="str">
        <f>IF(P105&gt;0,P105/F105,"-")</f>
        <v>-</v>
      </c>
    </row>
    <row r="106" spans="1:27" x14ac:dyDescent="0.3">
      <c r="A106" s="2">
        <v>9</v>
      </c>
      <c r="B106" s="39">
        <f>EOMONTH(B105,1)</f>
        <v>42582</v>
      </c>
      <c r="C106" s="33"/>
      <c r="D106" s="33"/>
      <c r="E106" s="34">
        <f>D106+C106</f>
        <v>0</v>
      </c>
      <c r="F106" s="38"/>
      <c r="G106" s="38"/>
      <c r="H106" s="37" t="str">
        <f>IF(F106&gt;0,G106/F106,"-")</f>
        <v>-</v>
      </c>
      <c r="I106" s="36">
        <f>IF(E106&gt;0,F106/E106,0)</f>
        <v>0</v>
      </c>
      <c r="J106" s="35" t="str">
        <f>IF(E106&gt;0,E106/K106,"-")</f>
        <v>-</v>
      </c>
      <c r="K106" s="33"/>
      <c r="L106" s="34">
        <f>E106-M106</f>
        <v>0</v>
      </c>
      <c r="M106" s="33"/>
      <c r="O106" s="32">
        <f>F106-P106</f>
        <v>0</v>
      </c>
      <c r="P106" s="31"/>
      <c r="Q106" s="40"/>
      <c r="R106" s="32">
        <f>G106-S106</f>
        <v>0</v>
      </c>
      <c r="S106" s="31"/>
      <c r="U106" s="30" t="str">
        <f>IF(O106&gt;0,R106/O106,"-")</f>
        <v>-</v>
      </c>
      <c r="V106" s="29" t="str">
        <f>IF(P106&gt;0,S106/P106,"-")</f>
        <v>-</v>
      </c>
      <c r="W106" s="2"/>
      <c r="X106" s="28">
        <f>IF(L106&gt;0,R106/L106,0)</f>
        <v>0</v>
      </c>
      <c r="Y106" s="27">
        <f>IF(M106&gt;0,S106/M106,0)</f>
        <v>0</v>
      </c>
      <c r="Z106" s="26" t="str">
        <f>IF(P106&gt;0,P106/F106,"-")</f>
        <v>-</v>
      </c>
    </row>
    <row r="107" spans="1:27" x14ac:dyDescent="0.3">
      <c r="A107" s="1">
        <v>10</v>
      </c>
      <c r="B107" s="39">
        <f>EOMONTH(B106,1)</f>
        <v>42613</v>
      </c>
      <c r="C107" s="33"/>
      <c r="D107" s="33"/>
      <c r="E107" s="34">
        <f>D107+C107</f>
        <v>0</v>
      </c>
      <c r="F107" s="38"/>
      <c r="G107" s="38"/>
      <c r="H107" s="37" t="str">
        <f>IF(F107&gt;0,G107/F107,"-")</f>
        <v>-</v>
      </c>
      <c r="I107" s="36">
        <f>IF(E107&gt;0,F107/E107,0)</f>
        <v>0</v>
      </c>
      <c r="J107" s="35" t="str">
        <f>IF(E107&gt;0,E107/K107,"-")</f>
        <v>-</v>
      </c>
      <c r="K107" s="33"/>
      <c r="L107" s="34">
        <f>E107-M107</f>
        <v>0</v>
      </c>
      <c r="M107" s="33"/>
      <c r="O107" s="32">
        <f>F107-P107</f>
        <v>0</v>
      </c>
      <c r="P107" s="31"/>
      <c r="R107" s="32">
        <f>G107-S107</f>
        <v>0</v>
      </c>
      <c r="S107" s="31"/>
      <c r="U107" s="30" t="str">
        <f>IF(O107&gt;0,R107/O107,"-")</f>
        <v>-</v>
      </c>
      <c r="V107" s="29" t="str">
        <f>IF(P107&gt;0,S107/P107,"-")</f>
        <v>-</v>
      </c>
      <c r="X107" s="28">
        <f>IF(L107&gt;0,R107/L107,0)</f>
        <v>0</v>
      </c>
      <c r="Y107" s="27">
        <f>IF(M107&gt;0,S107/M107,0)</f>
        <v>0</v>
      </c>
      <c r="Z107" s="26" t="str">
        <f>IF(P107&gt;0,P107/F107,"-")</f>
        <v>-</v>
      </c>
    </row>
    <row r="108" spans="1:27" x14ac:dyDescent="0.3">
      <c r="A108" s="1">
        <v>11</v>
      </c>
      <c r="B108" s="39">
        <f>EOMONTH(B107,1)</f>
        <v>42643</v>
      </c>
      <c r="C108" s="33"/>
      <c r="D108" s="33"/>
      <c r="E108" s="34">
        <f>D108+C108</f>
        <v>0</v>
      </c>
      <c r="F108" s="38"/>
      <c r="G108" s="38"/>
      <c r="H108" s="37" t="str">
        <f>IF(F108&gt;0,G108/F108,"-")</f>
        <v>-</v>
      </c>
      <c r="I108" s="36">
        <f>IF(E108&gt;0,F108/E108,0)</f>
        <v>0</v>
      </c>
      <c r="J108" s="35" t="str">
        <f>IF(E108&gt;0,E108/K108,"-")</f>
        <v>-</v>
      </c>
      <c r="K108" s="33"/>
      <c r="L108" s="34">
        <f>E108-M108</f>
        <v>0</v>
      </c>
      <c r="M108" s="33"/>
      <c r="O108" s="32">
        <f>F108-P108</f>
        <v>0</v>
      </c>
      <c r="P108" s="31"/>
      <c r="R108" s="32">
        <f>G108-S108</f>
        <v>0</v>
      </c>
      <c r="S108" s="31"/>
      <c r="U108" s="30" t="str">
        <f>IF(O108&gt;0,R108/O108,"-")</f>
        <v>-</v>
      </c>
      <c r="V108" s="29" t="str">
        <f>IF(P108&gt;0,S108/P108,"-")</f>
        <v>-</v>
      </c>
      <c r="X108" s="28">
        <f>IF(L108&gt;0,R108/L108,0)</f>
        <v>0</v>
      </c>
      <c r="Y108" s="27">
        <f>IF(M108&gt;0,S108/M108,0)</f>
        <v>0</v>
      </c>
      <c r="Z108" s="26" t="str">
        <f>IF(P108&gt;0,P108/F108,"-")</f>
        <v>-</v>
      </c>
    </row>
    <row r="109" spans="1:27" x14ac:dyDescent="0.3">
      <c r="A109" s="1">
        <v>12</v>
      </c>
      <c r="B109" s="39">
        <f>EOMONTH(B108,1)</f>
        <v>42674</v>
      </c>
      <c r="C109" s="33"/>
      <c r="D109" s="33"/>
      <c r="E109" s="34">
        <f>D109+C109</f>
        <v>0</v>
      </c>
      <c r="F109" s="38"/>
      <c r="G109" s="38"/>
      <c r="H109" s="37" t="str">
        <f>IF(F109&gt;0,G109/F109,"-")</f>
        <v>-</v>
      </c>
      <c r="I109" s="36">
        <f>IF(E109&gt;0,F109/E109,0)</f>
        <v>0</v>
      </c>
      <c r="J109" s="35" t="str">
        <f>IF(E109&gt;0,E109/K109,"-")</f>
        <v>-</v>
      </c>
      <c r="K109" s="33"/>
      <c r="L109" s="34">
        <f>E109-M109</f>
        <v>0</v>
      </c>
      <c r="M109" s="33"/>
      <c r="O109" s="32">
        <f>F109-P109</f>
        <v>0</v>
      </c>
      <c r="P109" s="31"/>
      <c r="R109" s="32">
        <f>G109-S109</f>
        <v>0</v>
      </c>
      <c r="S109" s="31"/>
      <c r="U109" s="30" t="str">
        <f>IF(O109&gt;0,R109/O109,"-")</f>
        <v>-</v>
      </c>
      <c r="V109" s="29" t="str">
        <f>IF(P109&gt;0,S109/P109,"-")</f>
        <v>-</v>
      </c>
      <c r="X109" s="28">
        <f>IF(L109&gt;0,R109/L109,0)</f>
        <v>0</v>
      </c>
      <c r="Y109" s="27">
        <f>IF(M109&gt;0,S109/M109,0)</f>
        <v>0</v>
      </c>
      <c r="Z109" s="26" t="str">
        <f>IF(P109&gt;0,P109/F109,"-")</f>
        <v>-</v>
      </c>
    </row>
    <row r="111" spans="1:27" s="13" customFormat="1" ht="26.25" customHeight="1" x14ac:dyDescent="0.3">
      <c r="B111" s="25" t="s">
        <v>5</v>
      </c>
      <c r="C111" s="23">
        <f>SUM(C98:C109)</f>
        <v>0</v>
      </c>
      <c r="D111" s="23">
        <f>SUM(D98:D109)</f>
        <v>0</v>
      </c>
      <c r="E111" s="23">
        <f>SUM(E98:E109)</f>
        <v>0</v>
      </c>
      <c r="F111" s="22">
        <f>SUM(F98:F109)</f>
        <v>0</v>
      </c>
      <c r="G111" s="22">
        <f>SUM(G98:G109)</f>
        <v>0</v>
      </c>
      <c r="H111" s="21" t="e">
        <f>G111/F111</f>
        <v>#DIV/0!</v>
      </c>
      <c r="I111" s="24" t="e">
        <f>F111/E111</f>
        <v>#DIV/0!</v>
      </c>
      <c r="J111" s="23" t="e">
        <f>E111/K111</f>
        <v>#DIV/0!</v>
      </c>
      <c r="K111" s="23">
        <f>SUM(K98:K109)</f>
        <v>0</v>
      </c>
      <c r="L111" s="23">
        <f>SUM(L98:L109)</f>
        <v>0</v>
      </c>
      <c r="M111" s="23">
        <f>SUM(M98:M109)</f>
        <v>0</v>
      </c>
      <c r="N111" s="20"/>
      <c r="O111" s="22">
        <f>SUM(O98:O109)</f>
        <v>0</v>
      </c>
      <c r="P111" s="22">
        <f>SUM(P98:P109)</f>
        <v>0</v>
      </c>
      <c r="Q111" s="20"/>
      <c r="R111" s="22">
        <f>SUM(R98:R109)</f>
        <v>0</v>
      </c>
      <c r="S111" s="22">
        <f>SUM(S98:S109)</f>
        <v>0</v>
      </c>
      <c r="T111" s="20"/>
      <c r="U111" s="21" t="e">
        <f>(R111/O111)</f>
        <v>#DIV/0!</v>
      </c>
      <c r="V111" s="21" t="e">
        <f>S111/P111</f>
        <v>#DIV/0!</v>
      </c>
      <c r="W111" s="20"/>
      <c r="X111" s="19" t="e">
        <f>R111/L111</f>
        <v>#DIV/0!</v>
      </c>
      <c r="Y111" s="19" t="e">
        <f>S111/M111</f>
        <v>#DIV/0!</v>
      </c>
      <c r="Z111" s="18" t="e">
        <f>P111/F111</f>
        <v>#DIV/0!</v>
      </c>
      <c r="AA111" s="14"/>
    </row>
    <row r="112" spans="1:27" s="13" customFormat="1" ht="26.25" customHeight="1" x14ac:dyDescent="0.3">
      <c r="B112" s="17" t="s">
        <v>4</v>
      </c>
      <c r="C112" s="10" t="e">
        <f>AVERAGEIF(C98:C109,"&gt;0")</f>
        <v>#DIV/0!</v>
      </c>
      <c r="D112" s="10" t="e">
        <f>AVERAGEIF(D98:D109,"&gt;0")</f>
        <v>#DIV/0!</v>
      </c>
      <c r="E112" s="10" t="e">
        <f>AVERAGEIF(E98:E109,"&gt;0")</f>
        <v>#DIV/0!</v>
      </c>
      <c r="F112" s="9" t="e">
        <f>AVERAGEIF(F98:F109,"&gt;0")</f>
        <v>#DIV/0!</v>
      </c>
      <c r="G112" s="9" t="e">
        <f>AVERAGEIF(G98:G109,"&gt;0")</f>
        <v>#DIV/0!</v>
      </c>
      <c r="H112" s="7" t="e">
        <f>G112/F112</f>
        <v>#DIV/0!</v>
      </c>
      <c r="I112" s="11" t="e">
        <f>F112/E112</f>
        <v>#DIV/0!</v>
      </c>
      <c r="J112" s="10" t="e">
        <f>E112/K112</f>
        <v>#DIV/0!</v>
      </c>
      <c r="K112" s="10" t="e">
        <f>AVERAGEIF(K98:K109,"&gt;0")</f>
        <v>#DIV/0!</v>
      </c>
      <c r="L112" s="10" t="e">
        <f>AVERAGEIF(L98:L109,"&gt;0")</f>
        <v>#DIV/0!</v>
      </c>
      <c r="M112" s="10" t="e">
        <f>AVERAGEIF(M98:M109,"&gt;0")</f>
        <v>#DIV/0!</v>
      </c>
      <c r="N112" s="15"/>
      <c r="O112" s="9" t="e">
        <f>AVERAGEIF(O98:O109,"&gt;0")</f>
        <v>#DIV/0!</v>
      </c>
      <c r="P112" s="9" t="e">
        <f>AVERAGEIF(P98:P109,"&gt;0")</f>
        <v>#DIV/0!</v>
      </c>
      <c r="Q112" s="16"/>
      <c r="R112" s="9" t="e">
        <f>AVERAGEIF(R98:R109,"&gt;0")</f>
        <v>#DIV/0!</v>
      </c>
      <c r="S112" s="9" t="e">
        <f>AVERAGEIF(S98:S109,"&gt;0")</f>
        <v>#DIV/0!</v>
      </c>
      <c r="T112" s="15"/>
      <c r="U112" s="7" t="e">
        <f>(R112/O112)</f>
        <v>#DIV/0!</v>
      </c>
      <c r="V112" s="7" t="e">
        <f>S112/P112</f>
        <v>#DIV/0!</v>
      </c>
      <c r="W112" s="6"/>
      <c r="X112" s="5" t="e">
        <f>R112/L112</f>
        <v>#DIV/0!</v>
      </c>
      <c r="Y112" s="5" t="e">
        <f>S112/M112</f>
        <v>#DIV/0!</v>
      </c>
      <c r="Z112" s="4" t="e">
        <f>P112/F112</f>
        <v>#DIV/0!</v>
      </c>
      <c r="AA112" s="14"/>
    </row>
    <row r="113" spans="2:26" ht="47.25" customHeight="1" x14ac:dyDescent="0.25">
      <c r="B113" s="12" t="s">
        <v>3</v>
      </c>
      <c r="C113" s="10" t="e">
        <f ca="1">AVERAGEIF((OFFSET(C97,1,,$E$3,1)),"&gt;0")</f>
        <v>#DIV/0!</v>
      </c>
      <c r="D113" s="10" t="e">
        <f ca="1">AVERAGEIF((OFFSET(D97,1,,$E$3,1)),"&gt;0")</f>
        <v>#DIV/0!</v>
      </c>
      <c r="E113" s="10" t="e">
        <f ca="1">AVERAGEIF((OFFSET(E97,1,,$E$3,1)),"&gt;0")</f>
        <v>#DIV/0!</v>
      </c>
      <c r="F113" s="9" t="e">
        <f ca="1">AVERAGEIF((OFFSET(F97,1,,$E$3,1)),"&gt;0")</f>
        <v>#DIV/0!</v>
      </c>
      <c r="G113" s="9" t="e">
        <f ca="1">AVERAGEIF((OFFSET(G97,1,,$E$3,1)),"&gt;0")</f>
        <v>#DIV/0!</v>
      </c>
      <c r="H113" s="7" t="e">
        <f ca="1">G113/F113</f>
        <v>#DIV/0!</v>
      </c>
      <c r="I113" s="11" t="e">
        <f ca="1">F113/E113</f>
        <v>#DIV/0!</v>
      </c>
      <c r="J113" s="10" t="e">
        <f ca="1">E113/K113</f>
        <v>#DIV/0!</v>
      </c>
      <c r="K113" s="10" t="e">
        <f ca="1">AVERAGEIF((OFFSET(K97,1,,$E$3,1)),"&gt;0")</f>
        <v>#DIV/0!</v>
      </c>
      <c r="L113" s="10" t="e">
        <f ca="1">AVERAGEIF((OFFSET(L97,1,,$E$3,1)),"&gt;0")</f>
        <v>#DIV/0!</v>
      </c>
      <c r="M113" s="10" t="e">
        <f ca="1">AVERAGEIF((OFFSET(M97,1,,$E$3,1)),"&gt;0")</f>
        <v>#DIV/0!</v>
      </c>
      <c r="N113" s="10"/>
      <c r="O113" s="9" t="e">
        <f ca="1">AVERAGEIF((OFFSET(O97,1,,$E$3,1)),"&gt;0")</f>
        <v>#DIV/0!</v>
      </c>
      <c r="P113" s="9" t="e">
        <f ca="1">AVERAGEIF((OFFSET(P97,1,,$E$3,1)),"&gt;0")</f>
        <v>#DIV/0!</v>
      </c>
      <c r="Q113" s="10"/>
      <c r="R113" s="9" t="e">
        <f ca="1">AVERAGEIF((OFFSET(R97,1,,$E$3,1)),"&gt;0")</f>
        <v>#DIV/0!</v>
      </c>
      <c r="S113" s="9" t="e">
        <f ca="1">AVERAGEIF((OFFSET(S97,1,,$E$3,1)),"&gt;0")</f>
        <v>#DIV/0!</v>
      </c>
      <c r="T113" s="8"/>
      <c r="U113" s="7" t="e">
        <f ca="1">(R113/O113)</f>
        <v>#DIV/0!</v>
      </c>
      <c r="V113" s="7" t="e">
        <f ca="1">S113/P113</f>
        <v>#DIV/0!</v>
      </c>
      <c r="W113" s="6"/>
      <c r="X113" s="5" t="e">
        <f ca="1">R113/L113</f>
        <v>#DIV/0!</v>
      </c>
      <c r="Y113" s="5" t="e">
        <f ca="1">S113/M113</f>
        <v>#DIV/0!</v>
      </c>
      <c r="Z113" s="4" t="e">
        <f ca="1">P113/F113</f>
        <v>#DIV/0!</v>
      </c>
    </row>
  </sheetData>
  <mergeCells count="5">
    <mergeCell ref="L4:M4"/>
    <mergeCell ref="O4:P4"/>
    <mergeCell ref="R4:S4"/>
    <mergeCell ref="U4:V4"/>
    <mergeCell ref="X4:Y4"/>
  </mergeCells>
  <printOptions horizontalCentered="1"/>
  <pageMargins left="0.19685039370078741" right="0.19685039370078741" top="0.19685039370078741" bottom="0.19685039370078741" header="0.19685039370078741" footer="0.19685039370078741"/>
  <pageSetup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Sommaire</vt:lpstr>
      <vt:lpstr>Rapports totaux</vt:lpstr>
      <vt:lpstr>'Rapports totaux'!Print_Area</vt:lpstr>
      <vt:lpstr>Sommaire!Print_Area</vt:lpstr>
      <vt:lpstr>Sommaire!Zone_d_impression</vt:lpstr>
    </vt:vector>
  </TitlesOfParts>
  <Company>McKesson Canada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Paré, Louise (Proxim)</dc:creator>
  <cp:lastModifiedBy>Paré, Louise (Proxim)</cp:lastModifiedBy>
  <dcterms:created xsi:type="dcterms:W3CDTF">2014-12-12T15:11:21Z</dcterms:created>
  <dcterms:modified xsi:type="dcterms:W3CDTF">2014-12-12T16:24:34Z</dcterms:modified>
</cp:coreProperties>
</file>