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élanie\Downloads\"/>
    </mc:Choice>
  </mc:AlternateContent>
  <bookViews>
    <workbookView xWindow="0" yWindow="0" windowWidth="16392" windowHeight="5652" tabRatio="429"/>
  </bookViews>
  <sheets>
    <sheet name="Stock" sheetId="5" r:id="rId1"/>
    <sheet name="Sortie" sheetId="2" r:id="rId2"/>
    <sheet name="Entrée" sheetId="3" r:id="rId3"/>
    <sheet name="listes" sheetId="7" r:id="rId4"/>
    <sheet name="Mode d'emploi" sheetId="8" r:id="rId5"/>
  </sheets>
  <definedNames>
    <definedName name="A_riveter">listes!$C$2:$C$100</definedName>
    <definedName name="Bouton">listes!$D$2:$D$100</definedName>
    <definedName name="Ciseaux">listes!$K$2:$K$100</definedName>
    <definedName name="Colle">listes!$E$2:$E99</definedName>
    <definedName name="Familles">OFFSET(listes!$B$2,,,COUNTA(listes!$B:$B),1)</definedName>
    <definedName name="Fil">listes!$F$2:$F99</definedName>
    <definedName name="Fournisseurs">OFFSET(listes!$A$2,,,COUNTA(listes!$A:$A),1)</definedName>
    <definedName name="Laine">listes!$G$2:$G$100</definedName>
    <definedName name="Mercerie">listes!$H$2:$H$100</definedName>
    <definedName name="Motif">listes!$I$2:$I$100</definedName>
    <definedName name="Outils">listes!$J$2:$J$100</definedName>
    <definedName name="Références">T_stock[Référence]</definedName>
  </definedNames>
  <calcPr calcId="152511"/>
  <fileRecoveryPr repairLoad="1"/>
</workbook>
</file>

<file path=xl/calcChain.xml><?xml version="1.0" encoding="utf-8"?>
<calcChain xmlns="http://schemas.openxmlformats.org/spreadsheetml/2006/main">
  <c r="C75" i="3" l="1"/>
  <c r="D75" i="3"/>
  <c r="E75" i="3"/>
  <c r="F75" i="3"/>
  <c r="G75" i="3"/>
  <c r="C74" i="3"/>
  <c r="D74" i="3"/>
  <c r="E74" i="3"/>
  <c r="F74" i="3"/>
  <c r="G74" i="3"/>
  <c r="C73" i="3"/>
  <c r="D73" i="3"/>
  <c r="E73" i="3"/>
  <c r="F73" i="3"/>
  <c r="G73" i="3"/>
  <c r="C70" i="3"/>
  <c r="C71" i="3"/>
  <c r="C72" i="3"/>
  <c r="D72" i="3"/>
  <c r="E72" i="3"/>
  <c r="F72" i="3"/>
  <c r="G72" i="3"/>
  <c r="C64" i="3"/>
  <c r="C65" i="3"/>
  <c r="C66" i="3"/>
  <c r="C67" i="3"/>
  <c r="C68" i="3"/>
  <c r="C69" i="3"/>
  <c r="D61" i="3"/>
  <c r="D62" i="3"/>
  <c r="D63" i="3"/>
  <c r="D64" i="3"/>
  <c r="D65" i="3"/>
  <c r="D66" i="3"/>
  <c r="D67" i="3"/>
  <c r="D68" i="3"/>
  <c r="D69" i="3"/>
  <c r="D70" i="3"/>
  <c r="D71" i="3"/>
  <c r="C63" i="3"/>
  <c r="B93" i="5"/>
  <c r="C93" i="5"/>
  <c r="D93" i="5"/>
  <c r="E93" i="5"/>
  <c r="F93" i="5"/>
  <c r="H93" i="5"/>
  <c r="J93" i="5" s="1"/>
  <c r="H92" i="5"/>
  <c r="J92" i="5" s="1"/>
  <c r="H91" i="5"/>
  <c r="J91" i="5" s="1"/>
  <c r="H90" i="5"/>
  <c r="J90" i="5" s="1"/>
  <c r="D89" i="5"/>
  <c r="H89" i="5"/>
  <c r="J89" i="5" s="1"/>
  <c r="H88" i="5"/>
  <c r="J88" i="5" s="1"/>
  <c r="H87" i="5"/>
  <c r="J87" i="5" s="1"/>
  <c r="H86" i="5"/>
  <c r="J86" i="5" s="1"/>
  <c r="H85" i="5"/>
  <c r="J85" i="5" s="1"/>
  <c r="H84" i="5"/>
  <c r="J84" i="5" s="1"/>
  <c r="H83" i="5"/>
  <c r="J83" i="5" s="1"/>
  <c r="H82" i="5"/>
  <c r="J82" i="5" s="1"/>
  <c r="H81" i="5"/>
  <c r="J81" i="5" s="1"/>
  <c r="D80" i="5"/>
  <c r="H80" i="5"/>
  <c r="J80" i="5" s="1"/>
  <c r="H79" i="5"/>
  <c r="J79" i="5" s="1"/>
  <c r="H78" i="5"/>
  <c r="J78" i="5" s="1"/>
  <c r="H77" i="5"/>
  <c r="J77" i="5" s="1"/>
  <c r="H76" i="5"/>
  <c r="J76" i="5" s="1"/>
  <c r="H75" i="5"/>
  <c r="J75" i="5" s="1"/>
  <c r="H74" i="5"/>
  <c r="J74" i="5" s="1"/>
  <c r="H73" i="5"/>
  <c r="J73" i="5" s="1"/>
  <c r="H72" i="5"/>
  <c r="J72" i="5" s="1"/>
  <c r="H71" i="5"/>
  <c r="J71" i="5" s="1"/>
  <c r="H70" i="5"/>
  <c r="J70" i="5" s="1"/>
  <c r="H69" i="5"/>
  <c r="J69" i="5" s="1"/>
  <c r="H68" i="5"/>
  <c r="J68" i="5" s="1"/>
  <c r="H67" i="5"/>
  <c r="J67" i="5" s="1"/>
  <c r="H66" i="5"/>
  <c r="J66" i="5" s="1"/>
  <c r="H65" i="5"/>
  <c r="J65" i="5" s="1"/>
  <c r="G65" i="3"/>
  <c r="F65" i="3"/>
  <c r="E65" i="3"/>
  <c r="C59" i="3"/>
  <c r="E64" i="3" l="1"/>
  <c r="F64" i="3"/>
  <c r="G64" i="3"/>
  <c r="C9" i="2"/>
  <c r="D9" i="2"/>
  <c r="E9" i="2"/>
  <c r="H9" i="2" s="1"/>
  <c r="E66" i="3" l="1"/>
  <c r="E67" i="3"/>
  <c r="E68" i="3"/>
  <c r="E69" i="3"/>
  <c r="E70" i="3"/>
  <c r="F66" i="3"/>
  <c r="F67" i="3"/>
  <c r="F68" i="3"/>
  <c r="F69" i="3"/>
  <c r="F70" i="3"/>
  <c r="G66" i="3"/>
  <c r="G67" i="3"/>
  <c r="G68" i="3"/>
  <c r="G69" i="3"/>
  <c r="G70" i="3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D5" i="2" s="1"/>
  <c r="F10" i="3"/>
  <c r="G10" i="3"/>
  <c r="E5" i="2" s="1"/>
  <c r="C11" i="3"/>
  <c r="D11" i="3"/>
  <c r="C6" i="2" s="1"/>
  <c r="E11" i="3"/>
  <c r="D6" i="2" s="1"/>
  <c r="F11" i="3"/>
  <c r="G11" i="3"/>
  <c r="E6" i="2" s="1"/>
  <c r="H6" i="2" s="1"/>
  <c r="C12" i="3"/>
  <c r="D12" i="3"/>
  <c r="E12" i="3"/>
  <c r="F12" i="3"/>
  <c r="G12" i="3"/>
  <c r="C13" i="3"/>
  <c r="D13" i="3"/>
  <c r="E13" i="3"/>
  <c r="F13" i="3"/>
  <c r="G13" i="3"/>
  <c r="C14" i="3"/>
  <c r="D14" i="3"/>
  <c r="E14" i="3"/>
  <c r="F14" i="3"/>
  <c r="G14" i="3"/>
  <c r="C15" i="3"/>
  <c r="D15" i="3"/>
  <c r="E15" i="3"/>
  <c r="F15" i="3"/>
  <c r="G15" i="3"/>
  <c r="C16" i="3"/>
  <c r="D16" i="3"/>
  <c r="E16" i="3"/>
  <c r="F16" i="3"/>
  <c r="G16" i="3"/>
  <c r="C17" i="3"/>
  <c r="D17" i="3"/>
  <c r="E17" i="3"/>
  <c r="F17" i="3"/>
  <c r="G17" i="3"/>
  <c r="C18" i="3"/>
  <c r="D18" i="3"/>
  <c r="E18" i="3"/>
  <c r="F18" i="3"/>
  <c r="G18" i="3"/>
  <c r="C19" i="3"/>
  <c r="D19" i="3"/>
  <c r="C8" i="2" s="1"/>
  <c r="E19" i="3"/>
  <c r="D8" i="2" s="1"/>
  <c r="F19" i="3"/>
  <c r="G19" i="3"/>
  <c r="E8" i="2" s="1"/>
  <c r="H8" i="2" s="1"/>
  <c r="C20" i="3"/>
  <c r="D20" i="3"/>
  <c r="E20" i="3"/>
  <c r="F20" i="3"/>
  <c r="G20" i="3"/>
  <c r="C21" i="3"/>
  <c r="D21" i="3"/>
  <c r="E21" i="3"/>
  <c r="F21" i="3"/>
  <c r="G21" i="3"/>
  <c r="C22" i="3"/>
  <c r="D22" i="3"/>
  <c r="E22" i="3"/>
  <c r="F22" i="3"/>
  <c r="G22" i="3"/>
  <c r="C23" i="3"/>
  <c r="D23" i="3"/>
  <c r="E23" i="3"/>
  <c r="F23" i="3"/>
  <c r="G23" i="3"/>
  <c r="C24" i="3"/>
  <c r="D24" i="3"/>
  <c r="E24" i="3"/>
  <c r="F24" i="3"/>
  <c r="G24" i="3"/>
  <c r="C25" i="3"/>
  <c r="D25" i="3"/>
  <c r="E25" i="3"/>
  <c r="F25" i="3"/>
  <c r="G25" i="3"/>
  <c r="C26" i="3"/>
  <c r="D26" i="3"/>
  <c r="E26" i="3"/>
  <c r="F26" i="3"/>
  <c r="G26" i="3"/>
  <c r="C27" i="3"/>
  <c r="D27" i="3"/>
  <c r="C7" i="2" s="1"/>
  <c r="E27" i="3"/>
  <c r="D7" i="2" s="1"/>
  <c r="F27" i="3"/>
  <c r="G27" i="3"/>
  <c r="E7" i="2" s="1"/>
  <c r="H7" i="2" s="1"/>
  <c r="C28" i="3"/>
  <c r="D28" i="3"/>
  <c r="E28" i="3"/>
  <c r="F28" i="3"/>
  <c r="G28" i="3"/>
  <c r="C29" i="3"/>
  <c r="D29" i="3"/>
  <c r="E29" i="3"/>
  <c r="F29" i="3"/>
  <c r="G29" i="3"/>
  <c r="C30" i="3"/>
  <c r="D30" i="3"/>
  <c r="E30" i="3"/>
  <c r="F30" i="3"/>
  <c r="G30" i="3"/>
  <c r="C31" i="3"/>
  <c r="D31" i="3"/>
  <c r="E31" i="3"/>
  <c r="F31" i="3"/>
  <c r="G31" i="3"/>
  <c r="C32" i="3"/>
  <c r="D32" i="3"/>
  <c r="E32" i="3"/>
  <c r="F32" i="3"/>
  <c r="G32" i="3"/>
  <c r="C33" i="3"/>
  <c r="D33" i="3"/>
  <c r="E33" i="3"/>
  <c r="F33" i="3"/>
  <c r="G33" i="3"/>
  <c r="C34" i="3"/>
  <c r="D34" i="3"/>
  <c r="E34" i="3"/>
  <c r="F34" i="3"/>
  <c r="G34" i="3"/>
  <c r="C35" i="3"/>
  <c r="D35" i="3"/>
  <c r="E35" i="3"/>
  <c r="F35" i="3"/>
  <c r="G35" i="3"/>
  <c r="C36" i="3"/>
  <c r="D36" i="3"/>
  <c r="E36" i="3"/>
  <c r="F36" i="3"/>
  <c r="G36" i="3"/>
  <c r="C37" i="3"/>
  <c r="D37" i="3"/>
  <c r="E37" i="3"/>
  <c r="F37" i="3"/>
  <c r="G37" i="3"/>
  <c r="C38" i="3"/>
  <c r="D38" i="3"/>
  <c r="E38" i="3"/>
  <c r="F38" i="3"/>
  <c r="G38" i="3"/>
  <c r="C39" i="3"/>
  <c r="D39" i="3"/>
  <c r="E39" i="3"/>
  <c r="F39" i="3"/>
  <c r="G39" i="3"/>
  <c r="C40" i="3"/>
  <c r="D40" i="3"/>
  <c r="E40" i="3"/>
  <c r="F40" i="3"/>
  <c r="G40" i="3"/>
  <c r="C41" i="3"/>
  <c r="D41" i="3"/>
  <c r="E41" i="3"/>
  <c r="F41" i="3"/>
  <c r="G41" i="3"/>
  <c r="C42" i="3"/>
  <c r="D42" i="3"/>
  <c r="E42" i="3"/>
  <c r="F42" i="3"/>
  <c r="G42" i="3"/>
  <c r="C43" i="3"/>
  <c r="D43" i="3"/>
  <c r="E43" i="3"/>
  <c r="F43" i="3"/>
  <c r="G43" i="3"/>
  <c r="C44" i="3"/>
  <c r="D44" i="3"/>
  <c r="E44" i="3"/>
  <c r="F44" i="3"/>
  <c r="G44" i="3"/>
  <c r="C45" i="3"/>
  <c r="D45" i="3"/>
  <c r="E45" i="3"/>
  <c r="F45" i="3"/>
  <c r="G45" i="3"/>
  <c r="C46" i="3"/>
  <c r="D46" i="3"/>
  <c r="E46" i="3"/>
  <c r="F46" i="3"/>
  <c r="G46" i="3"/>
  <c r="C47" i="3"/>
  <c r="D47" i="3"/>
  <c r="E47" i="3"/>
  <c r="F47" i="3"/>
  <c r="G47" i="3"/>
  <c r="C48" i="3"/>
  <c r="D48" i="3"/>
  <c r="E48" i="3"/>
  <c r="F48" i="3"/>
  <c r="G48" i="3"/>
  <c r="C49" i="3"/>
  <c r="D49" i="3"/>
  <c r="E49" i="3"/>
  <c r="F49" i="3"/>
  <c r="G49" i="3"/>
  <c r="C50" i="3"/>
  <c r="D50" i="3"/>
  <c r="E50" i="3"/>
  <c r="F50" i="3"/>
  <c r="G50" i="3"/>
  <c r="C51" i="3"/>
  <c r="D51" i="3"/>
  <c r="E51" i="3"/>
  <c r="F51" i="3"/>
  <c r="G51" i="3"/>
  <c r="C52" i="3"/>
  <c r="D52" i="3"/>
  <c r="E52" i="3"/>
  <c r="F52" i="3"/>
  <c r="G52" i="3"/>
  <c r="C53" i="3"/>
  <c r="D53" i="3"/>
  <c r="E53" i="3"/>
  <c r="F53" i="3"/>
  <c r="G53" i="3"/>
  <c r="C54" i="3"/>
  <c r="D54" i="3"/>
  <c r="E54" i="3"/>
  <c r="F54" i="3"/>
  <c r="G54" i="3"/>
  <c r="C55" i="3"/>
  <c r="D55" i="3"/>
  <c r="E55" i="3"/>
  <c r="F55" i="3"/>
  <c r="G55" i="3"/>
  <c r="C56" i="3"/>
  <c r="D56" i="3"/>
  <c r="E56" i="3"/>
  <c r="F56" i="3"/>
  <c r="G56" i="3"/>
  <c r="C57" i="3"/>
  <c r="D57" i="3"/>
  <c r="E57" i="3"/>
  <c r="F57" i="3"/>
  <c r="G57" i="3"/>
  <c r="C58" i="3"/>
  <c r="D58" i="3"/>
  <c r="E58" i="3"/>
  <c r="F58" i="3"/>
  <c r="G58" i="3"/>
  <c r="D59" i="3"/>
  <c r="E59" i="3"/>
  <c r="F59" i="3"/>
  <c r="G59" i="3"/>
  <c r="C60" i="3"/>
  <c r="D60" i="3"/>
  <c r="E60" i="3"/>
  <c r="F60" i="3"/>
  <c r="G60" i="3"/>
  <c r="C61" i="3"/>
  <c r="F61" i="3"/>
  <c r="G61" i="3"/>
  <c r="C62" i="3"/>
  <c r="E62" i="3"/>
  <c r="F62" i="3"/>
  <c r="G62" i="3"/>
  <c r="E63" i="3"/>
  <c r="F63" i="3"/>
  <c r="G63" i="3"/>
  <c r="E71" i="3"/>
  <c r="F71" i="3"/>
  <c r="G71" i="3"/>
  <c r="F5" i="3"/>
  <c r="G5" i="3"/>
  <c r="D5" i="3"/>
  <c r="E5" i="3"/>
  <c r="C5" i="3"/>
  <c r="H7" i="5"/>
  <c r="J7" i="5" s="1"/>
  <c r="H5" i="5"/>
  <c r="J5" i="5" s="1"/>
  <c r="H6" i="5"/>
  <c r="J6" i="5" s="1"/>
  <c r="H8" i="5"/>
  <c r="J8" i="5" s="1"/>
  <c r="H9" i="5"/>
  <c r="J9" i="5" s="1"/>
  <c r="H10" i="5"/>
  <c r="J10" i="5" s="1"/>
  <c r="H11" i="5"/>
  <c r="J11" i="5" s="1"/>
  <c r="H12" i="5"/>
  <c r="J12" i="5" s="1"/>
  <c r="H13" i="5"/>
  <c r="J13" i="5" s="1"/>
  <c r="H14" i="5"/>
  <c r="J14" i="5" s="1"/>
  <c r="H15" i="5"/>
  <c r="J15" i="5" s="1"/>
  <c r="H16" i="5"/>
  <c r="J16" i="5" s="1"/>
  <c r="H17" i="5"/>
  <c r="J17" i="5" s="1"/>
  <c r="H18" i="5"/>
  <c r="J18" i="5" s="1"/>
  <c r="H19" i="5"/>
  <c r="J19" i="5" s="1"/>
  <c r="H20" i="5"/>
  <c r="J20" i="5" s="1"/>
  <c r="H21" i="5"/>
  <c r="J21" i="5" s="1"/>
  <c r="H22" i="5"/>
  <c r="J22" i="5" s="1"/>
  <c r="H23" i="5"/>
  <c r="J23" i="5" s="1"/>
  <c r="H24" i="5"/>
  <c r="J24" i="5" s="1"/>
  <c r="H25" i="5"/>
  <c r="J25" i="5" s="1"/>
  <c r="H26" i="5"/>
  <c r="J26" i="5" s="1"/>
  <c r="H27" i="5"/>
  <c r="J27" i="5" s="1"/>
  <c r="H28" i="5"/>
  <c r="J28" i="5" s="1"/>
  <c r="H29" i="5"/>
  <c r="J29" i="5" s="1"/>
  <c r="H30" i="5"/>
  <c r="J30" i="5" s="1"/>
  <c r="H31" i="5"/>
  <c r="J31" i="5" s="1"/>
  <c r="H32" i="5"/>
  <c r="J32" i="5" s="1"/>
  <c r="H33" i="5"/>
  <c r="J33" i="5" s="1"/>
  <c r="H34" i="5"/>
  <c r="J34" i="5" s="1"/>
  <c r="H35" i="5"/>
  <c r="J35" i="5" s="1"/>
  <c r="H36" i="5"/>
  <c r="J36" i="5" s="1"/>
  <c r="H37" i="5"/>
  <c r="J37" i="5" s="1"/>
  <c r="H38" i="5"/>
  <c r="J38" i="5" s="1"/>
  <c r="H39" i="5"/>
  <c r="J39" i="5" s="1"/>
  <c r="H40" i="5"/>
  <c r="J40" i="5" s="1"/>
  <c r="H41" i="5"/>
  <c r="J41" i="5" s="1"/>
  <c r="H42" i="5"/>
  <c r="J42" i="5" s="1"/>
  <c r="H43" i="5"/>
  <c r="J43" i="5" s="1"/>
  <c r="H44" i="5"/>
  <c r="J44" i="5" s="1"/>
  <c r="H45" i="5"/>
  <c r="J45" i="5" s="1"/>
  <c r="H46" i="5"/>
  <c r="J46" i="5" s="1"/>
  <c r="H47" i="5"/>
  <c r="J47" i="5" s="1"/>
  <c r="H48" i="5"/>
  <c r="J48" i="5" s="1"/>
  <c r="H49" i="5"/>
  <c r="J49" i="5" s="1"/>
  <c r="H50" i="5"/>
  <c r="J50" i="5" s="1"/>
  <c r="H51" i="5"/>
  <c r="J51" i="5" s="1"/>
  <c r="H52" i="5"/>
  <c r="J52" i="5" s="1"/>
  <c r="H53" i="5"/>
  <c r="J53" i="5" s="1"/>
  <c r="H54" i="5"/>
  <c r="J54" i="5" s="1"/>
  <c r="H55" i="5"/>
  <c r="J55" i="5" s="1"/>
  <c r="H56" i="5"/>
  <c r="J56" i="5" s="1"/>
  <c r="H57" i="5"/>
  <c r="J57" i="5" s="1"/>
  <c r="H58" i="5"/>
  <c r="J58" i="5" s="1"/>
  <c r="H59" i="5"/>
  <c r="J59" i="5" s="1"/>
  <c r="H60" i="5"/>
  <c r="J60" i="5" s="1"/>
  <c r="H61" i="5"/>
  <c r="J61" i="5" s="1"/>
  <c r="H62" i="5"/>
  <c r="J62" i="5" s="1"/>
  <c r="H63" i="5"/>
  <c r="J63" i="5" s="1"/>
  <c r="H64" i="5"/>
  <c r="J64" i="5" s="1"/>
  <c r="A5" i="2"/>
  <c r="K94" i="5"/>
  <c r="F10" i="2"/>
  <c r="H76" i="3"/>
  <c r="C5" i="2" l="1"/>
  <c r="A6" i="2"/>
  <c r="A7" i="2" s="1"/>
  <c r="A8" i="2" s="1"/>
  <c r="A9" i="2" s="1"/>
  <c r="C76" i="3"/>
  <c r="C94" i="5"/>
  <c r="H94" i="5"/>
  <c r="H5" i="2"/>
  <c r="D10" i="2"/>
</calcChain>
</file>

<file path=xl/comments1.xml><?xml version="1.0" encoding="utf-8"?>
<comments xmlns="http://schemas.openxmlformats.org/spreadsheetml/2006/main">
  <authors>
    <author>GB</author>
  </authors>
  <commentList>
    <comment ref="K94" authorId="0" shapeId="0">
      <text>
        <r>
          <rPr>
            <b/>
            <sz val="9"/>
            <color indexed="81"/>
            <rFont val="Tahoma"/>
            <family val="2"/>
          </rPr>
          <t>TAB sur cellule gauche
ou clic droit insérer lignes
aggrandi le tableau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GB</author>
  </authors>
  <commentList>
    <comment ref="J10" authorId="0" shapeId="0">
      <text>
        <r>
          <rPr>
            <b/>
            <sz val="9"/>
            <color indexed="81"/>
            <rFont val="Tahoma"/>
            <family val="2"/>
          </rPr>
          <t>TAB sur cellule gauche
ou clic droit insérer lignes
aggrandi le tableau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GB</author>
  </authors>
  <commentList>
    <comment ref="I76" authorId="0" shapeId="0">
      <text>
        <r>
          <rPr>
            <b/>
            <sz val="9"/>
            <color indexed="81"/>
            <rFont val="Tahoma"/>
            <family val="2"/>
          </rPr>
          <t>TAB sur cellule gauche
ou clic droit insérer lignes
aggrandi le tableau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<sst xmlns="http://schemas.openxmlformats.org/spreadsheetml/2006/main" count="546" uniqueCount="208">
  <si>
    <t>Référence</t>
  </si>
  <si>
    <t>Famille</t>
  </si>
  <si>
    <t>Désignation</t>
  </si>
  <si>
    <t>Taille</t>
  </si>
  <si>
    <t>Fournisseur</t>
  </si>
  <si>
    <t>Prix Vente</t>
  </si>
  <si>
    <t>Etat</t>
  </si>
  <si>
    <t xml:space="preserve">Commandé </t>
  </si>
  <si>
    <t>Sortie du stock</t>
  </si>
  <si>
    <t>N°</t>
  </si>
  <si>
    <t>Remise</t>
  </si>
  <si>
    <t>Quantité</t>
  </si>
  <si>
    <t>Prix Total</t>
  </si>
  <si>
    <t>Paiement</t>
  </si>
  <si>
    <t>Entrée de stock</t>
  </si>
  <si>
    <t>Achat HT</t>
  </si>
  <si>
    <t>AGD</t>
  </si>
  <si>
    <t>Bouton</t>
  </si>
  <si>
    <t>Cœur marron et beige</t>
  </si>
  <si>
    <t>Rond fushia fille</t>
  </si>
  <si>
    <t>Rond turquoise Kidz</t>
  </si>
  <si>
    <t>Rond jaune smiley</t>
  </si>
  <si>
    <t>23464</t>
  </si>
  <si>
    <t>Cœur bois</t>
  </si>
  <si>
    <t>230916</t>
  </si>
  <si>
    <t>Voiture rouge et blanc</t>
  </si>
  <si>
    <t>230123</t>
  </si>
  <si>
    <t>Petite fleur Blanc nacré</t>
  </si>
  <si>
    <t>240926</t>
  </si>
  <si>
    <t>231379</t>
  </si>
  <si>
    <t>Rond rose gravé</t>
  </si>
  <si>
    <t>230612</t>
  </si>
  <si>
    <t>Rond rose bord gravé</t>
  </si>
  <si>
    <t>231260</t>
  </si>
  <si>
    <t>Rond gris marbré</t>
  </si>
  <si>
    <t>230912</t>
  </si>
  <si>
    <t>Voiture bleu et blanc</t>
  </si>
  <si>
    <t>Bateau bleu</t>
  </si>
  <si>
    <t>251224</t>
  </si>
  <si>
    <t>Rond bleu lune</t>
  </si>
  <si>
    <t>250654</t>
  </si>
  <si>
    <t>251320</t>
  </si>
  <si>
    <t>251144</t>
  </si>
  <si>
    <t>Carré beige rainure</t>
  </si>
  <si>
    <t>250753</t>
  </si>
  <si>
    <t>Rond rose tâcheté</t>
  </si>
  <si>
    <t>280578</t>
  </si>
  <si>
    <t>Coccinelle jaune</t>
  </si>
  <si>
    <t>280439</t>
  </si>
  <si>
    <t>Petit rond gris clair et foncé</t>
  </si>
  <si>
    <t>Grand rond gris clair et foncé</t>
  </si>
  <si>
    <t>300436</t>
  </si>
  <si>
    <t>Carré gris rainure</t>
  </si>
  <si>
    <t>290663</t>
  </si>
  <si>
    <t>Cœur x3 métal</t>
  </si>
  <si>
    <t>290472</t>
  </si>
  <si>
    <t>Petit cœur métal</t>
  </si>
  <si>
    <t>Grand cœur métal</t>
  </si>
  <si>
    <t>300498</t>
  </si>
  <si>
    <t>Ovale noir</t>
  </si>
  <si>
    <t>300779</t>
  </si>
  <si>
    <t>Rond noir rainures blanches</t>
  </si>
  <si>
    <t>300831</t>
  </si>
  <si>
    <t>Noir gravé ancre</t>
  </si>
  <si>
    <t xml:space="preserve">Rond doré et noir </t>
  </si>
  <si>
    <t>320170</t>
  </si>
  <si>
    <t>330302</t>
  </si>
  <si>
    <t>Grand rond violet</t>
  </si>
  <si>
    <t>32003</t>
  </si>
  <si>
    <t>Grand rond gris et noir</t>
  </si>
  <si>
    <t>33030</t>
  </si>
  <si>
    <t>Très grand métal cœur</t>
  </si>
  <si>
    <t>Achat
HT</t>
  </si>
  <si>
    <t>Prix
Vente</t>
  </si>
  <si>
    <t>Stock
Actuel</t>
  </si>
  <si>
    <t>Stock
Limite</t>
  </si>
  <si>
    <t>Total</t>
  </si>
  <si>
    <t>Total entrées</t>
  </si>
  <si>
    <t>nombres</t>
  </si>
  <si>
    <t>quantités</t>
  </si>
  <si>
    <t>Modification
inventaire</t>
  </si>
  <si>
    <t>211424</t>
  </si>
  <si>
    <t>211572</t>
  </si>
  <si>
    <t>211068</t>
  </si>
  <si>
    <t>18</t>
  </si>
  <si>
    <t>20</t>
  </si>
  <si>
    <t>3016</t>
  </si>
  <si>
    <t>31</t>
  </si>
  <si>
    <t>319</t>
  </si>
  <si>
    <t>327</t>
  </si>
  <si>
    <t>3342</t>
  </si>
  <si>
    <t>3392</t>
  </si>
  <si>
    <t>3393</t>
  </si>
  <si>
    <t>3394</t>
  </si>
  <si>
    <t>3500</t>
  </si>
  <si>
    <t>3842</t>
  </si>
  <si>
    <t>3855 1</t>
  </si>
  <si>
    <t>3855 2</t>
  </si>
  <si>
    <t>3855 3</t>
  </si>
  <si>
    <t>3857</t>
  </si>
  <si>
    <t>3882</t>
  </si>
  <si>
    <t>42</t>
  </si>
  <si>
    <t>478</t>
  </si>
  <si>
    <t>5255</t>
  </si>
  <si>
    <t>582</t>
  </si>
  <si>
    <t>583</t>
  </si>
  <si>
    <t>610960</t>
  </si>
  <si>
    <t>98</t>
  </si>
  <si>
    <t>PARITYS</t>
  </si>
  <si>
    <t>Motif</t>
  </si>
  <si>
    <t>Drapeau anglais</t>
  </si>
  <si>
    <t>Ecusson fleur lys</t>
  </si>
  <si>
    <t>Drapeau français</t>
  </si>
  <si>
    <t>Cœur paillette noir</t>
  </si>
  <si>
    <t>Poupées russes</t>
  </si>
  <si>
    <t>Cœur tweed</t>
  </si>
  <si>
    <t>Cœur paillette rouge</t>
  </si>
  <si>
    <t>Fleur rose</t>
  </si>
  <si>
    <t>Tête de mort brillante</t>
  </si>
  <si>
    <t>3 cœurs brillants rouges</t>
  </si>
  <si>
    <t>3 fleurs brillantes roses</t>
  </si>
  <si>
    <t>Danseuse brillante</t>
  </si>
  <si>
    <t>Timbre Tour Eiffel</t>
  </si>
  <si>
    <t>Rond racing</t>
  </si>
  <si>
    <t>Chat</t>
  </si>
  <si>
    <t>A riveter</t>
  </si>
  <si>
    <t>Œillet noir</t>
  </si>
  <si>
    <t>5mm</t>
  </si>
  <si>
    <t>Fil</t>
  </si>
  <si>
    <t>Lastex blanc</t>
  </si>
  <si>
    <t>Lastex noir</t>
  </si>
  <si>
    <t>Colle</t>
  </si>
  <si>
    <t>HT2</t>
  </si>
  <si>
    <t>Œillet argent</t>
  </si>
  <si>
    <t>8mm</t>
  </si>
  <si>
    <t>Mercerie</t>
  </si>
  <si>
    <t>Attache bretelle blanche</t>
  </si>
  <si>
    <t>Craie blanche</t>
  </si>
  <si>
    <t>Attache bretelle noire</t>
  </si>
  <si>
    <t>Aimant</t>
  </si>
  <si>
    <t>Pelote épingles</t>
  </si>
  <si>
    <t>Epingles Bohin 100g</t>
  </si>
  <si>
    <t>Epingles tête verre</t>
  </si>
  <si>
    <t>30x0,60</t>
  </si>
  <si>
    <t>Epingles Bohin 50g</t>
  </si>
  <si>
    <t>?</t>
  </si>
  <si>
    <t>Remailleur</t>
  </si>
  <si>
    <t>St Pierre marine</t>
  </si>
  <si>
    <t>Date</t>
  </si>
  <si>
    <t>Fournisseurs</t>
  </si>
  <si>
    <t>Familles</t>
  </si>
  <si>
    <t>Etat du stock</t>
  </si>
  <si>
    <t>201036</t>
  </si>
  <si>
    <t>=DECALER(Références;EQUIV(A64&amp;"*";Références;0)-1;;NB.SI(Références;A64&amp;"*"))</t>
  </si>
  <si>
    <t>LEFORT</t>
  </si>
  <si>
    <t>98 72 648</t>
  </si>
  <si>
    <t>98 72 100</t>
  </si>
  <si>
    <t>St Pierre blanc</t>
  </si>
  <si>
    <t>St Pierre noir</t>
  </si>
  <si>
    <t>Mètre automatic</t>
  </si>
  <si>
    <t>Mètre ruban</t>
  </si>
  <si>
    <t>Fermoir Julia</t>
  </si>
  <si>
    <t>Fermoir Emilia</t>
  </si>
  <si>
    <t>Pelote tomate</t>
  </si>
  <si>
    <t>Câblé cheval vert noir</t>
  </si>
  <si>
    <t>Fusette blanc</t>
  </si>
  <si>
    <t>Fusette noir</t>
  </si>
  <si>
    <t>Chouette</t>
  </si>
  <si>
    <t>Strass</t>
  </si>
  <si>
    <t>Papillon</t>
  </si>
  <si>
    <t>Mouton</t>
  </si>
  <si>
    <t>Chien</t>
  </si>
  <si>
    <t>Ciseaux</t>
  </si>
  <si>
    <t>A broder</t>
  </si>
  <si>
    <t>Outils</t>
  </si>
  <si>
    <t>Pince coupante</t>
  </si>
  <si>
    <t>Pince plate</t>
  </si>
  <si>
    <t>Laine</t>
  </si>
  <si>
    <t>Boîte à laine</t>
  </si>
  <si>
    <t>Fiskars universel</t>
  </si>
  <si>
    <t>Lingère</t>
  </si>
  <si>
    <t>98 72 180</t>
  </si>
  <si>
    <t>Fermoir Lucia</t>
  </si>
  <si>
    <t>maxi</t>
  </si>
  <si>
    <t>junior</t>
  </si>
  <si>
    <t>mini</t>
  </si>
  <si>
    <t>21cm</t>
  </si>
  <si>
    <t>petit</t>
  </si>
  <si>
    <t>moyen</t>
  </si>
  <si>
    <t>grand</t>
  </si>
  <si>
    <t>7cm</t>
  </si>
  <si>
    <t>14cm</t>
  </si>
  <si>
    <t>11cm</t>
  </si>
  <si>
    <t>1000m</t>
  </si>
  <si>
    <t>98 36210 592</t>
  </si>
  <si>
    <t>Fil à bâtir rose</t>
  </si>
  <si>
    <t>Fil à bâtir blanc</t>
  </si>
  <si>
    <t>98 36210 100</t>
  </si>
  <si>
    <t>334 40 10</t>
  </si>
  <si>
    <t>Câblé cheval vert blanc</t>
  </si>
  <si>
    <t>282201</t>
  </si>
  <si>
    <t>334 40 310</t>
  </si>
  <si>
    <t>334 50 10</t>
  </si>
  <si>
    <t>334 50 310</t>
  </si>
  <si>
    <t>923101</t>
  </si>
  <si>
    <t>282101</t>
  </si>
  <si>
    <t>403712</t>
  </si>
  <si>
    <t>321111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</si>
</sst>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MV Boli"/>
    </font>
    <font>
      <sz val="11"/>
      <name val="MV Boli"/>
    </font>
    <font>
      <sz val="24"/>
      <color theme="1" tint="0.14999847407452621"/>
      <name val="MV Boli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MV Boli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C4070"/>
        <bgColor indexed="64"/>
      </patternFill>
    </fill>
    <fill>
      <patternFill patternType="solid">
        <fgColor rgb="FFECBEC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2">
      <alignment horizontal="center" vertical="center"/>
    </xf>
    <xf numFmtId="0" fontId="3" fillId="4" borderId="1"/>
  </cellStyleXfs>
  <cellXfs count="34">
    <xf numFmtId="0" fontId="0" fillId="0" borderId="0" xfId="0"/>
    <xf numFmtId="0" fontId="3" fillId="4" borderId="1" xfId="3"/>
    <xf numFmtId="164" fontId="3" fillId="4" borderId="1" xfId="3" applyNumberFormat="1"/>
    <xf numFmtId="165" fontId="3" fillId="4" borderId="1" xfId="3" applyNumberFormat="1"/>
    <xf numFmtId="49" fontId="3" fillId="4" borderId="1" xfId="3" applyNumberFormat="1"/>
    <xf numFmtId="0" fontId="3" fillId="4" borderId="1" xfId="3" applyNumberFormat="1"/>
    <xf numFmtId="0" fontId="2" fillId="3" borderId="3" xfId="2" applyBorder="1">
      <alignment horizontal="center" vertical="center"/>
    </xf>
    <xf numFmtId="0" fontId="3" fillId="4" borderId="4" xfId="3" applyBorder="1"/>
    <xf numFmtId="165" fontId="3" fillId="4" borderId="4" xfId="3" applyNumberFormat="1" applyBorder="1"/>
    <xf numFmtId="0" fontId="3" fillId="4" borderId="1" xfId="0" applyNumberFormat="1" applyFont="1" applyFill="1" applyBorder="1" applyAlignment="1" applyProtection="1"/>
    <xf numFmtId="0" fontId="3" fillId="4" borderId="1" xfId="0" applyNumberFormat="1" applyFont="1" applyFill="1" applyBorder="1" applyAlignment="1" applyProtection="1">
      <alignment horizontal="right"/>
    </xf>
    <xf numFmtId="0" fontId="3" fillId="4" borderId="4" xfId="0" applyNumberFormat="1" applyFont="1" applyFill="1" applyBorder="1" applyAlignment="1" applyProtection="1"/>
    <xf numFmtId="0" fontId="3" fillId="4" borderId="4" xfId="0" applyNumberFormat="1" applyFont="1" applyFill="1" applyBorder="1" applyAlignment="1" applyProtection="1">
      <alignment horizontal="right"/>
    </xf>
    <xf numFmtId="0" fontId="2" fillId="3" borderId="3" xfId="2" applyBorder="1" applyAlignment="1">
      <alignment horizontal="center" vertical="center" wrapText="1"/>
    </xf>
    <xf numFmtId="0" fontId="3" fillId="4" borderId="4" xfId="3" applyNumberFormat="1" applyBorder="1"/>
    <xf numFmtId="164" fontId="3" fillId="4" borderId="4" xfId="3" applyNumberFormat="1" applyBorder="1"/>
    <xf numFmtId="0" fontId="3" fillId="4" borderId="1" xfId="0" applyNumberFormat="1" applyFont="1" applyFill="1" applyBorder="1" applyAlignment="1" applyProtection="1">
      <alignment readingOrder="2"/>
    </xf>
    <xf numFmtId="49" fontId="3" fillId="4" borderId="4" xfId="3" applyNumberFormat="1" applyBorder="1"/>
    <xf numFmtId="49" fontId="3" fillId="4" borderId="1" xfId="3" quotePrefix="1" applyNumberFormat="1"/>
    <xf numFmtId="49" fontId="3" fillId="4" borderId="1" xfId="3" applyNumberFormat="1" applyFont="1"/>
    <xf numFmtId="49" fontId="3" fillId="4" borderId="4" xfId="3" applyNumberFormat="1" applyFont="1" applyBorder="1"/>
    <xf numFmtId="0" fontId="3" fillId="4" borderId="1" xfId="0" applyFont="1" applyFill="1" applyBorder="1" applyAlignment="1" applyProtection="1"/>
    <xf numFmtId="0" fontId="3" fillId="4" borderId="1" xfId="3" applyAlignment="1">
      <alignment readingOrder="2"/>
    </xf>
    <xf numFmtId="0" fontId="7" fillId="3" borderId="2" xfId="2" applyFont="1" applyFill="1" applyBorder="1" applyAlignment="1">
      <alignment horizontal="center" vertical="center"/>
    </xf>
    <xf numFmtId="14" fontId="3" fillId="4" borderId="1" xfId="3" applyNumberFormat="1"/>
    <xf numFmtId="14" fontId="3" fillId="4" borderId="4" xfId="3" applyNumberFormat="1" applyBorder="1"/>
    <xf numFmtId="0" fontId="0" fillId="0" borderId="0" xfId="0" quotePrefix="1"/>
    <xf numFmtId="0" fontId="3" fillId="4" borderId="1" xfId="3" applyBorder="1"/>
    <xf numFmtId="0" fontId="3" fillId="4" borderId="1" xfId="3" applyFont="1"/>
    <xf numFmtId="0" fontId="4" fillId="2" borderId="0" xfId="1" applyFont="1" applyAlignment="1">
      <alignment horizontal="center"/>
    </xf>
    <xf numFmtId="0" fontId="7" fillId="3" borderId="0" xfId="2" applyFont="1" applyFill="1" applyBorder="1" applyAlignment="1">
      <alignment horizontal="center" vertical="center"/>
    </xf>
    <xf numFmtId="0" fontId="3" fillId="4" borderId="4" xfId="3" applyBorder="1" applyAlignment="1">
      <alignment readingOrder="2"/>
    </xf>
    <xf numFmtId="0" fontId="3" fillId="4" borderId="1" xfId="3" quotePrefix="1" applyNumberFormat="1"/>
    <xf numFmtId="0" fontId="3" fillId="4" borderId="4" xfId="3" applyNumberFormat="1" applyBorder="1" applyAlignment="1">
      <alignment horizontal="left"/>
    </xf>
  </cellXfs>
  <cellStyles count="4">
    <cellStyle name="Neutre" xfId="1" builtinId="28"/>
    <cellStyle name="Normal" xfId="0" builtinId="0"/>
    <cellStyle name="Style 1" xfId="2"/>
    <cellStyle name="Style 2" xfId="3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numFmt numFmtId="0" formatCode="General"/>
    </dxf>
    <dxf>
      <numFmt numFmtId="0" formatCode="General"/>
      <border outline="0">
        <left style="thin">
          <color rgb="FF7F7F7F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2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  <protection locked="1" hidden="0"/>
    </dxf>
    <dxf>
      <numFmt numFmtId="19" formatCode="dd/mm/yyyy"/>
    </dxf>
    <dxf>
      <border outline="0">
        <right style="thin">
          <color rgb="FF7F7F7F"/>
        </right>
      </border>
    </dxf>
    <dxf>
      <numFmt numFmtId="165" formatCode="#,##0.00\ &quot;€&quot;"/>
    </dxf>
    <dxf>
      <numFmt numFmtId="165" formatCode="#,##0.00\ &quot;€&quot;"/>
    </dxf>
    <dxf>
      <numFmt numFmtId="30" formatCode="@"/>
    </dxf>
    <dxf>
      <border outline="0">
        <top style="thin">
          <color rgb="FF7F7F7F"/>
        </top>
      </border>
    </dxf>
    <dxf>
      <border outline="0">
        <top style="thin">
          <color auto="1"/>
        </top>
        <bottom style="thin">
          <color rgb="FF7F7F7F"/>
        </bottom>
      </border>
    </dxf>
    <dxf>
      <border outline="0"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  <protection locked="1" hidden="0"/>
    </dxf>
    <dxf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  <protection locked="1" hidden="0"/>
    </dxf>
    <dxf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  <protection locked="1" hidden="0"/>
    </dxf>
    <dxf>
      <numFmt numFmtId="165" formatCode="#,##0.00\ &quot;€&quot;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  <protection locked="1" hidden="0"/>
    </dxf>
    <dxf>
      <numFmt numFmtId="19" formatCode="dd/mm/yyyy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  <protection locked="1" hidden="0"/>
    </dxf>
    <dxf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  <protection locked="1" hidden="0"/>
    </dxf>
    <dxf>
      <numFmt numFmtId="165" formatCode="#,##0.00\ &quot;€&quot;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  <protection locked="1" hidden="0"/>
    </dxf>
    <dxf>
      <numFmt numFmtId="0" formatCode="General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  <protection locked="1" hidden="0"/>
    </dxf>
    <dxf>
      <numFmt numFmtId="0" formatCode="General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  <protection locked="1" hidden="0"/>
    </dxf>
    <dxf>
      <border diagonalUp="0" diagonalDown="0">
        <left style="thin">
          <color rgb="FF7F7F7F"/>
        </left>
        <right style="thin">
          <color rgb="FF7F7F7F"/>
        </right>
        <top style="thin">
          <color rgb="FF7F7F7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V Boli"/>
        <scheme val="none"/>
      </font>
      <numFmt numFmtId="0" formatCode="General"/>
      <fill>
        <patternFill patternType="solid">
          <fgColor indexed="64"/>
          <bgColor rgb="FFECBEC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  <protection locked="1" hidden="0"/>
    </dxf>
    <dxf>
      <numFmt numFmtId="0" formatCode="General"/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/>
      </border>
    </dxf>
    <dxf>
      <border outline="0">
        <top style="thin">
          <color rgb="FF7F7F7F"/>
        </top>
      </border>
    </dxf>
    <dxf>
      <border outline="0">
        <top style="thin">
          <color auto="1"/>
        </top>
        <bottom style="thin">
          <color rgb="FF7F7F7F"/>
        </bottom>
      </border>
    </dxf>
    <dxf>
      <border outline="0"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dd/mm/yy;@"/>
    </dxf>
    <dxf>
      <numFmt numFmtId="0" formatCode="General"/>
    </dxf>
    <dxf>
      <numFmt numFmtId="0" formatCode="General"/>
    </dxf>
    <dxf>
      <numFmt numFmtId="0" formatCode="General"/>
    </dxf>
    <dxf>
      <numFmt numFmtId="165" formatCode="#,##0.00\ &quot;€&quot;"/>
    </dxf>
    <dxf>
      <numFmt numFmtId="165" formatCode="#,##0.00\ &quot;€&quot;"/>
    </dxf>
    <dxf>
      <alignment horizontal="general" vertical="bottom" textRotation="0" wrapText="0" relativeIndent="0" justifyLastLine="0" shrinkToFit="0" readingOrder="2"/>
    </dxf>
    <dxf>
      <border outline="0">
        <top style="thin">
          <color rgb="FF7F7F7F"/>
        </top>
      </border>
    </dxf>
    <dxf>
      <border outline="0">
        <top style="thin">
          <color auto="1"/>
        </top>
        <bottom style="thin">
          <color rgb="FF7F7F7F"/>
        </bottom>
      </border>
    </dxf>
    <dxf>
      <border outline="0">
        <bottom style="thin">
          <color auto="1"/>
        </bottom>
      </border>
    </dxf>
    <dxf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E7AFB4"/>
      <color rgb="FFECBEC2"/>
      <color rgb="FFEE9CB9"/>
      <color rgb="FFDC4070"/>
      <color rgb="FFFF00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123824</xdr:rowOff>
    </xdr:from>
    <xdr:to>
      <xdr:col>11</xdr:col>
      <xdr:colOff>190500</xdr:colOff>
      <xdr:row>30</xdr:row>
      <xdr:rowOff>76199</xdr:rowOff>
    </xdr:to>
    <xdr:sp macro="" textlink="">
      <xdr:nvSpPr>
        <xdr:cNvPr id="2" name="ZoneTexte 1"/>
        <xdr:cNvSpPr txBox="1"/>
      </xdr:nvSpPr>
      <xdr:spPr>
        <a:xfrm>
          <a:off x="476250" y="314324"/>
          <a:ext cx="8096250" cy="54768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Les tableaux excel reconduisent automatiquement les formules lors de l'insertion de lignes qui peuvent se faire </a:t>
          </a:r>
          <a:r>
            <a:rPr lang="fr-F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</a:p>
        <a:p>
          <a:r>
            <a:rPr lang="fr-FR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-</a:t>
          </a:r>
          <a:r>
            <a:rPr lang="fr-F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100"/>
            <a:t>en utilisant la touche TAB (au-dessus</a:t>
          </a:r>
          <a:r>
            <a:rPr lang="fr-FR" sz="1100" baseline="0"/>
            <a:t> du verrouillage clavier) sur la dernière cellule en bas à droite avant ligne total</a:t>
          </a:r>
        </a:p>
        <a:p>
          <a:r>
            <a:rPr lang="fr-FR" sz="1100" baseline="0"/>
            <a:t>- en faisant clic droit sur la ligne total et "insérer ligne au dessus" . Si plusieurs lignes sélectionnées autant sont insérées.</a:t>
          </a:r>
        </a:p>
        <a:p>
          <a:r>
            <a:rPr lang="fr-FR" sz="1100" baseline="0"/>
            <a:t>Ils peuvent être triés en fonction des rubriques.</a:t>
          </a:r>
        </a:p>
        <a:p>
          <a:endParaRPr lang="fr-FR" sz="1100" baseline="0"/>
        </a:p>
        <a:p>
          <a:r>
            <a:rPr lang="fr-FR" sz="1100" baseline="0"/>
            <a:t>Les références et leur caractéristiques sont insérées dans la feuille "Stock" en une seule ligne. Des listes utilisées en validation permettent une saisie plus rapide en évitant les erreurs.</a:t>
          </a:r>
        </a:p>
        <a:p>
          <a:endParaRPr lang="fr-FR" sz="1100" baseline="0"/>
        </a:p>
        <a:p>
          <a:r>
            <a:rPr lang="fr-FR" sz="1100"/>
            <a:t>Dans les feuilles "Sortie" et "Entrée" l'on </a:t>
          </a:r>
          <a:r>
            <a:rPr lang="fr-FR" sz="1100" baseline="0"/>
            <a:t> choisi la référence dans la liste.</a:t>
          </a:r>
        </a:p>
        <a:p>
          <a:r>
            <a:rPr lang="fr-FR" sz="1100" baseline="0"/>
            <a:t>Si l'on saisi le début de la référence la liste est raccoucie.</a:t>
          </a:r>
        </a:p>
        <a:p>
          <a:r>
            <a:rPr lang="fr-FR" sz="1100" baseline="0"/>
            <a:t>Ensuite l'on obtient ses caractéristiques et il suffit de saisir la quantité, la date et éventuellement le prix s'il est modifié,</a:t>
          </a:r>
        </a:p>
        <a:p>
          <a:r>
            <a:rPr lang="fr-FR" sz="1100" baseline="0"/>
            <a:t>Le fournisseur n'est présent que dans "Entrée" car une même référence peut avoir plusieurs fournisseurs.</a:t>
          </a:r>
        </a:p>
        <a:p>
          <a:endParaRPr lang="fr-FR" sz="1100" baseline="0"/>
        </a:p>
        <a:p>
          <a:r>
            <a:rPr lang="fr-FR" sz="1100"/>
            <a:t>La feuille "listes" permet de regrouper les différentes rubriques pour éviter les erreurs de saisie. Il suffit d'nsérer un nouvel élément pour que la fiste se mette à jour.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_stock" displayName="T_stock" ref="A4:K94" totalsRowCount="1" headerRowDxfId="65" headerRowBorderDxfId="64" tableBorderDxfId="63" totalsRowBorderDxfId="62" headerRowCellStyle="Style 1" dataCellStyle="Style 2">
  <autoFilter ref="A4:K93"/>
  <sortState ref="A5:K64">
    <sortCondition ref="A5:A64"/>
  </sortState>
  <tableColumns count="11">
    <tableColumn id="12" name="Référence" dataDxfId="9" totalsRowDxfId="21" dataCellStyle="Style 2"/>
    <tableColumn id="1" name="Famille" totalsRowLabel="Total" dataDxfId="10" totalsRowDxfId="20" dataCellStyle="Style 2">
      <calculatedColumnFormula>IF(#REF!&lt;&gt;"",IFERROR(VLOOKUP(#REF!,T_entrée[],COLUMN()+1,FALSE),""),"")</calculatedColumnFormula>
    </tableColumn>
    <tableColumn id="2" name="Désignation" totalsRowFunction="count" dataDxfId="61" totalsRowDxfId="19" dataCellStyle="Style 2">
      <calculatedColumnFormula>IF(#REF!&lt;&gt;"",IFERROR(VLOOKUP(#REF!,T_entrée[],COLUMN()+1,FALSE),""),"")</calculatedColumnFormula>
    </tableColumn>
    <tableColumn id="3" name="Taille" totalsRowDxfId="18" dataCellStyle="Style 2">
      <calculatedColumnFormula>IF(#REF!&lt;&gt;"",IFERROR(VLOOKUP(#REF!,T_entrée[],COLUMN()+1,FALSE),""),"")</calculatedColumnFormula>
    </tableColumn>
    <tableColumn id="5" name="Achat_x000a_HT" dataDxfId="60" totalsRowDxfId="17" dataCellStyle="Style 2">
      <calculatedColumnFormula>IF(#REF!&lt;&gt;"",IFERROR(VLOOKUP(#REF!,T_entrée[],COLUMN(),FALSE),""),"")</calculatedColumnFormula>
    </tableColumn>
    <tableColumn id="6" name="Prix_x000a_Vente" dataDxfId="59" totalsRowDxfId="16" dataCellStyle="Style 2">
      <calculatedColumnFormula>IF(#REF!&lt;&gt;"",IFERROR(VLOOKUP(#REF!,T_entrée[],COLUMN(),FALSE),""),"")</calculatedColumnFormula>
    </tableColumn>
    <tableColumn id="7" name="Modification_x000a_inventaire" dataDxfId="58" totalsRowDxfId="15" dataCellStyle="Style 2"/>
    <tableColumn id="8" name="Stock_x000a_Actuel" totalsRowFunction="sum" dataDxfId="57" totalsRowDxfId="14" dataCellStyle="Style 2">
      <calculatedColumnFormula>IF($A5&lt;&gt;0,G5+SUMPRODUCT((T_entrée[Référence]=$A5)*T_entrée[Quantité])-SUMPRODUCT((T_sortie[Référence]=$A5)*T_sortie[Quantité]),0)</calculatedColumnFormula>
    </tableColumn>
    <tableColumn id="9" name="Stock_x000a_Limite" totalsRowDxfId="13" dataCellStyle="Style 2"/>
    <tableColumn id="10" name="Etat" dataDxfId="56" totalsRowDxfId="12" dataCellStyle="Style 2">
      <calculatedColumnFormula>IF(H5&lt;I5,"à Cder "&amp;T_stock[[#This Row],[Stock
Limite]]-T_stock[[#This Row],[Stock
Actuel]],"")</calculatedColumnFormula>
    </tableColumn>
    <tableColumn id="11" name="Commandé " totalsRowFunction="sum" dataDxfId="55" totalsRowDxfId="11" dataCellStyle="Style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_sortie" displayName="T_sortie" ref="A4:J10" totalsRowCount="1" headerRowDxfId="54" headerRowBorderDxfId="53" tableBorderDxfId="52" totalsRowBorderDxfId="51" headerRowCellStyle="Style 1" dataCellStyle="Style 2">
  <autoFilter ref="A4:J9"/>
  <tableColumns count="10">
    <tableColumn id="1" name="N°" totalsRowLabel="Total" dataDxfId="50" totalsRowDxfId="49" dataCellStyle="Style 2">
      <calculatedColumnFormula>IF(ISNUMBER(A4),A4+1,1)</calculatedColumnFormula>
    </tableColumn>
    <tableColumn id="2" name="Référence" dataDxfId="48" totalsRowDxfId="47" dataCellStyle="Style 2"/>
    <tableColumn id="3" name="Désignation" totalsRowLabel="nombres" dataDxfId="46" totalsRowDxfId="45" dataCellStyle="Style 2">
      <calculatedColumnFormula>IF(B5&lt;&gt;"",VLOOKUP(B5,T_entrée[],4,FALSE),"")</calculatedColumnFormula>
    </tableColumn>
    <tableColumn id="4" name="Taille" totalsRowFunction="count" dataDxfId="44" totalsRowDxfId="43" dataCellStyle="Style 2">
      <calculatedColumnFormula>IF(B5&lt;&gt;"",VLOOKUP(B5,T_entrée[],5,FALSE),"")</calculatedColumnFormula>
    </tableColumn>
    <tableColumn id="5" name="Prix Vente" totalsRowLabel="quantités" dataDxfId="42" totalsRowDxfId="41" dataCellStyle="Style 2">
      <calculatedColumnFormula>IF(B5&lt;&gt;"",VLOOKUP(B5,T_entrée[],7,FALSE),"")</calculatedColumnFormula>
    </tableColumn>
    <tableColumn id="6" name="Quantité" totalsRowFunction="sum" dataDxfId="40" totalsRowDxfId="39" dataCellStyle="Style 2"/>
    <tableColumn id="10" name="Date" dataDxfId="38" totalsRowDxfId="37" dataCellStyle="Style 2"/>
    <tableColumn id="7" name="Prix Total" dataDxfId="36" totalsRowDxfId="35" dataCellStyle="Style 2">
      <calculatedColumnFormula>IF(COUNT(E5:F5)=2,E5*F5,0)</calculatedColumnFormula>
    </tableColumn>
    <tableColumn id="8" name="Paiement" dataDxfId="34" totalsRowDxfId="33" dataCellStyle="Style 2"/>
    <tableColumn id="9" name="Remise" dataDxfId="32" totalsRowDxfId="31" dataCellStyle="Style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_entrée" displayName="T_entrée" ref="A4:I76" totalsRowCount="1" headerRowDxfId="30" headerRowBorderDxfId="29" tableBorderDxfId="28" totalsRowBorderDxfId="27" headerRowCellStyle="Style 1" dataCellStyle="Style 2">
  <autoFilter ref="A4:I75"/>
  <tableColumns count="9">
    <tableColumn id="1" name="Référence" totalsRowLabel="Total entrées" dataDxfId="26" totalsRowDxfId="8" dataCellStyle="Style 2"/>
    <tableColumn id="2" name="Fournisseur" totalsRowLabel="nombres" totalsRowDxfId="7" dataCellStyle="Style 2"/>
    <tableColumn id="3" name="Famille" totalsRowFunction="count" totalsRowDxfId="6" dataCellStyle="Style 2">
      <calculatedColumnFormula>IF($A5&lt;&gt;"",VLOOKUP($A5,T_stock[],COLUMN()-1,FALSE),"")</calculatedColumnFormula>
    </tableColumn>
    <tableColumn id="4" name="Désignation" totalsRowDxfId="5" dataCellStyle="Style 2">
      <calculatedColumnFormula>IF($A5&lt;&gt;"",VLOOKUP($A5,T_stock[],COLUMN()-1,FALSE),"")</calculatedColumnFormula>
    </tableColumn>
    <tableColumn id="5" name="Taille" totalsRowDxfId="4" dataCellStyle="Style 2">
      <calculatedColumnFormula>IF($A5&lt;&gt;"",VLOOKUP($A5,T_stock[],COLUMN()-1,FALSE),"")</calculatedColumnFormula>
    </tableColumn>
    <tableColumn id="6" name="Achat HT" dataDxfId="25" totalsRowDxfId="3" dataCellStyle="Style 2">
      <calculatedColumnFormula>IF($A5&lt;&gt;"",VLOOKUP($A5,T_stock[],COLUMN()-1,FALSE),"")</calculatedColumnFormula>
    </tableColumn>
    <tableColumn id="7" name="Prix Vente" totalsRowLabel="quantités" dataDxfId="24" totalsRowDxfId="2" dataCellStyle="Style 2">
      <calculatedColumnFormula>IF($A5&lt;&gt;"",VLOOKUP($A5,T_stock[],COLUMN()-1,FALSE),"")</calculatedColumnFormula>
    </tableColumn>
    <tableColumn id="8" name="Quantité" totalsRowFunction="sum" dataDxfId="23" totalsRowDxfId="1" dataCellStyle="Style 2"/>
    <tableColumn id="9" name="Date" dataDxfId="22" totalsRowDxfId="0" dataCellStyle="Style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2:K94"/>
  <sheetViews>
    <sheetView tabSelected="1" workbookViewId="0">
      <pane ySplit="4" topLeftCell="A89" activePane="bottomLeft" state="frozen"/>
      <selection pane="bottomLeft" activeCell="A72" sqref="A72"/>
    </sheetView>
  </sheetViews>
  <sheetFormatPr baseColWidth="10" defaultRowHeight="14.4" x14ac:dyDescent="0.3"/>
  <cols>
    <col min="1" max="1" width="17.21875" bestFit="1" customWidth="1"/>
    <col min="2" max="2" width="14.109375" bestFit="1" customWidth="1"/>
    <col min="3" max="3" width="30.88671875" bestFit="1" customWidth="1"/>
    <col min="4" max="4" width="12.109375" bestFit="1" customWidth="1"/>
    <col min="5" max="6" width="12.6640625" bestFit="1" customWidth="1"/>
    <col min="7" max="7" width="15.6640625" customWidth="1"/>
    <col min="8" max="8" width="13.44140625" bestFit="1" customWidth="1"/>
    <col min="9" max="9" width="13.5546875" bestFit="1" customWidth="1"/>
    <col min="10" max="10" width="11.33203125" bestFit="1" customWidth="1"/>
    <col min="11" max="11" width="11.88671875" customWidth="1"/>
  </cols>
  <sheetData>
    <row r="2" spans="1:11" ht="32.4" x14ac:dyDescent="0.65">
      <c r="A2" s="29" t="s">
        <v>151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1" ht="33.6" x14ac:dyDescent="0.3">
      <c r="A4" s="6" t="s">
        <v>0</v>
      </c>
      <c r="B4" s="6" t="s">
        <v>1</v>
      </c>
      <c r="C4" s="6" t="s">
        <v>2</v>
      </c>
      <c r="D4" s="6" t="s">
        <v>3</v>
      </c>
      <c r="E4" s="13" t="s">
        <v>72</v>
      </c>
      <c r="F4" s="13" t="s">
        <v>73</v>
      </c>
      <c r="G4" s="13" t="s">
        <v>80</v>
      </c>
      <c r="H4" s="13" t="s">
        <v>74</v>
      </c>
      <c r="I4" s="13" t="s">
        <v>75</v>
      </c>
      <c r="J4" s="6" t="s">
        <v>6</v>
      </c>
      <c r="K4" s="6" t="s">
        <v>7</v>
      </c>
    </row>
    <row r="5" spans="1:11" ht="15" x14ac:dyDescent="0.3">
      <c r="A5" s="5" t="s">
        <v>84</v>
      </c>
      <c r="B5" s="5" t="s">
        <v>17</v>
      </c>
      <c r="C5" s="5" t="s">
        <v>19</v>
      </c>
      <c r="D5" s="5">
        <v>15</v>
      </c>
      <c r="E5" s="3">
        <v>0.23</v>
      </c>
      <c r="F5" s="3">
        <v>0.8</v>
      </c>
      <c r="G5" s="5">
        <v>0</v>
      </c>
      <c r="H5" s="5">
        <f>IF($A5&lt;&gt;0,G5+SUMPRODUCT((T_entrée[Référence]=$A5)*T_entrée[Quantité])-SUMPRODUCT((T_sortie[Référence]=$A5)*T_sortie[Quantité]),0)</f>
        <v>30</v>
      </c>
      <c r="I5" s="1"/>
      <c r="J5" s="1" t="str">
        <f>IF(H5&lt;I5,"à Cder "&amp;T_stock[[#This Row],[Stock
Limite]]-T_stock[[#This Row],[Stock
Actuel]],"")</f>
        <v/>
      </c>
      <c r="K5" s="2"/>
    </row>
    <row r="6" spans="1:11" ht="15" x14ac:dyDescent="0.3">
      <c r="A6" s="5" t="s">
        <v>85</v>
      </c>
      <c r="B6" s="5" t="s">
        <v>17</v>
      </c>
      <c r="C6" s="5" t="s">
        <v>20</v>
      </c>
      <c r="D6" s="5">
        <v>15</v>
      </c>
      <c r="E6" s="3">
        <v>0.23</v>
      </c>
      <c r="F6" s="3">
        <v>0.8</v>
      </c>
      <c r="G6" s="5">
        <v>0</v>
      </c>
      <c r="H6" s="5">
        <f>IF($A6&lt;&gt;0,G6+SUMPRODUCT((T_entrée[Référence]=$A6)*T_entrée[Quantité])-SUMPRODUCT((T_sortie[Référence]=$A6)*T_sortie[Quantité]),0)</f>
        <v>20</v>
      </c>
      <c r="I6" s="1"/>
      <c r="J6" s="1" t="str">
        <f>IF(H6&lt;I6,"à Cder "&amp;T_stock[[#This Row],[Stock
Limite]]-T_stock[[#This Row],[Stock
Actuel]],"")</f>
        <v/>
      </c>
      <c r="K6" s="2"/>
    </row>
    <row r="7" spans="1:11" ht="15" x14ac:dyDescent="0.3">
      <c r="A7" s="32" t="s">
        <v>152</v>
      </c>
      <c r="B7" s="5" t="s">
        <v>17</v>
      </c>
      <c r="C7" s="5" t="s">
        <v>18</v>
      </c>
      <c r="D7" s="5">
        <v>15</v>
      </c>
      <c r="E7" s="3">
        <v>0.23</v>
      </c>
      <c r="F7" s="3">
        <v>0.8</v>
      </c>
      <c r="G7" s="5">
        <v>0</v>
      </c>
      <c r="H7" s="5">
        <f>IF($A7&lt;&gt;0,G7+SUMPRODUCT((T_entrée[Référence]=$A7)*T_entrée[Quantité])-SUMPRODUCT((T_sortie[Référence]=$A7)*T_sortie[Quantité]),0)</f>
        <v>30</v>
      </c>
      <c r="I7" s="1"/>
      <c r="J7" s="1" t="str">
        <f>IF(H7&lt;I7,"à Cder "&amp;T_stock[[#This Row],[Stock
Limite]]-T_stock[[#This Row],[Stock
Actuel]],"")</f>
        <v/>
      </c>
      <c r="K7" s="2"/>
    </row>
    <row r="8" spans="1:11" ht="15" x14ac:dyDescent="0.3">
      <c r="A8" s="5" t="s">
        <v>83</v>
      </c>
      <c r="B8" s="5" t="s">
        <v>17</v>
      </c>
      <c r="C8" s="5" t="s">
        <v>21</v>
      </c>
      <c r="D8" s="5">
        <v>15</v>
      </c>
      <c r="E8" s="3">
        <v>0.23</v>
      </c>
      <c r="F8" s="3">
        <v>0.8</v>
      </c>
      <c r="G8" s="5">
        <v>0</v>
      </c>
      <c r="H8" s="5">
        <f>IF($A8&lt;&gt;0,G8+SUMPRODUCT((T_entrée[Référence]=$A8)*T_entrée[Quantité])-SUMPRODUCT((T_sortie[Référence]=$A8)*T_sortie[Quantité]),0)</f>
        <v>30</v>
      </c>
      <c r="I8" s="1"/>
      <c r="J8" s="1" t="str">
        <f>IF(H8&lt;I8,"à Cder "&amp;T_stock[[#This Row],[Stock
Limite]]-T_stock[[#This Row],[Stock
Actuel]],"")</f>
        <v/>
      </c>
      <c r="K8" s="2"/>
    </row>
    <row r="9" spans="1:11" ht="15" x14ac:dyDescent="0.3">
      <c r="A9" s="5" t="s">
        <v>81</v>
      </c>
      <c r="B9" s="5" t="s">
        <v>17</v>
      </c>
      <c r="C9" s="5" t="s">
        <v>23</v>
      </c>
      <c r="D9" s="5">
        <v>15</v>
      </c>
      <c r="E9" s="3">
        <v>0.3</v>
      </c>
      <c r="F9" s="3">
        <v>1</v>
      </c>
      <c r="G9" s="5">
        <v>0</v>
      </c>
      <c r="H9" s="5">
        <f>IF($A9&lt;&gt;0,G9+SUMPRODUCT((T_entrée[Référence]=$A9)*T_entrée[Quantité])-SUMPRODUCT((T_sortie[Référence]=$A9)*T_sortie[Quantité]),0)</f>
        <v>20</v>
      </c>
      <c r="I9" s="1"/>
      <c r="J9" s="1" t="str">
        <f>IF(H9&lt;I9,"à Cder "&amp;T_stock[[#This Row],[Stock
Limite]]-T_stock[[#This Row],[Stock
Actuel]],"")</f>
        <v/>
      </c>
      <c r="K9" s="2"/>
    </row>
    <row r="10" spans="1:11" ht="15" x14ac:dyDescent="0.3">
      <c r="A10" s="5" t="s">
        <v>82</v>
      </c>
      <c r="B10" s="5" t="s">
        <v>17</v>
      </c>
      <c r="C10" s="5" t="s">
        <v>25</v>
      </c>
      <c r="D10" s="5">
        <v>20</v>
      </c>
      <c r="E10" s="3">
        <v>0.3</v>
      </c>
      <c r="F10" s="3">
        <v>1</v>
      </c>
      <c r="G10" s="5">
        <v>0</v>
      </c>
      <c r="H10" s="5">
        <f>IF($A10&lt;&gt;0,G10+SUMPRODUCT((T_entrée[Référence]=$A10)*T_entrée[Quantité])-SUMPRODUCT((T_sortie[Référence]=$A10)*T_sortie[Quantité]),0)</f>
        <v>28</v>
      </c>
      <c r="I10" s="1"/>
      <c r="J10" s="1" t="str">
        <f>IF(H10&lt;I10,"à Cder "&amp;T_stock[[#This Row],[Stock
Limite]]-T_stock[[#This Row],[Stock
Actuel]],"")</f>
        <v/>
      </c>
      <c r="K10" s="2"/>
    </row>
    <row r="11" spans="1:11" ht="15" x14ac:dyDescent="0.3">
      <c r="A11" s="5" t="s">
        <v>26</v>
      </c>
      <c r="B11" s="5" t="s">
        <v>17</v>
      </c>
      <c r="C11" s="5" t="s">
        <v>27</v>
      </c>
      <c r="D11" s="5">
        <v>11</v>
      </c>
      <c r="E11" s="3">
        <v>0.3</v>
      </c>
      <c r="F11" s="3">
        <v>1</v>
      </c>
      <c r="G11" s="5">
        <v>0</v>
      </c>
      <c r="H11" s="5">
        <f>IF($A11&lt;&gt;0,G11+SUMPRODUCT((T_entrée[Référence]=$A11)*T_entrée[Quantité])-SUMPRODUCT((T_sortie[Référence]=$A11)*T_sortie[Quantité]),0)</f>
        <v>35</v>
      </c>
      <c r="I11" s="1"/>
      <c r="J11" s="1" t="str">
        <f>IF(H11&lt;I11,"à Cder "&amp;T_stock[[#This Row],[Stock
Limite]]-T_stock[[#This Row],[Stock
Actuel]],"")</f>
        <v/>
      </c>
      <c r="K11" s="2"/>
    </row>
    <row r="12" spans="1:11" ht="15" x14ac:dyDescent="0.3">
      <c r="A12" s="5" t="s">
        <v>31</v>
      </c>
      <c r="B12" s="5" t="s">
        <v>17</v>
      </c>
      <c r="C12" s="5" t="s">
        <v>56</v>
      </c>
      <c r="D12" s="5">
        <v>14</v>
      </c>
      <c r="E12" s="3">
        <v>0.3</v>
      </c>
      <c r="F12" s="3">
        <v>1</v>
      </c>
      <c r="G12" s="5">
        <v>0</v>
      </c>
      <c r="H12" s="5">
        <f>IF($A12&lt;&gt;0,G12+SUMPRODUCT((T_entrée[Référence]=$A12)*T_entrée[Quantité])-SUMPRODUCT((T_sortie[Référence]=$A12)*T_sortie[Quantité]),0)</f>
        <v>20</v>
      </c>
      <c r="I12" s="1"/>
      <c r="J12" s="1" t="str">
        <f>IF(H12&lt;I12,"à Cder "&amp;T_stock[[#This Row],[Stock
Limite]]-T_stock[[#This Row],[Stock
Actuel]],"")</f>
        <v/>
      </c>
      <c r="K12" s="2"/>
    </row>
    <row r="13" spans="1:11" ht="15" x14ac:dyDescent="0.3">
      <c r="A13" s="5" t="s">
        <v>35</v>
      </c>
      <c r="B13" s="5" t="s">
        <v>17</v>
      </c>
      <c r="C13" s="5" t="s">
        <v>30</v>
      </c>
      <c r="D13" s="5">
        <v>15</v>
      </c>
      <c r="E13" s="3">
        <v>0.3</v>
      </c>
      <c r="F13" s="3">
        <v>1</v>
      </c>
      <c r="G13" s="5">
        <v>0</v>
      </c>
      <c r="H13" s="5">
        <f>IF($A13&lt;&gt;0,G13+SUMPRODUCT((T_entrée[Référence]=$A13)*T_entrée[Quantité])-SUMPRODUCT((T_sortie[Référence]=$A13)*T_sortie[Quantité]),0)</f>
        <v>20</v>
      </c>
      <c r="I13" s="1"/>
      <c r="J13" s="1" t="str">
        <f>IF(H13&lt;I13,"à Cder "&amp;T_stock[[#This Row],[Stock
Limite]]-T_stock[[#This Row],[Stock
Actuel]],"")</f>
        <v/>
      </c>
      <c r="K13" s="2"/>
    </row>
    <row r="14" spans="1:11" ht="15" x14ac:dyDescent="0.3">
      <c r="A14" s="5" t="s">
        <v>24</v>
      </c>
      <c r="B14" s="5" t="s">
        <v>17</v>
      </c>
      <c r="C14" s="5" t="s">
        <v>32</v>
      </c>
      <c r="D14" s="5">
        <v>15</v>
      </c>
      <c r="E14" s="3">
        <v>0.3</v>
      </c>
      <c r="F14" s="3">
        <v>1</v>
      </c>
      <c r="G14" s="5">
        <v>0</v>
      </c>
      <c r="H14" s="5">
        <f>IF($A14&lt;&gt;0,G14+SUMPRODUCT((T_entrée[Référence]=$A14)*T_entrée[Quantité])-SUMPRODUCT((T_sortie[Référence]=$A14)*T_sortie[Quantité]),0)</f>
        <v>40</v>
      </c>
      <c r="I14" s="1"/>
      <c r="J14" s="1" t="str">
        <f>IF(H14&lt;I14,"à Cder "&amp;T_stock[[#This Row],[Stock
Limite]]-T_stock[[#This Row],[Stock
Actuel]],"")</f>
        <v/>
      </c>
      <c r="K14" s="2"/>
    </row>
    <row r="15" spans="1:11" ht="15" x14ac:dyDescent="0.3">
      <c r="A15" s="5" t="s">
        <v>33</v>
      </c>
      <c r="B15" s="5" t="s">
        <v>17</v>
      </c>
      <c r="C15" s="5" t="s">
        <v>34</v>
      </c>
      <c r="D15" s="5">
        <v>20</v>
      </c>
      <c r="E15" s="3">
        <v>0.3</v>
      </c>
      <c r="F15" s="3">
        <v>1</v>
      </c>
      <c r="G15" s="5">
        <v>0</v>
      </c>
      <c r="H15" s="5">
        <f>IF($A15&lt;&gt;0,G15+SUMPRODUCT((T_entrée[Référence]=$A15)*T_entrée[Quantité])-SUMPRODUCT((T_sortie[Référence]=$A15)*T_sortie[Quantité]),0)</f>
        <v>30</v>
      </c>
      <c r="I15" s="1"/>
      <c r="J15" s="1" t="str">
        <f>IF(H15&lt;I15,"à Cder "&amp;T_stock[[#This Row],[Stock
Limite]]-T_stock[[#This Row],[Stock
Actuel]],"")</f>
        <v/>
      </c>
      <c r="K15" s="2"/>
    </row>
    <row r="16" spans="1:11" ht="15" x14ac:dyDescent="0.3">
      <c r="A16" s="5" t="s">
        <v>29</v>
      </c>
      <c r="B16" s="5" t="s">
        <v>17</v>
      </c>
      <c r="C16" s="5" t="s">
        <v>36</v>
      </c>
      <c r="D16" s="5">
        <v>20</v>
      </c>
      <c r="E16" s="3">
        <v>0.3</v>
      </c>
      <c r="F16" s="3">
        <v>1</v>
      </c>
      <c r="G16" s="5">
        <v>0</v>
      </c>
      <c r="H16" s="5">
        <f>IF($A16&lt;&gt;0,G16+SUMPRODUCT((T_entrée[Référence]=$A16)*T_entrée[Quantité])-SUMPRODUCT((T_sortie[Référence]=$A16)*T_sortie[Quantité]),0)</f>
        <v>30</v>
      </c>
      <c r="I16" s="1"/>
      <c r="J16" s="1" t="str">
        <f>IF(H16&lt;I16,"à Cder "&amp;T_stock[[#This Row],[Stock
Limite]]-T_stock[[#This Row],[Stock
Actuel]],"")</f>
        <v/>
      </c>
      <c r="K16" s="2"/>
    </row>
    <row r="17" spans="1:11" ht="15" x14ac:dyDescent="0.3">
      <c r="A17" s="5" t="s">
        <v>22</v>
      </c>
      <c r="B17" s="5" t="s">
        <v>17</v>
      </c>
      <c r="C17" s="5" t="s">
        <v>37</v>
      </c>
      <c r="D17" s="5">
        <v>18</v>
      </c>
      <c r="E17" s="3">
        <v>0.34</v>
      </c>
      <c r="F17" s="3">
        <v>1.2</v>
      </c>
      <c r="G17" s="5">
        <v>0</v>
      </c>
      <c r="H17" s="5">
        <f>IF($A17&lt;&gt;0,G17+SUMPRODUCT((T_entrée[Référence]=$A17)*T_entrée[Quantité])-SUMPRODUCT((T_sortie[Référence]=$A17)*T_sortie[Quantité]),0)</f>
        <v>20</v>
      </c>
      <c r="I17" s="1"/>
      <c r="J17" s="1" t="str">
        <f>IF(H17&lt;I17,"à Cder "&amp;T_stock[[#This Row],[Stock
Limite]]-T_stock[[#This Row],[Stock
Actuel]],"")</f>
        <v/>
      </c>
      <c r="K17" s="2"/>
    </row>
    <row r="18" spans="1:11" ht="15" x14ac:dyDescent="0.3">
      <c r="A18" s="5" t="s">
        <v>28</v>
      </c>
      <c r="B18" s="5" t="s">
        <v>17</v>
      </c>
      <c r="C18" s="5" t="s">
        <v>39</v>
      </c>
      <c r="D18" s="5">
        <v>18</v>
      </c>
      <c r="E18" s="3">
        <v>0.34</v>
      </c>
      <c r="F18" s="3">
        <v>1.2</v>
      </c>
      <c r="G18" s="5">
        <v>0</v>
      </c>
      <c r="H18" s="5">
        <f>IF($A18&lt;&gt;0,G18+SUMPRODUCT((T_entrée[Référence]=$A18)*T_entrée[Quantité])-SUMPRODUCT((T_sortie[Référence]=$A18)*T_sortie[Quantité]),0)</f>
        <v>20</v>
      </c>
      <c r="I18" s="1"/>
      <c r="J18" s="1" t="str">
        <f>IF(H18&lt;I18,"à Cder "&amp;T_stock[[#This Row],[Stock
Limite]]-T_stock[[#This Row],[Stock
Actuel]],"")</f>
        <v/>
      </c>
      <c r="K18" s="2"/>
    </row>
    <row r="19" spans="1:11" ht="15" x14ac:dyDescent="0.3">
      <c r="A19" s="5" t="s">
        <v>40</v>
      </c>
      <c r="B19" s="5" t="s">
        <v>17</v>
      </c>
      <c r="C19" s="5" t="s">
        <v>49</v>
      </c>
      <c r="D19" s="5">
        <v>18</v>
      </c>
      <c r="E19" s="3">
        <v>0.34</v>
      </c>
      <c r="F19" s="3">
        <v>1.2</v>
      </c>
      <c r="G19" s="5">
        <v>0</v>
      </c>
      <c r="H19" s="5">
        <f>IF($A19&lt;&gt;0,G19+SUMPRODUCT((T_entrée[Référence]=$A19)*T_entrée[Quantité])-SUMPRODUCT((T_sortie[Référence]=$A19)*T_sortie[Quantité]),0)</f>
        <v>26</v>
      </c>
      <c r="I19" s="1"/>
      <c r="J19" s="1" t="str">
        <f>IF(H19&lt;I19,"à Cder "&amp;T_stock[[#This Row],[Stock
Limite]]-T_stock[[#This Row],[Stock
Actuel]],"")</f>
        <v/>
      </c>
      <c r="K19" s="2"/>
    </row>
    <row r="20" spans="1:11" ht="15" x14ac:dyDescent="0.3">
      <c r="A20" s="5" t="s">
        <v>44</v>
      </c>
      <c r="B20" s="5" t="s">
        <v>17</v>
      </c>
      <c r="C20" s="5" t="s">
        <v>43</v>
      </c>
      <c r="D20" s="5">
        <v>18</v>
      </c>
      <c r="E20" s="3">
        <v>0.34</v>
      </c>
      <c r="F20" s="3">
        <v>1.2</v>
      </c>
      <c r="G20" s="5">
        <v>0</v>
      </c>
      <c r="H20" s="5">
        <f>IF($A20&lt;&gt;0,G20+SUMPRODUCT((T_entrée[Référence]=$A20)*T_entrée[Quantité])-SUMPRODUCT((T_sortie[Référence]=$A20)*T_sortie[Quantité]),0)</f>
        <v>20</v>
      </c>
      <c r="I20" s="1"/>
      <c r="J20" s="1" t="str">
        <f>IF(H20&lt;I20,"à Cder "&amp;T_stock[[#This Row],[Stock
Limite]]-T_stock[[#This Row],[Stock
Actuel]],"")</f>
        <v/>
      </c>
      <c r="K20" s="2"/>
    </row>
    <row r="21" spans="1:11" ht="15" x14ac:dyDescent="0.3">
      <c r="A21" s="5" t="s">
        <v>42</v>
      </c>
      <c r="B21" s="5" t="s">
        <v>17</v>
      </c>
      <c r="C21" s="5" t="s">
        <v>45</v>
      </c>
      <c r="D21" s="5">
        <v>20</v>
      </c>
      <c r="E21" s="3">
        <v>0.34</v>
      </c>
      <c r="F21" s="3">
        <v>1.2</v>
      </c>
      <c r="G21" s="5">
        <v>0</v>
      </c>
      <c r="H21" s="5">
        <f>IF($A21&lt;&gt;0,G21+SUMPRODUCT((T_entrée[Référence]=$A21)*T_entrée[Quantité])-SUMPRODUCT((T_sortie[Référence]=$A21)*T_sortie[Quantité]),0)</f>
        <v>20</v>
      </c>
      <c r="I21" s="1"/>
      <c r="J21" s="1" t="str">
        <f>IF(H21&lt;I21,"à Cder "&amp;T_stock[[#This Row],[Stock
Limite]]-T_stock[[#This Row],[Stock
Actuel]],"")</f>
        <v/>
      </c>
      <c r="K21" s="2"/>
    </row>
    <row r="22" spans="1:11" ht="15" x14ac:dyDescent="0.3">
      <c r="A22" s="5" t="s">
        <v>38</v>
      </c>
      <c r="B22" s="5" t="s">
        <v>17</v>
      </c>
      <c r="C22" s="5" t="s">
        <v>47</v>
      </c>
      <c r="D22" s="5">
        <v>15</v>
      </c>
      <c r="E22" s="3">
        <v>0.34</v>
      </c>
      <c r="F22" s="3">
        <v>1.2</v>
      </c>
      <c r="G22" s="5">
        <v>0</v>
      </c>
      <c r="H22" s="5">
        <f>IF($A22&lt;&gt;0,G22+SUMPRODUCT((T_entrée[Référence]=$A22)*T_entrée[Quantité])-SUMPRODUCT((T_sortie[Référence]=$A22)*T_sortie[Quantité]),0)</f>
        <v>30</v>
      </c>
      <c r="I22" s="1"/>
      <c r="J22" s="1" t="str">
        <f>IF(H22&lt;I22,"à Cder "&amp;T_stock[[#This Row],[Stock
Limite]]-T_stock[[#This Row],[Stock
Actuel]],"")</f>
        <v/>
      </c>
      <c r="K22" s="2"/>
    </row>
    <row r="23" spans="1:11" ht="15" x14ac:dyDescent="0.3">
      <c r="A23" s="5" t="s">
        <v>41</v>
      </c>
      <c r="B23" s="5" t="s">
        <v>17</v>
      </c>
      <c r="C23" s="5" t="s">
        <v>50</v>
      </c>
      <c r="D23" s="5">
        <v>23</v>
      </c>
      <c r="E23" s="3">
        <v>0.45</v>
      </c>
      <c r="F23" s="3">
        <v>1.6</v>
      </c>
      <c r="G23" s="5">
        <v>0</v>
      </c>
      <c r="H23" s="5">
        <f>IF($A23&lt;&gt;0,G23+SUMPRODUCT((T_entrée[Référence]=$A23)*T_entrée[Quantité])-SUMPRODUCT((T_sortie[Référence]=$A23)*T_sortie[Quantité]),0)</f>
        <v>20</v>
      </c>
      <c r="I23" s="1"/>
      <c r="J23" s="1" t="str">
        <f>IF(H23&lt;I23,"à Cder "&amp;T_stock[[#This Row],[Stock
Limite]]-T_stock[[#This Row],[Stock
Actuel]],"")</f>
        <v/>
      </c>
      <c r="K23" s="2"/>
    </row>
    <row r="24" spans="1:11" ht="15" x14ac:dyDescent="0.3">
      <c r="A24" s="5" t="s">
        <v>48</v>
      </c>
      <c r="B24" s="5" t="s">
        <v>17</v>
      </c>
      <c r="C24" s="5" t="s">
        <v>52</v>
      </c>
      <c r="D24" s="5">
        <v>23</v>
      </c>
      <c r="E24" s="3">
        <v>0.45</v>
      </c>
      <c r="F24" s="3">
        <v>1.6</v>
      </c>
      <c r="G24" s="5">
        <v>0</v>
      </c>
      <c r="H24" s="5">
        <f>IF($A24&lt;&gt;0,G24+SUMPRODUCT((T_entrée[Référence]=$A24)*T_entrée[Quantité])-SUMPRODUCT((T_sortie[Référence]=$A24)*T_sortie[Quantité]),0)</f>
        <v>12</v>
      </c>
      <c r="I24" s="1"/>
      <c r="J24" s="1" t="str">
        <f>IF(H24&lt;I24,"à Cder "&amp;T_stock[[#This Row],[Stock
Limite]]-T_stock[[#This Row],[Stock
Actuel]],"")</f>
        <v/>
      </c>
      <c r="K24" s="2"/>
    </row>
    <row r="25" spans="1:11" ht="15" x14ac:dyDescent="0.3">
      <c r="A25" s="5" t="s">
        <v>46</v>
      </c>
      <c r="B25" s="5" t="s">
        <v>17</v>
      </c>
      <c r="C25" s="5" t="s">
        <v>54</v>
      </c>
      <c r="D25" s="5">
        <v>18</v>
      </c>
      <c r="E25" s="3">
        <v>0.45</v>
      </c>
      <c r="F25" s="3">
        <v>1.6</v>
      </c>
      <c r="G25" s="5">
        <v>0</v>
      </c>
      <c r="H25" s="5">
        <f>IF($A25&lt;&gt;0,G25+SUMPRODUCT((T_entrée[Référence]=$A25)*T_entrée[Quantité])-SUMPRODUCT((T_sortie[Référence]=$A25)*T_sortie[Quantité]),0)</f>
        <v>20</v>
      </c>
      <c r="I25" s="1"/>
      <c r="J25" s="1" t="str">
        <f>IF(H25&lt;I25,"à Cder "&amp;T_stock[[#This Row],[Stock
Limite]]-T_stock[[#This Row],[Stock
Actuel]],"")</f>
        <v/>
      </c>
      <c r="K25" s="2"/>
    </row>
    <row r="26" spans="1:11" ht="15" x14ac:dyDescent="0.3">
      <c r="A26" s="5" t="s">
        <v>55</v>
      </c>
      <c r="B26" s="5" t="s">
        <v>17</v>
      </c>
      <c r="C26" s="5" t="s">
        <v>57</v>
      </c>
      <c r="D26" s="5">
        <v>18</v>
      </c>
      <c r="E26" s="3">
        <v>0.45</v>
      </c>
      <c r="F26" s="3">
        <v>1.6</v>
      </c>
      <c r="G26" s="5">
        <v>0</v>
      </c>
      <c r="H26" s="5">
        <f>IF($A26&lt;&gt;0,G26+SUMPRODUCT((T_entrée[Référence]=$A26)*T_entrée[Quantité])-SUMPRODUCT((T_sortie[Référence]=$A26)*T_sortie[Quantité]),0)</f>
        <v>20</v>
      </c>
      <c r="I26" s="1"/>
      <c r="J26" s="1" t="str">
        <f>IF(H26&lt;I26,"à Cder "&amp;T_stock[[#This Row],[Stock
Limite]]-T_stock[[#This Row],[Stock
Actuel]],"")</f>
        <v/>
      </c>
      <c r="K26" s="2"/>
    </row>
    <row r="27" spans="1:11" ht="15" x14ac:dyDescent="0.3">
      <c r="A27" s="5" t="s">
        <v>53</v>
      </c>
      <c r="B27" s="5" t="s">
        <v>17</v>
      </c>
      <c r="C27" s="5" t="s">
        <v>59</v>
      </c>
      <c r="D27" s="5">
        <v>25</v>
      </c>
      <c r="E27" s="3">
        <v>0.45</v>
      </c>
      <c r="F27" s="3">
        <v>1.6</v>
      </c>
      <c r="G27" s="5">
        <v>0</v>
      </c>
      <c r="H27" s="5">
        <f>IF($A27&lt;&gt;0,G27+SUMPRODUCT((T_entrée[Référence]=$A27)*T_entrée[Quantité])-SUMPRODUCT((T_sortie[Référence]=$A27)*T_sortie[Quantité]),0)</f>
        <v>16</v>
      </c>
      <c r="I27" s="1"/>
      <c r="J27" s="1" t="str">
        <f>IF(H27&lt;I27,"à Cder "&amp;T_stock[[#This Row],[Stock
Limite]]-T_stock[[#This Row],[Stock
Actuel]],"")</f>
        <v/>
      </c>
      <c r="K27" s="2"/>
    </row>
    <row r="28" spans="1:11" ht="15" x14ac:dyDescent="0.3">
      <c r="A28" s="5" t="s">
        <v>51</v>
      </c>
      <c r="B28" s="5" t="s">
        <v>17</v>
      </c>
      <c r="C28" s="5" t="s">
        <v>61</v>
      </c>
      <c r="D28" s="5">
        <v>23</v>
      </c>
      <c r="E28" s="3">
        <v>0.45</v>
      </c>
      <c r="F28" s="3">
        <v>1.6</v>
      </c>
      <c r="G28" s="5">
        <v>0</v>
      </c>
      <c r="H28" s="5">
        <f>IF($A28&lt;&gt;0,G28+SUMPRODUCT((T_entrée[Référence]=$A28)*T_entrée[Quantité])-SUMPRODUCT((T_sortie[Référence]=$A28)*T_sortie[Quantité]),0)</f>
        <v>16</v>
      </c>
      <c r="I28" s="1"/>
      <c r="J28" s="1" t="str">
        <f>IF(H28&lt;I28,"à Cder "&amp;T_stock[[#This Row],[Stock
Limite]]-T_stock[[#This Row],[Stock
Actuel]],"")</f>
        <v/>
      </c>
      <c r="K28" s="2"/>
    </row>
    <row r="29" spans="1:11" ht="15" x14ac:dyDescent="0.3">
      <c r="A29" s="5" t="s">
        <v>58</v>
      </c>
      <c r="B29" s="5" t="s">
        <v>17</v>
      </c>
      <c r="C29" s="5" t="s">
        <v>63</v>
      </c>
      <c r="D29" s="5">
        <v>25</v>
      </c>
      <c r="E29" s="3">
        <v>0.45</v>
      </c>
      <c r="F29" s="3">
        <v>1.6</v>
      </c>
      <c r="G29" s="5">
        <v>0</v>
      </c>
      <c r="H29" s="5">
        <f>IF($A29&lt;&gt;0,G29+SUMPRODUCT((T_entrée[Référence]=$A29)*T_entrée[Quantité])-SUMPRODUCT((T_sortie[Référence]=$A29)*T_sortie[Quantité]),0)</f>
        <v>12</v>
      </c>
      <c r="I29" s="1"/>
      <c r="J29" s="1" t="str">
        <f>IF(H29&lt;I29,"à Cder "&amp;T_stock[[#This Row],[Stock
Limite]]-T_stock[[#This Row],[Stock
Actuel]],"")</f>
        <v/>
      </c>
      <c r="K29" s="2"/>
    </row>
    <row r="30" spans="1:11" ht="15" x14ac:dyDescent="0.3">
      <c r="A30" s="5" t="s">
        <v>60</v>
      </c>
      <c r="B30" s="5" t="s">
        <v>17</v>
      </c>
      <c r="C30" s="5" t="s">
        <v>64</v>
      </c>
      <c r="D30" s="5">
        <v>15</v>
      </c>
      <c r="E30" s="3">
        <v>0.51</v>
      </c>
      <c r="F30" s="3">
        <v>1.8</v>
      </c>
      <c r="G30" s="5">
        <v>0</v>
      </c>
      <c r="H30" s="5">
        <f>IF($A30&lt;&gt;0,G30+SUMPRODUCT((T_entrée[Référence]=$A30)*T_entrée[Quantité])-SUMPRODUCT((T_sortie[Référence]=$A30)*T_sortie[Quantité]),0)</f>
        <v>20</v>
      </c>
      <c r="I30" s="1"/>
      <c r="J30" s="1" t="str">
        <f>IF(H30&lt;I30,"à Cder "&amp;T_stock[[#This Row],[Stock
Limite]]-T_stock[[#This Row],[Stock
Actuel]],"")</f>
        <v/>
      </c>
      <c r="K30" s="2"/>
    </row>
    <row r="31" spans="1:11" ht="15" x14ac:dyDescent="0.3">
      <c r="A31" s="5" t="s">
        <v>62</v>
      </c>
      <c r="B31" s="5" t="s">
        <v>17</v>
      </c>
      <c r="C31" s="5" t="s">
        <v>67</v>
      </c>
      <c r="D31" s="5">
        <v>25</v>
      </c>
      <c r="E31" s="3">
        <v>0.51</v>
      </c>
      <c r="F31" s="3">
        <v>1.8</v>
      </c>
      <c r="G31" s="5">
        <v>0</v>
      </c>
      <c r="H31" s="5">
        <f>IF($A31&lt;&gt;0,G31+SUMPRODUCT((T_entrée[Référence]=$A31)*T_entrée[Quantité])-SUMPRODUCT((T_sortie[Référence]=$A31)*T_sortie[Quantité]),0)</f>
        <v>12</v>
      </c>
      <c r="I31" s="1"/>
      <c r="J31" s="1" t="str">
        <f>IF(H31&lt;I31,"à Cder "&amp;T_stock[[#This Row],[Stock
Limite]]-T_stock[[#This Row],[Stock
Actuel]],"")</f>
        <v/>
      </c>
      <c r="K31" s="2"/>
    </row>
    <row r="32" spans="1:11" ht="15" x14ac:dyDescent="0.3">
      <c r="A32" s="5" t="s">
        <v>86</v>
      </c>
      <c r="B32" s="5" t="s">
        <v>17</v>
      </c>
      <c r="C32" s="5" t="s">
        <v>69</v>
      </c>
      <c r="D32" s="5">
        <v>25</v>
      </c>
      <c r="E32" s="3">
        <v>0.51</v>
      </c>
      <c r="F32" s="3">
        <v>1.8</v>
      </c>
      <c r="G32" s="5">
        <v>0</v>
      </c>
      <c r="H32" s="5">
        <f>IF($A32&lt;&gt;0,G32+SUMPRODUCT((T_entrée[Référence]=$A32)*T_entrée[Quantité])-SUMPRODUCT((T_sortie[Référence]=$A32)*T_sortie[Quantité]),0)</f>
        <v>12</v>
      </c>
      <c r="I32" s="1"/>
      <c r="J32" s="1" t="str">
        <f>IF(H32&lt;I32,"à Cder "&amp;T_stock[[#This Row],[Stock
Limite]]-T_stock[[#This Row],[Stock
Actuel]],"")</f>
        <v/>
      </c>
      <c r="K32" s="2"/>
    </row>
    <row r="33" spans="1:11" ht="15" x14ac:dyDescent="0.3">
      <c r="A33" s="5" t="s">
        <v>87</v>
      </c>
      <c r="B33" s="5" t="s">
        <v>17</v>
      </c>
      <c r="C33" s="5" t="s">
        <v>71</v>
      </c>
      <c r="D33" s="5">
        <v>23</v>
      </c>
      <c r="E33" s="3">
        <v>0.51</v>
      </c>
      <c r="F33" s="3">
        <v>1.8</v>
      </c>
      <c r="G33" s="14">
        <v>0</v>
      </c>
      <c r="H33" s="5">
        <f>IF($A33&lt;&gt;0,G33+SUMPRODUCT((T_entrée[Référence]=$A33)*T_entrée[Quantité])-SUMPRODUCT((T_sortie[Référence]=$A33)*T_sortie[Quantité]),0)</f>
        <v>20</v>
      </c>
      <c r="I33" s="7"/>
      <c r="J33" s="1" t="str">
        <f>IF(H33&lt;I33,"à Cder "&amp;T_stock[[#This Row],[Stock
Limite]]-T_stock[[#This Row],[Stock
Actuel]],"")</f>
        <v/>
      </c>
      <c r="K33" s="15"/>
    </row>
    <row r="34" spans="1:11" ht="15" x14ac:dyDescent="0.3">
      <c r="A34" s="5" t="s">
        <v>88</v>
      </c>
      <c r="B34" s="5" t="s">
        <v>109</v>
      </c>
      <c r="C34" s="22" t="s">
        <v>110</v>
      </c>
      <c r="D34" s="1"/>
      <c r="E34" s="3">
        <v>1.1000000000000001</v>
      </c>
      <c r="F34" s="3">
        <v>3.9</v>
      </c>
      <c r="G34" s="14">
        <v>0</v>
      </c>
      <c r="H34" s="5">
        <f>IF($A34&lt;&gt;0,G34+SUMPRODUCT((T_entrée[Référence]=$A34)*T_entrée[Quantité])-SUMPRODUCT((T_sortie[Référence]=$A34)*T_sortie[Quantité]),0)</f>
        <v>5</v>
      </c>
      <c r="I34" s="1"/>
      <c r="J34" s="1" t="str">
        <f>IF(H34&lt;I34,"à Cder "&amp;T_stock[[#This Row],[Stock
Limite]]-T_stock[[#This Row],[Stock
Actuel]],"")</f>
        <v/>
      </c>
      <c r="K34" s="2"/>
    </row>
    <row r="35" spans="1:11" ht="15" x14ac:dyDescent="0.3">
      <c r="A35" s="5" t="s">
        <v>68</v>
      </c>
      <c r="B35" s="5" t="s">
        <v>109</v>
      </c>
      <c r="C35" s="22" t="s">
        <v>111</v>
      </c>
      <c r="D35" s="1"/>
      <c r="E35" s="3">
        <v>1.1000000000000001</v>
      </c>
      <c r="F35" s="3">
        <v>3.9</v>
      </c>
      <c r="G35" s="14">
        <v>0</v>
      </c>
      <c r="H35" s="5">
        <f>IF($A35&lt;&gt;0,G35+SUMPRODUCT((T_entrée[Référence]=$A35)*T_entrée[Quantité])-SUMPRODUCT((T_sortie[Référence]=$A35)*T_sortie[Quantité]),0)</f>
        <v>5</v>
      </c>
      <c r="I35" s="1"/>
      <c r="J35" s="1" t="str">
        <f>IF(H35&lt;I35,"à Cder "&amp;T_stock[[#This Row],[Stock
Limite]]-T_stock[[#This Row],[Stock
Actuel]],"")</f>
        <v/>
      </c>
      <c r="K35" s="2"/>
    </row>
    <row r="36" spans="1:11" ht="15" x14ac:dyDescent="0.3">
      <c r="A36" s="5" t="s">
        <v>65</v>
      </c>
      <c r="B36" s="5" t="s">
        <v>109</v>
      </c>
      <c r="C36" s="22" t="s">
        <v>112</v>
      </c>
      <c r="D36" s="1"/>
      <c r="E36" s="3">
        <v>1.1000000000000001</v>
      </c>
      <c r="F36" s="3">
        <v>3.9</v>
      </c>
      <c r="G36" s="14">
        <v>0</v>
      </c>
      <c r="H36" s="5">
        <f>IF($A36&lt;&gt;0,G36+SUMPRODUCT((T_entrée[Référence]=$A36)*T_entrée[Quantité])-SUMPRODUCT((T_sortie[Référence]=$A36)*T_sortie[Quantité]),0)</f>
        <v>5</v>
      </c>
      <c r="I36" s="1"/>
      <c r="J36" s="1" t="str">
        <f>IF(H36&lt;I36,"à Cder "&amp;T_stock[[#This Row],[Stock
Limite]]-T_stock[[#This Row],[Stock
Actuel]],"")</f>
        <v/>
      </c>
      <c r="K36" s="2"/>
    </row>
    <row r="37" spans="1:11" ht="15" x14ac:dyDescent="0.3">
      <c r="A37" s="5" t="s">
        <v>89</v>
      </c>
      <c r="B37" s="5" t="s">
        <v>109</v>
      </c>
      <c r="C37" s="22" t="s">
        <v>113</v>
      </c>
      <c r="D37" s="1"/>
      <c r="E37" s="3">
        <v>1.1000000000000001</v>
      </c>
      <c r="F37" s="3">
        <v>3.9</v>
      </c>
      <c r="G37" s="14">
        <v>0</v>
      </c>
      <c r="H37" s="5">
        <f>IF($A37&lt;&gt;0,G37+SUMPRODUCT((T_entrée[Référence]=$A37)*T_entrée[Quantité])-SUMPRODUCT((T_sortie[Référence]=$A37)*T_sortie[Quantité]),0)</f>
        <v>10</v>
      </c>
      <c r="I37" s="1"/>
      <c r="J37" s="1" t="str">
        <f>IF(H37&lt;I37,"à Cder "&amp;T_stock[[#This Row],[Stock
Limite]]-T_stock[[#This Row],[Stock
Actuel]],"")</f>
        <v/>
      </c>
      <c r="K37" s="2"/>
    </row>
    <row r="38" spans="1:11" ht="15" x14ac:dyDescent="0.3">
      <c r="A38" s="5" t="s">
        <v>89</v>
      </c>
      <c r="B38" s="5" t="s">
        <v>109</v>
      </c>
      <c r="C38" s="22" t="s">
        <v>114</v>
      </c>
      <c r="D38" s="1"/>
      <c r="E38" s="3">
        <v>1.94</v>
      </c>
      <c r="F38" s="3">
        <v>6.5</v>
      </c>
      <c r="G38" s="14">
        <v>0</v>
      </c>
      <c r="H38" s="5">
        <f>IF($A38&lt;&gt;0,G38+SUMPRODUCT((T_entrée[Référence]=$A38)*T_entrée[Quantité])-SUMPRODUCT((T_sortie[Référence]=$A38)*T_sortie[Quantité]),0)</f>
        <v>10</v>
      </c>
      <c r="I38" s="1"/>
      <c r="J38" s="1" t="str">
        <f>IF(H38&lt;I38,"à Cder "&amp;T_stock[[#This Row],[Stock
Limite]]-T_stock[[#This Row],[Stock
Actuel]],"")</f>
        <v/>
      </c>
      <c r="K38" s="2"/>
    </row>
    <row r="39" spans="1:11" ht="15" x14ac:dyDescent="0.3">
      <c r="A39" s="5" t="s">
        <v>70</v>
      </c>
      <c r="B39" s="5" t="s">
        <v>109</v>
      </c>
      <c r="C39" s="22" t="s">
        <v>115</v>
      </c>
      <c r="D39" s="1"/>
      <c r="E39" s="3">
        <v>1.94</v>
      </c>
      <c r="F39" s="3">
        <v>6.5</v>
      </c>
      <c r="G39" s="14">
        <v>0</v>
      </c>
      <c r="H39" s="5">
        <f>IF($A39&lt;&gt;0,G39+SUMPRODUCT((T_entrée[Référence]=$A39)*T_entrée[Quantité])-SUMPRODUCT((T_sortie[Référence]=$A39)*T_sortie[Quantité]),0)</f>
        <v>1</v>
      </c>
      <c r="I39" s="1"/>
      <c r="J39" s="1" t="str">
        <f>IF(H39&lt;I39,"à Cder "&amp;T_stock[[#This Row],[Stock
Limite]]-T_stock[[#This Row],[Stock
Actuel]],"")</f>
        <v/>
      </c>
      <c r="K39" s="2"/>
    </row>
    <row r="40" spans="1:11" ht="15" x14ac:dyDescent="0.3">
      <c r="A40" s="5" t="s">
        <v>66</v>
      </c>
      <c r="B40" s="5" t="s">
        <v>109</v>
      </c>
      <c r="C40" s="22" t="s">
        <v>116</v>
      </c>
      <c r="D40" s="1"/>
      <c r="E40" s="3">
        <v>1.94</v>
      </c>
      <c r="F40" s="3">
        <v>6.5</v>
      </c>
      <c r="G40" s="14">
        <v>0</v>
      </c>
      <c r="H40" s="5">
        <f>IF($A40&lt;&gt;0,G40+SUMPRODUCT((T_entrée[Référence]=$A40)*T_entrée[Quantité])-SUMPRODUCT((T_sortie[Référence]=$A40)*T_sortie[Quantité]),0)</f>
        <v>5</v>
      </c>
      <c r="I40" s="1"/>
      <c r="J40" s="1" t="str">
        <f>IF(H40&lt;I40,"à Cder "&amp;T_stock[[#This Row],[Stock
Limite]]-T_stock[[#This Row],[Stock
Actuel]],"")</f>
        <v/>
      </c>
      <c r="K40" s="2"/>
    </row>
    <row r="41" spans="1:11" ht="15" x14ac:dyDescent="0.3">
      <c r="A41" s="5" t="s">
        <v>90</v>
      </c>
      <c r="B41" s="5" t="s">
        <v>109</v>
      </c>
      <c r="C41" s="22" t="s">
        <v>117</v>
      </c>
      <c r="D41" s="1"/>
      <c r="E41" s="3">
        <v>1.22</v>
      </c>
      <c r="F41" s="3">
        <v>4.3</v>
      </c>
      <c r="G41" s="14">
        <v>0</v>
      </c>
      <c r="H41" s="5">
        <f>IF($A41&lt;&gt;0,G41+SUMPRODUCT((T_entrée[Référence]=$A41)*T_entrée[Quantité])-SUMPRODUCT((T_sortie[Référence]=$A41)*T_sortie[Quantité]),0)</f>
        <v>5</v>
      </c>
      <c r="I41" s="1"/>
      <c r="J41" s="1" t="str">
        <f>IF(H41&lt;I41,"à Cder "&amp;T_stock[[#This Row],[Stock
Limite]]-T_stock[[#This Row],[Stock
Actuel]],"")</f>
        <v/>
      </c>
      <c r="K41" s="2"/>
    </row>
    <row r="42" spans="1:11" ht="15" x14ac:dyDescent="0.3">
      <c r="A42" s="5" t="s">
        <v>91</v>
      </c>
      <c r="B42" s="5" t="s">
        <v>109</v>
      </c>
      <c r="C42" s="22" t="s">
        <v>118</v>
      </c>
      <c r="D42" s="1"/>
      <c r="E42" s="3">
        <v>0.8</v>
      </c>
      <c r="F42" s="3">
        <v>2.8</v>
      </c>
      <c r="G42" s="14">
        <v>0</v>
      </c>
      <c r="H42" s="5">
        <f>IF($A42&lt;&gt;0,G42+SUMPRODUCT((T_entrée[Référence]=$A42)*T_entrée[Quantité])-SUMPRODUCT((T_sortie[Référence]=$A42)*T_sortie[Quantité]),0)</f>
        <v>5</v>
      </c>
      <c r="I42" s="1"/>
      <c r="J42" s="1" t="str">
        <f>IF(H42&lt;I42,"à Cder "&amp;T_stock[[#This Row],[Stock
Limite]]-T_stock[[#This Row],[Stock
Actuel]],"")</f>
        <v/>
      </c>
      <c r="K42" s="2"/>
    </row>
    <row r="43" spans="1:11" ht="15" x14ac:dyDescent="0.3">
      <c r="A43" s="5" t="s">
        <v>92</v>
      </c>
      <c r="B43" s="5" t="s">
        <v>109</v>
      </c>
      <c r="C43" s="22" t="s">
        <v>119</v>
      </c>
      <c r="D43" s="1"/>
      <c r="E43" s="3">
        <v>1.39</v>
      </c>
      <c r="F43" s="3">
        <v>4.8</v>
      </c>
      <c r="G43" s="14">
        <v>0</v>
      </c>
      <c r="H43" s="5">
        <f>IF($A43&lt;&gt;0,G43+SUMPRODUCT((T_entrée[Référence]=$A43)*T_entrée[Quantité])-SUMPRODUCT((T_sortie[Référence]=$A43)*T_sortie[Quantité]),0)</f>
        <v>5</v>
      </c>
      <c r="I43" s="1"/>
      <c r="J43" s="1" t="str">
        <f>IF(H43&lt;I43,"à Cder "&amp;T_stock[[#This Row],[Stock
Limite]]-T_stock[[#This Row],[Stock
Actuel]],"")</f>
        <v/>
      </c>
      <c r="K43" s="2"/>
    </row>
    <row r="44" spans="1:11" ht="15" x14ac:dyDescent="0.3">
      <c r="A44" s="5" t="s">
        <v>93</v>
      </c>
      <c r="B44" s="5" t="s">
        <v>109</v>
      </c>
      <c r="C44" s="22" t="s">
        <v>120</v>
      </c>
      <c r="D44" s="1"/>
      <c r="E44" s="3">
        <v>1.39</v>
      </c>
      <c r="F44" s="3">
        <v>4.8</v>
      </c>
      <c r="G44" s="14">
        <v>0</v>
      </c>
      <c r="H44" s="5">
        <f>IF($A44&lt;&gt;0,G44+SUMPRODUCT((T_entrée[Référence]=$A44)*T_entrée[Quantité])-SUMPRODUCT((T_sortie[Référence]=$A44)*T_sortie[Quantité]),0)</f>
        <v>8</v>
      </c>
      <c r="I44" s="1"/>
      <c r="J44" s="1" t="str">
        <f>IF(H44&lt;I44,"à Cder "&amp;T_stock[[#This Row],[Stock
Limite]]-T_stock[[#This Row],[Stock
Actuel]],"")</f>
        <v/>
      </c>
      <c r="K44" s="2"/>
    </row>
    <row r="45" spans="1:11" ht="15" x14ac:dyDescent="0.3">
      <c r="A45" s="5" t="s">
        <v>93</v>
      </c>
      <c r="B45" s="5" t="s">
        <v>109</v>
      </c>
      <c r="C45" s="22" t="s">
        <v>121</v>
      </c>
      <c r="D45" s="1"/>
      <c r="E45" s="3">
        <v>0.98</v>
      </c>
      <c r="F45" s="3">
        <v>3.2</v>
      </c>
      <c r="G45" s="14">
        <v>0</v>
      </c>
      <c r="H45" s="5">
        <f>IF($A45&lt;&gt;0,G45+SUMPRODUCT((T_entrée[Référence]=$A45)*T_entrée[Quantité])-SUMPRODUCT((T_sortie[Référence]=$A45)*T_sortie[Quantité]),0)</f>
        <v>8</v>
      </c>
      <c r="I45" s="1"/>
      <c r="J45" s="1" t="str">
        <f>IF(H45&lt;I45,"à Cder "&amp;T_stock[[#This Row],[Stock
Limite]]-T_stock[[#This Row],[Stock
Actuel]],"")</f>
        <v/>
      </c>
      <c r="K45" s="2"/>
    </row>
    <row r="46" spans="1:11" ht="15" x14ac:dyDescent="0.3">
      <c r="A46" s="5" t="s">
        <v>94</v>
      </c>
      <c r="B46" s="5" t="s">
        <v>109</v>
      </c>
      <c r="C46" s="22" t="s">
        <v>122</v>
      </c>
      <c r="D46" s="1"/>
      <c r="E46" s="3">
        <v>1.01</v>
      </c>
      <c r="F46" s="3">
        <v>3.5</v>
      </c>
      <c r="G46" s="14">
        <v>0</v>
      </c>
      <c r="H46" s="5">
        <f>IF($A46&lt;&gt;0,G46+SUMPRODUCT((T_entrée[Référence]=$A46)*T_entrée[Quantité])-SUMPRODUCT((T_sortie[Référence]=$A46)*T_sortie[Quantité]),0)</f>
        <v>10</v>
      </c>
      <c r="I46" s="1"/>
      <c r="J46" s="1" t="str">
        <f>IF(H46&lt;I46,"à Cder "&amp;T_stock[[#This Row],[Stock
Limite]]-T_stock[[#This Row],[Stock
Actuel]],"")</f>
        <v/>
      </c>
      <c r="K46" s="2"/>
    </row>
    <row r="47" spans="1:11" ht="15" x14ac:dyDescent="0.3">
      <c r="A47" s="5" t="s">
        <v>95</v>
      </c>
      <c r="B47" s="5" t="s">
        <v>109</v>
      </c>
      <c r="C47" s="22" t="s">
        <v>123</v>
      </c>
      <c r="D47" s="1"/>
      <c r="E47" s="3">
        <v>0.95</v>
      </c>
      <c r="F47" s="3">
        <v>3.2</v>
      </c>
      <c r="G47" s="14">
        <v>0</v>
      </c>
      <c r="H47" s="5">
        <f>IF($A47&lt;&gt;0,G47+SUMPRODUCT((T_entrée[Référence]=$A47)*T_entrée[Quantité])-SUMPRODUCT((T_sortie[Référence]=$A47)*T_sortie[Quantité]),0)</f>
        <v>5</v>
      </c>
      <c r="I47" s="1"/>
      <c r="J47" s="1" t="str">
        <f>IF(H47&lt;I47,"à Cder "&amp;T_stock[[#This Row],[Stock
Limite]]-T_stock[[#This Row],[Stock
Actuel]],"")</f>
        <v/>
      </c>
      <c r="K47" s="2"/>
    </row>
    <row r="48" spans="1:11" ht="15" x14ac:dyDescent="0.3">
      <c r="A48" s="5" t="s">
        <v>96</v>
      </c>
      <c r="B48" s="5" t="s">
        <v>109</v>
      </c>
      <c r="C48" s="22" t="s">
        <v>124</v>
      </c>
      <c r="D48" s="1"/>
      <c r="E48" s="3">
        <v>1.56</v>
      </c>
      <c r="F48" s="3">
        <v>5.3</v>
      </c>
      <c r="G48" s="14">
        <v>0</v>
      </c>
      <c r="H48" s="5">
        <f>IF($A48&lt;&gt;0,G48+SUMPRODUCT((T_entrée[Référence]=$A48)*T_entrée[Quantité])-SUMPRODUCT((T_sortie[Référence]=$A48)*T_sortie[Quantité]),0)</f>
        <v>5</v>
      </c>
      <c r="I48" s="1"/>
      <c r="J48" s="1" t="str">
        <f>IF(H48&lt;I48,"à Cder "&amp;T_stock[[#This Row],[Stock
Limite]]-T_stock[[#This Row],[Stock
Actuel]],"")</f>
        <v/>
      </c>
      <c r="K48" s="2"/>
    </row>
    <row r="49" spans="1:11" ht="15" x14ac:dyDescent="0.3">
      <c r="A49" s="5" t="s">
        <v>97</v>
      </c>
      <c r="B49" s="5" t="s">
        <v>125</v>
      </c>
      <c r="C49" s="22" t="s">
        <v>126</v>
      </c>
      <c r="D49" s="1" t="s">
        <v>127</v>
      </c>
      <c r="E49" s="3">
        <v>2.95</v>
      </c>
      <c r="F49" s="3">
        <v>8.9</v>
      </c>
      <c r="G49" s="14">
        <v>0</v>
      </c>
      <c r="H49" s="5">
        <f>IF($A49&lt;&gt;0,G49+SUMPRODUCT((T_entrée[Référence]=$A49)*T_entrée[Quantité])-SUMPRODUCT((T_sortie[Référence]=$A49)*T_sortie[Quantité]),0)</f>
        <v>5</v>
      </c>
      <c r="I49" s="1"/>
      <c r="J49" s="1" t="str">
        <f>IF(H49&lt;I49,"à Cder "&amp;T_stock[[#This Row],[Stock
Limite]]-T_stock[[#This Row],[Stock
Actuel]],"")</f>
        <v/>
      </c>
      <c r="K49" s="2"/>
    </row>
    <row r="50" spans="1:11" ht="15" x14ac:dyDescent="0.3">
      <c r="A50" s="5" t="s">
        <v>98</v>
      </c>
      <c r="B50" s="5" t="s">
        <v>128</v>
      </c>
      <c r="C50" s="22" t="s">
        <v>129</v>
      </c>
      <c r="D50" s="1"/>
      <c r="E50" s="3">
        <v>0.85</v>
      </c>
      <c r="F50" s="3">
        <v>2.9</v>
      </c>
      <c r="G50" s="14">
        <v>0</v>
      </c>
      <c r="H50" s="5">
        <f>IF($A50&lt;&gt;0,G50+SUMPRODUCT((T_entrée[Référence]=$A50)*T_entrée[Quantité])-SUMPRODUCT((T_sortie[Référence]=$A50)*T_sortie[Quantité]),0)</f>
        <v>10</v>
      </c>
      <c r="I50" s="1"/>
      <c r="J50" s="1" t="str">
        <f>IF(H50&lt;I50,"à Cder "&amp;T_stock[[#This Row],[Stock
Limite]]-T_stock[[#This Row],[Stock
Actuel]],"")</f>
        <v/>
      </c>
      <c r="K50" s="2"/>
    </row>
    <row r="51" spans="1:11" ht="15" x14ac:dyDescent="0.3">
      <c r="A51" s="5" t="s">
        <v>99</v>
      </c>
      <c r="B51" s="5" t="s">
        <v>128</v>
      </c>
      <c r="C51" s="22" t="s">
        <v>130</v>
      </c>
      <c r="D51" s="1"/>
      <c r="E51" s="3">
        <v>0.85</v>
      </c>
      <c r="F51" s="3">
        <v>2.9</v>
      </c>
      <c r="G51" s="14">
        <v>0</v>
      </c>
      <c r="H51" s="5">
        <f>IF($A51&lt;&gt;0,G51+SUMPRODUCT((T_entrée[Référence]=$A51)*T_entrée[Quantité])-SUMPRODUCT((T_sortie[Référence]=$A51)*T_sortie[Quantité]),0)</f>
        <v>20</v>
      </c>
      <c r="I51" s="1"/>
      <c r="J51" s="1" t="str">
        <f>IF(H51&lt;I51,"à Cder "&amp;T_stock[[#This Row],[Stock
Limite]]-T_stock[[#This Row],[Stock
Actuel]],"")</f>
        <v/>
      </c>
      <c r="K51" s="2"/>
    </row>
    <row r="52" spans="1:11" ht="15" x14ac:dyDescent="0.3">
      <c r="A52" s="5" t="s">
        <v>99</v>
      </c>
      <c r="B52" s="5" t="s">
        <v>131</v>
      </c>
      <c r="C52" s="22" t="s">
        <v>132</v>
      </c>
      <c r="D52" s="1"/>
      <c r="E52" s="3">
        <v>2.82</v>
      </c>
      <c r="F52" s="3">
        <v>8.5</v>
      </c>
      <c r="G52" s="14">
        <v>0</v>
      </c>
      <c r="H52" s="5">
        <f>IF($A52&lt;&gt;0,G52+SUMPRODUCT((T_entrée[Référence]=$A52)*T_entrée[Quantité])-SUMPRODUCT((T_sortie[Référence]=$A52)*T_sortie[Quantité]),0)</f>
        <v>20</v>
      </c>
      <c r="I52" s="1"/>
      <c r="J52" s="1" t="str">
        <f>IF(H52&lt;I52,"à Cder "&amp;T_stock[[#This Row],[Stock
Limite]]-T_stock[[#This Row],[Stock
Actuel]],"")</f>
        <v/>
      </c>
      <c r="K52" s="2"/>
    </row>
    <row r="53" spans="1:11" ht="15" x14ac:dyDescent="0.3">
      <c r="A53" s="5" t="s">
        <v>99</v>
      </c>
      <c r="B53" s="5" t="s">
        <v>125</v>
      </c>
      <c r="C53" s="22" t="s">
        <v>133</v>
      </c>
      <c r="D53" s="1" t="s">
        <v>134</v>
      </c>
      <c r="E53" s="3">
        <v>3.95</v>
      </c>
      <c r="F53" s="3">
        <v>11.8</v>
      </c>
      <c r="G53" s="14">
        <v>0</v>
      </c>
      <c r="H53" s="5">
        <f>IF($A53&lt;&gt;0,G53+SUMPRODUCT((T_entrée[Référence]=$A53)*T_entrée[Quantité])-SUMPRODUCT((T_sortie[Référence]=$A53)*T_sortie[Quantité]),0)</f>
        <v>20</v>
      </c>
      <c r="I53" s="1"/>
      <c r="J53" s="1" t="str">
        <f>IF(H53&lt;I53,"à Cder "&amp;T_stock[[#This Row],[Stock
Limite]]-T_stock[[#This Row],[Stock
Actuel]],"")</f>
        <v/>
      </c>
      <c r="K53" s="2"/>
    </row>
    <row r="54" spans="1:11" ht="15" x14ac:dyDescent="0.3">
      <c r="A54" s="5" t="s">
        <v>100</v>
      </c>
      <c r="B54" s="5" t="s">
        <v>135</v>
      </c>
      <c r="C54" s="22" t="s">
        <v>136</v>
      </c>
      <c r="D54" s="1"/>
      <c r="E54" s="3">
        <v>2.6</v>
      </c>
      <c r="F54" s="3">
        <v>7.1</v>
      </c>
      <c r="G54" s="14">
        <v>0</v>
      </c>
      <c r="H54" s="5">
        <f>IF($A54&lt;&gt;0,G54+SUMPRODUCT((T_entrée[Référence]=$A54)*T_entrée[Quantité])-SUMPRODUCT((T_sortie[Référence]=$A54)*T_sortie[Quantité]),0)</f>
        <v>5</v>
      </c>
      <c r="I54" s="1"/>
      <c r="J54" s="1" t="str">
        <f>IF(H54&lt;I54,"à Cder "&amp;T_stock[[#This Row],[Stock
Limite]]-T_stock[[#This Row],[Stock
Actuel]],"")</f>
        <v/>
      </c>
      <c r="K54" s="2"/>
    </row>
    <row r="55" spans="1:11" ht="15" x14ac:dyDescent="0.3">
      <c r="A55" s="5" t="s">
        <v>101</v>
      </c>
      <c r="B55" s="5" t="s">
        <v>135</v>
      </c>
      <c r="C55" s="22" t="s">
        <v>137</v>
      </c>
      <c r="D55" s="1"/>
      <c r="E55" s="3">
        <v>0.7</v>
      </c>
      <c r="F55" s="3">
        <v>2.5</v>
      </c>
      <c r="G55" s="14">
        <v>0</v>
      </c>
      <c r="H55" s="5">
        <f>IF($A55&lt;&gt;0,G55+SUMPRODUCT((T_entrée[Référence]=$A55)*T_entrée[Quantité])-SUMPRODUCT((T_sortie[Référence]=$A55)*T_sortie[Quantité]),0)</f>
        <v>10</v>
      </c>
      <c r="I55" s="1"/>
      <c r="J55" s="1" t="str">
        <f>IF(H55&lt;I55,"à Cder "&amp;T_stock[[#This Row],[Stock
Limite]]-T_stock[[#This Row],[Stock
Actuel]],"")</f>
        <v/>
      </c>
      <c r="K55" s="2"/>
    </row>
    <row r="56" spans="1:11" ht="15" x14ac:dyDescent="0.3">
      <c r="A56" s="5" t="s">
        <v>101</v>
      </c>
      <c r="B56" s="5" t="s">
        <v>135</v>
      </c>
      <c r="C56" s="22" t="s">
        <v>138</v>
      </c>
      <c r="D56" s="1"/>
      <c r="E56" s="3">
        <v>2.6</v>
      </c>
      <c r="F56" s="3">
        <v>7.1</v>
      </c>
      <c r="G56" s="14">
        <v>0</v>
      </c>
      <c r="H56" s="5">
        <f>IF($A56&lt;&gt;0,G56+SUMPRODUCT((T_entrée[Référence]=$A56)*T_entrée[Quantité])-SUMPRODUCT((T_sortie[Référence]=$A56)*T_sortie[Quantité]),0)</f>
        <v>10</v>
      </c>
      <c r="I56" s="1"/>
      <c r="J56" s="1" t="str">
        <f>IF(H56&lt;I56,"à Cder "&amp;T_stock[[#This Row],[Stock
Limite]]-T_stock[[#This Row],[Stock
Actuel]],"")</f>
        <v/>
      </c>
      <c r="K56" s="2"/>
    </row>
    <row r="57" spans="1:11" ht="15" x14ac:dyDescent="0.3">
      <c r="A57" s="5" t="s">
        <v>102</v>
      </c>
      <c r="B57" s="5" t="s">
        <v>135</v>
      </c>
      <c r="C57" s="22" t="s">
        <v>139</v>
      </c>
      <c r="D57" s="1"/>
      <c r="E57" s="3">
        <v>1.02</v>
      </c>
      <c r="F57" s="3">
        <v>3.1</v>
      </c>
      <c r="G57" s="14">
        <v>0</v>
      </c>
      <c r="H57" s="5">
        <f>IF($A57&lt;&gt;0,G57+SUMPRODUCT((T_entrée[Référence]=$A57)*T_entrée[Quantité])-SUMPRODUCT((T_sortie[Référence]=$A57)*T_sortie[Quantité]),0)</f>
        <v>5</v>
      </c>
      <c r="I57" s="1"/>
      <c r="J57" s="1" t="str">
        <f>IF(H57&lt;I57,"à Cder "&amp;T_stock[[#This Row],[Stock
Limite]]-T_stock[[#This Row],[Stock
Actuel]],"")</f>
        <v/>
      </c>
      <c r="K57" s="2"/>
    </row>
    <row r="58" spans="1:11" ht="15" x14ac:dyDescent="0.3">
      <c r="A58" s="5" t="s">
        <v>103</v>
      </c>
      <c r="B58" s="5" t="s">
        <v>135</v>
      </c>
      <c r="C58" s="22" t="s">
        <v>140</v>
      </c>
      <c r="D58" s="1"/>
      <c r="E58" s="3">
        <v>7.64</v>
      </c>
      <c r="F58" s="3">
        <v>18.5</v>
      </c>
      <c r="G58" s="14">
        <v>0</v>
      </c>
      <c r="H58" s="5">
        <f>IF($A58&lt;&gt;0,G58+SUMPRODUCT((T_entrée[Référence]=$A58)*T_entrée[Quantité])-SUMPRODUCT((T_sortie[Référence]=$A58)*T_sortie[Quantité]),0)</f>
        <v>1</v>
      </c>
      <c r="I58" s="1"/>
      <c r="J58" s="1" t="str">
        <f>IF(H58&lt;I58,"à Cder "&amp;T_stock[[#This Row],[Stock
Limite]]-T_stock[[#This Row],[Stock
Actuel]],"")</f>
        <v/>
      </c>
      <c r="K58" s="2"/>
    </row>
    <row r="59" spans="1:11" ht="15" x14ac:dyDescent="0.3">
      <c r="A59" s="5" t="s">
        <v>104</v>
      </c>
      <c r="B59" s="5" t="s">
        <v>135</v>
      </c>
      <c r="C59" s="22" t="s">
        <v>141</v>
      </c>
      <c r="D59" s="1">
        <v>4</v>
      </c>
      <c r="E59" s="3">
        <v>5.8</v>
      </c>
      <c r="F59" s="3">
        <v>16</v>
      </c>
      <c r="G59" s="14">
        <v>0</v>
      </c>
      <c r="H59" s="5">
        <f>IF($A59&lt;&gt;0,G59+SUMPRODUCT((T_entrée[Référence]=$A59)*T_entrée[Quantité])-SUMPRODUCT((T_sortie[Référence]=$A59)*T_sortie[Quantité]),0)</f>
        <v>5</v>
      </c>
      <c r="I59" s="1"/>
      <c r="J59" s="1" t="str">
        <f>IF(H59&lt;I59,"à Cder "&amp;T_stock[[#This Row],[Stock
Limite]]-T_stock[[#This Row],[Stock
Actuel]],"")</f>
        <v/>
      </c>
      <c r="K59" s="2"/>
    </row>
    <row r="60" spans="1:11" ht="15" x14ac:dyDescent="0.3">
      <c r="A60" s="5" t="s">
        <v>105</v>
      </c>
      <c r="B60" s="5" t="s">
        <v>135</v>
      </c>
      <c r="C60" s="22" t="s">
        <v>142</v>
      </c>
      <c r="D60" s="1" t="s">
        <v>143</v>
      </c>
      <c r="E60" s="3">
        <v>1.76</v>
      </c>
      <c r="F60" s="3">
        <v>5.5</v>
      </c>
      <c r="G60" s="14">
        <v>0</v>
      </c>
      <c r="H60" s="5">
        <f>IF($A60&lt;&gt;0,G60+SUMPRODUCT((T_entrée[Référence]=$A60)*T_entrée[Quantité])-SUMPRODUCT((T_sortie[Référence]=$A60)*T_sortie[Quantité]),0)</f>
        <v>5</v>
      </c>
      <c r="I60" s="1"/>
      <c r="J60" s="1" t="str">
        <f>IF(H60&lt;I60,"à Cder "&amp;T_stock[[#This Row],[Stock
Limite]]-T_stock[[#This Row],[Stock
Actuel]],"")</f>
        <v/>
      </c>
      <c r="K60" s="2"/>
    </row>
    <row r="61" spans="1:11" ht="15" x14ac:dyDescent="0.3">
      <c r="A61" s="5" t="s">
        <v>106</v>
      </c>
      <c r="B61" s="5" t="s">
        <v>135</v>
      </c>
      <c r="C61" s="22" t="s">
        <v>144</v>
      </c>
      <c r="D61" s="1" t="s">
        <v>145</v>
      </c>
      <c r="E61" s="3">
        <v>2.9</v>
      </c>
      <c r="F61" s="3">
        <v>8.6999999999999993</v>
      </c>
      <c r="G61" s="14">
        <v>0</v>
      </c>
      <c r="H61" s="5">
        <f>IF($A61&lt;&gt;0,G61+SUMPRODUCT((T_entrée[Référence]=$A61)*T_entrée[Quantité])-SUMPRODUCT((T_sortie[Référence]=$A61)*T_sortie[Quantité]),0)</f>
        <v>5</v>
      </c>
      <c r="I61" s="1"/>
      <c r="J61" s="1" t="str">
        <f>IF(H61&lt;I61,"à Cder "&amp;T_stock[[#This Row],[Stock
Limite]]-T_stock[[#This Row],[Stock
Actuel]],"")</f>
        <v/>
      </c>
      <c r="K61" s="2"/>
    </row>
    <row r="62" spans="1:11" ht="15" x14ac:dyDescent="0.3">
      <c r="A62" s="5" t="s">
        <v>107</v>
      </c>
      <c r="B62" s="5" t="s">
        <v>135</v>
      </c>
      <c r="C62" s="22" t="s">
        <v>146</v>
      </c>
      <c r="D62" s="1"/>
      <c r="E62" s="3">
        <v>2.0499999999999998</v>
      </c>
      <c r="F62" s="3">
        <v>6.1</v>
      </c>
      <c r="G62" s="14">
        <v>0</v>
      </c>
      <c r="H62" s="5">
        <f>IF($A62&lt;&gt;0,G62+SUMPRODUCT((T_entrée[Référence]=$A62)*T_entrée[Quantité])-SUMPRODUCT((T_sortie[Référence]=$A62)*T_sortie[Quantité]),0)</f>
        <v>5</v>
      </c>
      <c r="I62" s="1"/>
      <c r="J62" s="1" t="str">
        <f>IF(H62&lt;I62,"à Cder "&amp;T_stock[[#This Row],[Stock
Limite]]-T_stock[[#This Row],[Stock
Actuel]],"")</f>
        <v/>
      </c>
      <c r="K62" s="2"/>
    </row>
    <row r="63" spans="1:11" ht="15" x14ac:dyDescent="0.3">
      <c r="A63" s="5" t="s">
        <v>155</v>
      </c>
      <c r="B63" s="14" t="s">
        <v>128</v>
      </c>
      <c r="C63" s="5" t="s">
        <v>147</v>
      </c>
      <c r="D63" s="5"/>
      <c r="E63" s="3">
        <v>0.7</v>
      </c>
      <c r="F63" s="3">
        <v>2.1</v>
      </c>
      <c r="G63" s="14">
        <v>0</v>
      </c>
      <c r="H63" s="5">
        <f>IF($A63&lt;&gt;0,G63+SUMPRODUCT((T_entrée[Référence]=$A63)*T_entrée[Quantité])-SUMPRODUCT((T_sortie[Référence]=$A63)*T_sortie[Quantité]),0)</f>
        <v>5</v>
      </c>
      <c r="I63" s="7"/>
      <c r="J63" s="1" t="str">
        <f>IF(H63&lt;I63,"à Cder "&amp;T_stock[[#This Row],[Stock
Limite]]-T_stock[[#This Row],[Stock
Actuel]],"")</f>
        <v/>
      </c>
      <c r="K63" s="15"/>
    </row>
    <row r="64" spans="1:11" ht="15" x14ac:dyDescent="0.3">
      <c r="A64" s="5" t="s">
        <v>156</v>
      </c>
      <c r="B64" s="14" t="s">
        <v>128</v>
      </c>
      <c r="C64" s="5" t="s">
        <v>157</v>
      </c>
      <c r="D64" s="5"/>
      <c r="E64" s="3">
        <v>0.7</v>
      </c>
      <c r="F64" s="3">
        <v>2.1</v>
      </c>
      <c r="G64" s="14">
        <v>0</v>
      </c>
      <c r="H64" s="5">
        <f>IF($A64&lt;&gt;0,G64+SUMPRODUCT((T_entrée[Référence]=$A64)*T_entrée[Quantité])-SUMPRODUCT((T_sortie[Référence]=$A64)*T_sortie[Quantité]),0)</f>
        <v>5</v>
      </c>
      <c r="I64" s="7"/>
      <c r="J64" s="1" t="str">
        <f>IF(H64&lt;I64,"à Cder "&amp;T_stock[[#This Row],[Stock
Limite]]-T_stock[[#This Row],[Stock
Actuel]],"")</f>
        <v/>
      </c>
      <c r="K64" s="15"/>
    </row>
    <row r="65" spans="1:11" ht="15" x14ac:dyDescent="0.3">
      <c r="A65" s="5" t="s">
        <v>181</v>
      </c>
      <c r="B65" s="5" t="s">
        <v>128</v>
      </c>
      <c r="C65" s="22" t="s">
        <v>158</v>
      </c>
      <c r="D65" s="1"/>
      <c r="E65" s="3">
        <v>0.7</v>
      </c>
      <c r="F65" s="3">
        <v>2.1</v>
      </c>
      <c r="G65" s="5">
        <v>0</v>
      </c>
      <c r="H65" s="5">
        <f>IF($A65&lt;&gt;0,G65+SUMPRODUCT((T_entrée[Référence]=$A65)*T_entrée[Quantité])-SUMPRODUCT((T_sortie[Référence]=$A65)*T_sortie[Quantité]),0)</f>
        <v>5</v>
      </c>
      <c r="I65" s="1"/>
      <c r="J65" s="5" t="str">
        <f>IF(H65&lt;I65,"à Cder "&amp;T_stock[[#This Row],[Stock
Limite]]-T_stock[[#This Row],[Stock
Actuel]],"")</f>
        <v/>
      </c>
      <c r="K65" s="2"/>
    </row>
    <row r="66" spans="1:11" ht="15" x14ac:dyDescent="0.3">
      <c r="A66" s="5" t="s">
        <v>198</v>
      </c>
      <c r="B66" s="5" t="s">
        <v>128</v>
      </c>
      <c r="C66" s="22" t="s">
        <v>199</v>
      </c>
      <c r="D66" s="1">
        <v>40</v>
      </c>
      <c r="E66" s="3">
        <v>3.58</v>
      </c>
      <c r="F66" s="3">
        <v>10.7</v>
      </c>
      <c r="G66" s="5">
        <v>0</v>
      </c>
      <c r="H66" s="5">
        <f>IF($A66&lt;&gt;0,G66+SUMPRODUCT((T_entrée[Référence]=$A66)*T_entrée[Quantité])-SUMPRODUCT((T_sortie[Référence]=$A66)*T_sortie[Quantité]),0)</f>
        <v>1</v>
      </c>
      <c r="I66" s="1"/>
      <c r="J66" s="5" t="str">
        <f>IF(H66&lt;I66,"à Cder "&amp;T_stock[[#This Row],[Stock
Limite]]-T_stock[[#This Row],[Stock
Actuel]],"")</f>
        <v/>
      </c>
      <c r="K66" s="2"/>
    </row>
    <row r="67" spans="1:11" ht="15" x14ac:dyDescent="0.3">
      <c r="A67" s="14" t="s">
        <v>201</v>
      </c>
      <c r="B67" s="14" t="s">
        <v>128</v>
      </c>
      <c r="C67" s="31" t="s">
        <v>164</v>
      </c>
      <c r="D67" s="7">
        <v>40</v>
      </c>
      <c r="E67" s="8">
        <v>3.58</v>
      </c>
      <c r="F67" s="8">
        <v>10.7</v>
      </c>
      <c r="G67" s="14">
        <v>0</v>
      </c>
      <c r="H67" s="14">
        <f>IF($A67&lt;&gt;0,G67+SUMPRODUCT((T_entrée[Référence]=$A67)*T_entrée[Quantité])-SUMPRODUCT((T_sortie[Référence]=$A67)*T_sortie[Quantité]),0)</f>
        <v>1</v>
      </c>
      <c r="I67" s="7"/>
      <c r="J67" s="14" t="str">
        <f>IF(H67&lt;I67,"à Cder "&amp;T_stock[[#This Row],[Stock
Limite]]-T_stock[[#This Row],[Stock
Actuel]],"")</f>
        <v/>
      </c>
      <c r="K67" s="15"/>
    </row>
    <row r="68" spans="1:11" ht="15" x14ac:dyDescent="0.3">
      <c r="A68" s="14" t="s">
        <v>202</v>
      </c>
      <c r="B68" s="14" t="s">
        <v>128</v>
      </c>
      <c r="C68" s="31" t="s">
        <v>199</v>
      </c>
      <c r="D68" s="7">
        <v>50</v>
      </c>
      <c r="E68" s="8">
        <v>3.58</v>
      </c>
      <c r="F68" s="8">
        <v>10.7</v>
      </c>
      <c r="G68" s="14">
        <v>0</v>
      </c>
      <c r="H68" s="14">
        <f>IF($A68&lt;&gt;0,G68+SUMPRODUCT((T_entrée[Référence]=$A68)*T_entrée[Quantité])-SUMPRODUCT((T_sortie[Référence]=$A68)*T_sortie[Quantité]),0)</f>
        <v>1</v>
      </c>
      <c r="I68" s="7"/>
      <c r="J68" s="14" t="str">
        <f>IF(H68&lt;I68,"à Cder "&amp;T_stock[[#This Row],[Stock
Limite]]-T_stock[[#This Row],[Stock
Actuel]],"")</f>
        <v/>
      </c>
      <c r="K68" s="15"/>
    </row>
    <row r="69" spans="1:11" ht="15" x14ac:dyDescent="0.3">
      <c r="A69" s="14" t="s">
        <v>203</v>
      </c>
      <c r="B69" s="14" t="s">
        <v>128</v>
      </c>
      <c r="C69" s="31" t="s">
        <v>164</v>
      </c>
      <c r="D69" s="7">
        <v>50</v>
      </c>
      <c r="E69" s="8">
        <v>3.58</v>
      </c>
      <c r="F69" s="8">
        <v>10.7</v>
      </c>
      <c r="G69" s="14">
        <v>0</v>
      </c>
      <c r="H69" s="14">
        <f>IF($A69&lt;&gt;0,G69+SUMPRODUCT((T_entrée[Référence]=$A69)*T_entrée[Quantité])-SUMPRODUCT((T_sortie[Référence]=$A69)*T_sortie[Quantité]),0)</f>
        <v>1</v>
      </c>
      <c r="I69" s="7"/>
      <c r="J69" s="14" t="str">
        <f>IF(H69&lt;I69,"à Cder "&amp;T_stock[[#This Row],[Stock
Limite]]-T_stock[[#This Row],[Stock
Actuel]],"")</f>
        <v/>
      </c>
      <c r="K69" s="15"/>
    </row>
    <row r="70" spans="1:11" ht="15" x14ac:dyDescent="0.3">
      <c r="A70" s="14" t="s">
        <v>200</v>
      </c>
      <c r="B70" s="14" t="s">
        <v>135</v>
      </c>
      <c r="C70" s="31" t="s">
        <v>159</v>
      </c>
      <c r="D70" s="7" t="s">
        <v>183</v>
      </c>
      <c r="E70" s="8">
        <v>2.4500000000000002</v>
      </c>
      <c r="F70" s="8">
        <v>6.4</v>
      </c>
      <c r="G70" s="14"/>
      <c r="H70" s="14">
        <f>IF($A70&lt;&gt;0,G70+SUMPRODUCT((T_entrée[Référence]=$A70)*T_entrée[Quantité])-SUMPRODUCT((T_sortie[Référence]=$A70)*T_sortie[Quantité]),0)</f>
        <v>1</v>
      </c>
      <c r="I70" s="7"/>
      <c r="J70" s="14" t="str">
        <f>IF(H70&lt;I70,"à Cder "&amp;T_stock[[#This Row],[Stock
Limite]]-T_stock[[#This Row],[Stock
Actuel]],"")</f>
        <v/>
      </c>
      <c r="K70" s="15"/>
    </row>
    <row r="71" spans="1:11" ht="15" x14ac:dyDescent="0.3">
      <c r="A71" s="14" t="s">
        <v>204</v>
      </c>
      <c r="B71" s="14" t="s">
        <v>109</v>
      </c>
      <c r="C71" s="31" t="s">
        <v>167</v>
      </c>
      <c r="D71" s="7"/>
      <c r="E71" s="8">
        <v>1.75</v>
      </c>
      <c r="F71" s="8">
        <v>5.2</v>
      </c>
      <c r="G71" s="14"/>
      <c r="H71" s="14">
        <f>IF($A71&lt;&gt;0,G71+SUMPRODUCT((T_entrée[Référence]=$A71)*T_entrée[Quantité])-SUMPRODUCT((T_sortie[Référence]=$A71)*T_sortie[Quantité]),0)</f>
        <v>1</v>
      </c>
      <c r="I71" s="7"/>
      <c r="J71" s="14" t="str">
        <f>IF(H71&lt;I71,"à Cder "&amp;T_stock[[#This Row],[Stock
Limite]]-T_stock[[#This Row],[Stock
Actuel]],"")</f>
        <v/>
      </c>
      <c r="K71" s="15"/>
    </row>
    <row r="72" spans="1:11" ht="15" x14ac:dyDescent="0.3">
      <c r="A72" s="33">
        <v>282101</v>
      </c>
      <c r="B72" s="14" t="s">
        <v>135</v>
      </c>
      <c r="C72" s="31" t="s">
        <v>160</v>
      </c>
      <c r="D72" s="7" t="s">
        <v>184</v>
      </c>
      <c r="E72" s="8">
        <v>1.27</v>
      </c>
      <c r="F72" s="8">
        <v>4.5</v>
      </c>
      <c r="G72" s="14"/>
      <c r="H72" s="14">
        <f>IF($A72&lt;&gt;0,G72+SUMPRODUCT((T_entrée[Référence]=$A72)*T_entrée[Quantité])-SUMPRODUCT((T_sortie[Référence]=$A72)*T_sortie[Quantité]),0)</f>
        <v>0</v>
      </c>
      <c r="I72" s="7"/>
      <c r="J72" s="14" t="str">
        <f>IF(H72&lt;I72,"à Cder "&amp;T_stock[[#This Row],[Stock
Limite]]-T_stock[[#This Row],[Stock
Actuel]],"")</f>
        <v/>
      </c>
      <c r="K72" s="15"/>
    </row>
    <row r="73" spans="1:11" ht="15" x14ac:dyDescent="0.3">
      <c r="A73" s="14">
        <v>403712</v>
      </c>
      <c r="B73" s="14" t="s">
        <v>109</v>
      </c>
      <c r="C73" s="31" t="s">
        <v>168</v>
      </c>
      <c r="D73" s="7"/>
      <c r="E73" s="8">
        <v>1.92</v>
      </c>
      <c r="F73" s="8">
        <v>5.8</v>
      </c>
      <c r="G73" s="14"/>
      <c r="H73" s="14">
        <f>IF($A73&lt;&gt;0,G73+SUMPRODUCT((T_entrée[Référence]=$A73)*T_entrée[Quantité])-SUMPRODUCT((T_sortie[Référence]=$A73)*T_sortie[Quantité]),0)</f>
        <v>0</v>
      </c>
      <c r="I73" s="7"/>
      <c r="J73" s="14" t="str">
        <f>IF(H73&lt;I73,"à Cder "&amp;T_stock[[#This Row],[Stock
Limite]]-T_stock[[#This Row],[Stock
Actuel]],"")</f>
        <v/>
      </c>
      <c r="K73" s="15"/>
    </row>
    <row r="74" spans="1:11" ht="15" x14ac:dyDescent="0.3">
      <c r="A74" s="14">
        <v>282209</v>
      </c>
      <c r="B74" s="14" t="s">
        <v>135</v>
      </c>
      <c r="C74" s="31" t="s">
        <v>159</v>
      </c>
      <c r="D74" s="7" t="s">
        <v>185</v>
      </c>
      <c r="E74" s="8">
        <v>2.2000000000000002</v>
      </c>
      <c r="F74" s="8">
        <v>5.6</v>
      </c>
      <c r="G74" s="14"/>
      <c r="H74" s="14">
        <f>IF($A74&lt;&gt;0,G74+SUMPRODUCT((T_entrée[Référence]=$A74)*T_entrée[Quantité])-SUMPRODUCT((T_sortie[Référence]=$A74)*T_sortie[Quantité]),0)</f>
        <v>0</v>
      </c>
      <c r="I74" s="7"/>
      <c r="J74" s="14" t="str">
        <f>IF(H74&lt;I74,"à Cder "&amp;T_stock[[#This Row],[Stock
Limite]]-T_stock[[#This Row],[Stock
Actuel]],"")</f>
        <v/>
      </c>
      <c r="K74" s="15"/>
    </row>
    <row r="75" spans="1:11" ht="15" x14ac:dyDescent="0.3">
      <c r="A75" s="14">
        <v>923103</v>
      </c>
      <c r="B75" s="14" t="s">
        <v>109</v>
      </c>
      <c r="C75" s="31" t="s">
        <v>169</v>
      </c>
      <c r="D75" s="7"/>
      <c r="E75" s="8">
        <v>1.42</v>
      </c>
      <c r="F75" s="8">
        <v>4.2</v>
      </c>
      <c r="G75" s="14"/>
      <c r="H75" s="14">
        <f>IF($A75&lt;&gt;0,G75+SUMPRODUCT((T_entrée[Référence]=$A75)*T_entrée[Quantité])-SUMPRODUCT((T_sortie[Référence]=$A75)*T_sortie[Quantité]),0)</f>
        <v>0</v>
      </c>
      <c r="I75" s="7"/>
      <c r="J75" s="14" t="str">
        <f>IF(H75&lt;I75,"à Cder "&amp;T_stock[[#This Row],[Stock
Limite]]-T_stock[[#This Row],[Stock
Actuel]],"")</f>
        <v/>
      </c>
      <c r="K75" s="15"/>
    </row>
    <row r="76" spans="1:11" ht="15" x14ac:dyDescent="0.3">
      <c r="A76" s="14">
        <v>925156</v>
      </c>
      <c r="B76" s="14" t="s">
        <v>109</v>
      </c>
      <c r="C76" s="31" t="s">
        <v>170</v>
      </c>
      <c r="D76" s="7"/>
      <c r="E76" s="8">
        <v>2.0499999999999998</v>
      </c>
      <c r="F76" s="8">
        <v>6.1</v>
      </c>
      <c r="G76" s="14"/>
      <c r="H76" s="14">
        <f>IF($A76&lt;&gt;0,G76+SUMPRODUCT((T_entrée[Référence]=$A76)*T_entrée[Quantité])-SUMPRODUCT((T_sortie[Référence]=$A76)*T_sortie[Quantité]),0)</f>
        <v>0</v>
      </c>
      <c r="I76" s="7"/>
      <c r="J76" s="14" t="str">
        <f>IF(H76&lt;I76,"à Cder "&amp;T_stock[[#This Row],[Stock
Limite]]-T_stock[[#This Row],[Stock
Actuel]],"")</f>
        <v/>
      </c>
      <c r="K76" s="15"/>
    </row>
    <row r="77" spans="1:11" ht="15" x14ac:dyDescent="0.3">
      <c r="A77" s="14">
        <v>6702601</v>
      </c>
      <c r="B77" s="14" t="s">
        <v>174</v>
      </c>
      <c r="C77" s="31" t="s">
        <v>175</v>
      </c>
      <c r="D77" s="7"/>
      <c r="E77" s="8">
        <v>4.6500000000000004</v>
      </c>
      <c r="F77" s="8">
        <v>13.5</v>
      </c>
      <c r="G77" s="14"/>
      <c r="H77" s="14">
        <f>IF($A77&lt;&gt;0,G77+SUMPRODUCT((T_entrée[Référence]=$A77)*T_entrée[Quantité])-SUMPRODUCT((T_sortie[Référence]=$A77)*T_sortie[Quantité]),0)</f>
        <v>0</v>
      </c>
      <c r="I77" s="7"/>
      <c r="J77" s="14" t="str">
        <f>IF(H77&lt;I77,"à Cder "&amp;T_stock[[#This Row],[Stock
Limite]]-T_stock[[#This Row],[Stock
Actuel]],"")</f>
        <v/>
      </c>
      <c r="K77" s="15"/>
    </row>
    <row r="78" spans="1:11" ht="15" x14ac:dyDescent="0.3">
      <c r="A78" s="14">
        <v>159951</v>
      </c>
      <c r="B78" s="14" t="s">
        <v>172</v>
      </c>
      <c r="C78" s="31" t="s">
        <v>179</v>
      </c>
      <c r="D78" s="7" t="s">
        <v>186</v>
      </c>
      <c r="E78" s="8">
        <v>6.86</v>
      </c>
      <c r="F78" s="8">
        <v>20.5</v>
      </c>
      <c r="G78" s="14"/>
      <c r="H78" s="14">
        <f>IF($A78&lt;&gt;0,G78+SUMPRODUCT((T_entrée[Référence]=$A78)*T_entrée[Quantité])-SUMPRODUCT((T_sortie[Référence]=$A78)*T_sortie[Quantité]),0)</f>
        <v>0</v>
      </c>
      <c r="I78" s="7"/>
      <c r="J78" s="14" t="str">
        <f>IF(H78&lt;I78,"à Cder "&amp;T_stock[[#This Row],[Stock
Limite]]-T_stock[[#This Row],[Stock
Actuel]],"")</f>
        <v/>
      </c>
      <c r="K78" s="15"/>
    </row>
    <row r="79" spans="1:11" ht="15" x14ac:dyDescent="0.3">
      <c r="A79" s="14">
        <v>615159</v>
      </c>
      <c r="B79" s="14" t="s">
        <v>135</v>
      </c>
      <c r="C79" s="31" t="s">
        <v>161</v>
      </c>
      <c r="D79" s="7" t="s">
        <v>187</v>
      </c>
      <c r="E79" s="8">
        <v>2.0499999999999998</v>
      </c>
      <c r="F79" s="8">
        <v>6.1</v>
      </c>
      <c r="G79" s="14"/>
      <c r="H79" s="14">
        <f>IF($A79&lt;&gt;0,G79+SUMPRODUCT((T_entrée[Référence]=$A79)*T_entrée[Quantité])-SUMPRODUCT((T_sortie[Référence]=$A79)*T_sortie[Quantité]),0)</f>
        <v>0</v>
      </c>
      <c r="I79" s="7"/>
      <c r="J79" s="14" t="str">
        <f>IF(H79&lt;I79,"à Cder "&amp;T_stock[[#This Row],[Stock
Limite]]-T_stock[[#This Row],[Stock
Actuel]],"")</f>
        <v/>
      </c>
      <c r="K79" s="15"/>
    </row>
    <row r="80" spans="1:11" ht="15" x14ac:dyDescent="0.3">
      <c r="A80" s="14">
        <v>611321</v>
      </c>
      <c r="B80" s="14" t="s">
        <v>135</v>
      </c>
      <c r="C80" s="31" t="s">
        <v>163</v>
      </c>
      <c r="D80" s="7" t="e">
        <f>IF(#REF!&lt;&gt;"",IFERROR(VLOOKUP(#REF!,T_entrée[],COLUMN()+1,FALSE),""),"")</f>
        <v>#REF!</v>
      </c>
      <c r="E80" s="8">
        <v>1.61</v>
      </c>
      <c r="F80" s="8">
        <v>5.5</v>
      </c>
      <c r="G80" s="14"/>
      <c r="H80" s="14">
        <f>IF($A80&lt;&gt;0,G80+SUMPRODUCT((T_entrée[Référence]=$A80)*T_entrée[Quantité])-SUMPRODUCT((T_sortie[Référence]=$A80)*T_sortie[Quantité]),0)</f>
        <v>0</v>
      </c>
      <c r="I80" s="7"/>
      <c r="J80" s="14" t="str">
        <f>IF(H80&lt;I80,"à Cder "&amp;T_stock[[#This Row],[Stock
Limite]]-T_stock[[#This Row],[Stock
Actuel]],"")</f>
        <v/>
      </c>
      <c r="K80" s="15"/>
    </row>
    <row r="81" spans="1:11" ht="15" x14ac:dyDescent="0.3">
      <c r="A81" s="14">
        <v>615158</v>
      </c>
      <c r="B81" s="14" t="s">
        <v>135</v>
      </c>
      <c r="C81" s="31" t="s">
        <v>162</v>
      </c>
      <c r="D81" s="7" t="s">
        <v>188</v>
      </c>
      <c r="E81" s="8">
        <v>2.4500000000000002</v>
      </c>
      <c r="F81" s="8">
        <v>7.3</v>
      </c>
      <c r="G81" s="14"/>
      <c r="H81" s="14">
        <f>IF($A81&lt;&gt;0,G81+SUMPRODUCT((T_entrée[Référence]=$A81)*T_entrée[Quantité])-SUMPRODUCT((T_sortie[Référence]=$A81)*T_sortie[Quantité]),0)</f>
        <v>0</v>
      </c>
      <c r="I81" s="7"/>
      <c r="J81" s="14" t="str">
        <f>IF(H81&lt;I81,"à Cder "&amp;T_stock[[#This Row],[Stock
Limite]]-T_stock[[#This Row],[Stock
Actuel]],"")</f>
        <v/>
      </c>
      <c r="K81" s="15"/>
    </row>
    <row r="82" spans="1:11" ht="15" x14ac:dyDescent="0.3">
      <c r="A82" s="14">
        <v>615151</v>
      </c>
      <c r="B82" s="14" t="s">
        <v>135</v>
      </c>
      <c r="C82" s="31" t="s">
        <v>182</v>
      </c>
      <c r="D82" s="7" t="s">
        <v>189</v>
      </c>
      <c r="E82" s="8">
        <v>3.8</v>
      </c>
      <c r="F82" s="8">
        <v>11</v>
      </c>
      <c r="G82" s="14"/>
      <c r="H82" s="14">
        <f>IF($A82&lt;&gt;0,G82+SUMPRODUCT((T_entrée[Référence]=$A82)*T_entrée[Quantité])-SUMPRODUCT((T_sortie[Référence]=$A82)*T_sortie[Quantité]),0)</f>
        <v>0</v>
      </c>
      <c r="I82" s="7"/>
      <c r="J82" s="14" t="str">
        <f>IF(H82&lt;I82,"à Cder "&amp;T_stock[[#This Row],[Stock
Limite]]-T_stock[[#This Row],[Stock
Actuel]],"")</f>
        <v/>
      </c>
      <c r="K82" s="15"/>
    </row>
    <row r="83" spans="1:11" ht="15" x14ac:dyDescent="0.3">
      <c r="A83" s="14">
        <v>6702431</v>
      </c>
      <c r="B83" s="14" t="s">
        <v>174</v>
      </c>
      <c r="C83" s="31" t="s">
        <v>176</v>
      </c>
      <c r="D83" s="7"/>
      <c r="E83" s="8">
        <v>4.6500000000000004</v>
      </c>
      <c r="F83" s="8">
        <v>13.5</v>
      </c>
      <c r="G83" s="14"/>
      <c r="H83" s="14">
        <f>IF($A83&lt;&gt;0,G83+SUMPRODUCT((T_entrée[Référence]=$A83)*T_entrée[Quantité])-SUMPRODUCT((T_sortie[Référence]=$A83)*T_sortie[Quantité]),0)</f>
        <v>0</v>
      </c>
      <c r="I83" s="7"/>
      <c r="J83" s="14" t="str">
        <f>IF(H83&lt;I83,"à Cder "&amp;T_stock[[#This Row],[Stock
Limite]]-T_stock[[#This Row],[Stock
Actuel]],"")</f>
        <v/>
      </c>
      <c r="K83" s="15"/>
    </row>
    <row r="84" spans="1:11" ht="15" x14ac:dyDescent="0.3">
      <c r="A84" s="14">
        <v>321111</v>
      </c>
      <c r="B84" s="14" t="s">
        <v>172</v>
      </c>
      <c r="C84" s="31" t="s">
        <v>173</v>
      </c>
      <c r="D84" s="7" t="s">
        <v>190</v>
      </c>
      <c r="E84" s="8">
        <v>6.34</v>
      </c>
      <c r="F84" s="8">
        <v>15</v>
      </c>
      <c r="G84" s="14"/>
      <c r="H84" s="14">
        <f>IF($A84&lt;&gt;0,G84+SUMPRODUCT((T_entrée[Référence]=$A84)*T_entrée[Quantité])-SUMPRODUCT((T_sortie[Référence]=$A84)*T_sortie[Quantité]),0)</f>
        <v>0</v>
      </c>
      <c r="I84" s="7"/>
      <c r="J84" s="14" t="str">
        <f>IF(H84&lt;I84,"à Cder "&amp;T_stock[[#This Row],[Stock
Limite]]-T_stock[[#This Row],[Stock
Actuel]],"")</f>
        <v/>
      </c>
      <c r="K84" s="15"/>
    </row>
    <row r="85" spans="1:11" ht="15" x14ac:dyDescent="0.3">
      <c r="A85" s="14">
        <v>32713414</v>
      </c>
      <c r="B85" s="14" t="s">
        <v>172</v>
      </c>
      <c r="C85" s="31" t="s">
        <v>180</v>
      </c>
      <c r="D85" s="7" t="s">
        <v>191</v>
      </c>
      <c r="E85" s="8">
        <v>3.66</v>
      </c>
      <c r="F85" s="8">
        <v>10.3</v>
      </c>
      <c r="G85" s="14"/>
      <c r="H85" s="14">
        <f>IF($A85&lt;&gt;0,G85+SUMPRODUCT((T_entrée[Référence]=$A85)*T_entrée[Quantité])-SUMPRODUCT((T_sortie[Référence]=$A85)*T_sortie[Quantité]),0)</f>
        <v>0</v>
      </c>
      <c r="I85" s="7"/>
      <c r="J85" s="14" t="str">
        <f>IF(H85&lt;I85,"à Cder "&amp;T_stock[[#This Row],[Stock
Limite]]-T_stock[[#This Row],[Stock
Actuel]],"")</f>
        <v/>
      </c>
      <c r="K85" s="15"/>
    </row>
    <row r="86" spans="1:11" ht="15" x14ac:dyDescent="0.3">
      <c r="A86" s="14">
        <v>32713411</v>
      </c>
      <c r="B86" s="14" t="s">
        <v>172</v>
      </c>
      <c r="C86" s="31" t="s">
        <v>180</v>
      </c>
      <c r="D86" s="7" t="s">
        <v>192</v>
      </c>
      <c r="E86" s="8">
        <v>3.43</v>
      </c>
      <c r="F86" s="8">
        <v>11</v>
      </c>
      <c r="G86" s="14"/>
      <c r="H86" s="14">
        <f>IF($A86&lt;&gt;0,G86+SUMPRODUCT((T_entrée[Référence]=$A86)*T_entrée[Quantité])-SUMPRODUCT((T_sortie[Référence]=$A86)*T_sortie[Quantité]),0)</f>
        <v>0</v>
      </c>
      <c r="I86" s="7"/>
      <c r="J86" s="14" t="str">
        <f>IF(H86&lt;I86,"à Cder "&amp;T_stock[[#This Row],[Stock
Limite]]-T_stock[[#This Row],[Stock
Actuel]],"")</f>
        <v/>
      </c>
      <c r="K86" s="15"/>
    </row>
    <row r="87" spans="1:11" ht="15" x14ac:dyDescent="0.3">
      <c r="A87" s="14">
        <v>98752100</v>
      </c>
      <c r="B87" s="14" t="s">
        <v>128</v>
      </c>
      <c r="C87" s="31" t="s">
        <v>165</v>
      </c>
      <c r="D87" s="7" t="s">
        <v>193</v>
      </c>
      <c r="E87" s="8">
        <v>1.25</v>
      </c>
      <c r="F87" s="8">
        <v>6</v>
      </c>
      <c r="G87" s="14"/>
      <c r="H87" s="14">
        <f>IF($A87&lt;&gt;0,G87+SUMPRODUCT((T_entrée[Référence]=$A87)*T_entrée[Quantité])-SUMPRODUCT((T_sortie[Référence]=$A87)*T_sortie[Quantité]),0)</f>
        <v>0</v>
      </c>
      <c r="I87" s="7"/>
      <c r="J87" s="14" t="str">
        <f>IF(H87&lt;I87,"à Cder "&amp;T_stock[[#This Row],[Stock
Limite]]-T_stock[[#This Row],[Stock
Actuel]],"")</f>
        <v/>
      </c>
      <c r="K87" s="15"/>
    </row>
    <row r="88" spans="1:11" ht="15" x14ac:dyDescent="0.3">
      <c r="A88" s="14">
        <v>98752180</v>
      </c>
      <c r="B88" s="14" t="s">
        <v>128</v>
      </c>
      <c r="C88" s="31" t="s">
        <v>166</v>
      </c>
      <c r="D88" s="7" t="s">
        <v>193</v>
      </c>
      <c r="E88" s="8">
        <v>1.25</v>
      </c>
      <c r="F88" s="8">
        <v>6</v>
      </c>
      <c r="G88" s="14"/>
      <c r="H88" s="14">
        <f>IF($A88&lt;&gt;0,G88+SUMPRODUCT((T_entrée[Référence]=$A88)*T_entrée[Quantité])-SUMPRODUCT((T_sortie[Référence]=$A88)*T_sortie[Quantité]),0)</f>
        <v>0</v>
      </c>
      <c r="I88" s="7"/>
      <c r="J88" s="14" t="str">
        <f>IF(H88&lt;I88,"à Cder "&amp;T_stock[[#This Row],[Stock
Limite]]-T_stock[[#This Row],[Stock
Actuel]],"")</f>
        <v/>
      </c>
      <c r="K88" s="15"/>
    </row>
    <row r="89" spans="1:11" ht="15" x14ac:dyDescent="0.3">
      <c r="A89" s="14">
        <v>925156</v>
      </c>
      <c r="B89" s="14" t="s">
        <v>109</v>
      </c>
      <c r="C89" s="31" t="s">
        <v>171</v>
      </c>
      <c r="D89" s="7" t="e">
        <f>IF(#REF!&lt;&gt;"",IFERROR(VLOOKUP(#REF!,T_entrée[],COLUMN()+1,FALSE),""),"")</f>
        <v>#REF!</v>
      </c>
      <c r="E89" s="8">
        <v>2.0499999999999998</v>
      </c>
      <c r="F89" s="8">
        <v>6.1</v>
      </c>
      <c r="G89" s="14"/>
      <c r="H89" s="14">
        <f>IF($A89&lt;&gt;0,G89+SUMPRODUCT((T_entrée[Référence]=$A89)*T_entrée[Quantité])-SUMPRODUCT((T_sortie[Référence]=$A89)*T_sortie[Quantité]),0)</f>
        <v>0</v>
      </c>
      <c r="I89" s="7"/>
      <c r="J89" s="14" t="str">
        <f>IF(H89&lt;I89,"à Cder "&amp;T_stock[[#This Row],[Stock
Limite]]-T_stock[[#This Row],[Stock
Actuel]],"")</f>
        <v/>
      </c>
      <c r="K89" s="15"/>
    </row>
    <row r="90" spans="1:11" ht="15" x14ac:dyDescent="0.3">
      <c r="A90" s="14" t="s">
        <v>194</v>
      </c>
      <c r="B90" s="14" t="s">
        <v>128</v>
      </c>
      <c r="C90" s="31" t="s">
        <v>195</v>
      </c>
      <c r="D90" s="7"/>
      <c r="E90" s="8">
        <v>1.31</v>
      </c>
      <c r="F90" s="8">
        <v>3.9</v>
      </c>
      <c r="G90" s="14"/>
      <c r="H90" s="14">
        <f>IF($A90&lt;&gt;0,G90+SUMPRODUCT((T_entrée[Référence]=$A90)*T_entrée[Quantité])-SUMPRODUCT((T_sortie[Référence]=$A90)*T_sortie[Quantité]),0)</f>
        <v>0</v>
      </c>
      <c r="I90" s="7"/>
      <c r="J90" s="14" t="str">
        <f>IF(H90&lt;I90,"à Cder "&amp;T_stock[[#This Row],[Stock
Limite]]-T_stock[[#This Row],[Stock
Actuel]],"")</f>
        <v/>
      </c>
      <c r="K90" s="15"/>
    </row>
    <row r="91" spans="1:11" ht="15" x14ac:dyDescent="0.3">
      <c r="A91" s="14" t="s">
        <v>197</v>
      </c>
      <c r="B91" s="14" t="s">
        <v>128</v>
      </c>
      <c r="C91" s="31" t="s">
        <v>196</v>
      </c>
      <c r="D91" s="7"/>
      <c r="E91" s="8">
        <v>1.31</v>
      </c>
      <c r="F91" s="8">
        <v>3.9</v>
      </c>
      <c r="G91" s="14"/>
      <c r="H91" s="14">
        <f>IF($A91&lt;&gt;0,G91+SUMPRODUCT((T_entrée[Référence]=$A91)*T_entrée[Quantité])-SUMPRODUCT((T_sortie[Référence]=$A91)*T_sortie[Quantité]),0)</f>
        <v>0</v>
      </c>
      <c r="I91" s="7"/>
      <c r="J91" s="14" t="str">
        <f>IF(H91&lt;I91,"à Cder "&amp;T_stock[[#This Row],[Stock
Limite]]-T_stock[[#This Row],[Stock
Actuel]],"")</f>
        <v/>
      </c>
      <c r="K91" s="15"/>
    </row>
    <row r="92" spans="1:11" ht="15" x14ac:dyDescent="0.3">
      <c r="A92" s="14">
        <v>611862</v>
      </c>
      <c r="B92" s="14" t="s">
        <v>177</v>
      </c>
      <c r="C92" s="31" t="s">
        <v>178</v>
      </c>
      <c r="D92" s="7"/>
      <c r="E92" s="8">
        <v>2.69</v>
      </c>
      <c r="F92" s="8">
        <v>8</v>
      </c>
      <c r="G92" s="14"/>
      <c r="H92" s="14">
        <f>IF($A92&lt;&gt;0,G92+SUMPRODUCT((T_entrée[Référence]=$A92)*T_entrée[Quantité])-SUMPRODUCT((T_sortie[Référence]=$A92)*T_sortie[Quantité]),0)</f>
        <v>0</v>
      </c>
      <c r="I92" s="7"/>
      <c r="J92" s="14" t="str">
        <f>IF(H92&lt;I92,"à Cder "&amp;T_stock[[#This Row],[Stock
Limite]]-T_stock[[#This Row],[Stock
Actuel]],"")</f>
        <v/>
      </c>
      <c r="K92" s="15"/>
    </row>
    <row r="93" spans="1:11" ht="15" x14ac:dyDescent="0.3">
      <c r="A93" s="14"/>
      <c r="B93" s="14" t="e">
        <f>IF(#REF!&lt;&gt;"",IFERROR(VLOOKUP(#REF!,T_entrée[],COLUMN()+1,FALSE),""),"")</f>
        <v>#REF!</v>
      </c>
      <c r="C93" s="31" t="e">
        <f>IF(#REF!&lt;&gt;"",IFERROR(VLOOKUP(#REF!,T_entrée[],COLUMN()+1,FALSE),""),"")</f>
        <v>#REF!</v>
      </c>
      <c r="D93" s="7" t="e">
        <f>IF(#REF!&lt;&gt;"",IFERROR(VLOOKUP(#REF!,T_entrée[],COLUMN()+1,FALSE),""),"")</f>
        <v>#REF!</v>
      </c>
      <c r="E93" s="8" t="e">
        <f>IF(#REF!&lt;&gt;"",IFERROR(VLOOKUP(#REF!,T_entrée[],COLUMN(),FALSE),""),"")</f>
        <v>#REF!</v>
      </c>
      <c r="F93" s="8" t="e">
        <f>IF(#REF!&lt;&gt;"",IFERROR(VLOOKUP(#REF!,T_entrée[],COLUMN(),FALSE),""),"")</f>
        <v>#REF!</v>
      </c>
      <c r="G93" s="14"/>
      <c r="H93" s="14">
        <f>IF($A93&lt;&gt;0,G93+SUMPRODUCT((T_entrée[Référence]=$A93)*T_entrée[Quantité])-SUMPRODUCT((T_sortie[Référence]=$A93)*T_sortie[Quantité]),0)</f>
        <v>0</v>
      </c>
      <c r="I93" s="7"/>
      <c r="J93" s="14" t="str">
        <f>IF(H93&lt;I93,"à Cder "&amp;T_stock[[#This Row],[Stock
Limite]]-T_stock[[#This Row],[Stock
Actuel]],"")</f>
        <v/>
      </c>
      <c r="K93" s="15"/>
    </row>
    <row r="94" spans="1:11" ht="15" x14ac:dyDescent="0.3">
      <c r="A94" s="21"/>
      <c r="B94" s="9" t="s">
        <v>76</v>
      </c>
      <c r="C94" s="16">
        <f>SUBTOTAL(103,T_stock[Désignation])</f>
        <v>89</v>
      </c>
      <c r="D94" s="9"/>
      <c r="E94" s="9"/>
      <c r="F94" s="9"/>
      <c r="G94" s="9"/>
      <c r="H94" s="9">
        <f>SUBTOTAL(109,T_stock[Stock
Actuel])</f>
        <v>888</v>
      </c>
      <c r="I94" s="9"/>
      <c r="J94" s="9"/>
      <c r="K94" s="9">
        <f>SUBTOTAL(109,T_stock[[Commandé ]])</f>
        <v>0</v>
      </c>
    </row>
  </sheetData>
  <mergeCells count="1">
    <mergeCell ref="A2:K2"/>
  </mergeCells>
  <dataValidations count="2">
    <dataValidation type="list" allowBlank="1" showInputMessage="1" showErrorMessage="1" sqref="C5:C93">
      <formula1>INDIRECT(SUBSTITUTE(B5," ","_"))</formula1>
    </dataValidation>
    <dataValidation type="list" allowBlank="1" showInputMessage="1" showErrorMessage="1" sqref="B5:B93">
      <formula1>Familles</formula1>
    </dataValidation>
  </dataValidations>
  <pageMargins left="0.7" right="0.7" top="0.75" bottom="0.75" header="0.3" footer="0.3"/>
  <pageSetup paperSize="9" orientation="portrait" r:id="rId1"/>
  <ignoredErrors>
    <ignoredError sqref="A70" numberStoredAsText="1"/>
    <ignoredError sqref="B72 B92:C92" calculatedColumn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2:J10"/>
  <sheetViews>
    <sheetView workbookViewId="0">
      <pane ySplit="4" topLeftCell="A8" activePane="bottomLeft" state="frozen"/>
      <selection pane="bottomLeft" activeCell="B16" sqref="B16"/>
    </sheetView>
  </sheetViews>
  <sheetFormatPr baseColWidth="10" defaultColWidth="11.5546875" defaultRowHeight="14.4" x14ac:dyDescent="0.3"/>
  <cols>
    <col min="1" max="1" width="6.33203125" customWidth="1"/>
    <col min="2" max="2" width="14.6640625" customWidth="1"/>
    <col min="3" max="3" width="22.6640625" bestFit="1" customWidth="1"/>
    <col min="5" max="5" width="16.109375" customWidth="1"/>
    <col min="6" max="6" width="13.5546875" customWidth="1"/>
    <col min="7" max="7" width="16.6640625" customWidth="1"/>
    <col min="8" max="8" width="14.33203125" customWidth="1"/>
  </cols>
  <sheetData>
    <row r="2" spans="1:10" ht="32.4" x14ac:dyDescent="0.6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39.75" customHeight="1" x14ac:dyDescent="0.3">
      <c r="A4" s="6" t="s">
        <v>9</v>
      </c>
      <c r="B4" s="6" t="s">
        <v>0</v>
      </c>
      <c r="C4" s="6" t="s">
        <v>2</v>
      </c>
      <c r="D4" s="6" t="s">
        <v>3</v>
      </c>
      <c r="E4" s="6" t="s">
        <v>5</v>
      </c>
      <c r="F4" s="6" t="s">
        <v>11</v>
      </c>
      <c r="G4" s="6" t="s">
        <v>148</v>
      </c>
      <c r="H4" s="6" t="s">
        <v>12</v>
      </c>
      <c r="I4" s="6" t="s">
        <v>13</v>
      </c>
      <c r="J4" s="6" t="s">
        <v>10</v>
      </c>
    </row>
    <row r="5" spans="1:10" ht="15" x14ac:dyDescent="0.3">
      <c r="A5" s="14">
        <f>IF(ISNUMBER(A4),A4+1,1)</f>
        <v>1</v>
      </c>
      <c r="B5" s="7" t="s">
        <v>82</v>
      </c>
      <c r="C5" s="14" t="str">
        <f>IF(B5&lt;&gt;"",VLOOKUP(B5,T_entrée[],4,FALSE),"")</f>
        <v>Voiture rouge et blanc</v>
      </c>
      <c r="D5" s="14">
        <f>IF(B5&lt;&gt;"",VLOOKUP(B5,T_entrée[],5,FALSE),"")</f>
        <v>20</v>
      </c>
      <c r="E5" s="8">
        <f>IF(B5&lt;&gt;"",VLOOKUP(B5,T_entrée[],7,FALSE),"")</f>
        <v>1</v>
      </c>
      <c r="F5" s="7">
        <v>2</v>
      </c>
      <c r="G5" s="25"/>
      <c r="H5" s="8">
        <f>IF(COUNT(E5:F5)=2,E5*F5,0)</f>
        <v>2</v>
      </c>
      <c r="I5" s="7"/>
      <c r="J5" s="7"/>
    </row>
    <row r="6" spans="1:10" ht="15" x14ac:dyDescent="0.3">
      <c r="A6" s="14">
        <f>IF(ISNUMBER(A5),A5+1,1)</f>
        <v>2</v>
      </c>
      <c r="B6" s="7" t="s">
        <v>26</v>
      </c>
      <c r="C6" s="14" t="str">
        <f>IF(B6&lt;&gt;"",VLOOKUP(B6,T_entrée[],4,FALSE),"")</f>
        <v>Petite fleur Blanc nacré</v>
      </c>
      <c r="D6" s="14">
        <f>IF(B6&lt;&gt;"",VLOOKUP(B6,T_entrée[],5,FALSE),"")</f>
        <v>11</v>
      </c>
      <c r="E6" s="8">
        <f>IF(B6&lt;&gt;"",VLOOKUP(B6,T_entrée[],7,FALSE),"")</f>
        <v>1</v>
      </c>
      <c r="F6" s="7">
        <v>5</v>
      </c>
      <c r="G6" s="25"/>
      <c r="H6" s="8">
        <f>IF(COUNT(E6:F6)=2,E6*F6,0)</f>
        <v>5</v>
      </c>
      <c r="I6" s="7"/>
      <c r="J6" s="7"/>
    </row>
    <row r="7" spans="1:10" ht="15" x14ac:dyDescent="0.3">
      <c r="A7" s="14">
        <f>IF(ISNUMBER(A6),A6+1,1)</f>
        <v>3</v>
      </c>
      <c r="B7" s="7" t="s">
        <v>53</v>
      </c>
      <c r="C7" s="14" t="str">
        <f>IF(B7&lt;&gt;"",VLOOKUP(B7,T_entrée[],4,FALSE),"")</f>
        <v>Ovale noir</v>
      </c>
      <c r="D7" s="14">
        <f>IF(B7&lt;&gt;"",VLOOKUP(B7,T_entrée[],5,FALSE),"")</f>
        <v>25</v>
      </c>
      <c r="E7" s="8">
        <f>IF(B7&lt;&gt;"",VLOOKUP(B7,T_entrée[],7,FALSE),"")</f>
        <v>1.6</v>
      </c>
      <c r="F7" s="7">
        <v>4</v>
      </c>
      <c r="G7" s="25"/>
      <c r="H7" s="8">
        <f>IF(COUNT(E7:F7)=2,E7*F7,0)</f>
        <v>6.4</v>
      </c>
      <c r="I7" s="7"/>
      <c r="J7" s="7"/>
    </row>
    <row r="8" spans="1:10" ht="15" x14ac:dyDescent="0.3">
      <c r="A8" s="14">
        <f>IF(ISNUMBER(A7),A7+1,1)</f>
        <v>4</v>
      </c>
      <c r="B8" s="7" t="s">
        <v>40</v>
      </c>
      <c r="C8" s="14" t="str">
        <f>IF(B8&lt;&gt;"",VLOOKUP(B8,T_entrée[],4,FALSE),"")</f>
        <v>Petit rond gris clair et foncé</v>
      </c>
      <c r="D8" s="14">
        <f>IF(B8&lt;&gt;"",VLOOKUP(B8,T_entrée[],5,FALSE),"")</f>
        <v>18</v>
      </c>
      <c r="E8" s="8">
        <f>IF(B8&lt;&gt;"",VLOOKUP(B8,T_entrée[],7,FALSE),"")</f>
        <v>1.2</v>
      </c>
      <c r="F8" s="7">
        <v>4</v>
      </c>
      <c r="G8" s="25"/>
      <c r="H8" s="8">
        <f>IF(COUNT(E8:F8)=2,E8*F8,0)</f>
        <v>4.8</v>
      </c>
      <c r="I8" s="7"/>
      <c r="J8" s="7"/>
    </row>
    <row r="9" spans="1:10" ht="15" x14ac:dyDescent="0.3">
      <c r="A9" s="14">
        <f>IF(ISNUMBER(A8),A8+1,1)</f>
        <v>5</v>
      </c>
      <c r="B9" s="7"/>
      <c r="C9" s="14" t="str">
        <f>IF(B9&lt;&gt;"",VLOOKUP(B9,T_entrée[],4,FALSE),"")</f>
        <v/>
      </c>
      <c r="D9" s="14" t="str">
        <f>IF(B9&lt;&gt;"",VLOOKUP(B9,T_entrée[],5,FALSE),"")</f>
        <v/>
      </c>
      <c r="E9" s="8" t="str">
        <f>IF(B9&lt;&gt;"",VLOOKUP(B9,T_entrée[],7,FALSE),"")</f>
        <v/>
      </c>
      <c r="F9" s="7"/>
      <c r="G9" s="25"/>
      <c r="H9" s="8">
        <f>IF(COUNT(E9:F9)=2,E9*F9,0)</f>
        <v>0</v>
      </c>
      <c r="I9" s="7"/>
      <c r="J9" s="7"/>
    </row>
    <row r="10" spans="1:10" ht="15" x14ac:dyDescent="0.3">
      <c r="A10" s="11" t="s">
        <v>76</v>
      </c>
      <c r="B10" s="11"/>
      <c r="C10" s="12" t="s">
        <v>78</v>
      </c>
      <c r="D10" s="11">
        <f>SUBTOTAL(103,T_sortie[Taille])</f>
        <v>5</v>
      </c>
      <c r="E10" s="12" t="s">
        <v>79</v>
      </c>
      <c r="F10" s="11">
        <f>SUBTOTAL(109,T_sortie[Quantité])</f>
        <v>15</v>
      </c>
      <c r="G10" s="11"/>
      <c r="H10" s="11"/>
      <c r="I10" s="11"/>
      <c r="J10" s="11"/>
    </row>
  </sheetData>
  <sortState ref="A5:I39">
    <sortCondition ref="B5"/>
  </sortState>
  <mergeCells count="1">
    <mergeCell ref="A2:J2"/>
  </mergeCells>
  <dataValidations count="1">
    <dataValidation type="list" allowBlank="1" showInputMessage="1" showErrorMessage="1" sqref="B5:B9">
      <formula1>OFFSET(Références,MATCH(B5&amp;"*",Références,0)-1,,COUNTIF(Références,B5&amp;"*"))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2:K76"/>
  <sheetViews>
    <sheetView workbookViewId="0">
      <pane ySplit="4" topLeftCell="A70" activePane="bottomLeft" state="frozen"/>
      <selection pane="bottomLeft" activeCell="A75" sqref="A75"/>
    </sheetView>
  </sheetViews>
  <sheetFormatPr baseColWidth="10" defaultColWidth="11.5546875" defaultRowHeight="14.4" x14ac:dyDescent="0.3"/>
  <cols>
    <col min="1" max="1" width="16.44140625" customWidth="1"/>
    <col min="2" max="2" width="16.6640625" customWidth="1"/>
    <col min="4" max="4" width="30.5546875" bestFit="1" customWidth="1"/>
    <col min="6" max="6" width="14.6640625" customWidth="1"/>
    <col min="7" max="7" width="16.109375" customWidth="1"/>
    <col min="8" max="8" width="13.5546875" customWidth="1"/>
    <col min="9" max="9" width="14.88671875" bestFit="1" customWidth="1"/>
  </cols>
  <sheetData>
    <row r="2" spans="1:9" ht="32.4" x14ac:dyDescent="0.65">
      <c r="A2" s="29" t="s">
        <v>14</v>
      </c>
      <c r="B2" s="29"/>
      <c r="C2" s="29"/>
      <c r="D2" s="29"/>
      <c r="E2" s="29"/>
      <c r="F2" s="29"/>
      <c r="G2" s="29"/>
      <c r="H2" s="29"/>
    </row>
    <row r="4" spans="1:9" ht="36" customHeight="1" x14ac:dyDescent="0.3">
      <c r="A4" s="6" t="s">
        <v>0</v>
      </c>
      <c r="B4" s="6" t="s">
        <v>4</v>
      </c>
      <c r="C4" s="6" t="s">
        <v>1</v>
      </c>
      <c r="D4" s="6" t="s">
        <v>2</v>
      </c>
      <c r="E4" s="6" t="s">
        <v>3</v>
      </c>
      <c r="F4" s="6" t="s">
        <v>15</v>
      </c>
      <c r="G4" s="6" t="s">
        <v>5</v>
      </c>
      <c r="H4" s="6" t="s">
        <v>11</v>
      </c>
      <c r="I4" s="6" t="s">
        <v>148</v>
      </c>
    </row>
    <row r="5" spans="1:9" ht="15" x14ac:dyDescent="0.3">
      <c r="A5" s="18" t="s">
        <v>152</v>
      </c>
      <c r="B5" s="1" t="s">
        <v>16</v>
      </c>
      <c r="C5" s="1" t="str">
        <f>IF($A5&lt;&gt;"",VLOOKUP($A5,T_stock[],COLUMN()-1,FALSE),"")</f>
        <v>Bouton</v>
      </c>
      <c r="D5" s="1" t="str">
        <f>IF($A5&lt;&gt;"",VLOOKUP($A5,T_stock[],COLUMN()-1,FALSE),"")</f>
        <v>Cœur marron et beige</v>
      </c>
      <c r="E5" s="1">
        <f>IF($A5&lt;&gt;"",VLOOKUP($A5,T_stock[],COLUMN()-1,FALSE),"")</f>
        <v>15</v>
      </c>
      <c r="F5" s="3">
        <f>IF($A5&lt;&gt;"",VLOOKUP($A5,T_stock[],COLUMN()-1,FALSE),"")</f>
        <v>0.23</v>
      </c>
      <c r="G5" s="3">
        <f>IF($A5&lt;&gt;"",VLOOKUP($A5,T_stock[],COLUMN()-1,FALSE),"")</f>
        <v>0.8</v>
      </c>
      <c r="H5" s="1">
        <v>30</v>
      </c>
      <c r="I5" s="24">
        <v>41353</v>
      </c>
    </row>
    <row r="6" spans="1:9" ht="15" x14ac:dyDescent="0.3">
      <c r="A6" s="18" t="s">
        <v>84</v>
      </c>
      <c r="B6" s="1" t="s">
        <v>16</v>
      </c>
      <c r="C6" s="1" t="str">
        <f>IF($A6&lt;&gt;"",VLOOKUP($A6,T_stock[],COLUMN()-1,FALSE),"")</f>
        <v>Bouton</v>
      </c>
      <c r="D6" s="1" t="str">
        <f>IF($A6&lt;&gt;"",VLOOKUP($A6,T_stock[],COLUMN()-1,FALSE),"")</f>
        <v>Rond fushia fille</v>
      </c>
      <c r="E6" s="1">
        <f>IF($A6&lt;&gt;"",VLOOKUP($A6,T_stock[],COLUMN()-1,FALSE),"")</f>
        <v>15</v>
      </c>
      <c r="F6" s="3">
        <f>IF($A6&lt;&gt;"",VLOOKUP($A6,T_stock[],COLUMN()-1,FALSE),"")</f>
        <v>0.23</v>
      </c>
      <c r="G6" s="3">
        <f>IF($A6&lt;&gt;"",VLOOKUP($A6,T_stock[],COLUMN()-1,FALSE),"")</f>
        <v>0.8</v>
      </c>
      <c r="H6" s="1">
        <v>30</v>
      </c>
      <c r="I6" s="24">
        <v>41353</v>
      </c>
    </row>
    <row r="7" spans="1:9" ht="15" x14ac:dyDescent="0.3">
      <c r="A7" s="18" t="s">
        <v>85</v>
      </c>
      <c r="B7" s="1" t="s">
        <v>16</v>
      </c>
      <c r="C7" s="1" t="str">
        <f>IF($A7&lt;&gt;"",VLOOKUP($A7,T_stock[],COLUMN()-1,FALSE),"")</f>
        <v>Bouton</v>
      </c>
      <c r="D7" s="1" t="str">
        <f>IF($A7&lt;&gt;"",VLOOKUP($A7,T_stock[],COLUMN()-1,FALSE),"")</f>
        <v>Rond turquoise Kidz</v>
      </c>
      <c r="E7" s="1">
        <f>IF($A7&lt;&gt;"",VLOOKUP($A7,T_stock[],COLUMN()-1,FALSE),"")</f>
        <v>15</v>
      </c>
      <c r="F7" s="3">
        <f>IF($A7&lt;&gt;"",VLOOKUP($A7,T_stock[],COLUMN()-1,FALSE),"")</f>
        <v>0.23</v>
      </c>
      <c r="G7" s="3">
        <f>IF($A7&lt;&gt;"",VLOOKUP($A7,T_stock[],COLUMN()-1,FALSE),"")</f>
        <v>0.8</v>
      </c>
      <c r="H7" s="1">
        <v>20</v>
      </c>
      <c r="I7" s="24">
        <v>41353</v>
      </c>
    </row>
    <row r="8" spans="1:9" ht="15" x14ac:dyDescent="0.3">
      <c r="A8" s="18" t="s">
        <v>83</v>
      </c>
      <c r="B8" s="1" t="s">
        <v>16</v>
      </c>
      <c r="C8" s="1" t="str">
        <f>IF($A8&lt;&gt;"",VLOOKUP($A8,T_stock[],COLUMN()-1,FALSE),"")</f>
        <v>Bouton</v>
      </c>
      <c r="D8" s="1" t="str">
        <f>IF($A8&lt;&gt;"",VLOOKUP($A8,T_stock[],COLUMN()-1,FALSE),"")</f>
        <v>Rond jaune smiley</v>
      </c>
      <c r="E8" s="1">
        <f>IF($A8&lt;&gt;"",VLOOKUP($A8,T_stock[],COLUMN()-1,FALSE),"")</f>
        <v>15</v>
      </c>
      <c r="F8" s="3">
        <f>IF($A8&lt;&gt;"",VLOOKUP($A8,T_stock[],COLUMN()-1,FALSE),"")</f>
        <v>0.23</v>
      </c>
      <c r="G8" s="3">
        <f>IF($A8&lt;&gt;"",VLOOKUP($A8,T_stock[],COLUMN()-1,FALSE),"")</f>
        <v>0.8</v>
      </c>
      <c r="H8" s="1">
        <v>30</v>
      </c>
      <c r="I8" s="24">
        <v>41353</v>
      </c>
    </row>
    <row r="9" spans="1:9" ht="15" x14ac:dyDescent="0.3">
      <c r="A9" s="4" t="s">
        <v>81</v>
      </c>
      <c r="B9" s="1" t="s">
        <v>16</v>
      </c>
      <c r="C9" s="1" t="str">
        <f>IF($A9&lt;&gt;"",VLOOKUP($A9,T_stock[],COLUMN()-1,FALSE),"")</f>
        <v>Bouton</v>
      </c>
      <c r="D9" s="1" t="str">
        <f>IF($A9&lt;&gt;"",VLOOKUP($A9,T_stock[],COLUMN()-1,FALSE),"")</f>
        <v>Cœur bois</v>
      </c>
      <c r="E9" s="1">
        <f>IF($A9&lt;&gt;"",VLOOKUP($A9,T_stock[],COLUMN()-1,FALSE),"")</f>
        <v>15</v>
      </c>
      <c r="F9" s="3">
        <f>IF($A9&lt;&gt;"",VLOOKUP($A9,T_stock[],COLUMN()-1,FALSE),"")</f>
        <v>0.3</v>
      </c>
      <c r="G9" s="3">
        <f>IF($A9&lt;&gt;"",VLOOKUP($A9,T_stock[],COLUMN()-1,FALSE),"")</f>
        <v>1</v>
      </c>
      <c r="H9" s="1">
        <v>20</v>
      </c>
      <c r="I9" s="24">
        <v>41353</v>
      </c>
    </row>
    <row r="10" spans="1:9" ht="15" x14ac:dyDescent="0.3">
      <c r="A10" s="4" t="s">
        <v>82</v>
      </c>
      <c r="B10" s="4" t="s">
        <v>16</v>
      </c>
      <c r="C10" s="1" t="str">
        <f>IF($A10&lt;&gt;"",VLOOKUP($A10,T_stock[],COLUMN()-1,FALSE),"")</f>
        <v>Bouton</v>
      </c>
      <c r="D10" s="1" t="str">
        <f>IF($A10&lt;&gt;"",VLOOKUP($A10,T_stock[],COLUMN()-1,FALSE),"")</f>
        <v>Voiture rouge et blanc</v>
      </c>
      <c r="E10" s="1">
        <f>IF($A10&lt;&gt;"",VLOOKUP($A10,T_stock[],COLUMN()-1,FALSE),"")</f>
        <v>20</v>
      </c>
      <c r="F10" s="3">
        <f>IF($A10&lt;&gt;"",VLOOKUP($A10,T_stock[],COLUMN()-1,FALSE),"")</f>
        <v>0.3</v>
      </c>
      <c r="G10" s="3">
        <f>IF($A10&lt;&gt;"",VLOOKUP($A10,T_stock[],COLUMN()-1,FALSE),"")</f>
        <v>1</v>
      </c>
      <c r="H10" s="1">
        <v>30</v>
      </c>
      <c r="I10" s="24">
        <v>41353</v>
      </c>
    </row>
    <row r="11" spans="1:9" ht="15" x14ac:dyDescent="0.3">
      <c r="A11" s="4" t="s">
        <v>26</v>
      </c>
      <c r="B11" s="1" t="s">
        <v>16</v>
      </c>
      <c r="C11" s="1" t="str">
        <f>IF($A11&lt;&gt;"",VLOOKUP($A11,T_stock[],COLUMN()-1,FALSE),"")</f>
        <v>Bouton</v>
      </c>
      <c r="D11" s="1" t="str">
        <f>IF($A11&lt;&gt;"",VLOOKUP($A11,T_stock[],COLUMN()-1,FALSE),"")</f>
        <v>Petite fleur Blanc nacré</v>
      </c>
      <c r="E11" s="1">
        <f>IF($A11&lt;&gt;"",VLOOKUP($A11,T_stock[],COLUMN()-1,FALSE),"")</f>
        <v>11</v>
      </c>
      <c r="F11" s="3">
        <f>IF($A11&lt;&gt;"",VLOOKUP($A11,T_stock[],COLUMN()-1,FALSE),"")</f>
        <v>0.3</v>
      </c>
      <c r="G11" s="3">
        <f>IF($A11&lt;&gt;"",VLOOKUP($A11,T_stock[],COLUMN()-1,FALSE),"")</f>
        <v>1</v>
      </c>
      <c r="H11" s="1">
        <v>40</v>
      </c>
      <c r="I11" s="24">
        <v>41353</v>
      </c>
    </row>
    <row r="12" spans="1:9" ht="15" x14ac:dyDescent="0.3">
      <c r="A12" s="4" t="s">
        <v>31</v>
      </c>
      <c r="B12" s="1" t="s">
        <v>16</v>
      </c>
      <c r="C12" s="1" t="str">
        <f>IF($A12&lt;&gt;"",VLOOKUP($A12,T_stock[],COLUMN()-1,FALSE),"")</f>
        <v>Bouton</v>
      </c>
      <c r="D12" s="1" t="str">
        <f>IF($A12&lt;&gt;"",VLOOKUP($A12,T_stock[],COLUMN()-1,FALSE),"")</f>
        <v>Petit cœur métal</v>
      </c>
      <c r="E12" s="1">
        <f>IF($A12&lt;&gt;"",VLOOKUP($A12,T_stock[],COLUMN()-1,FALSE),"")</f>
        <v>14</v>
      </c>
      <c r="F12" s="3">
        <f>IF($A12&lt;&gt;"",VLOOKUP($A12,T_stock[],COLUMN()-1,FALSE),"")</f>
        <v>0.3</v>
      </c>
      <c r="G12" s="3">
        <f>IF($A12&lt;&gt;"",VLOOKUP($A12,T_stock[],COLUMN()-1,FALSE),"")</f>
        <v>1</v>
      </c>
      <c r="H12" s="1">
        <v>20</v>
      </c>
      <c r="I12" s="24">
        <v>41353</v>
      </c>
    </row>
    <row r="13" spans="1:9" ht="15" x14ac:dyDescent="0.3">
      <c r="A13" s="4" t="s">
        <v>35</v>
      </c>
      <c r="B13" s="1" t="s">
        <v>16</v>
      </c>
      <c r="C13" s="1" t="str">
        <f>IF($A13&lt;&gt;"",VLOOKUP($A13,T_stock[],COLUMN()-1,FALSE),"")</f>
        <v>Bouton</v>
      </c>
      <c r="D13" s="1" t="str">
        <f>IF($A13&lt;&gt;"",VLOOKUP($A13,T_stock[],COLUMN()-1,FALSE),"")</f>
        <v>Rond rose gravé</v>
      </c>
      <c r="E13" s="1">
        <f>IF($A13&lt;&gt;"",VLOOKUP($A13,T_stock[],COLUMN()-1,FALSE),"")</f>
        <v>15</v>
      </c>
      <c r="F13" s="3">
        <f>IF($A13&lt;&gt;"",VLOOKUP($A13,T_stock[],COLUMN()-1,FALSE),"")</f>
        <v>0.3</v>
      </c>
      <c r="G13" s="3">
        <f>IF($A13&lt;&gt;"",VLOOKUP($A13,T_stock[],COLUMN()-1,FALSE),"")</f>
        <v>1</v>
      </c>
      <c r="H13" s="1">
        <v>20</v>
      </c>
      <c r="I13" s="24">
        <v>41353</v>
      </c>
    </row>
    <row r="14" spans="1:9" ht="15" x14ac:dyDescent="0.3">
      <c r="A14" s="4" t="s">
        <v>24</v>
      </c>
      <c r="B14" s="1" t="s">
        <v>16</v>
      </c>
      <c r="C14" s="1" t="str">
        <f>IF($A14&lt;&gt;"",VLOOKUP($A14,T_stock[],COLUMN()-1,FALSE),"")</f>
        <v>Bouton</v>
      </c>
      <c r="D14" s="1" t="str">
        <f>IF($A14&lt;&gt;"",VLOOKUP($A14,T_stock[],COLUMN()-1,FALSE),"")</f>
        <v>Rond rose bord gravé</v>
      </c>
      <c r="E14" s="1">
        <f>IF($A14&lt;&gt;"",VLOOKUP($A14,T_stock[],COLUMN()-1,FALSE),"")</f>
        <v>15</v>
      </c>
      <c r="F14" s="3">
        <f>IF($A14&lt;&gt;"",VLOOKUP($A14,T_stock[],COLUMN()-1,FALSE),"")</f>
        <v>0.3</v>
      </c>
      <c r="G14" s="3">
        <f>IF($A14&lt;&gt;"",VLOOKUP($A14,T_stock[],COLUMN()-1,FALSE),"")</f>
        <v>1</v>
      </c>
      <c r="H14" s="1">
        <v>40</v>
      </c>
      <c r="I14" s="24">
        <v>41353</v>
      </c>
    </row>
    <row r="15" spans="1:9" ht="15" x14ac:dyDescent="0.3">
      <c r="A15" s="4" t="s">
        <v>33</v>
      </c>
      <c r="B15" s="1" t="s">
        <v>16</v>
      </c>
      <c r="C15" s="1" t="str">
        <f>IF($A15&lt;&gt;"",VLOOKUP($A15,T_stock[],COLUMN()-1,FALSE),"")</f>
        <v>Bouton</v>
      </c>
      <c r="D15" s="1" t="str">
        <f>IF($A15&lt;&gt;"",VLOOKUP($A15,T_stock[],COLUMN()-1,FALSE),"")</f>
        <v>Rond gris marbré</v>
      </c>
      <c r="E15" s="1">
        <f>IF($A15&lt;&gt;"",VLOOKUP($A15,T_stock[],COLUMN()-1,FALSE),"")</f>
        <v>20</v>
      </c>
      <c r="F15" s="3">
        <f>IF($A15&lt;&gt;"",VLOOKUP($A15,T_stock[],COLUMN()-1,FALSE),"")</f>
        <v>0.3</v>
      </c>
      <c r="G15" s="3">
        <f>IF($A15&lt;&gt;"",VLOOKUP($A15,T_stock[],COLUMN()-1,FALSE),"")</f>
        <v>1</v>
      </c>
      <c r="H15" s="1">
        <v>30</v>
      </c>
      <c r="I15" s="24">
        <v>41353</v>
      </c>
    </row>
    <row r="16" spans="1:9" ht="15" x14ac:dyDescent="0.3">
      <c r="A16" s="4" t="s">
        <v>29</v>
      </c>
      <c r="B16" s="1" t="s">
        <v>16</v>
      </c>
      <c r="C16" s="1" t="str">
        <f>IF($A16&lt;&gt;"",VLOOKUP($A16,T_stock[],COLUMN()-1,FALSE),"")</f>
        <v>Bouton</v>
      </c>
      <c r="D16" s="1" t="str">
        <f>IF($A16&lt;&gt;"",VLOOKUP($A16,T_stock[],COLUMN()-1,FALSE),"")</f>
        <v>Voiture bleu et blanc</v>
      </c>
      <c r="E16" s="1">
        <f>IF($A16&lt;&gt;"",VLOOKUP($A16,T_stock[],COLUMN()-1,FALSE),"")</f>
        <v>20</v>
      </c>
      <c r="F16" s="3">
        <f>IF($A16&lt;&gt;"",VLOOKUP($A16,T_stock[],COLUMN()-1,FALSE),"")</f>
        <v>0.3</v>
      </c>
      <c r="G16" s="3">
        <f>IF($A16&lt;&gt;"",VLOOKUP($A16,T_stock[],COLUMN()-1,FALSE),"")</f>
        <v>1</v>
      </c>
      <c r="H16" s="1">
        <v>30</v>
      </c>
      <c r="I16" s="24">
        <v>41353</v>
      </c>
    </row>
    <row r="17" spans="1:9" ht="15" x14ac:dyDescent="0.3">
      <c r="A17" s="4" t="s">
        <v>22</v>
      </c>
      <c r="B17" s="1" t="s">
        <v>16</v>
      </c>
      <c r="C17" s="1" t="str">
        <f>IF($A17&lt;&gt;"",VLOOKUP($A17,T_stock[],COLUMN()-1,FALSE),"")</f>
        <v>Bouton</v>
      </c>
      <c r="D17" s="1" t="str">
        <f>IF($A17&lt;&gt;"",VLOOKUP($A17,T_stock[],COLUMN()-1,FALSE),"")</f>
        <v>Bateau bleu</v>
      </c>
      <c r="E17" s="1">
        <f>IF($A17&lt;&gt;"",VLOOKUP($A17,T_stock[],COLUMN()-1,FALSE),"")</f>
        <v>18</v>
      </c>
      <c r="F17" s="3">
        <f>IF($A17&lt;&gt;"",VLOOKUP($A17,T_stock[],COLUMN()-1,FALSE),"")</f>
        <v>0.34</v>
      </c>
      <c r="G17" s="3">
        <f>IF($A17&lt;&gt;"",VLOOKUP($A17,T_stock[],COLUMN()-1,FALSE),"")</f>
        <v>1.2</v>
      </c>
      <c r="H17" s="1">
        <v>20</v>
      </c>
      <c r="I17" s="24">
        <v>41353</v>
      </c>
    </row>
    <row r="18" spans="1:9" ht="15" x14ac:dyDescent="0.3">
      <c r="A18" s="4" t="s">
        <v>28</v>
      </c>
      <c r="B18" s="1" t="s">
        <v>16</v>
      </c>
      <c r="C18" s="1" t="str">
        <f>IF($A18&lt;&gt;"",VLOOKUP($A18,T_stock[],COLUMN()-1,FALSE),"")</f>
        <v>Bouton</v>
      </c>
      <c r="D18" s="1" t="str">
        <f>IF($A18&lt;&gt;"",VLOOKUP($A18,T_stock[],COLUMN()-1,FALSE),"")</f>
        <v>Rond bleu lune</v>
      </c>
      <c r="E18" s="1">
        <f>IF($A18&lt;&gt;"",VLOOKUP($A18,T_stock[],COLUMN()-1,FALSE),"")</f>
        <v>18</v>
      </c>
      <c r="F18" s="3">
        <f>IF($A18&lt;&gt;"",VLOOKUP($A18,T_stock[],COLUMN()-1,FALSE),"")</f>
        <v>0.34</v>
      </c>
      <c r="G18" s="3">
        <f>IF($A18&lt;&gt;"",VLOOKUP($A18,T_stock[],COLUMN()-1,FALSE),"")</f>
        <v>1.2</v>
      </c>
      <c r="H18" s="1">
        <v>20</v>
      </c>
      <c r="I18" s="24">
        <v>41353</v>
      </c>
    </row>
    <row r="19" spans="1:9" ht="15" x14ac:dyDescent="0.3">
      <c r="A19" s="4" t="s">
        <v>40</v>
      </c>
      <c r="B19" s="1" t="s">
        <v>16</v>
      </c>
      <c r="C19" s="1" t="str">
        <f>IF($A19&lt;&gt;"",VLOOKUP($A19,T_stock[],COLUMN()-1,FALSE),"")</f>
        <v>Bouton</v>
      </c>
      <c r="D19" s="1" t="str">
        <f>IF($A19&lt;&gt;"",VLOOKUP($A19,T_stock[],COLUMN()-1,FALSE),"")</f>
        <v>Petit rond gris clair et foncé</v>
      </c>
      <c r="E19" s="1">
        <f>IF($A19&lt;&gt;"",VLOOKUP($A19,T_stock[],COLUMN()-1,FALSE),"")</f>
        <v>18</v>
      </c>
      <c r="F19" s="3">
        <f>IF($A19&lt;&gt;"",VLOOKUP($A19,T_stock[],COLUMN()-1,FALSE),"")</f>
        <v>0.34</v>
      </c>
      <c r="G19" s="3">
        <f>IF($A19&lt;&gt;"",VLOOKUP($A19,T_stock[],COLUMN()-1,FALSE),"")</f>
        <v>1.2</v>
      </c>
      <c r="H19" s="1">
        <v>30</v>
      </c>
      <c r="I19" s="24">
        <v>41353</v>
      </c>
    </row>
    <row r="20" spans="1:9" ht="15" x14ac:dyDescent="0.3">
      <c r="A20" s="4" t="s">
        <v>44</v>
      </c>
      <c r="B20" s="1" t="s">
        <v>16</v>
      </c>
      <c r="C20" s="1" t="str">
        <f>IF($A20&lt;&gt;"",VLOOKUP($A20,T_stock[],COLUMN()-1,FALSE),"")</f>
        <v>Bouton</v>
      </c>
      <c r="D20" s="1" t="str">
        <f>IF($A20&lt;&gt;"",VLOOKUP($A20,T_stock[],COLUMN()-1,FALSE),"")</f>
        <v>Carré beige rainure</v>
      </c>
      <c r="E20" s="1">
        <f>IF($A20&lt;&gt;"",VLOOKUP($A20,T_stock[],COLUMN()-1,FALSE),"")</f>
        <v>18</v>
      </c>
      <c r="F20" s="3">
        <f>IF($A20&lt;&gt;"",VLOOKUP($A20,T_stock[],COLUMN()-1,FALSE),"")</f>
        <v>0.34</v>
      </c>
      <c r="G20" s="3">
        <f>IF($A20&lt;&gt;"",VLOOKUP($A20,T_stock[],COLUMN()-1,FALSE),"")</f>
        <v>1.2</v>
      </c>
      <c r="H20" s="1">
        <v>20</v>
      </c>
      <c r="I20" s="24">
        <v>41353</v>
      </c>
    </row>
    <row r="21" spans="1:9" ht="15" x14ac:dyDescent="0.3">
      <c r="A21" s="4" t="s">
        <v>42</v>
      </c>
      <c r="B21" s="1" t="s">
        <v>16</v>
      </c>
      <c r="C21" s="1" t="str">
        <f>IF($A21&lt;&gt;"",VLOOKUP($A21,T_stock[],COLUMN()-1,FALSE),"")</f>
        <v>Bouton</v>
      </c>
      <c r="D21" s="1" t="str">
        <f>IF($A21&lt;&gt;"",VLOOKUP($A21,T_stock[],COLUMN()-1,FALSE),"")</f>
        <v>Rond rose tâcheté</v>
      </c>
      <c r="E21" s="1">
        <f>IF($A21&lt;&gt;"",VLOOKUP($A21,T_stock[],COLUMN()-1,FALSE),"")</f>
        <v>20</v>
      </c>
      <c r="F21" s="3">
        <f>IF($A21&lt;&gt;"",VLOOKUP($A21,T_stock[],COLUMN()-1,FALSE),"")</f>
        <v>0.34</v>
      </c>
      <c r="G21" s="3">
        <f>IF($A21&lt;&gt;"",VLOOKUP($A21,T_stock[],COLUMN()-1,FALSE),"")</f>
        <v>1.2</v>
      </c>
      <c r="H21" s="1">
        <v>20</v>
      </c>
      <c r="I21" s="24">
        <v>41353</v>
      </c>
    </row>
    <row r="22" spans="1:9" ht="15" x14ac:dyDescent="0.3">
      <c r="A22" s="4" t="s">
        <v>38</v>
      </c>
      <c r="B22" s="1" t="s">
        <v>16</v>
      </c>
      <c r="C22" s="1" t="str">
        <f>IF($A22&lt;&gt;"",VLOOKUP($A22,T_stock[],COLUMN()-1,FALSE),"")</f>
        <v>Bouton</v>
      </c>
      <c r="D22" s="1" t="str">
        <f>IF($A22&lt;&gt;"",VLOOKUP($A22,T_stock[],COLUMN()-1,FALSE),"")</f>
        <v>Coccinelle jaune</v>
      </c>
      <c r="E22" s="1">
        <f>IF($A22&lt;&gt;"",VLOOKUP($A22,T_stock[],COLUMN()-1,FALSE),"")</f>
        <v>15</v>
      </c>
      <c r="F22" s="3">
        <f>IF($A22&lt;&gt;"",VLOOKUP($A22,T_stock[],COLUMN()-1,FALSE),"")</f>
        <v>0.34</v>
      </c>
      <c r="G22" s="3">
        <f>IF($A22&lt;&gt;"",VLOOKUP($A22,T_stock[],COLUMN()-1,FALSE),"")</f>
        <v>1.2</v>
      </c>
      <c r="H22" s="1">
        <v>30</v>
      </c>
      <c r="I22" s="24">
        <v>41353</v>
      </c>
    </row>
    <row r="23" spans="1:9" ht="15" x14ac:dyDescent="0.3">
      <c r="A23" s="4" t="s">
        <v>41</v>
      </c>
      <c r="B23" s="1" t="s">
        <v>16</v>
      </c>
      <c r="C23" s="1" t="str">
        <f>IF($A23&lt;&gt;"",VLOOKUP($A23,T_stock[],COLUMN()-1,FALSE),"")</f>
        <v>Bouton</v>
      </c>
      <c r="D23" s="1" t="str">
        <f>IF($A23&lt;&gt;"",VLOOKUP($A23,T_stock[],COLUMN()-1,FALSE),"")</f>
        <v>Grand rond gris clair et foncé</v>
      </c>
      <c r="E23" s="1">
        <f>IF($A23&lt;&gt;"",VLOOKUP($A23,T_stock[],COLUMN()-1,FALSE),"")</f>
        <v>23</v>
      </c>
      <c r="F23" s="3">
        <f>IF($A23&lt;&gt;"",VLOOKUP($A23,T_stock[],COLUMN()-1,FALSE),"")</f>
        <v>0.45</v>
      </c>
      <c r="G23" s="3">
        <f>IF($A23&lt;&gt;"",VLOOKUP($A23,T_stock[],COLUMN()-1,FALSE),"")</f>
        <v>1.6</v>
      </c>
      <c r="H23" s="1">
        <v>20</v>
      </c>
      <c r="I23" s="24">
        <v>41353</v>
      </c>
    </row>
    <row r="24" spans="1:9" ht="15" x14ac:dyDescent="0.3">
      <c r="A24" s="4" t="s">
        <v>48</v>
      </c>
      <c r="B24" s="1" t="s">
        <v>16</v>
      </c>
      <c r="C24" s="1" t="str">
        <f>IF($A24&lt;&gt;"",VLOOKUP($A24,T_stock[],COLUMN()-1,FALSE),"")</f>
        <v>Bouton</v>
      </c>
      <c r="D24" s="1" t="str">
        <f>IF($A24&lt;&gt;"",VLOOKUP($A24,T_stock[],COLUMN()-1,FALSE),"")</f>
        <v>Carré gris rainure</v>
      </c>
      <c r="E24" s="1">
        <f>IF($A24&lt;&gt;"",VLOOKUP($A24,T_stock[],COLUMN()-1,FALSE),"")</f>
        <v>23</v>
      </c>
      <c r="F24" s="3">
        <f>IF($A24&lt;&gt;"",VLOOKUP($A24,T_stock[],COLUMN()-1,FALSE),"")</f>
        <v>0.45</v>
      </c>
      <c r="G24" s="3">
        <f>IF($A24&lt;&gt;"",VLOOKUP($A24,T_stock[],COLUMN()-1,FALSE),"")</f>
        <v>1.6</v>
      </c>
      <c r="H24" s="1">
        <v>12</v>
      </c>
      <c r="I24" s="24">
        <v>41353</v>
      </c>
    </row>
    <row r="25" spans="1:9" ht="15" x14ac:dyDescent="0.3">
      <c r="A25" s="4" t="s">
        <v>46</v>
      </c>
      <c r="B25" s="1" t="s">
        <v>16</v>
      </c>
      <c r="C25" s="1" t="str">
        <f>IF($A25&lt;&gt;"",VLOOKUP($A25,T_stock[],COLUMN()-1,FALSE),"")</f>
        <v>Bouton</v>
      </c>
      <c r="D25" s="1" t="str">
        <f>IF($A25&lt;&gt;"",VLOOKUP($A25,T_stock[],COLUMN()-1,FALSE),"")</f>
        <v>Cœur x3 métal</v>
      </c>
      <c r="E25" s="1">
        <f>IF($A25&lt;&gt;"",VLOOKUP($A25,T_stock[],COLUMN()-1,FALSE),"")</f>
        <v>18</v>
      </c>
      <c r="F25" s="3">
        <f>IF($A25&lt;&gt;"",VLOOKUP($A25,T_stock[],COLUMN()-1,FALSE),"")</f>
        <v>0.45</v>
      </c>
      <c r="G25" s="3">
        <f>IF($A25&lt;&gt;"",VLOOKUP($A25,T_stock[],COLUMN()-1,FALSE),"")</f>
        <v>1.6</v>
      </c>
      <c r="H25" s="1">
        <v>20</v>
      </c>
      <c r="I25" s="24">
        <v>41353</v>
      </c>
    </row>
    <row r="26" spans="1:9" ht="15" x14ac:dyDescent="0.3">
      <c r="A26" s="4" t="s">
        <v>55</v>
      </c>
      <c r="B26" s="1" t="s">
        <v>16</v>
      </c>
      <c r="C26" s="1" t="str">
        <f>IF($A26&lt;&gt;"",VLOOKUP($A26,T_stock[],COLUMN()-1,FALSE),"")</f>
        <v>Bouton</v>
      </c>
      <c r="D26" s="1" t="str">
        <f>IF($A26&lt;&gt;"",VLOOKUP($A26,T_stock[],COLUMN()-1,FALSE),"")</f>
        <v>Grand cœur métal</v>
      </c>
      <c r="E26" s="1">
        <f>IF($A26&lt;&gt;"",VLOOKUP($A26,T_stock[],COLUMN()-1,FALSE),"")</f>
        <v>18</v>
      </c>
      <c r="F26" s="3">
        <f>IF($A26&lt;&gt;"",VLOOKUP($A26,T_stock[],COLUMN()-1,FALSE),"")</f>
        <v>0.45</v>
      </c>
      <c r="G26" s="3">
        <f>IF($A26&lt;&gt;"",VLOOKUP($A26,T_stock[],COLUMN()-1,FALSE),"")</f>
        <v>1.6</v>
      </c>
      <c r="H26" s="1">
        <v>20</v>
      </c>
      <c r="I26" s="24">
        <v>41353</v>
      </c>
    </row>
    <row r="27" spans="1:9" ht="15" x14ac:dyDescent="0.3">
      <c r="A27" s="4" t="s">
        <v>53</v>
      </c>
      <c r="B27" s="1" t="s">
        <v>16</v>
      </c>
      <c r="C27" s="1" t="str">
        <f>IF($A27&lt;&gt;"",VLOOKUP($A27,T_stock[],COLUMN()-1,FALSE),"")</f>
        <v>Bouton</v>
      </c>
      <c r="D27" s="1" t="str">
        <f>IF($A27&lt;&gt;"",VLOOKUP($A27,T_stock[],COLUMN()-1,FALSE),"")</f>
        <v>Ovale noir</v>
      </c>
      <c r="E27" s="1">
        <f>IF($A27&lt;&gt;"",VLOOKUP($A27,T_stock[],COLUMN()-1,FALSE),"")</f>
        <v>25</v>
      </c>
      <c r="F27" s="3">
        <f>IF($A27&lt;&gt;"",VLOOKUP($A27,T_stock[],COLUMN()-1,FALSE),"")</f>
        <v>0.45</v>
      </c>
      <c r="G27" s="3">
        <f>IF($A27&lt;&gt;"",VLOOKUP($A27,T_stock[],COLUMN()-1,FALSE),"")</f>
        <v>1.6</v>
      </c>
      <c r="H27" s="1">
        <v>20</v>
      </c>
      <c r="I27" s="24">
        <v>41353</v>
      </c>
    </row>
    <row r="28" spans="1:9" ht="15" x14ac:dyDescent="0.3">
      <c r="A28" s="4" t="s">
        <v>51</v>
      </c>
      <c r="B28" s="1" t="s">
        <v>16</v>
      </c>
      <c r="C28" s="1" t="str">
        <f>IF($A28&lt;&gt;"",VLOOKUP($A28,T_stock[],COLUMN()-1,FALSE),"")</f>
        <v>Bouton</v>
      </c>
      <c r="D28" s="1" t="str">
        <f>IF($A28&lt;&gt;"",VLOOKUP($A28,T_stock[],COLUMN()-1,FALSE),"")</f>
        <v>Rond noir rainures blanches</v>
      </c>
      <c r="E28" s="1">
        <f>IF($A28&lt;&gt;"",VLOOKUP($A28,T_stock[],COLUMN()-1,FALSE),"")</f>
        <v>23</v>
      </c>
      <c r="F28" s="3">
        <f>IF($A28&lt;&gt;"",VLOOKUP($A28,T_stock[],COLUMN()-1,FALSE),"")</f>
        <v>0.45</v>
      </c>
      <c r="G28" s="3">
        <f>IF($A28&lt;&gt;"",VLOOKUP($A28,T_stock[],COLUMN()-1,FALSE),"")</f>
        <v>1.6</v>
      </c>
      <c r="H28" s="1">
        <v>16</v>
      </c>
      <c r="I28" s="24">
        <v>41353</v>
      </c>
    </row>
    <row r="29" spans="1:9" ht="15" x14ac:dyDescent="0.3">
      <c r="A29" s="4" t="s">
        <v>58</v>
      </c>
      <c r="B29" s="1" t="s">
        <v>16</v>
      </c>
      <c r="C29" s="1" t="str">
        <f>IF($A29&lt;&gt;"",VLOOKUP($A29,T_stock[],COLUMN()-1,FALSE),"")</f>
        <v>Bouton</v>
      </c>
      <c r="D29" s="1" t="str">
        <f>IF($A29&lt;&gt;"",VLOOKUP($A29,T_stock[],COLUMN()-1,FALSE),"")</f>
        <v>Noir gravé ancre</v>
      </c>
      <c r="E29" s="1">
        <f>IF($A29&lt;&gt;"",VLOOKUP($A29,T_stock[],COLUMN()-1,FALSE),"")</f>
        <v>25</v>
      </c>
      <c r="F29" s="3">
        <f>IF($A29&lt;&gt;"",VLOOKUP($A29,T_stock[],COLUMN()-1,FALSE),"")</f>
        <v>0.45</v>
      </c>
      <c r="G29" s="3">
        <f>IF($A29&lt;&gt;"",VLOOKUP($A29,T_stock[],COLUMN()-1,FALSE),"")</f>
        <v>1.6</v>
      </c>
      <c r="H29" s="1">
        <v>12</v>
      </c>
      <c r="I29" s="24">
        <v>41353</v>
      </c>
    </row>
    <row r="30" spans="1:9" ht="15" x14ac:dyDescent="0.3">
      <c r="A30" s="4" t="s">
        <v>60</v>
      </c>
      <c r="B30" s="1" t="s">
        <v>16</v>
      </c>
      <c r="C30" s="1" t="str">
        <f>IF($A30&lt;&gt;"",VLOOKUP($A30,T_stock[],COLUMN()-1,FALSE),"")</f>
        <v>Bouton</v>
      </c>
      <c r="D30" s="1" t="str">
        <f>IF($A30&lt;&gt;"",VLOOKUP($A30,T_stock[],COLUMN()-1,FALSE),"")</f>
        <v xml:space="preserve">Rond doré et noir </v>
      </c>
      <c r="E30" s="1">
        <f>IF($A30&lt;&gt;"",VLOOKUP($A30,T_stock[],COLUMN()-1,FALSE),"")</f>
        <v>15</v>
      </c>
      <c r="F30" s="3">
        <f>IF($A30&lt;&gt;"",VLOOKUP($A30,T_stock[],COLUMN()-1,FALSE),"")</f>
        <v>0.51</v>
      </c>
      <c r="G30" s="3">
        <f>IF($A30&lt;&gt;"",VLOOKUP($A30,T_stock[],COLUMN()-1,FALSE),"")</f>
        <v>1.8</v>
      </c>
      <c r="H30" s="1">
        <v>20</v>
      </c>
      <c r="I30" s="24">
        <v>41353</v>
      </c>
    </row>
    <row r="31" spans="1:9" ht="15" x14ac:dyDescent="0.3">
      <c r="A31" s="4" t="s">
        <v>62</v>
      </c>
      <c r="B31" s="1" t="s">
        <v>16</v>
      </c>
      <c r="C31" s="1" t="str">
        <f>IF($A31&lt;&gt;"",VLOOKUP($A31,T_stock[],COLUMN()-1,FALSE),"")</f>
        <v>Bouton</v>
      </c>
      <c r="D31" s="1" t="str">
        <f>IF($A31&lt;&gt;"",VLOOKUP($A31,T_stock[],COLUMN()-1,FALSE),"")</f>
        <v>Grand rond violet</v>
      </c>
      <c r="E31" s="1">
        <f>IF($A31&lt;&gt;"",VLOOKUP($A31,T_stock[],COLUMN()-1,FALSE),"")</f>
        <v>25</v>
      </c>
      <c r="F31" s="3">
        <f>IF($A31&lt;&gt;"",VLOOKUP($A31,T_stock[],COLUMN()-1,FALSE),"")</f>
        <v>0.51</v>
      </c>
      <c r="G31" s="3">
        <f>IF($A31&lt;&gt;"",VLOOKUP($A31,T_stock[],COLUMN()-1,FALSE),"")</f>
        <v>1.8</v>
      </c>
      <c r="H31" s="1">
        <v>12</v>
      </c>
      <c r="I31" s="24">
        <v>41353</v>
      </c>
    </row>
    <row r="32" spans="1:9" ht="15" x14ac:dyDescent="0.3">
      <c r="A32" s="19" t="s">
        <v>86</v>
      </c>
      <c r="B32" s="1" t="s">
        <v>16</v>
      </c>
      <c r="C32" s="1" t="str">
        <f>IF($A32&lt;&gt;"",VLOOKUP($A32,T_stock[],COLUMN()-1,FALSE),"")</f>
        <v>Bouton</v>
      </c>
      <c r="D32" s="1" t="str">
        <f>IF($A32&lt;&gt;"",VLOOKUP($A32,T_stock[],COLUMN()-1,FALSE),"")</f>
        <v>Grand rond gris et noir</v>
      </c>
      <c r="E32" s="1">
        <f>IF($A32&lt;&gt;"",VLOOKUP($A32,T_stock[],COLUMN()-1,FALSE),"")</f>
        <v>25</v>
      </c>
      <c r="F32" s="3">
        <f>IF($A32&lt;&gt;"",VLOOKUP($A32,T_stock[],COLUMN()-1,FALSE),"")</f>
        <v>0.51</v>
      </c>
      <c r="G32" s="3">
        <f>IF($A32&lt;&gt;"",VLOOKUP($A32,T_stock[],COLUMN()-1,FALSE),"")</f>
        <v>1.8</v>
      </c>
      <c r="H32" s="1">
        <v>12</v>
      </c>
      <c r="I32" s="24">
        <v>41353</v>
      </c>
    </row>
    <row r="33" spans="1:11" ht="15" x14ac:dyDescent="0.3">
      <c r="A33" s="20" t="s">
        <v>87</v>
      </c>
      <c r="B33" s="7" t="s">
        <v>16</v>
      </c>
      <c r="C33" s="1" t="str">
        <f>IF($A33&lt;&gt;"",VLOOKUP($A33,T_stock[],COLUMN()-1,FALSE),"")</f>
        <v>Bouton</v>
      </c>
      <c r="D33" s="1" t="str">
        <f>IF($A33&lt;&gt;"",VLOOKUP($A33,T_stock[],COLUMN()-1,FALSE),"")</f>
        <v>Très grand métal cœur</v>
      </c>
      <c r="E33" s="1">
        <f>IF($A33&lt;&gt;"",VLOOKUP($A33,T_stock[],COLUMN()-1,FALSE),"")</f>
        <v>23</v>
      </c>
      <c r="F33" s="3">
        <f>IF($A33&lt;&gt;"",VLOOKUP($A33,T_stock[],COLUMN()-1,FALSE),"")</f>
        <v>0.51</v>
      </c>
      <c r="G33" s="3">
        <f>IF($A33&lt;&gt;"",VLOOKUP($A33,T_stock[],COLUMN()-1,FALSE),"")</f>
        <v>1.8</v>
      </c>
      <c r="H33" s="7">
        <v>20</v>
      </c>
      <c r="I33" s="24">
        <v>41353</v>
      </c>
    </row>
    <row r="34" spans="1:11" ht="15" x14ac:dyDescent="0.3">
      <c r="A34" s="17" t="s">
        <v>88</v>
      </c>
      <c r="B34" s="7" t="s">
        <v>108</v>
      </c>
      <c r="C34" s="1" t="str">
        <f>IF($A34&lt;&gt;"",VLOOKUP($A34,T_stock[],COLUMN()-1,FALSE),"")</f>
        <v>Motif</v>
      </c>
      <c r="D34" s="1" t="str">
        <f>IF($A34&lt;&gt;"",VLOOKUP($A34,T_stock[],COLUMN()-1,FALSE),"")</f>
        <v>Drapeau anglais</v>
      </c>
      <c r="E34" s="1">
        <f>IF($A34&lt;&gt;"",VLOOKUP($A34,T_stock[],COLUMN()-1,FALSE),"")</f>
        <v>0</v>
      </c>
      <c r="F34" s="3">
        <f>IF($A34&lt;&gt;"",VLOOKUP($A34,T_stock[],COLUMN()-1,FALSE),"")</f>
        <v>1.1000000000000001</v>
      </c>
      <c r="G34" s="3">
        <f>IF($A34&lt;&gt;"",VLOOKUP($A34,T_stock[],COLUMN()-1,FALSE),"")</f>
        <v>3.9</v>
      </c>
      <c r="H34" s="7">
        <v>5</v>
      </c>
      <c r="I34" s="24">
        <v>41353</v>
      </c>
    </row>
    <row r="35" spans="1:11" ht="15" x14ac:dyDescent="0.3">
      <c r="A35" s="4" t="s">
        <v>68</v>
      </c>
      <c r="B35" s="1" t="s">
        <v>108</v>
      </c>
      <c r="C35" s="1" t="str">
        <f>IF($A35&lt;&gt;"",VLOOKUP($A35,T_stock[],COLUMN()-1,FALSE),"")</f>
        <v>Motif</v>
      </c>
      <c r="D35" s="1" t="str">
        <f>IF($A35&lt;&gt;"",VLOOKUP($A35,T_stock[],COLUMN()-1,FALSE),"")</f>
        <v>Ecusson fleur lys</v>
      </c>
      <c r="E35" s="1">
        <f>IF($A35&lt;&gt;"",VLOOKUP($A35,T_stock[],COLUMN()-1,FALSE),"")</f>
        <v>0</v>
      </c>
      <c r="F35" s="3">
        <f>IF($A35&lt;&gt;"",VLOOKUP($A35,T_stock[],COLUMN()-1,FALSE),"")</f>
        <v>1.1000000000000001</v>
      </c>
      <c r="G35" s="3">
        <f>IF($A35&lt;&gt;"",VLOOKUP($A35,T_stock[],COLUMN()-1,FALSE),"")</f>
        <v>3.9</v>
      </c>
      <c r="H35" s="1">
        <v>5</v>
      </c>
      <c r="I35" s="24">
        <v>41353</v>
      </c>
    </row>
    <row r="36" spans="1:11" ht="15" x14ac:dyDescent="0.3">
      <c r="A36" s="4" t="s">
        <v>65</v>
      </c>
      <c r="B36" s="1" t="s">
        <v>108</v>
      </c>
      <c r="C36" s="1" t="str">
        <f>IF($A36&lt;&gt;"",VLOOKUP($A36,T_stock[],COLUMN()-1,FALSE),"")</f>
        <v>Motif</v>
      </c>
      <c r="D36" s="1" t="str">
        <f>IF($A36&lt;&gt;"",VLOOKUP($A36,T_stock[],COLUMN()-1,FALSE),"")</f>
        <v>Drapeau français</v>
      </c>
      <c r="E36" s="1">
        <f>IF($A36&lt;&gt;"",VLOOKUP($A36,T_stock[],COLUMN()-1,FALSE),"")</f>
        <v>0</v>
      </c>
      <c r="F36" s="3">
        <f>IF($A36&lt;&gt;"",VLOOKUP($A36,T_stock[],COLUMN()-1,FALSE),"")</f>
        <v>1.1000000000000001</v>
      </c>
      <c r="G36" s="3">
        <f>IF($A36&lt;&gt;"",VLOOKUP($A36,T_stock[],COLUMN()-1,FALSE),"")</f>
        <v>3.9</v>
      </c>
      <c r="H36" s="1">
        <v>5</v>
      </c>
      <c r="I36" s="24">
        <v>41353</v>
      </c>
    </row>
    <row r="37" spans="1:11" ht="15" x14ac:dyDescent="0.3">
      <c r="A37" s="4" t="s">
        <v>89</v>
      </c>
      <c r="B37" s="1" t="s">
        <v>108</v>
      </c>
      <c r="C37" s="1" t="str">
        <f>IF($A37&lt;&gt;"",VLOOKUP($A37,T_stock[],COLUMN()-1,FALSE),"")</f>
        <v>Motif</v>
      </c>
      <c r="D37" s="1" t="str">
        <f>IF($A37&lt;&gt;"",VLOOKUP($A37,T_stock[],COLUMN()-1,FALSE),"")</f>
        <v>Cœur paillette noir</v>
      </c>
      <c r="E37" s="1">
        <f>IF($A37&lt;&gt;"",VLOOKUP($A37,T_stock[],COLUMN()-1,FALSE),"")</f>
        <v>0</v>
      </c>
      <c r="F37" s="3">
        <f>IF($A37&lt;&gt;"",VLOOKUP($A37,T_stock[],COLUMN()-1,FALSE),"")</f>
        <v>1.1000000000000001</v>
      </c>
      <c r="G37" s="3">
        <f>IF($A37&lt;&gt;"",VLOOKUP($A37,T_stock[],COLUMN()-1,FALSE),"")</f>
        <v>3.9</v>
      </c>
      <c r="H37" s="1">
        <v>5</v>
      </c>
      <c r="I37" s="24">
        <v>41353</v>
      </c>
    </row>
    <row r="38" spans="1:11" ht="15" x14ac:dyDescent="0.3">
      <c r="A38" s="4" t="s">
        <v>89</v>
      </c>
      <c r="B38" s="1" t="s">
        <v>108</v>
      </c>
      <c r="C38" s="1" t="str">
        <f>IF($A38&lt;&gt;"",VLOOKUP($A38,T_stock[],COLUMN()-1,FALSE),"")</f>
        <v>Motif</v>
      </c>
      <c r="D38" s="1" t="str">
        <f>IF($A38&lt;&gt;"",VLOOKUP($A38,T_stock[],COLUMN()-1,FALSE),"")</f>
        <v>Cœur paillette noir</v>
      </c>
      <c r="E38" s="1">
        <f>IF($A38&lt;&gt;"",VLOOKUP($A38,T_stock[],COLUMN()-1,FALSE),"")</f>
        <v>0</v>
      </c>
      <c r="F38" s="3">
        <f>IF($A38&lt;&gt;"",VLOOKUP($A38,T_stock[],COLUMN()-1,FALSE),"")</f>
        <v>1.1000000000000001</v>
      </c>
      <c r="G38" s="3">
        <f>IF($A38&lt;&gt;"",VLOOKUP($A38,T_stock[],COLUMN()-1,FALSE),"")</f>
        <v>3.9</v>
      </c>
      <c r="H38" s="1">
        <v>5</v>
      </c>
      <c r="I38" s="24">
        <v>41353</v>
      </c>
    </row>
    <row r="39" spans="1:11" ht="15" x14ac:dyDescent="0.3">
      <c r="A39" s="4" t="s">
        <v>70</v>
      </c>
      <c r="B39" s="1" t="s">
        <v>108</v>
      </c>
      <c r="C39" s="1" t="str">
        <f>IF($A39&lt;&gt;"",VLOOKUP($A39,T_stock[],COLUMN()-1,FALSE),"")</f>
        <v>Motif</v>
      </c>
      <c r="D39" s="1" t="str">
        <f>IF($A39&lt;&gt;"",VLOOKUP($A39,T_stock[],COLUMN()-1,FALSE),"")</f>
        <v>Cœur tweed</v>
      </c>
      <c r="E39" s="1">
        <f>IF($A39&lt;&gt;"",VLOOKUP($A39,T_stock[],COLUMN()-1,FALSE),"")</f>
        <v>0</v>
      </c>
      <c r="F39" s="3">
        <f>IF($A39&lt;&gt;"",VLOOKUP($A39,T_stock[],COLUMN()-1,FALSE),"")</f>
        <v>1.94</v>
      </c>
      <c r="G39" s="3">
        <f>IF($A39&lt;&gt;"",VLOOKUP($A39,T_stock[],COLUMN()-1,FALSE),"")</f>
        <v>6.5</v>
      </c>
      <c r="H39" s="1">
        <v>1</v>
      </c>
      <c r="I39" s="24">
        <v>41353</v>
      </c>
      <c r="K39" s="26" t="s">
        <v>153</v>
      </c>
    </row>
    <row r="40" spans="1:11" ht="15" x14ac:dyDescent="0.3">
      <c r="A40" s="4" t="s">
        <v>66</v>
      </c>
      <c r="B40" s="1" t="s">
        <v>108</v>
      </c>
      <c r="C40" s="1" t="str">
        <f>IF($A40&lt;&gt;"",VLOOKUP($A40,T_stock[],COLUMN()-1,FALSE),"")</f>
        <v>Motif</v>
      </c>
      <c r="D40" s="1" t="str">
        <f>IF($A40&lt;&gt;"",VLOOKUP($A40,T_stock[],COLUMN()-1,FALSE),"")</f>
        <v>Cœur paillette rouge</v>
      </c>
      <c r="E40" s="1">
        <f>IF($A40&lt;&gt;"",VLOOKUP($A40,T_stock[],COLUMN()-1,FALSE),"")</f>
        <v>0</v>
      </c>
      <c r="F40" s="3">
        <f>IF($A40&lt;&gt;"",VLOOKUP($A40,T_stock[],COLUMN()-1,FALSE),"")</f>
        <v>1.94</v>
      </c>
      <c r="G40" s="3">
        <f>IF($A40&lt;&gt;"",VLOOKUP($A40,T_stock[],COLUMN()-1,FALSE),"")</f>
        <v>6.5</v>
      </c>
      <c r="H40" s="1">
        <v>5</v>
      </c>
      <c r="I40" s="24">
        <v>41353</v>
      </c>
    </row>
    <row r="41" spans="1:11" ht="15" x14ac:dyDescent="0.3">
      <c r="A41" s="4" t="s">
        <v>90</v>
      </c>
      <c r="B41" s="1" t="s">
        <v>108</v>
      </c>
      <c r="C41" s="1" t="str">
        <f>IF($A41&lt;&gt;"",VLOOKUP($A41,T_stock[],COLUMN()-1,FALSE),"")</f>
        <v>Motif</v>
      </c>
      <c r="D41" s="1" t="str">
        <f>IF($A41&lt;&gt;"",VLOOKUP($A41,T_stock[],COLUMN()-1,FALSE),"")</f>
        <v>Fleur rose</v>
      </c>
      <c r="E41" s="1">
        <f>IF($A41&lt;&gt;"",VLOOKUP($A41,T_stock[],COLUMN()-1,FALSE),"")</f>
        <v>0</v>
      </c>
      <c r="F41" s="3">
        <f>IF($A41&lt;&gt;"",VLOOKUP($A41,T_stock[],COLUMN()-1,FALSE),"")</f>
        <v>1.22</v>
      </c>
      <c r="G41" s="3">
        <f>IF($A41&lt;&gt;"",VLOOKUP($A41,T_stock[],COLUMN()-1,FALSE),"")</f>
        <v>4.3</v>
      </c>
      <c r="H41" s="1">
        <v>5</v>
      </c>
      <c r="I41" s="24">
        <v>41353</v>
      </c>
    </row>
    <row r="42" spans="1:11" ht="15" x14ac:dyDescent="0.3">
      <c r="A42" s="4" t="s">
        <v>91</v>
      </c>
      <c r="B42" s="1" t="s">
        <v>108</v>
      </c>
      <c r="C42" s="1" t="str">
        <f>IF($A42&lt;&gt;"",VLOOKUP($A42,T_stock[],COLUMN()-1,FALSE),"")</f>
        <v>Motif</v>
      </c>
      <c r="D42" s="1" t="str">
        <f>IF($A42&lt;&gt;"",VLOOKUP($A42,T_stock[],COLUMN()-1,FALSE),"")</f>
        <v>Tête de mort brillante</v>
      </c>
      <c r="E42" s="1">
        <f>IF($A42&lt;&gt;"",VLOOKUP($A42,T_stock[],COLUMN()-1,FALSE),"")</f>
        <v>0</v>
      </c>
      <c r="F42" s="3">
        <f>IF($A42&lt;&gt;"",VLOOKUP($A42,T_stock[],COLUMN()-1,FALSE),"")</f>
        <v>0.8</v>
      </c>
      <c r="G42" s="3">
        <f>IF($A42&lt;&gt;"",VLOOKUP($A42,T_stock[],COLUMN()-1,FALSE),"")</f>
        <v>2.8</v>
      </c>
      <c r="H42" s="1">
        <v>5</v>
      </c>
      <c r="I42" s="24">
        <v>41353</v>
      </c>
    </row>
    <row r="43" spans="1:11" ht="15" x14ac:dyDescent="0.3">
      <c r="A43" s="4" t="s">
        <v>92</v>
      </c>
      <c r="B43" s="1" t="s">
        <v>108</v>
      </c>
      <c r="C43" s="1" t="str">
        <f>IF($A43&lt;&gt;"",VLOOKUP($A43,T_stock[],COLUMN()-1,FALSE),"")</f>
        <v>Motif</v>
      </c>
      <c r="D43" s="1" t="str">
        <f>IF($A43&lt;&gt;"",VLOOKUP($A43,T_stock[],COLUMN()-1,FALSE),"")</f>
        <v>3 cœurs brillants rouges</v>
      </c>
      <c r="E43" s="1">
        <f>IF($A43&lt;&gt;"",VLOOKUP($A43,T_stock[],COLUMN()-1,FALSE),"")</f>
        <v>0</v>
      </c>
      <c r="F43" s="3">
        <f>IF($A43&lt;&gt;"",VLOOKUP($A43,T_stock[],COLUMN()-1,FALSE),"")</f>
        <v>1.39</v>
      </c>
      <c r="G43" s="3">
        <f>IF($A43&lt;&gt;"",VLOOKUP($A43,T_stock[],COLUMN()-1,FALSE),"")</f>
        <v>4.8</v>
      </c>
      <c r="H43" s="1">
        <v>5</v>
      </c>
      <c r="I43" s="24">
        <v>41353</v>
      </c>
    </row>
    <row r="44" spans="1:11" ht="15" x14ac:dyDescent="0.3">
      <c r="A44" s="4" t="s">
        <v>93</v>
      </c>
      <c r="B44" s="1" t="s">
        <v>108</v>
      </c>
      <c r="C44" s="1" t="str">
        <f>IF($A44&lt;&gt;"",VLOOKUP($A44,T_stock[],COLUMN()-1,FALSE),"")</f>
        <v>Motif</v>
      </c>
      <c r="D44" s="1" t="str">
        <f>IF($A44&lt;&gt;"",VLOOKUP($A44,T_stock[],COLUMN()-1,FALSE),"")</f>
        <v>3 fleurs brillantes roses</v>
      </c>
      <c r="E44" s="1">
        <f>IF($A44&lt;&gt;"",VLOOKUP($A44,T_stock[],COLUMN()-1,FALSE),"")</f>
        <v>0</v>
      </c>
      <c r="F44" s="3">
        <f>IF($A44&lt;&gt;"",VLOOKUP($A44,T_stock[],COLUMN()-1,FALSE),"")</f>
        <v>1.39</v>
      </c>
      <c r="G44" s="3">
        <f>IF($A44&lt;&gt;"",VLOOKUP($A44,T_stock[],COLUMN()-1,FALSE),"")</f>
        <v>4.8</v>
      </c>
      <c r="H44" s="1">
        <v>3</v>
      </c>
      <c r="I44" s="24">
        <v>41353</v>
      </c>
    </row>
    <row r="45" spans="1:11" ht="15" x14ac:dyDescent="0.3">
      <c r="A45" s="4" t="s">
        <v>93</v>
      </c>
      <c r="B45" s="1" t="s">
        <v>108</v>
      </c>
      <c r="C45" s="1" t="str">
        <f>IF($A45&lt;&gt;"",VLOOKUP($A45,T_stock[],COLUMN()-1,FALSE),"")</f>
        <v>Motif</v>
      </c>
      <c r="D45" s="1" t="str">
        <f>IF($A45&lt;&gt;"",VLOOKUP($A45,T_stock[],COLUMN()-1,FALSE),"")</f>
        <v>3 fleurs brillantes roses</v>
      </c>
      <c r="E45" s="1">
        <f>IF($A45&lt;&gt;"",VLOOKUP($A45,T_stock[],COLUMN()-1,FALSE),"")</f>
        <v>0</v>
      </c>
      <c r="F45" s="3">
        <f>IF($A45&lt;&gt;"",VLOOKUP($A45,T_stock[],COLUMN()-1,FALSE),"")</f>
        <v>1.39</v>
      </c>
      <c r="G45" s="3">
        <f>IF($A45&lt;&gt;"",VLOOKUP($A45,T_stock[],COLUMN()-1,FALSE),"")</f>
        <v>4.8</v>
      </c>
      <c r="H45" s="1">
        <v>5</v>
      </c>
      <c r="I45" s="24">
        <v>41353</v>
      </c>
    </row>
    <row r="46" spans="1:11" ht="15" x14ac:dyDescent="0.3">
      <c r="A46" s="4" t="s">
        <v>94</v>
      </c>
      <c r="B46" s="1" t="s">
        <v>108</v>
      </c>
      <c r="C46" s="1" t="str">
        <f>IF($A46&lt;&gt;"",VLOOKUP($A46,T_stock[],COLUMN()-1,FALSE),"")</f>
        <v>Motif</v>
      </c>
      <c r="D46" s="1" t="str">
        <f>IF($A46&lt;&gt;"",VLOOKUP($A46,T_stock[],COLUMN()-1,FALSE),"")</f>
        <v>Timbre Tour Eiffel</v>
      </c>
      <c r="E46" s="1">
        <f>IF($A46&lt;&gt;"",VLOOKUP($A46,T_stock[],COLUMN()-1,FALSE),"")</f>
        <v>0</v>
      </c>
      <c r="F46" s="3">
        <f>IF($A46&lt;&gt;"",VLOOKUP($A46,T_stock[],COLUMN()-1,FALSE),"")</f>
        <v>1.01</v>
      </c>
      <c r="G46" s="3">
        <f>IF($A46&lt;&gt;"",VLOOKUP($A46,T_stock[],COLUMN()-1,FALSE),"")</f>
        <v>3.5</v>
      </c>
      <c r="H46" s="1">
        <v>10</v>
      </c>
      <c r="I46" s="24">
        <v>41353</v>
      </c>
    </row>
    <row r="47" spans="1:11" ht="15" x14ac:dyDescent="0.3">
      <c r="A47" s="4" t="s">
        <v>95</v>
      </c>
      <c r="B47" s="1" t="s">
        <v>108</v>
      </c>
      <c r="C47" s="1" t="str">
        <f>IF($A47&lt;&gt;"",VLOOKUP($A47,T_stock[],COLUMN()-1,FALSE),"")</f>
        <v>Motif</v>
      </c>
      <c r="D47" s="1" t="str">
        <f>IF($A47&lt;&gt;"",VLOOKUP($A47,T_stock[],COLUMN()-1,FALSE),"")</f>
        <v>Rond racing</v>
      </c>
      <c r="E47" s="1">
        <f>IF($A47&lt;&gt;"",VLOOKUP($A47,T_stock[],COLUMN()-1,FALSE),"")</f>
        <v>0</v>
      </c>
      <c r="F47" s="3">
        <f>IF($A47&lt;&gt;"",VLOOKUP($A47,T_stock[],COLUMN()-1,FALSE),"")</f>
        <v>0.95</v>
      </c>
      <c r="G47" s="3">
        <f>IF($A47&lt;&gt;"",VLOOKUP($A47,T_stock[],COLUMN()-1,FALSE),"")</f>
        <v>3.2</v>
      </c>
      <c r="H47" s="1">
        <v>5</v>
      </c>
      <c r="I47" s="24">
        <v>41353</v>
      </c>
    </row>
    <row r="48" spans="1:11" ht="15" x14ac:dyDescent="0.3">
      <c r="A48" s="4" t="s">
        <v>96</v>
      </c>
      <c r="B48" s="1" t="s">
        <v>108</v>
      </c>
      <c r="C48" s="1" t="str">
        <f>IF($A48&lt;&gt;"",VLOOKUP($A48,T_stock[],COLUMN()-1,FALSE),"")</f>
        <v>Motif</v>
      </c>
      <c r="D48" s="1" t="str">
        <f>IF($A48&lt;&gt;"",VLOOKUP($A48,T_stock[],COLUMN()-1,FALSE),"")</f>
        <v>Chat</v>
      </c>
      <c r="E48" s="1">
        <f>IF($A48&lt;&gt;"",VLOOKUP($A48,T_stock[],COLUMN()-1,FALSE),"")</f>
        <v>0</v>
      </c>
      <c r="F48" s="3">
        <f>IF($A48&lt;&gt;"",VLOOKUP($A48,T_stock[],COLUMN()-1,FALSE),"")</f>
        <v>1.56</v>
      </c>
      <c r="G48" s="3">
        <f>IF($A48&lt;&gt;"",VLOOKUP($A48,T_stock[],COLUMN()-1,FALSE),"")</f>
        <v>5.3</v>
      </c>
      <c r="H48" s="1">
        <v>5</v>
      </c>
      <c r="I48" s="24">
        <v>41353</v>
      </c>
    </row>
    <row r="49" spans="1:9" ht="15" x14ac:dyDescent="0.3">
      <c r="A49" s="4" t="s">
        <v>97</v>
      </c>
      <c r="B49" s="1" t="s">
        <v>108</v>
      </c>
      <c r="C49" s="1" t="str">
        <f>IF($A49&lt;&gt;"",VLOOKUP($A49,T_stock[],COLUMN()-1,FALSE),"")</f>
        <v>A riveter</v>
      </c>
      <c r="D49" s="1" t="str">
        <f>IF($A49&lt;&gt;"",VLOOKUP($A49,T_stock[],COLUMN()-1,FALSE),"")</f>
        <v>Œillet noir</v>
      </c>
      <c r="E49" s="1" t="str">
        <f>IF($A49&lt;&gt;"",VLOOKUP($A49,T_stock[],COLUMN()-1,FALSE),"")</f>
        <v>5mm</v>
      </c>
      <c r="F49" s="3">
        <f>IF($A49&lt;&gt;"",VLOOKUP($A49,T_stock[],COLUMN()-1,FALSE),"")</f>
        <v>2.95</v>
      </c>
      <c r="G49" s="3">
        <f>IF($A49&lt;&gt;"",VLOOKUP($A49,T_stock[],COLUMN()-1,FALSE),"")</f>
        <v>8.9</v>
      </c>
      <c r="H49" s="1">
        <v>5</v>
      </c>
      <c r="I49" s="24">
        <v>41353</v>
      </c>
    </row>
    <row r="50" spans="1:9" ht="15" x14ac:dyDescent="0.3">
      <c r="A50" s="4" t="s">
        <v>98</v>
      </c>
      <c r="B50" s="1" t="s">
        <v>108</v>
      </c>
      <c r="C50" s="1" t="str">
        <f>IF($A50&lt;&gt;"",VLOOKUP($A50,T_stock[],COLUMN()-1,FALSE),"")</f>
        <v>Fil</v>
      </c>
      <c r="D50" s="1" t="str">
        <f>IF($A50&lt;&gt;"",VLOOKUP($A50,T_stock[],COLUMN()-1,FALSE),"")</f>
        <v>Lastex blanc</v>
      </c>
      <c r="E50" s="1">
        <f>IF($A50&lt;&gt;"",VLOOKUP($A50,T_stock[],COLUMN()-1,FALSE),"")</f>
        <v>0</v>
      </c>
      <c r="F50" s="3">
        <f>IF($A50&lt;&gt;"",VLOOKUP($A50,T_stock[],COLUMN()-1,FALSE),"")</f>
        <v>0.85</v>
      </c>
      <c r="G50" s="3">
        <f>IF($A50&lt;&gt;"",VLOOKUP($A50,T_stock[],COLUMN()-1,FALSE),"")</f>
        <v>2.9</v>
      </c>
      <c r="H50" s="1">
        <v>10</v>
      </c>
      <c r="I50" s="24">
        <v>41353</v>
      </c>
    </row>
    <row r="51" spans="1:9" ht="15" x14ac:dyDescent="0.3">
      <c r="A51" s="4" t="s">
        <v>99</v>
      </c>
      <c r="B51" s="1" t="s">
        <v>108</v>
      </c>
      <c r="C51" s="1" t="str">
        <f>IF($A51&lt;&gt;"",VLOOKUP($A51,T_stock[],COLUMN()-1,FALSE),"")</f>
        <v>Fil</v>
      </c>
      <c r="D51" s="1" t="str">
        <f>IF($A51&lt;&gt;"",VLOOKUP($A51,T_stock[],COLUMN()-1,FALSE),"")</f>
        <v>Lastex noir</v>
      </c>
      <c r="E51" s="1">
        <f>IF($A51&lt;&gt;"",VLOOKUP($A51,T_stock[],COLUMN()-1,FALSE),"")</f>
        <v>0</v>
      </c>
      <c r="F51" s="3">
        <f>IF($A51&lt;&gt;"",VLOOKUP($A51,T_stock[],COLUMN()-1,FALSE),"")</f>
        <v>0.85</v>
      </c>
      <c r="G51" s="3">
        <f>IF($A51&lt;&gt;"",VLOOKUP($A51,T_stock[],COLUMN()-1,FALSE),"")</f>
        <v>2.9</v>
      </c>
      <c r="H51" s="1">
        <v>10</v>
      </c>
      <c r="I51" s="24">
        <v>41353</v>
      </c>
    </row>
    <row r="52" spans="1:9" ht="15" x14ac:dyDescent="0.3">
      <c r="A52" s="4" t="s">
        <v>99</v>
      </c>
      <c r="B52" s="1" t="s">
        <v>108</v>
      </c>
      <c r="C52" s="1" t="str">
        <f>IF($A52&lt;&gt;"",VLOOKUP($A52,T_stock[],COLUMN()-1,FALSE),"")</f>
        <v>Fil</v>
      </c>
      <c r="D52" s="1" t="str">
        <f>IF($A52&lt;&gt;"",VLOOKUP($A52,T_stock[],COLUMN()-1,FALSE),"")</f>
        <v>Lastex noir</v>
      </c>
      <c r="E52" s="1">
        <f>IF($A52&lt;&gt;"",VLOOKUP($A52,T_stock[],COLUMN()-1,FALSE),"")</f>
        <v>0</v>
      </c>
      <c r="F52" s="3">
        <f>IF($A52&lt;&gt;"",VLOOKUP($A52,T_stock[],COLUMN()-1,FALSE),"")</f>
        <v>0.85</v>
      </c>
      <c r="G52" s="3">
        <f>IF($A52&lt;&gt;"",VLOOKUP($A52,T_stock[],COLUMN()-1,FALSE),"")</f>
        <v>2.9</v>
      </c>
      <c r="H52" s="1">
        <v>5</v>
      </c>
      <c r="I52" s="24">
        <v>41353</v>
      </c>
    </row>
    <row r="53" spans="1:9" ht="15" x14ac:dyDescent="0.3">
      <c r="A53" s="4" t="s">
        <v>99</v>
      </c>
      <c r="B53" s="1" t="s">
        <v>108</v>
      </c>
      <c r="C53" s="1" t="str">
        <f>IF($A53&lt;&gt;"",VLOOKUP($A53,T_stock[],COLUMN()-1,FALSE),"")</f>
        <v>Fil</v>
      </c>
      <c r="D53" s="1" t="str">
        <f>IF($A53&lt;&gt;"",VLOOKUP($A53,T_stock[],COLUMN()-1,FALSE),"")</f>
        <v>Lastex noir</v>
      </c>
      <c r="E53" s="1">
        <f>IF($A53&lt;&gt;"",VLOOKUP($A53,T_stock[],COLUMN()-1,FALSE),"")</f>
        <v>0</v>
      </c>
      <c r="F53" s="3">
        <f>IF($A53&lt;&gt;"",VLOOKUP($A53,T_stock[],COLUMN()-1,FALSE),"")</f>
        <v>0.85</v>
      </c>
      <c r="G53" s="3">
        <f>IF($A53&lt;&gt;"",VLOOKUP($A53,T_stock[],COLUMN()-1,FALSE),"")</f>
        <v>2.9</v>
      </c>
      <c r="H53" s="1">
        <v>5</v>
      </c>
      <c r="I53" s="24">
        <v>41353</v>
      </c>
    </row>
    <row r="54" spans="1:9" ht="15" x14ac:dyDescent="0.3">
      <c r="A54" s="4" t="s">
        <v>100</v>
      </c>
      <c r="B54" s="1" t="s">
        <v>108</v>
      </c>
      <c r="C54" s="1" t="str">
        <f>IF($A54&lt;&gt;"",VLOOKUP($A54,T_stock[],COLUMN()-1,FALSE),"")</f>
        <v>Mercerie</v>
      </c>
      <c r="D54" s="1" t="str">
        <f>IF($A54&lt;&gt;"",VLOOKUP($A54,T_stock[],COLUMN()-1,FALSE),"")</f>
        <v>Attache bretelle blanche</v>
      </c>
      <c r="E54" s="1">
        <f>IF($A54&lt;&gt;"",VLOOKUP($A54,T_stock[],COLUMN()-1,FALSE),"")</f>
        <v>0</v>
      </c>
      <c r="F54" s="3">
        <f>IF($A54&lt;&gt;"",VLOOKUP($A54,T_stock[],COLUMN()-1,FALSE),"")</f>
        <v>2.6</v>
      </c>
      <c r="G54" s="3">
        <f>IF($A54&lt;&gt;"",VLOOKUP($A54,T_stock[],COLUMN()-1,FALSE),"")</f>
        <v>7.1</v>
      </c>
      <c r="H54" s="1">
        <v>5</v>
      </c>
      <c r="I54" s="24">
        <v>41353</v>
      </c>
    </row>
    <row r="55" spans="1:9" ht="15" x14ac:dyDescent="0.3">
      <c r="A55" s="4" t="s">
        <v>101</v>
      </c>
      <c r="B55" s="1" t="s">
        <v>108</v>
      </c>
      <c r="C55" s="1" t="str">
        <f>IF($A55&lt;&gt;"",VLOOKUP($A55,T_stock[],COLUMN()-1,FALSE),"")</f>
        <v>Mercerie</v>
      </c>
      <c r="D55" s="1" t="str">
        <f>IF($A55&lt;&gt;"",VLOOKUP($A55,T_stock[],COLUMN()-1,FALSE),"")</f>
        <v>Craie blanche</v>
      </c>
      <c r="E55" s="1">
        <f>IF($A55&lt;&gt;"",VLOOKUP($A55,T_stock[],COLUMN()-1,FALSE),"")</f>
        <v>0</v>
      </c>
      <c r="F55" s="3">
        <f>IF($A55&lt;&gt;"",VLOOKUP($A55,T_stock[],COLUMN()-1,FALSE),"")</f>
        <v>0.7</v>
      </c>
      <c r="G55" s="3">
        <f>IF($A55&lt;&gt;"",VLOOKUP($A55,T_stock[],COLUMN()-1,FALSE),"")</f>
        <v>2.5</v>
      </c>
      <c r="H55" s="1">
        <v>5</v>
      </c>
      <c r="I55" s="24">
        <v>41353</v>
      </c>
    </row>
    <row r="56" spans="1:9" ht="15" x14ac:dyDescent="0.3">
      <c r="A56" s="4" t="s">
        <v>101</v>
      </c>
      <c r="B56" s="1" t="s">
        <v>108</v>
      </c>
      <c r="C56" s="1" t="str">
        <f>IF($A56&lt;&gt;"",VLOOKUP($A56,T_stock[],COLUMN()-1,FALSE),"")</f>
        <v>Mercerie</v>
      </c>
      <c r="D56" s="1" t="str">
        <f>IF($A56&lt;&gt;"",VLOOKUP($A56,T_stock[],COLUMN()-1,FALSE),"")</f>
        <v>Craie blanche</v>
      </c>
      <c r="E56" s="1">
        <f>IF($A56&lt;&gt;"",VLOOKUP($A56,T_stock[],COLUMN()-1,FALSE),"")</f>
        <v>0</v>
      </c>
      <c r="F56" s="3">
        <f>IF($A56&lt;&gt;"",VLOOKUP($A56,T_stock[],COLUMN()-1,FALSE),"")</f>
        <v>0.7</v>
      </c>
      <c r="G56" s="3">
        <f>IF($A56&lt;&gt;"",VLOOKUP($A56,T_stock[],COLUMN()-1,FALSE),"")</f>
        <v>2.5</v>
      </c>
      <c r="H56" s="1">
        <v>5</v>
      </c>
      <c r="I56" s="24">
        <v>41353</v>
      </c>
    </row>
    <row r="57" spans="1:9" ht="15" x14ac:dyDescent="0.3">
      <c r="A57" s="4" t="s">
        <v>102</v>
      </c>
      <c r="B57" s="1" t="s">
        <v>108</v>
      </c>
      <c r="C57" s="1" t="str">
        <f>IF($A57&lt;&gt;"",VLOOKUP($A57,T_stock[],COLUMN()-1,FALSE),"")</f>
        <v>Mercerie</v>
      </c>
      <c r="D57" s="1" t="str">
        <f>IF($A57&lt;&gt;"",VLOOKUP($A57,T_stock[],COLUMN()-1,FALSE),"")</f>
        <v>Aimant</v>
      </c>
      <c r="E57" s="1">
        <f>IF($A57&lt;&gt;"",VLOOKUP($A57,T_stock[],COLUMN()-1,FALSE),"")</f>
        <v>0</v>
      </c>
      <c r="F57" s="3">
        <f>IF($A57&lt;&gt;"",VLOOKUP($A57,T_stock[],COLUMN()-1,FALSE),"")</f>
        <v>1.02</v>
      </c>
      <c r="G57" s="3">
        <f>IF($A57&lt;&gt;"",VLOOKUP($A57,T_stock[],COLUMN()-1,FALSE),"")</f>
        <v>3.1</v>
      </c>
      <c r="H57" s="1">
        <v>5</v>
      </c>
      <c r="I57" s="24">
        <v>41353</v>
      </c>
    </row>
    <row r="58" spans="1:9" ht="15" x14ac:dyDescent="0.3">
      <c r="A58" s="4" t="s">
        <v>103</v>
      </c>
      <c r="B58" s="1" t="s">
        <v>108</v>
      </c>
      <c r="C58" s="1" t="str">
        <f>IF($A58&lt;&gt;"",VLOOKUP($A58,T_stock[],COLUMN()-1,FALSE),"")</f>
        <v>Mercerie</v>
      </c>
      <c r="D58" s="1" t="str">
        <f>IF($A58&lt;&gt;"",VLOOKUP($A58,T_stock[],COLUMN()-1,FALSE),"")</f>
        <v>Pelote épingles</v>
      </c>
      <c r="E58" s="1">
        <f>IF($A58&lt;&gt;"",VLOOKUP($A58,T_stock[],COLUMN()-1,FALSE),"")</f>
        <v>0</v>
      </c>
      <c r="F58" s="3">
        <f>IF($A58&lt;&gt;"",VLOOKUP($A58,T_stock[],COLUMN()-1,FALSE),"")</f>
        <v>7.64</v>
      </c>
      <c r="G58" s="3">
        <f>IF($A58&lt;&gt;"",VLOOKUP($A58,T_stock[],COLUMN()-1,FALSE),"")</f>
        <v>18.5</v>
      </c>
      <c r="H58" s="1">
        <v>1</v>
      </c>
      <c r="I58" s="24">
        <v>41353</v>
      </c>
    </row>
    <row r="59" spans="1:9" ht="15" x14ac:dyDescent="0.3">
      <c r="A59" s="4" t="s">
        <v>104</v>
      </c>
      <c r="B59" s="1" t="s">
        <v>108</v>
      </c>
      <c r="C59" s="1" t="str">
        <f>IF($A59&lt;&gt;"",VLOOKUP($A59,T_stock[],COLUMN()-1,FALSE),"")</f>
        <v>Mercerie</v>
      </c>
      <c r="D59" s="1" t="str">
        <f>IF($A59&lt;&gt;"",VLOOKUP($A59,T_stock[],COLUMN()-1,FALSE),"")</f>
        <v>Epingles Bohin 100g</v>
      </c>
      <c r="E59" s="1">
        <f>IF($A59&lt;&gt;"",VLOOKUP($A59,T_stock[],COLUMN()-1,FALSE),"")</f>
        <v>4</v>
      </c>
      <c r="F59" s="3">
        <f>IF($A59&lt;&gt;"",VLOOKUP($A59,T_stock[],COLUMN()-1,FALSE),"")</f>
        <v>5.8</v>
      </c>
      <c r="G59" s="3">
        <f>IF($A59&lt;&gt;"",VLOOKUP($A59,T_stock[],COLUMN()-1,FALSE),"")</f>
        <v>16</v>
      </c>
      <c r="H59" s="1">
        <v>5</v>
      </c>
      <c r="I59" s="24">
        <v>41353</v>
      </c>
    </row>
    <row r="60" spans="1:9" ht="15" x14ac:dyDescent="0.3">
      <c r="A60" s="4" t="s">
        <v>105</v>
      </c>
      <c r="B60" s="1" t="s">
        <v>108</v>
      </c>
      <c r="C60" s="1" t="str">
        <f>IF($A60&lt;&gt;"",VLOOKUP($A60,T_stock[],COLUMN()-1,FALSE),"")</f>
        <v>Mercerie</v>
      </c>
      <c r="D60" s="1" t="str">
        <f>IF($A60&lt;&gt;"",VLOOKUP($A60,T_stock[],COLUMN()-1,FALSE),"")</f>
        <v>Epingles tête verre</v>
      </c>
      <c r="E60" s="1" t="str">
        <f>IF($A60&lt;&gt;"",VLOOKUP($A60,T_stock[],COLUMN()-1,FALSE),"")</f>
        <v>30x0,60</v>
      </c>
      <c r="F60" s="3">
        <f>IF($A60&lt;&gt;"",VLOOKUP($A60,T_stock[],COLUMN()-1,FALSE),"")</f>
        <v>1.76</v>
      </c>
      <c r="G60" s="3">
        <f>IF($A60&lt;&gt;"",VLOOKUP($A60,T_stock[],COLUMN()-1,FALSE),"")</f>
        <v>5.5</v>
      </c>
      <c r="H60" s="1">
        <v>5</v>
      </c>
      <c r="I60" s="24">
        <v>41353</v>
      </c>
    </row>
    <row r="61" spans="1:9" ht="15" x14ac:dyDescent="0.3">
      <c r="A61" s="4" t="s">
        <v>106</v>
      </c>
      <c r="B61" s="1" t="s">
        <v>108</v>
      </c>
      <c r="C61" s="1" t="str">
        <f>IF($A61&lt;&gt;"",VLOOKUP($A61,T_stock[],COLUMN()-1,FALSE),"")</f>
        <v>Mercerie</v>
      </c>
      <c r="D61" s="1" t="str">
        <f>IF($A61&lt;&gt;"",VLOOKUP($A61,T_stock[],COLUMN()-1,FALSE),"")</f>
        <v>Epingles Bohin 50g</v>
      </c>
      <c r="E61" s="28" t="s">
        <v>143</v>
      </c>
      <c r="F61" s="3">
        <f>IF($A61&lt;&gt;"",VLOOKUP($A61,T_stock[],COLUMN()-1,FALSE),"")</f>
        <v>2.9</v>
      </c>
      <c r="G61" s="3">
        <f>IF($A61&lt;&gt;"",VLOOKUP($A61,T_stock[],COLUMN()-1,FALSE),"")</f>
        <v>8.6999999999999993</v>
      </c>
      <c r="H61" s="1">
        <v>5</v>
      </c>
      <c r="I61" s="24">
        <v>41353</v>
      </c>
    </row>
    <row r="62" spans="1:9" ht="15" x14ac:dyDescent="0.3">
      <c r="A62" s="4" t="s">
        <v>107</v>
      </c>
      <c r="B62" s="1" t="s">
        <v>108</v>
      </c>
      <c r="C62" s="1" t="str">
        <f>IF($A62&lt;&gt;"",VLOOKUP($A62,T_stock[],COLUMN()-1,FALSE),"")</f>
        <v>Mercerie</v>
      </c>
      <c r="D62" s="1" t="str">
        <f>IF($A62&lt;&gt;"",VLOOKUP($A62,T_stock[],COLUMN()-1,FALSE),"")</f>
        <v>Remailleur</v>
      </c>
      <c r="E62" s="1">
        <f>IF($A62&lt;&gt;"",VLOOKUP($A62,T_stock[],COLUMN()-1,FALSE),"")</f>
        <v>0</v>
      </c>
      <c r="F62" s="3">
        <f>IF($A62&lt;&gt;"",VLOOKUP($A62,T_stock[],COLUMN()-1,FALSE),"")</f>
        <v>2.0499999999999998</v>
      </c>
      <c r="G62" s="3">
        <f>IF($A62&lt;&gt;"",VLOOKUP($A62,T_stock[],COLUMN()-1,FALSE),"")</f>
        <v>6.1</v>
      </c>
      <c r="H62" s="1">
        <v>5</v>
      </c>
      <c r="I62" s="24">
        <v>41353</v>
      </c>
    </row>
    <row r="63" spans="1:9" ht="15" x14ac:dyDescent="0.3">
      <c r="A63" s="4" t="s">
        <v>155</v>
      </c>
      <c r="B63" s="1" t="s">
        <v>16</v>
      </c>
      <c r="C63" s="1" t="str">
        <f>IF($A63&lt;&gt;"",VLOOKUP($A63,T_stock[],COLUMN()-1,FALSE),"")</f>
        <v>Fil</v>
      </c>
      <c r="D63" s="1" t="str">
        <f>IF($A63&lt;&gt;"",VLOOKUP($A63,T_stock[],COLUMN()-1,FALSE),"")</f>
        <v>St Pierre marine</v>
      </c>
      <c r="E63" s="1">
        <f>IF($A63&lt;&gt;"",VLOOKUP($A63,T_stock[],COLUMN()-1,FALSE),"")</f>
        <v>0</v>
      </c>
      <c r="F63" s="3">
        <f>IF($A63&lt;&gt;"",VLOOKUP($A63,T_stock[],COLUMN()-1,FALSE),"")</f>
        <v>0.7</v>
      </c>
      <c r="G63" s="3">
        <f>IF($A63&lt;&gt;"",VLOOKUP($A63,T_stock[],COLUMN()-1,FALSE),"")</f>
        <v>2.1</v>
      </c>
      <c r="H63" s="1">
        <v>5</v>
      </c>
      <c r="I63" s="24">
        <v>41353</v>
      </c>
    </row>
    <row r="64" spans="1:9" ht="15" x14ac:dyDescent="0.3">
      <c r="A64" s="4" t="s">
        <v>156</v>
      </c>
      <c r="B64" s="1" t="s">
        <v>16</v>
      </c>
      <c r="C64" s="1" t="str">
        <f>IF($A64&lt;&gt;"",VLOOKUP($A64,T_stock[],COLUMN()-1,FALSE),"")</f>
        <v>Fil</v>
      </c>
      <c r="D64" s="1" t="str">
        <f>IF($A64&lt;&gt;"",VLOOKUP($A64,T_stock[],COLUMN()-1,FALSE),"")</f>
        <v>St Pierre blanc</v>
      </c>
      <c r="E64" s="1">
        <f>IF($A64&lt;&gt;"",VLOOKUP($A64,T_stock[],COLUMN()-1,FALSE),"")</f>
        <v>0</v>
      </c>
      <c r="F64" s="3">
        <f>IF($A64&lt;&gt;"",VLOOKUP($A64,T_stock[],COLUMN()-1,FALSE),"")</f>
        <v>0.7</v>
      </c>
      <c r="G64" s="3">
        <f>IF($A64&lt;&gt;"",VLOOKUP($A64,T_stock[],COLUMN()-1,FALSE),"")</f>
        <v>2.1</v>
      </c>
      <c r="H64" s="1">
        <v>5</v>
      </c>
      <c r="I64" s="24">
        <v>41354</v>
      </c>
    </row>
    <row r="65" spans="1:9" ht="15" x14ac:dyDescent="0.3">
      <c r="A65" s="4" t="s">
        <v>181</v>
      </c>
      <c r="B65" s="1" t="s">
        <v>16</v>
      </c>
      <c r="C65" s="1" t="str">
        <f>IF($A65&lt;&gt;"",VLOOKUP($A65,T_stock[],COLUMN()-1,FALSE),"")</f>
        <v>Fil</v>
      </c>
      <c r="D65" s="1" t="str">
        <f>IF($A65&lt;&gt;"",VLOOKUP($A65,T_stock[],COLUMN()-1,FALSE),"")</f>
        <v>St Pierre noir</v>
      </c>
      <c r="E65" s="1">
        <f>IF($A65&lt;&gt;"",VLOOKUP($A65,T_stock[],COLUMN()-1,FALSE),"")</f>
        <v>0</v>
      </c>
      <c r="F65" s="3">
        <f>IF($A65&lt;&gt;"",VLOOKUP($A65,T_stock[],COLUMN()-1,FALSE),"")</f>
        <v>0.7</v>
      </c>
      <c r="G65" s="3">
        <f>IF($A65&lt;&gt;"",VLOOKUP($A65,T_stock[],COLUMN()-1,FALSE),"")</f>
        <v>2.1</v>
      </c>
      <c r="H65" s="1">
        <v>5</v>
      </c>
      <c r="I65" s="24">
        <v>41355</v>
      </c>
    </row>
    <row r="66" spans="1:9" ht="15" x14ac:dyDescent="0.3">
      <c r="A66" s="4" t="s">
        <v>198</v>
      </c>
      <c r="B66" s="1"/>
      <c r="C66" s="1" t="str">
        <f>IF($A66&lt;&gt;"",VLOOKUP($A66,T_stock[],COLUMN()-1,FALSE),"")</f>
        <v>Fil</v>
      </c>
      <c r="D66" s="1" t="str">
        <f>IF($A66&lt;&gt;"",VLOOKUP($A66,T_stock[],COLUMN()-1,FALSE),"")</f>
        <v>Câblé cheval vert blanc</v>
      </c>
      <c r="E66" s="1">
        <f>IF($A66&lt;&gt;"",VLOOKUP($A66,T_stock[],COLUMN()-1,FALSE),"")</f>
        <v>40</v>
      </c>
      <c r="F66" s="3">
        <f>IF($A66&lt;&gt;"",VLOOKUP($A66,T_stock[],COLUMN()-1,FALSE),"")</f>
        <v>3.58</v>
      </c>
      <c r="G66" s="3">
        <f>IF($A66&lt;&gt;"",VLOOKUP($A66,T_stock[],COLUMN()-1,FALSE),"")</f>
        <v>10.7</v>
      </c>
      <c r="H66" s="27">
        <v>1</v>
      </c>
      <c r="I66" s="24"/>
    </row>
    <row r="67" spans="1:9" ht="15" x14ac:dyDescent="0.3">
      <c r="A67" s="4" t="s">
        <v>201</v>
      </c>
      <c r="B67" s="1"/>
      <c r="C67" s="1" t="str">
        <f>IF($A67&lt;&gt;"",VLOOKUP($A67,T_stock[],COLUMN()-1,FALSE),"")</f>
        <v>Fil</v>
      </c>
      <c r="D67" s="1" t="str">
        <f>IF($A67&lt;&gt;"",VLOOKUP($A67,T_stock[],COLUMN()-1,FALSE),"")</f>
        <v>Câblé cheval vert noir</v>
      </c>
      <c r="E67" s="1">
        <f>IF($A67&lt;&gt;"",VLOOKUP($A67,T_stock[],COLUMN()-1,FALSE),"")</f>
        <v>40</v>
      </c>
      <c r="F67" s="3">
        <f>IF($A67&lt;&gt;"",VLOOKUP($A67,T_stock[],COLUMN()-1,FALSE),"")</f>
        <v>3.58</v>
      </c>
      <c r="G67" s="3">
        <f>IF($A67&lt;&gt;"",VLOOKUP($A67,T_stock[],COLUMN()-1,FALSE),"")</f>
        <v>10.7</v>
      </c>
      <c r="H67" s="27">
        <v>1</v>
      </c>
      <c r="I67" s="24"/>
    </row>
    <row r="68" spans="1:9" ht="15" x14ac:dyDescent="0.3">
      <c r="A68" s="4" t="s">
        <v>202</v>
      </c>
      <c r="B68" s="1"/>
      <c r="C68" s="1" t="str">
        <f>IF($A68&lt;&gt;"",VLOOKUP($A68,T_stock[],COLUMN()-1,FALSE),"")</f>
        <v>Fil</v>
      </c>
      <c r="D68" s="1" t="str">
        <f>IF($A68&lt;&gt;"",VLOOKUP($A68,T_stock[],COLUMN()-1,FALSE),"")</f>
        <v>Câblé cheval vert blanc</v>
      </c>
      <c r="E68" s="1">
        <f>IF($A68&lt;&gt;"",VLOOKUP($A68,T_stock[],COLUMN()-1,FALSE),"")</f>
        <v>50</v>
      </c>
      <c r="F68" s="3">
        <f>IF($A68&lt;&gt;"",VLOOKUP($A68,T_stock[],COLUMN()-1,FALSE),"")</f>
        <v>3.58</v>
      </c>
      <c r="G68" s="3">
        <f>IF($A68&lt;&gt;"",VLOOKUP($A68,T_stock[],COLUMN()-1,FALSE),"")</f>
        <v>10.7</v>
      </c>
      <c r="H68" s="27">
        <v>1</v>
      </c>
      <c r="I68" s="24"/>
    </row>
    <row r="69" spans="1:9" ht="15" x14ac:dyDescent="0.3">
      <c r="A69" s="4" t="s">
        <v>203</v>
      </c>
      <c r="B69" s="1"/>
      <c r="C69" s="1" t="str">
        <f>IF($A69&lt;&gt;"",VLOOKUP($A69,T_stock[],COLUMN()-1,FALSE),"")</f>
        <v>Fil</v>
      </c>
      <c r="D69" s="1" t="str">
        <f>IF($A69&lt;&gt;"",VLOOKUP($A69,T_stock[],COLUMN()-1,FALSE),"")</f>
        <v>Câblé cheval vert noir</v>
      </c>
      <c r="E69" s="1">
        <f>IF($A69&lt;&gt;"",VLOOKUP($A69,T_stock[],COLUMN()-1,FALSE),"")</f>
        <v>50</v>
      </c>
      <c r="F69" s="3">
        <f>IF($A69&lt;&gt;"",VLOOKUP($A69,T_stock[],COLUMN()-1,FALSE),"")</f>
        <v>3.58</v>
      </c>
      <c r="G69" s="3">
        <f>IF($A69&lt;&gt;"",VLOOKUP($A69,T_stock[],COLUMN()-1,FALSE),"")</f>
        <v>10.7</v>
      </c>
      <c r="H69" s="27">
        <v>1</v>
      </c>
      <c r="I69" s="24"/>
    </row>
    <row r="70" spans="1:9" ht="15" x14ac:dyDescent="0.3">
      <c r="A70" s="4" t="s">
        <v>200</v>
      </c>
      <c r="B70" s="1"/>
      <c r="C70" s="1" t="str">
        <f>IF($A70&lt;&gt;"",VLOOKUP($A70,T_stock[],COLUMN()-1,FALSE),"")</f>
        <v>Mercerie</v>
      </c>
      <c r="D70" s="1" t="str">
        <f>IF($A70&lt;&gt;"",VLOOKUP($A70,T_stock[],COLUMN()-1,FALSE),"")</f>
        <v>Mètre automatic</v>
      </c>
      <c r="E70" s="1" t="str">
        <f>IF($A70&lt;&gt;"",VLOOKUP($A70,T_stock[],COLUMN()-1,FALSE),"")</f>
        <v>maxi</v>
      </c>
      <c r="F70" s="3">
        <f>IF($A70&lt;&gt;"",VLOOKUP($A70,T_stock[],COLUMN()-1,FALSE),"")</f>
        <v>2.4500000000000002</v>
      </c>
      <c r="G70" s="3">
        <f>IF($A70&lt;&gt;"",VLOOKUP($A70,T_stock[],COLUMN()-1,FALSE),"")</f>
        <v>6.4</v>
      </c>
      <c r="H70" s="27">
        <v>1</v>
      </c>
      <c r="I70" s="24"/>
    </row>
    <row r="71" spans="1:9" ht="15" x14ac:dyDescent="0.3">
      <c r="A71" s="4" t="s">
        <v>204</v>
      </c>
      <c r="B71" s="1"/>
      <c r="C71" s="1" t="str">
        <f>IF($A71&lt;&gt;"",VLOOKUP($A71,T_stock[],COLUMN()-1,FALSE),"")</f>
        <v>Motif</v>
      </c>
      <c r="D71" s="1" t="str">
        <f>IF($A71&lt;&gt;"",VLOOKUP($A71,T_stock[],COLUMN()-1,FALSE),"")</f>
        <v>Chouette</v>
      </c>
      <c r="E71" s="1">
        <f>IF($A71&lt;&gt;"",VLOOKUP($A71,T_stock[],COLUMN()-1,FALSE),"")</f>
        <v>0</v>
      </c>
      <c r="F71" s="3">
        <f>IF($A71&lt;&gt;"",VLOOKUP($A71,T_stock[],COLUMN()-1,FALSE),"")</f>
        <v>1.75</v>
      </c>
      <c r="G71" s="3">
        <f>IF($A71&lt;&gt;"",VLOOKUP($A71,T_stock[],COLUMN()-1,FALSE),"")</f>
        <v>5.2</v>
      </c>
      <c r="H71" s="1">
        <v>1</v>
      </c>
      <c r="I71" s="24"/>
    </row>
    <row r="72" spans="1:9" ht="15" x14ac:dyDescent="0.3">
      <c r="A72" s="17" t="s">
        <v>205</v>
      </c>
      <c r="B72" s="7" t="s">
        <v>16</v>
      </c>
      <c r="C72" s="7" t="e">
        <f>IF($A72&lt;&gt;"",VLOOKUP($A72,T_stock[],COLUMN()-1,FALSE),"")</f>
        <v>#N/A</v>
      </c>
      <c r="D72" s="7" t="e">
        <f>IF($A72&lt;&gt;"",VLOOKUP($A72,T_stock[],COLUMN()-1,FALSE),"")</f>
        <v>#N/A</v>
      </c>
      <c r="E72" s="7" t="e">
        <f>IF($A72&lt;&gt;"",VLOOKUP($A72,T_stock[],COLUMN()-1,FALSE),"")</f>
        <v>#N/A</v>
      </c>
      <c r="F72" s="8" t="e">
        <f>IF($A72&lt;&gt;"",VLOOKUP($A72,T_stock[],COLUMN()-1,FALSE),"")</f>
        <v>#N/A</v>
      </c>
      <c r="G72" s="8" t="e">
        <f>IF($A72&lt;&gt;"",VLOOKUP($A72,T_stock[],COLUMN()-1,FALSE),"")</f>
        <v>#N/A</v>
      </c>
      <c r="H72" s="7"/>
      <c r="I72" s="25"/>
    </row>
    <row r="73" spans="1:9" ht="15" x14ac:dyDescent="0.3">
      <c r="A73" s="17" t="s">
        <v>206</v>
      </c>
      <c r="B73" s="7"/>
      <c r="C73" s="7" t="e">
        <f>IF($A73&lt;&gt;"",VLOOKUP($A73,T_stock[],COLUMN()-1,FALSE),"")</f>
        <v>#N/A</v>
      </c>
      <c r="D73" s="7" t="e">
        <f>IF($A73&lt;&gt;"",VLOOKUP($A73,T_stock[],COLUMN()-1,FALSE),"")</f>
        <v>#N/A</v>
      </c>
      <c r="E73" s="7" t="e">
        <f>IF($A73&lt;&gt;"",VLOOKUP($A73,T_stock[],COLUMN()-1,FALSE),"")</f>
        <v>#N/A</v>
      </c>
      <c r="F73" s="8" t="e">
        <f>IF($A73&lt;&gt;"",VLOOKUP($A73,T_stock[],COLUMN()-1,FALSE),"")</f>
        <v>#N/A</v>
      </c>
      <c r="G73" s="8" t="e">
        <f>IF($A73&lt;&gt;"",VLOOKUP($A73,T_stock[],COLUMN()-1,FALSE),"")</f>
        <v>#N/A</v>
      </c>
      <c r="H73" s="7"/>
      <c r="I73" s="25"/>
    </row>
    <row r="74" spans="1:9" ht="15" x14ac:dyDescent="0.3">
      <c r="A74" s="17" t="s">
        <v>207</v>
      </c>
      <c r="B74" s="7"/>
      <c r="C74" s="7" t="e">
        <f>IF($A74&lt;&gt;"",VLOOKUP($A74,T_stock[],COLUMN()-1,FALSE),"")</f>
        <v>#N/A</v>
      </c>
      <c r="D74" s="7" t="e">
        <f>IF($A74&lt;&gt;"",VLOOKUP($A74,T_stock[],COLUMN()-1,FALSE),"")</f>
        <v>#N/A</v>
      </c>
      <c r="E74" s="7" t="e">
        <f>IF($A74&lt;&gt;"",VLOOKUP($A74,T_stock[],COLUMN()-1,FALSE),"")</f>
        <v>#N/A</v>
      </c>
      <c r="F74" s="8" t="e">
        <f>IF($A74&lt;&gt;"",VLOOKUP($A74,T_stock[],COLUMN()-1,FALSE),"")</f>
        <v>#N/A</v>
      </c>
      <c r="G74" s="8" t="e">
        <f>IF($A74&lt;&gt;"",VLOOKUP($A74,T_stock[],COLUMN()-1,FALSE),"")</f>
        <v>#N/A</v>
      </c>
      <c r="H74" s="7"/>
      <c r="I74" s="25"/>
    </row>
    <row r="75" spans="1:9" ht="15" x14ac:dyDescent="0.3">
      <c r="A75" s="17"/>
      <c r="B75" s="7"/>
      <c r="C75" s="7" t="str">
        <f>IF($A75&lt;&gt;"",VLOOKUP($A75,T_stock[],COLUMN()-1,FALSE),"")</f>
        <v/>
      </c>
      <c r="D75" s="7" t="str">
        <f>IF($A75&lt;&gt;"",VLOOKUP($A75,T_stock[],COLUMN()-1,FALSE),"")</f>
        <v/>
      </c>
      <c r="E75" s="7" t="str">
        <f>IF($A75&lt;&gt;"",VLOOKUP($A75,T_stock[],COLUMN()-1,FALSE),"")</f>
        <v/>
      </c>
      <c r="F75" s="8" t="str">
        <f>IF($A75&lt;&gt;"",VLOOKUP($A75,T_stock[],COLUMN()-1,FALSE),"")</f>
        <v/>
      </c>
      <c r="G75" s="8" t="str">
        <f>IF($A75&lt;&gt;"",VLOOKUP($A75,T_stock[],COLUMN()-1,FALSE),"")</f>
        <v/>
      </c>
      <c r="H75" s="7"/>
      <c r="I75" s="25"/>
    </row>
    <row r="76" spans="1:9" ht="15" x14ac:dyDescent="0.3">
      <c r="A76" s="9" t="s">
        <v>77</v>
      </c>
      <c r="B76" s="10" t="s">
        <v>78</v>
      </c>
      <c r="C76" s="9">
        <f>SUBTOTAL(103,T_entrée[Famille])</f>
        <v>71</v>
      </c>
      <c r="D76" s="9"/>
      <c r="E76" s="9"/>
      <c r="F76" s="9"/>
      <c r="G76" s="10" t="s">
        <v>79</v>
      </c>
      <c r="H76" s="9">
        <f>SUBTOTAL(109,T_entrée[Quantité])</f>
        <v>835</v>
      </c>
      <c r="I76" s="21"/>
    </row>
  </sheetData>
  <sortState ref="A6">
    <sortCondition ref="A6"/>
  </sortState>
  <mergeCells count="1">
    <mergeCell ref="A2:H2"/>
  </mergeCells>
  <dataValidations count="3">
    <dataValidation type="list" allowBlank="1" showInputMessage="1" showErrorMessage="1" sqref="B5:B75">
      <formula1>Fournisseurs</formula1>
    </dataValidation>
    <dataValidation type="list" allowBlank="1" showInputMessage="1" showErrorMessage="1" sqref="C5:C75">
      <formula1>Familles</formula1>
    </dataValidation>
    <dataValidation type="list" allowBlank="1" showInputMessage="1" showErrorMessage="1" sqref="A5:A75">
      <formula1>OFFSET(Références,MATCH(A5&amp;"*",Références,0)-1,,COUNTIF(Références,A5&amp;"*"))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C1" workbookViewId="0">
      <pane ySplit="1" topLeftCell="A2" activePane="bottomLeft" state="frozen"/>
      <selection pane="bottomLeft" activeCell="F6" sqref="F6"/>
    </sheetView>
  </sheetViews>
  <sheetFormatPr baseColWidth="10" defaultRowHeight="14.4" x14ac:dyDescent="0.3"/>
  <cols>
    <col min="1" max="1" width="15.5546875" customWidth="1"/>
    <col min="3" max="3" width="14.5546875" bestFit="1" customWidth="1"/>
    <col min="4" max="4" width="30.88671875" bestFit="1" customWidth="1"/>
    <col min="6" max="6" width="23.5546875" bestFit="1" customWidth="1"/>
    <col min="7" max="7" width="13.44140625" bestFit="1" customWidth="1"/>
    <col min="8" max="8" width="25.44140625" bestFit="1" customWidth="1"/>
    <col min="9" max="9" width="25.33203125" bestFit="1" customWidth="1"/>
    <col min="10" max="11" width="25.33203125" customWidth="1"/>
  </cols>
  <sheetData>
    <row r="1" spans="1:11" ht="16.8" x14ac:dyDescent="0.3">
      <c r="A1" s="23" t="s">
        <v>149</v>
      </c>
      <c r="B1" s="23" t="s">
        <v>150</v>
      </c>
      <c r="C1" s="23" t="s">
        <v>125</v>
      </c>
      <c r="D1" s="23" t="s">
        <v>17</v>
      </c>
      <c r="E1" s="23" t="s">
        <v>131</v>
      </c>
      <c r="F1" s="23" t="s">
        <v>128</v>
      </c>
      <c r="G1" s="23" t="s">
        <v>177</v>
      </c>
      <c r="H1" s="23" t="s">
        <v>135</v>
      </c>
      <c r="I1" s="23" t="s">
        <v>109</v>
      </c>
      <c r="J1" s="30" t="s">
        <v>174</v>
      </c>
      <c r="K1" s="30" t="s">
        <v>172</v>
      </c>
    </row>
    <row r="2" spans="1:11" ht="15" x14ac:dyDescent="0.3">
      <c r="A2" s="1" t="s">
        <v>16</v>
      </c>
      <c r="B2" s="5" t="s">
        <v>125</v>
      </c>
      <c r="C2" s="22" t="s">
        <v>133</v>
      </c>
      <c r="D2" s="5" t="s">
        <v>19</v>
      </c>
      <c r="E2" s="22" t="s">
        <v>132</v>
      </c>
      <c r="F2" s="22" t="s">
        <v>129</v>
      </c>
      <c r="G2" s="22" t="s">
        <v>178</v>
      </c>
      <c r="H2" s="22" t="s">
        <v>136</v>
      </c>
      <c r="I2" s="22" t="s">
        <v>110</v>
      </c>
      <c r="J2" s="22" t="s">
        <v>175</v>
      </c>
      <c r="K2" s="22" t="s">
        <v>179</v>
      </c>
    </row>
    <row r="3" spans="1:11" ht="15" x14ac:dyDescent="0.3">
      <c r="A3" s="1" t="s">
        <v>108</v>
      </c>
      <c r="B3" s="5" t="s">
        <v>17</v>
      </c>
      <c r="C3" s="22" t="s">
        <v>126</v>
      </c>
      <c r="D3" s="5" t="s">
        <v>20</v>
      </c>
      <c r="F3" s="22" t="s">
        <v>130</v>
      </c>
      <c r="G3" s="22"/>
      <c r="H3" s="22" t="s">
        <v>137</v>
      </c>
      <c r="I3" s="22" t="s">
        <v>111</v>
      </c>
      <c r="J3" s="22" t="s">
        <v>176</v>
      </c>
      <c r="K3" s="22" t="s">
        <v>173</v>
      </c>
    </row>
    <row r="4" spans="1:11" ht="15" x14ac:dyDescent="0.3">
      <c r="A4" s="1" t="s">
        <v>154</v>
      </c>
      <c r="B4" s="5" t="s">
        <v>131</v>
      </c>
      <c r="D4" s="5" t="s">
        <v>18</v>
      </c>
      <c r="F4" s="22" t="s">
        <v>199</v>
      </c>
      <c r="G4" s="22"/>
      <c r="H4" s="22" t="s">
        <v>138</v>
      </c>
      <c r="I4" s="22" t="s">
        <v>112</v>
      </c>
      <c r="J4" s="22"/>
      <c r="K4" s="22" t="s">
        <v>180</v>
      </c>
    </row>
    <row r="5" spans="1:11" ht="17.25" customHeight="1" x14ac:dyDescent="0.3">
      <c r="B5" s="5" t="s">
        <v>128</v>
      </c>
      <c r="D5" s="5" t="s">
        <v>21</v>
      </c>
      <c r="F5" s="22" t="s">
        <v>164</v>
      </c>
      <c r="G5" s="22"/>
      <c r="H5" s="22" t="s">
        <v>139</v>
      </c>
      <c r="I5" s="22" t="s">
        <v>113</v>
      </c>
      <c r="J5" s="22"/>
      <c r="K5" s="22"/>
    </row>
    <row r="6" spans="1:11" ht="15" x14ac:dyDescent="0.3">
      <c r="B6" s="5" t="s">
        <v>177</v>
      </c>
      <c r="D6" s="5" t="s">
        <v>23</v>
      </c>
      <c r="F6" s="22" t="s">
        <v>165</v>
      </c>
      <c r="G6" s="22"/>
      <c r="H6" s="22" t="s">
        <v>140</v>
      </c>
      <c r="I6" s="22" t="s">
        <v>114</v>
      </c>
      <c r="J6" s="22"/>
      <c r="K6" s="22"/>
    </row>
    <row r="7" spans="1:11" ht="15" x14ac:dyDescent="0.3">
      <c r="B7" s="5" t="s">
        <v>135</v>
      </c>
      <c r="D7" s="5" t="s">
        <v>25</v>
      </c>
      <c r="F7" s="22" t="s">
        <v>166</v>
      </c>
      <c r="G7" s="22"/>
      <c r="H7" s="22" t="s">
        <v>141</v>
      </c>
      <c r="I7" s="22" t="s">
        <v>115</v>
      </c>
      <c r="J7" s="22"/>
      <c r="K7" s="22"/>
    </row>
    <row r="8" spans="1:11" ht="15" x14ac:dyDescent="0.3">
      <c r="B8" s="5" t="s">
        <v>109</v>
      </c>
      <c r="D8" s="5" t="s">
        <v>27</v>
      </c>
      <c r="F8" s="22" t="s">
        <v>195</v>
      </c>
      <c r="G8" s="22"/>
      <c r="H8" s="22" t="s">
        <v>142</v>
      </c>
      <c r="I8" s="22" t="s">
        <v>116</v>
      </c>
      <c r="J8" s="22"/>
      <c r="K8" s="22"/>
    </row>
    <row r="9" spans="1:11" ht="15" x14ac:dyDescent="0.3">
      <c r="B9" s="5" t="s">
        <v>174</v>
      </c>
      <c r="D9" s="5" t="s">
        <v>56</v>
      </c>
      <c r="F9" s="5" t="s">
        <v>147</v>
      </c>
      <c r="G9" s="22"/>
      <c r="H9" s="22" t="s">
        <v>144</v>
      </c>
      <c r="I9" s="22" t="s">
        <v>117</v>
      </c>
      <c r="J9" s="22"/>
      <c r="K9" s="22"/>
    </row>
    <row r="10" spans="1:11" ht="15" x14ac:dyDescent="0.3">
      <c r="B10" s="5" t="s">
        <v>172</v>
      </c>
      <c r="D10" s="5" t="s">
        <v>30</v>
      </c>
      <c r="F10" s="5" t="s">
        <v>157</v>
      </c>
      <c r="G10" s="22"/>
      <c r="H10" s="22" t="s">
        <v>146</v>
      </c>
      <c r="I10" s="22" t="s">
        <v>118</v>
      </c>
      <c r="J10" s="22"/>
      <c r="K10" s="22"/>
    </row>
    <row r="11" spans="1:11" ht="15" x14ac:dyDescent="0.3">
      <c r="D11" s="5" t="s">
        <v>32</v>
      </c>
      <c r="F11" s="5" t="s">
        <v>158</v>
      </c>
      <c r="G11" s="22"/>
      <c r="H11" s="5" t="s">
        <v>159</v>
      </c>
      <c r="I11" s="22" t="s">
        <v>119</v>
      </c>
      <c r="J11" s="22"/>
      <c r="K11" s="22"/>
    </row>
    <row r="12" spans="1:11" ht="15" x14ac:dyDescent="0.3">
      <c r="D12" s="5" t="s">
        <v>34</v>
      </c>
      <c r="F12" s="22" t="s">
        <v>196</v>
      </c>
      <c r="G12" s="22"/>
      <c r="H12" s="5" t="s">
        <v>160</v>
      </c>
      <c r="I12" s="22" t="s">
        <v>120</v>
      </c>
      <c r="J12" s="22"/>
      <c r="K12" s="22"/>
    </row>
    <row r="13" spans="1:11" ht="15" x14ac:dyDescent="0.3">
      <c r="D13" s="5" t="s">
        <v>36</v>
      </c>
      <c r="F13" s="22"/>
      <c r="G13" s="22"/>
      <c r="H13" s="5" t="s">
        <v>161</v>
      </c>
      <c r="I13" s="22" t="s">
        <v>121</v>
      </c>
      <c r="J13" s="22"/>
      <c r="K13" s="22"/>
    </row>
    <row r="14" spans="1:11" ht="15" x14ac:dyDescent="0.3">
      <c r="D14" s="5" t="s">
        <v>37</v>
      </c>
      <c r="F14" s="22"/>
      <c r="G14" s="22"/>
      <c r="H14" s="5" t="s">
        <v>162</v>
      </c>
      <c r="I14" s="22" t="s">
        <v>122</v>
      </c>
      <c r="J14" s="22"/>
      <c r="K14" s="22"/>
    </row>
    <row r="15" spans="1:11" ht="15" x14ac:dyDescent="0.3">
      <c r="D15" s="5" t="s">
        <v>39</v>
      </c>
      <c r="F15" s="22"/>
      <c r="G15" s="22"/>
      <c r="H15" s="5" t="s">
        <v>182</v>
      </c>
      <c r="I15" s="22" t="s">
        <v>123</v>
      </c>
      <c r="J15" s="22"/>
      <c r="K15" s="22"/>
    </row>
    <row r="16" spans="1:11" ht="15" x14ac:dyDescent="0.3">
      <c r="D16" s="5" t="s">
        <v>49</v>
      </c>
      <c r="F16" s="22"/>
      <c r="G16" s="22"/>
      <c r="H16" s="5" t="s">
        <v>163</v>
      </c>
      <c r="I16" s="22" t="s">
        <v>124</v>
      </c>
      <c r="J16" s="22"/>
      <c r="K16" s="22"/>
    </row>
    <row r="17" spans="4:11" ht="15" x14ac:dyDescent="0.3">
      <c r="D17" s="5" t="s">
        <v>43</v>
      </c>
      <c r="F17" s="22"/>
      <c r="G17" s="22"/>
      <c r="H17" s="5"/>
      <c r="I17" s="22" t="s">
        <v>167</v>
      </c>
      <c r="J17" s="22"/>
      <c r="K17" s="22"/>
    </row>
    <row r="18" spans="4:11" ht="15" x14ac:dyDescent="0.3">
      <c r="D18" s="5" t="s">
        <v>45</v>
      </c>
      <c r="F18" s="22"/>
      <c r="G18" s="22"/>
      <c r="H18" s="5"/>
      <c r="I18" s="22" t="s">
        <v>168</v>
      </c>
      <c r="J18" s="22"/>
      <c r="K18" s="22"/>
    </row>
    <row r="19" spans="4:11" ht="15" x14ac:dyDescent="0.3">
      <c r="D19" s="5" t="s">
        <v>47</v>
      </c>
      <c r="F19" s="22"/>
      <c r="G19" s="22"/>
      <c r="H19" s="5"/>
      <c r="I19" s="22" t="s">
        <v>169</v>
      </c>
      <c r="J19" s="22"/>
      <c r="K19" s="22"/>
    </row>
    <row r="20" spans="4:11" ht="15" x14ac:dyDescent="0.3">
      <c r="D20" s="5" t="s">
        <v>50</v>
      </c>
      <c r="F20" s="22"/>
      <c r="G20" s="22"/>
      <c r="H20" s="5"/>
      <c r="I20" s="22" t="s">
        <v>170</v>
      </c>
      <c r="J20" s="22"/>
      <c r="K20" s="22"/>
    </row>
    <row r="21" spans="4:11" ht="15" x14ac:dyDescent="0.3">
      <c r="D21" s="5" t="s">
        <v>52</v>
      </c>
      <c r="F21" s="22"/>
      <c r="G21" s="22"/>
      <c r="H21" s="5"/>
      <c r="I21" s="22" t="s">
        <v>171</v>
      </c>
      <c r="J21" s="22"/>
      <c r="K21" s="22"/>
    </row>
    <row r="22" spans="4:11" ht="15" x14ac:dyDescent="0.3">
      <c r="D22" s="5" t="s">
        <v>54</v>
      </c>
      <c r="F22" s="22"/>
      <c r="G22" s="22"/>
      <c r="H22" s="5"/>
      <c r="I22" s="22"/>
      <c r="J22" s="22"/>
      <c r="K22" s="22"/>
    </row>
    <row r="23" spans="4:11" ht="15" x14ac:dyDescent="0.3">
      <c r="D23" s="5" t="s">
        <v>57</v>
      </c>
      <c r="F23" s="22"/>
      <c r="G23" s="22"/>
      <c r="H23" s="5"/>
      <c r="I23" s="22"/>
      <c r="J23" s="22"/>
      <c r="K23" s="22"/>
    </row>
    <row r="24" spans="4:11" ht="15" x14ac:dyDescent="0.3">
      <c r="D24" s="5" t="s">
        <v>59</v>
      </c>
      <c r="F24" s="22"/>
      <c r="G24" s="22"/>
      <c r="H24" s="5"/>
      <c r="I24" s="22"/>
      <c r="J24" s="22"/>
      <c r="K24" s="22"/>
    </row>
    <row r="25" spans="4:11" ht="15" x14ac:dyDescent="0.3">
      <c r="D25" s="5" t="s">
        <v>61</v>
      </c>
      <c r="F25" s="22"/>
      <c r="G25" s="22"/>
      <c r="H25" s="5"/>
      <c r="I25" s="22"/>
      <c r="J25" s="22"/>
      <c r="K25" s="22"/>
    </row>
    <row r="26" spans="4:11" ht="15" x14ac:dyDescent="0.3">
      <c r="D26" s="5" t="s">
        <v>63</v>
      </c>
      <c r="F26" s="22"/>
      <c r="G26" s="22"/>
      <c r="H26" s="5"/>
      <c r="I26" s="22"/>
      <c r="J26" s="22"/>
      <c r="K26" s="22"/>
    </row>
    <row r="27" spans="4:11" ht="15" x14ac:dyDescent="0.3">
      <c r="D27" s="5" t="s">
        <v>64</v>
      </c>
      <c r="F27" s="22"/>
      <c r="G27" s="22"/>
      <c r="H27" s="5"/>
      <c r="I27" s="22"/>
      <c r="J27" s="22"/>
      <c r="K27" s="22"/>
    </row>
    <row r="28" spans="4:11" ht="15" x14ac:dyDescent="0.3">
      <c r="D28" s="5" t="s">
        <v>67</v>
      </c>
      <c r="F28" s="22"/>
      <c r="G28" s="22"/>
      <c r="H28" s="5"/>
      <c r="I28" s="22"/>
      <c r="J28" s="22"/>
      <c r="K28" s="22"/>
    </row>
    <row r="29" spans="4:11" ht="15" x14ac:dyDescent="0.3">
      <c r="D29" s="5" t="s">
        <v>69</v>
      </c>
      <c r="F29" s="22"/>
      <c r="G29" s="22"/>
      <c r="I29" s="22"/>
      <c r="J29" s="22"/>
      <c r="K29" s="22"/>
    </row>
    <row r="30" spans="4:11" ht="15" x14ac:dyDescent="0.3">
      <c r="D30" s="5" t="s">
        <v>71</v>
      </c>
      <c r="F30" s="22"/>
      <c r="G30" s="22"/>
      <c r="I30" s="22"/>
      <c r="J30" s="22"/>
      <c r="K30" s="22"/>
    </row>
    <row r="31" spans="4:11" ht="15" x14ac:dyDescent="0.3">
      <c r="F31" s="22"/>
      <c r="G31" s="22"/>
      <c r="I31" s="22"/>
      <c r="J31" s="22"/>
      <c r="K31" s="22"/>
    </row>
    <row r="32" spans="4:11" ht="15" x14ac:dyDescent="0.3">
      <c r="F32" s="22"/>
      <c r="G32" s="22"/>
      <c r="I32" s="22"/>
      <c r="J32" s="22"/>
      <c r="K32" s="22"/>
    </row>
    <row r="33" spans="6:11" ht="15" x14ac:dyDescent="0.3">
      <c r="F33" s="22"/>
      <c r="G33" s="22"/>
      <c r="I33" s="22"/>
      <c r="J33" s="22"/>
      <c r="K33" s="22"/>
    </row>
    <row r="34" spans="6:11" ht="15" x14ac:dyDescent="0.3">
      <c r="F34" s="22"/>
      <c r="G34" s="22"/>
      <c r="I34" s="22"/>
      <c r="J34" s="22"/>
      <c r="K34" s="22"/>
    </row>
    <row r="35" spans="6:11" ht="15" x14ac:dyDescent="0.3">
      <c r="F35" s="22"/>
      <c r="G35" s="22"/>
      <c r="I35" s="22"/>
      <c r="J35" s="22"/>
      <c r="K35" s="22"/>
    </row>
  </sheetData>
  <sortState ref="B2:B7">
    <sortCondition ref="B2:B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9" sqref="A39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10</vt:i4>
      </vt:variant>
    </vt:vector>
  </HeadingPairs>
  <TitlesOfParts>
    <vt:vector size="15" baseType="lpstr">
      <vt:lpstr>Stock</vt:lpstr>
      <vt:lpstr>Sortie</vt:lpstr>
      <vt:lpstr>Entrée</vt:lpstr>
      <vt:lpstr>listes</vt:lpstr>
      <vt:lpstr>Mode d'emploi</vt:lpstr>
      <vt:lpstr>A_riveter</vt:lpstr>
      <vt:lpstr>Bouton</vt:lpstr>
      <vt:lpstr>Ciseaux</vt:lpstr>
      <vt:lpstr>Colle</vt:lpstr>
      <vt:lpstr>Fil</vt:lpstr>
      <vt:lpstr>Laine</vt:lpstr>
      <vt:lpstr>Mercerie</vt:lpstr>
      <vt:lpstr>Motif</vt:lpstr>
      <vt:lpstr>Outils</vt:lpstr>
      <vt:lpstr>Références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</dc:creator>
  <cp:lastModifiedBy>Mélanie Massé</cp:lastModifiedBy>
  <dcterms:created xsi:type="dcterms:W3CDTF">2013-03-21T16:38:46Z</dcterms:created>
  <dcterms:modified xsi:type="dcterms:W3CDTF">2013-03-27T14:57:53Z</dcterms:modified>
</cp:coreProperties>
</file>