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bookViews>
    <workbookView xWindow="0" yWindow="0" windowWidth="22635" windowHeight="8760"/>
  </bookViews>
  <sheets>
    <sheet name="Feuil1" sheetId="1" r:id="rId1"/>
    <sheet name="Feuil2" sheetId="2" r:id="rId2"/>
    <sheet name="Feuil3" sheetId="3" r:id="rId3"/>
    <sheet name="Sim Assurance Vie" sheetId="4" r:id="rId4"/>
    <sheet name="SIM PEL" sheetId="5" r:id="rId5"/>
    <sheet name="SIM Bourse" sheetId="6" r:id="rId6"/>
    <sheet name="SIM IMMO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I9" i="2"/>
  <c r="I13" i="2"/>
  <c r="I14" i="2" s="1"/>
  <c r="H13" i="2"/>
  <c r="H14" i="2" s="1"/>
  <c r="G13" i="2"/>
  <c r="G14" i="2" s="1"/>
  <c r="F13" i="2"/>
  <c r="F14" i="2" s="1"/>
  <c r="E20" i="2" s="1"/>
  <c r="F20" i="2" s="1"/>
  <c r="G20" i="2" s="1"/>
  <c r="E13" i="2"/>
  <c r="E14" i="2" s="1"/>
  <c r="D13" i="2"/>
  <c r="D14" i="2" s="1"/>
  <c r="E21" i="2" s="1"/>
  <c r="F21" i="2" s="1"/>
  <c r="G21" i="2" s="1"/>
  <c r="I4" i="1"/>
  <c r="I6" i="1"/>
  <c r="I7" i="1"/>
  <c r="I9" i="1"/>
  <c r="I10" i="1"/>
  <c r="I12" i="1"/>
  <c r="I13" i="1"/>
  <c r="I15" i="1"/>
  <c r="I16" i="1"/>
  <c r="H23" i="3" l="1"/>
  <c r="H22" i="3"/>
  <c r="G14" i="6"/>
  <c r="G13" i="6"/>
  <c r="G10" i="6"/>
  <c r="F41" i="6"/>
  <c r="G9" i="6"/>
  <c r="G8" i="6"/>
  <c r="E33" i="6"/>
  <c r="E34" i="6" s="1"/>
  <c r="E35" i="6" s="1"/>
  <c r="E36" i="6" s="1"/>
  <c r="E37" i="6" s="1"/>
  <c r="E38" i="6" s="1"/>
  <c r="E39" i="6" s="1"/>
  <c r="E40" i="6" s="1"/>
  <c r="E41" i="6" s="1"/>
  <c r="E32" i="6"/>
  <c r="E31" i="6"/>
  <c r="E30" i="6"/>
  <c r="E21" i="6"/>
  <c r="E22" i="6"/>
  <c r="E23" i="6"/>
  <c r="E24" i="6" s="1"/>
  <c r="E25" i="6" s="1"/>
  <c r="E26" i="6" s="1"/>
  <c r="E27" i="6" s="1"/>
  <c r="E28" i="6" s="1"/>
  <c r="E29" i="6" s="1"/>
  <c r="E20" i="6"/>
  <c r="E19" i="6"/>
  <c r="E18" i="6"/>
  <c r="E9" i="6"/>
  <c r="E10" i="6"/>
  <c r="E11" i="6"/>
  <c r="E12" i="6"/>
  <c r="E13" i="6" s="1"/>
  <c r="E14" i="6" s="1"/>
  <c r="E15" i="6" s="1"/>
  <c r="E16" i="6" s="1"/>
  <c r="E17" i="6" s="1"/>
  <c r="E8" i="6"/>
  <c r="E7" i="6"/>
  <c r="H15" i="5"/>
  <c r="H14" i="5"/>
  <c r="H11" i="5"/>
  <c r="H5" i="5"/>
  <c r="H4" i="5"/>
  <c r="E30" i="5"/>
  <c r="E31" i="5" s="1"/>
  <c r="E32" i="5" s="1"/>
  <c r="E33" i="5" s="1"/>
  <c r="E34" i="5" s="1"/>
  <c r="E35" i="5" s="1"/>
  <c r="E36" i="5" s="1"/>
  <c r="E37" i="5" s="1"/>
  <c r="E38" i="5" s="1"/>
  <c r="E29" i="5"/>
  <c r="E28" i="5"/>
  <c r="E27" i="5"/>
  <c r="E18" i="5"/>
  <c r="E19" i="5"/>
  <c r="E20" i="5" s="1"/>
  <c r="E21" i="5" s="1"/>
  <c r="E22" i="5" s="1"/>
  <c r="E23" i="5" s="1"/>
  <c r="E24" i="5" s="1"/>
  <c r="E25" i="5" s="1"/>
  <c r="E26" i="5" s="1"/>
  <c r="E17" i="5"/>
  <c r="E16" i="5"/>
  <c r="E15" i="5"/>
  <c r="E7" i="5"/>
  <c r="E8" i="5"/>
  <c r="E9" i="5" s="1"/>
  <c r="E10" i="5" s="1"/>
  <c r="E11" i="5" s="1"/>
  <c r="E12" i="5" s="1"/>
  <c r="E13" i="5" s="1"/>
  <c r="E14" i="5" s="1"/>
  <c r="E6" i="5"/>
  <c r="E5" i="5"/>
  <c r="E4" i="5"/>
  <c r="H18" i="4"/>
  <c r="H17" i="4"/>
  <c r="H16" i="4"/>
  <c r="F5" i="4"/>
  <c r="F9" i="4"/>
  <c r="F8" i="4"/>
  <c r="I4" i="4"/>
  <c r="D39" i="4"/>
  <c r="D31" i="4"/>
  <c r="D32" i="4"/>
  <c r="D33" i="4"/>
  <c r="D34" i="4"/>
  <c r="D35" i="4" s="1"/>
  <c r="D36" i="4" s="1"/>
  <c r="D37" i="4" s="1"/>
  <c r="D38" i="4" s="1"/>
  <c r="D30" i="4"/>
  <c r="D29" i="4"/>
  <c r="D28" i="4"/>
  <c r="D19" i="4"/>
  <c r="D20" i="4" s="1"/>
  <c r="D21" i="4" s="1"/>
  <c r="D22" i="4" s="1"/>
  <c r="D23" i="4" s="1"/>
  <c r="D24" i="4" s="1"/>
  <c r="D25" i="4" s="1"/>
  <c r="D26" i="4" s="1"/>
  <c r="D27" i="4" s="1"/>
  <c r="D18" i="4"/>
  <c r="D17" i="4"/>
  <c r="D16" i="4"/>
  <c r="D7" i="4"/>
  <c r="D8" i="4"/>
  <c r="D9" i="4"/>
  <c r="D10" i="4" s="1"/>
  <c r="D11" i="4" s="1"/>
  <c r="D12" i="4" s="1"/>
  <c r="D13" i="4" s="1"/>
  <c r="D14" i="4" s="1"/>
  <c r="D15" i="4" s="1"/>
  <c r="D6" i="4"/>
  <c r="D5" i="4"/>
  <c r="I3" i="1" l="1"/>
</calcChain>
</file>

<file path=xl/sharedStrings.xml><?xml version="1.0" encoding="utf-8"?>
<sst xmlns="http://schemas.openxmlformats.org/spreadsheetml/2006/main" count="73" uniqueCount="55">
  <si>
    <t>20 - 30 ans Profil Prudent</t>
  </si>
  <si>
    <t xml:space="preserve">20 - 30 ans Profil Dynamique </t>
  </si>
  <si>
    <t>30 - 40 ans Profil Prudent</t>
  </si>
  <si>
    <t>30 - 40 ans Profil Dynamique</t>
  </si>
  <si>
    <t>40 - 50 ans Profil Prudent</t>
  </si>
  <si>
    <t>40 - 50 ans Profil Dynamique</t>
  </si>
  <si>
    <t>50 - 62 ans Profil Prudent</t>
  </si>
  <si>
    <t>50 - 62 ans Profil Dynamique</t>
  </si>
  <si>
    <t>Plus 62 ans Profil Prudent</t>
  </si>
  <si>
    <t>Assurance Vie</t>
  </si>
  <si>
    <t>Actions en Bourse</t>
  </si>
  <si>
    <t>Actions non côtées</t>
  </si>
  <si>
    <t>Prêts au PME</t>
  </si>
  <si>
    <t>Livret A, CEL, PEL, LDD…</t>
  </si>
  <si>
    <t>Total</t>
  </si>
  <si>
    <t>Plus 62 ans Profil Dynamique</t>
  </si>
  <si>
    <t>Immo</t>
  </si>
  <si>
    <t>20 - 30 ans</t>
  </si>
  <si>
    <t>Profil Prudent</t>
  </si>
  <si>
    <t>Choix de la tranche d'âge</t>
  </si>
  <si>
    <t xml:space="preserve">Choix du profil </t>
  </si>
  <si>
    <t>Tranche âge</t>
  </si>
  <si>
    <t xml:space="preserve">20 - 30 </t>
  </si>
  <si>
    <t xml:space="preserve">30 - 40 </t>
  </si>
  <si>
    <t>40 - 50</t>
  </si>
  <si>
    <t xml:space="preserve">50 - 62 </t>
  </si>
  <si>
    <t>Plus de 62</t>
  </si>
  <si>
    <t xml:space="preserve">Profil </t>
  </si>
  <si>
    <t xml:space="preserve">Votre budget d'épargne / an </t>
  </si>
  <si>
    <t>1 er versement de 1000 €</t>
  </si>
  <si>
    <t>Taux de rendement net 1,5%</t>
  </si>
  <si>
    <t xml:space="preserve">Versement tous les mois de 193€ </t>
  </si>
  <si>
    <t>Intérêts + net</t>
  </si>
  <si>
    <t>/mois</t>
  </si>
  <si>
    <t>/an</t>
  </si>
  <si>
    <t>Taux PEL 1 %</t>
  </si>
  <si>
    <t>en 3 ans</t>
  </si>
  <si>
    <t xml:space="preserve">Rendement </t>
  </si>
  <si>
    <t>sur 3 ans sans frais de gestion</t>
  </si>
  <si>
    <t>sur 3 ans avec frais de gestion</t>
  </si>
  <si>
    <t>1,9 net%</t>
  </si>
  <si>
    <t>Par an</t>
  </si>
  <si>
    <t>Par mois</t>
  </si>
  <si>
    <t>Simulation gains</t>
  </si>
  <si>
    <t>Nombre d'années</t>
  </si>
  <si>
    <t xml:space="preserve">Taux de rendement Assurance Vie </t>
  </si>
  <si>
    <t>Taux de rendement PEL</t>
  </si>
  <si>
    <t>Taux de rendement en bourse</t>
  </si>
  <si>
    <t>Taux de rendement immo</t>
  </si>
  <si>
    <t>Somme accumulée</t>
  </si>
  <si>
    <t>Gain intérêt / an</t>
  </si>
  <si>
    <t>Gain intérêt / mois</t>
  </si>
  <si>
    <t>Loyers mensuels</t>
  </si>
  <si>
    <t>1000€ start min</t>
  </si>
  <si>
    <t>225€ start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</si>
</sst>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%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9" fontId="0" fillId="0" borderId="0" xfId="2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/>
    <xf numFmtId="0" fontId="0" fillId="2" borderId="0" xfId="0" applyFill="1"/>
    <xf numFmtId="44" fontId="0" fillId="0" borderId="0" xfId="1" applyFont="1"/>
    <xf numFmtId="44" fontId="0" fillId="0" borderId="0" xfId="0" applyNumberForma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/>
    <xf numFmtId="44" fontId="2" fillId="0" borderId="0" xfId="1" applyFont="1" applyFill="1"/>
    <xf numFmtId="44" fontId="2" fillId="0" borderId="0" xfId="0" applyNumberFormat="1" applyFont="1" applyFill="1"/>
    <xf numFmtId="9" fontId="2" fillId="0" borderId="0" xfId="0" applyNumberFormat="1" applyFont="1" applyFill="1"/>
    <xf numFmtId="0" fontId="0" fillId="0" borderId="0" xfId="0" applyAlignment="1">
      <alignment horizontal="left"/>
    </xf>
    <xf numFmtId="164" fontId="0" fillId="0" borderId="0" xfId="2" applyNumberFormat="1" applyFont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3" borderId="3" xfId="0" applyFill="1" applyBorder="1" applyAlignment="1">
      <alignment horizontal="left"/>
    </xf>
    <xf numFmtId="44" fontId="0" fillId="3" borderId="1" xfId="0" applyNumberFormat="1" applyFill="1" applyBorder="1"/>
    <xf numFmtId="44" fontId="0" fillId="3" borderId="8" xfId="0" applyNumberFormat="1" applyFill="1" applyBorder="1"/>
    <xf numFmtId="0" fontId="0" fillId="4" borderId="3" xfId="0" applyFill="1" applyBorder="1" applyAlignment="1">
      <alignment horizontal="left"/>
    </xf>
    <xf numFmtId="44" fontId="0" fillId="4" borderId="1" xfId="0" applyNumberFormat="1" applyFill="1" applyBorder="1"/>
    <xf numFmtId="44" fontId="0" fillId="4" borderId="8" xfId="0" applyNumberFormat="1" applyFill="1" applyBorder="1"/>
    <xf numFmtId="0" fontId="0" fillId="5" borderId="3" xfId="0" applyFill="1" applyBorder="1" applyAlignment="1">
      <alignment horizontal="left"/>
    </xf>
    <xf numFmtId="44" fontId="0" fillId="5" borderId="1" xfId="0" applyNumberFormat="1" applyFill="1" applyBorder="1"/>
    <xf numFmtId="44" fontId="0" fillId="5" borderId="8" xfId="0" applyNumberFormat="1" applyFill="1" applyBorder="1"/>
    <xf numFmtId="0" fontId="0" fillId="6" borderId="3" xfId="0" applyFill="1" applyBorder="1" applyAlignment="1">
      <alignment horizontal="left"/>
    </xf>
    <xf numFmtId="44" fontId="0" fillId="6" borderId="1" xfId="0" applyNumberFormat="1" applyFill="1" applyBorder="1"/>
    <xf numFmtId="44" fontId="0" fillId="6" borderId="8" xfId="0" applyNumberFormat="1" applyFill="1" applyBorder="1"/>
    <xf numFmtId="0" fontId="0" fillId="7" borderId="3" xfId="0" applyFill="1" applyBorder="1" applyAlignment="1">
      <alignment horizontal="left"/>
    </xf>
    <xf numFmtId="44" fontId="0" fillId="7" borderId="1" xfId="0" applyNumberFormat="1" applyFill="1" applyBorder="1"/>
    <xf numFmtId="44" fontId="0" fillId="7" borderId="8" xfId="0" applyNumberFormat="1" applyFill="1" applyBorder="1"/>
    <xf numFmtId="0" fontId="0" fillId="8" borderId="4" xfId="0" applyFill="1" applyBorder="1" applyAlignment="1">
      <alignment horizontal="left"/>
    </xf>
    <xf numFmtId="44" fontId="0" fillId="8" borderId="6" xfId="0" applyNumberFormat="1" applyFill="1" applyBorder="1"/>
    <xf numFmtId="44" fontId="0" fillId="8" borderId="9" xfId="0" applyNumberFormat="1" applyFill="1" applyBorder="1"/>
    <xf numFmtId="6" fontId="0" fillId="0" borderId="0" xfId="0" applyNumberFormat="1"/>
    <xf numFmtId="9" fontId="2" fillId="9" borderId="0" xfId="2" applyFont="1" applyFill="1"/>
  </cellXfs>
  <cellStyles count="3">
    <cellStyle name="Monétaire" xfId="1" builtinId="4"/>
    <cellStyle name="Normal" xfId="0" builtinId="0"/>
    <cellStyle name="Pourcentage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0742857142857143"/>
          <c:y val="6.48823840751041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Feuil1!$A$3</c:f>
              <c:strCache>
                <c:ptCount val="1"/>
                <c:pt idx="0">
                  <c:v>20 - 30 ans Profil Prudent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0.10285714285714286"/>
                  <c:y val="6.488238407510417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9428571428571428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0952380952380952E-2"/>
                  <c:y val="3.89294304450624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63809523809523"/>
                      <c:h val="0.30893772721606549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Feuil1!$B$1:$G$2</c15:sqref>
                  </c15:fullRef>
                </c:ext>
              </c:extLst>
              <c:f>Feuil1!$B$1:$G$2</c:f>
              <c:strCache>
                <c:ptCount val="3"/>
                <c:pt idx="0">
                  <c:v>Livret A, CEL, PEL, LDD…</c:v>
                </c:pt>
                <c:pt idx="1">
                  <c:v>Immo</c:v>
                </c:pt>
                <c:pt idx="2">
                  <c:v>Assurance Vie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Feuil1!$B$3:$G$3</c15:sqref>
                  </c15:fullRef>
                </c:ext>
              </c:extLst>
              <c:f>Feuil1!$B$3:$D$3</c:f>
              <c:numCache>
                <c:formatCode>0%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Feuil2!$C$13</c:f>
              <c:strCache>
                <c:ptCount val="1"/>
                <c:pt idx="0">
                  <c:v>Par 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Feuil2!$D$12:$I$12</c:f>
              <c:strCache>
                <c:ptCount val="6"/>
                <c:pt idx="0">
                  <c:v>Livret A, CEL, PEL, LDD…</c:v>
                </c:pt>
                <c:pt idx="1">
                  <c:v>Immo</c:v>
                </c:pt>
                <c:pt idx="2">
                  <c:v>Assurance Vie</c:v>
                </c:pt>
                <c:pt idx="3">
                  <c:v>Actions en Bourse</c:v>
                </c:pt>
                <c:pt idx="4">
                  <c:v>Actions non côtées</c:v>
                </c:pt>
                <c:pt idx="5">
                  <c:v>Prêts au PME</c:v>
                </c:pt>
              </c:strCache>
            </c:strRef>
          </c:cat>
          <c:val>
            <c:numRef>
              <c:f>Feuil2!$D$13:$I$13</c:f>
              <c:numCache>
                <c:formatCode>_("€"* #,##0.00_);_("€"* \(#,##0.00\);_("€"*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'Sim Assurance Vie'!$C$4:$C$39</c:f>
              <c:numCache>
                <c:formatCode>m/d/yyyy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'Sim Assurance Vie'!$D$4:$D$39</c:f>
              <c:numCache>
                <c:formatCode>_("€"* #,##0.00_);_("€"* \(#,##0.00\);_("€"* "-"??_);_(@_)</c:formatCode>
                <c:ptCount val="36"/>
                <c:pt idx="0">
                  <c:v>1000</c:v>
                </c:pt>
                <c:pt idx="1">
                  <c:v>1193</c:v>
                </c:pt>
                <c:pt idx="2">
                  <c:v>1386</c:v>
                </c:pt>
                <c:pt idx="3">
                  <c:v>1579</c:v>
                </c:pt>
                <c:pt idx="4">
                  <c:v>1772</c:v>
                </c:pt>
                <c:pt idx="5">
                  <c:v>1965</c:v>
                </c:pt>
                <c:pt idx="6">
                  <c:v>2158</c:v>
                </c:pt>
                <c:pt idx="7">
                  <c:v>2351</c:v>
                </c:pt>
                <c:pt idx="8">
                  <c:v>2544</c:v>
                </c:pt>
                <c:pt idx="9">
                  <c:v>2737</c:v>
                </c:pt>
                <c:pt idx="10">
                  <c:v>2930</c:v>
                </c:pt>
                <c:pt idx="11">
                  <c:v>3123</c:v>
                </c:pt>
                <c:pt idx="12">
                  <c:v>3362.8449999999998</c:v>
                </c:pt>
                <c:pt idx="13">
                  <c:v>3555.8449999999998</c:v>
                </c:pt>
                <c:pt idx="14">
                  <c:v>3748.8449999999998</c:v>
                </c:pt>
                <c:pt idx="15">
                  <c:v>3941.8449999999998</c:v>
                </c:pt>
                <c:pt idx="16">
                  <c:v>4134.8449999999993</c:v>
                </c:pt>
                <c:pt idx="17">
                  <c:v>4327.8449999999993</c:v>
                </c:pt>
                <c:pt idx="18">
                  <c:v>4520.8449999999993</c:v>
                </c:pt>
                <c:pt idx="19">
                  <c:v>4713.8449999999993</c:v>
                </c:pt>
                <c:pt idx="20">
                  <c:v>4906.8449999999993</c:v>
                </c:pt>
                <c:pt idx="21">
                  <c:v>5099.8449999999993</c:v>
                </c:pt>
                <c:pt idx="22">
                  <c:v>5292.8449999999993</c:v>
                </c:pt>
                <c:pt idx="23">
                  <c:v>5485.8449999999993</c:v>
                </c:pt>
                <c:pt idx="24">
                  <c:v>5761.1326749999989</c:v>
                </c:pt>
                <c:pt idx="25">
                  <c:v>5954.1326749999989</c:v>
                </c:pt>
                <c:pt idx="26">
                  <c:v>6147.1326749999989</c:v>
                </c:pt>
                <c:pt idx="27">
                  <c:v>6340.1326749999989</c:v>
                </c:pt>
                <c:pt idx="28">
                  <c:v>6533.1326749999989</c:v>
                </c:pt>
                <c:pt idx="29">
                  <c:v>6726.1326749999989</c:v>
                </c:pt>
                <c:pt idx="30">
                  <c:v>6919.1326749999989</c:v>
                </c:pt>
                <c:pt idx="31">
                  <c:v>7112.1326749999989</c:v>
                </c:pt>
                <c:pt idx="32">
                  <c:v>7305.1326749999989</c:v>
                </c:pt>
                <c:pt idx="33">
                  <c:v>7498.1326749999989</c:v>
                </c:pt>
                <c:pt idx="34">
                  <c:v>7691.1326749999989</c:v>
                </c:pt>
                <c:pt idx="35">
                  <c:v>7884.1326749999989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59264"/>
        <c:axId val="337859824"/>
      </c:lineChart>
      <c:dateAx>
        <c:axId val="3378592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859824"/>
        <c:crosses val="autoZero"/>
        <c:auto val="1"/>
        <c:lblOffset val="100"/>
        <c:baseTimeUnit val="months"/>
      </c:dateAx>
      <c:valAx>
        <c:axId val="3378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785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352426</xdr:colOff>
      <xdr:row>0</xdr:row>
      <xdr:rowOff>171450</xdr:rowOff>
    </xdr:from>
    <xdr:to>
      <xdr:col>14</xdr:col>
      <xdr:colOff>638176</xdr:colOff>
      <xdr:row>11</xdr:row>
      <xdr:rowOff>33338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</xdr:row>
      <xdr:rowOff>147637</xdr:rowOff>
    </xdr:from>
    <xdr:to>
      <xdr:col>15</xdr:col>
      <xdr:colOff>28575</xdr:colOff>
      <xdr:row>18</xdr:row>
      <xdr:rowOff>33337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19</xdr:row>
      <xdr:rowOff>61912</xdr:rowOff>
    </xdr:from>
    <xdr:to>
      <xdr:col>11</xdr:col>
      <xdr:colOff>447675</xdr:colOff>
      <xdr:row>33</xdr:row>
      <xdr:rowOff>138112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pane ySplit="1" topLeftCell="A2" activePane="bottomLeft" state="frozen"/>
      <selection pane="bottomLeft" activeCell="B22" sqref="B22"/>
    </sheetView>
  </sheetViews>
  <sheetFormatPr baseColWidth="10" defaultRowHeight="15" x14ac:dyDescent="0.25"/>
  <cols>
    <col min="1" max="1" width="30.42578125" customWidth="1"/>
    <col min="2" max="2" width="24.28515625" customWidth="1"/>
    <col min="4" max="4" width="13" customWidth="1"/>
    <col min="5" max="6" width="17.7109375" customWidth="1"/>
    <col min="7" max="7" width="13.140625" customWidth="1"/>
  </cols>
  <sheetData>
    <row r="1" spans="1:9" x14ac:dyDescent="0.25">
      <c r="B1" s="4" t="s">
        <v>13</v>
      </c>
      <c r="C1" s="2" t="s">
        <v>16</v>
      </c>
      <c r="D1" s="2" t="s">
        <v>9</v>
      </c>
      <c r="E1" s="2" t="s">
        <v>10</v>
      </c>
      <c r="F1" s="2" t="s">
        <v>11</v>
      </c>
      <c r="G1" s="2" t="s">
        <v>12</v>
      </c>
      <c r="I1" s="2" t="s">
        <v>14</v>
      </c>
    </row>
    <row r="3" spans="1:9" x14ac:dyDescent="0.25">
      <c r="A3" t="s">
        <v>0</v>
      </c>
      <c r="B3" s="1">
        <v>0.3</v>
      </c>
      <c r="C3" s="1">
        <v>0.5</v>
      </c>
      <c r="D3" s="1">
        <v>0.2</v>
      </c>
      <c r="E3" s="1">
        <v>0</v>
      </c>
      <c r="F3" s="1">
        <v>0</v>
      </c>
      <c r="G3" s="1">
        <v>0</v>
      </c>
      <c r="I3" s="3">
        <f>SUM(B3:G3)</f>
        <v>1</v>
      </c>
    </row>
    <row r="4" spans="1:9" x14ac:dyDescent="0.25">
      <c r="A4" t="s">
        <v>1</v>
      </c>
      <c r="B4" s="1">
        <v>0.1</v>
      </c>
      <c r="C4" s="1">
        <v>0.3</v>
      </c>
      <c r="D4" s="1">
        <v>0.2</v>
      </c>
      <c r="E4" s="1">
        <v>0.4</v>
      </c>
      <c r="F4" s="1">
        <v>0</v>
      </c>
      <c r="G4" s="1">
        <v>0</v>
      </c>
      <c r="I4" s="3">
        <f t="shared" ref="I4:I13" si="0">SUM(B4:G4)</f>
        <v>1</v>
      </c>
    </row>
    <row r="5" spans="1:9" x14ac:dyDescent="0.25">
      <c r="C5" s="1"/>
      <c r="D5" s="1"/>
      <c r="E5" s="1"/>
      <c r="F5" s="1"/>
      <c r="G5" s="1"/>
      <c r="I5" s="3"/>
    </row>
    <row r="6" spans="1:9" x14ac:dyDescent="0.25">
      <c r="A6" t="s">
        <v>2</v>
      </c>
      <c r="B6" s="1">
        <v>0.15</v>
      </c>
      <c r="C6" s="1">
        <v>0.6</v>
      </c>
      <c r="D6" s="1">
        <v>0.2</v>
      </c>
      <c r="E6" s="1">
        <v>0.05</v>
      </c>
      <c r="F6" s="1">
        <v>0</v>
      </c>
      <c r="G6" s="1">
        <v>0</v>
      </c>
      <c r="I6" s="3">
        <f t="shared" si="0"/>
        <v>1</v>
      </c>
    </row>
    <row r="7" spans="1:9" x14ac:dyDescent="0.25">
      <c r="A7" t="s">
        <v>3</v>
      </c>
      <c r="B7" s="1">
        <v>0</v>
      </c>
      <c r="C7" s="1">
        <v>0.35</v>
      </c>
      <c r="D7" s="1">
        <v>0.25</v>
      </c>
      <c r="E7" s="1">
        <v>0.35</v>
      </c>
      <c r="F7" s="1">
        <v>0.05</v>
      </c>
      <c r="G7" s="1">
        <v>0</v>
      </c>
      <c r="I7" s="3">
        <f t="shared" si="0"/>
        <v>1</v>
      </c>
    </row>
    <row r="8" spans="1:9" x14ac:dyDescent="0.25">
      <c r="C8" s="1"/>
      <c r="D8" s="1"/>
      <c r="E8" s="1"/>
      <c r="F8" s="1"/>
      <c r="G8" s="1"/>
      <c r="I8" s="3"/>
    </row>
    <row r="9" spans="1:9" x14ac:dyDescent="0.25">
      <c r="A9" t="s">
        <v>4</v>
      </c>
      <c r="B9" s="1">
        <v>0.1</v>
      </c>
      <c r="C9" s="1">
        <v>0.6</v>
      </c>
      <c r="D9" s="1">
        <v>0.2</v>
      </c>
      <c r="E9" s="1">
        <v>0.1</v>
      </c>
      <c r="F9" s="1">
        <v>0</v>
      </c>
      <c r="G9" s="1">
        <v>0</v>
      </c>
      <c r="I9" s="3">
        <f t="shared" si="0"/>
        <v>0.99999999999999989</v>
      </c>
    </row>
    <row r="10" spans="1:9" x14ac:dyDescent="0.25">
      <c r="A10" t="s">
        <v>5</v>
      </c>
      <c r="B10" s="1">
        <v>0</v>
      </c>
      <c r="C10" s="1">
        <v>0.4</v>
      </c>
      <c r="D10" s="1">
        <v>0.25</v>
      </c>
      <c r="E10" s="1">
        <v>0.25</v>
      </c>
      <c r="F10" s="1">
        <v>0.05</v>
      </c>
      <c r="G10" s="1">
        <v>0.05</v>
      </c>
      <c r="I10" s="3">
        <f t="shared" si="0"/>
        <v>1</v>
      </c>
    </row>
    <row r="11" spans="1:9" x14ac:dyDescent="0.25">
      <c r="C11" s="1"/>
      <c r="D11" s="1"/>
      <c r="E11" s="1"/>
      <c r="F11" s="1"/>
      <c r="G11" s="1"/>
      <c r="I11" s="3"/>
    </row>
    <row r="12" spans="1:9" x14ac:dyDescent="0.25">
      <c r="A12" t="s">
        <v>6</v>
      </c>
      <c r="B12" s="1">
        <v>0.05</v>
      </c>
      <c r="C12" s="1">
        <v>0.55000000000000004</v>
      </c>
      <c r="D12" s="1">
        <v>0.3</v>
      </c>
      <c r="E12" s="1">
        <v>0.1</v>
      </c>
      <c r="F12" s="1">
        <v>0</v>
      </c>
      <c r="G12" s="1">
        <v>0</v>
      </c>
      <c r="I12" s="3">
        <f t="shared" si="0"/>
        <v>1.0000000000000002</v>
      </c>
    </row>
    <row r="13" spans="1:9" x14ac:dyDescent="0.25">
      <c r="A13" t="s">
        <v>7</v>
      </c>
      <c r="B13" s="1">
        <v>0.05</v>
      </c>
      <c r="C13" s="1">
        <v>0.45</v>
      </c>
      <c r="D13" s="1">
        <v>0.25</v>
      </c>
      <c r="E13" s="1">
        <v>0.2</v>
      </c>
      <c r="F13" s="1">
        <v>0</v>
      </c>
      <c r="G13" s="1">
        <v>0.05</v>
      </c>
      <c r="I13" s="3">
        <f t="shared" si="0"/>
        <v>1</v>
      </c>
    </row>
    <row r="14" spans="1:9" x14ac:dyDescent="0.25">
      <c r="C14" s="1"/>
      <c r="D14" s="1"/>
      <c r="E14" s="1"/>
      <c r="F14" s="1"/>
      <c r="G14" s="1"/>
      <c r="I14" s="3"/>
    </row>
    <row r="15" spans="1:9" x14ac:dyDescent="0.25">
      <c r="A15" t="s">
        <v>8</v>
      </c>
      <c r="B15" s="1">
        <v>0.05</v>
      </c>
      <c r="C15" s="1">
        <v>0.5</v>
      </c>
      <c r="D15" s="1">
        <v>0.4</v>
      </c>
      <c r="E15" s="1">
        <v>0.05</v>
      </c>
      <c r="F15" s="1">
        <v>0</v>
      </c>
      <c r="G15" s="1">
        <v>0</v>
      </c>
      <c r="I15" s="3">
        <f>SUM(B15:G15)</f>
        <v>1</v>
      </c>
    </row>
    <row r="16" spans="1:9" x14ac:dyDescent="0.25">
      <c r="A16" t="s">
        <v>15</v>
      </c>
      <c r="B16" s="1">
        <v>0.05</v>
      </c>
      <c r="C16" s="1">
        <v>0.45</v>
      </c>
      <c r="D16" s="1">
        <v>0.3</v>
      </c>
      <c r="E16" s="1">
        <v>0.2</v>
      </c>
      <c r="F16" s="1">
        <v>0</v>
      </c>
      <c r="G16" s="1">
        <v>0</v>
      </c>
      <c r="I16" s="3">
        <f>SUM(B16:G16)</f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workbookViewId="0">
      <selection activeCell="B9" sqref="B9"/>
    </sheetView>
  </sheetViews>
  <sheetFormatPr baseColWidth="10" defaultRowHeight="15" x14ac:dyDescent="0.25"/>
  <cols>
    <col min="2" max="2" width="31.28515625" customWidth="1"/>
    <col min="3" max="3" width="13.28515625" customWidth="1"/>
    <col min="4" max="4" width="23.28515625" customWidth="1"/>
    <col min="5" max="5" width="17.5703125" customWidth="1"/>
    <col min="6" max="6" width="15" customWidth="1"/>
    <col min="7" max="7" width="16.7109375" customWidth="1"/>
    <col min="8" max="8" width="23" customWidth="1"/>
    <col min="9" max="9" width="12.42578125" customWidth="1"/>
    <col min="11" max="11" width="11.85546875" bestFit="1" customWidth="1"/>
  </cols>
  <sheetData>
    <row r="2" spans="2:11" x14ac:dyDescent="0.25">
      <c r="B2" t="s">
        <v>28</v>
      </c>
      <c r="C2" s="6">
        <v>11601</v>
      </c>
    </row>
    <row r="3" spans="2:11" x14ac:dyDescent="0.25">
      <c r="H3" s="14" t="s">
        <v>13</v>
      </c>
      <c r="I3" s="38"/>
    </row>
    <row r="4" spans="2:11" x14ac:dyDescent="0.25">
      <c r="H4" s="14" t="s">
        <v>16</v>
      </c>
      <c r="I4" s="38"/>
    </row>
    <row r="5" spans="2:11" x14ac:dyDescent="0.25">
      <c r="H5" s="14" t="s">
        <v>9</v>
      </c>
      <c r="I5" s="38"/>
    </row>
    <row r="6" spans="2:11" x14ac:dyDescent="0.25">
      <c r="D6" t="s">
        <v>19</v>
      </c>
      <c r="E6" s="5" t="s">
        <v>17</v>
      </c>
      <c r="H6" s="14" t="s">
        <v>10</v>
      </c>
      <c r="I6" s="38"/>
    </row>
    <row r="7" spans="2:11" x14ac:dyDescent="0.25">
      <c r="D7" t="s">
        <v>20</v>
      </c>
      <c r="E7" s="5" t="s">
        <v>18</v>
      </c>
      <c r="H7" s="14" t="s">
        <v>11</v>
      </c>
      <c r="I7" s="38"/>
    </row>
    <row r="8" spans="2:11" x14ac:dyDescent="0.25">
      <c r="H8" s="14" t="s">
        <v>12</v>
      </c>
      <c r="I8" s="38"/>
    </row>
    <row r="9" spans="2:11" x14ac:dyDescent="0.25">
      <c r="I9" s="3">
        <f>SUM(I3:I8)</f>
        <v>0</v>
      </c>
    </row>
    <row r="11" spans="2:11" ht="15.75" thickBot="1" x14ac:dyDescent="0.3"/>
    <row r="12" spans="2:11" x14ac:dyDescent="0.25">
      <c r="C12" s="16"/>
      <c r="D12" s="22" t="s">
        <v>13</v>
      </c>
      <c r="E12" s="25" t="s">
        <v>16</v>
      </c>
      <c r="F12" s="19" t="s">
        <v>9</v>
      </c>
      <c r="G12" s="31" t="s">
        <v>10</v>
      </c>
      <c r="H12" s="28" t="s">
        <v>11</v>
      </c>
      <c r="I12" s="34" t="s">
        <v>12</v>
      </c>
      <c r="J12" s="2"/>
    </row>
    <row r="13" spans="2:11" x14ac:dyDescent="0.25">
      <c r="C13" s="17" t="s">
        <v>41</v>
      </c>
      <c r="D13" s="23">
        <f>C2*I3</f>
        <v>0</v>
      </c>
      <c r="E13" s="26">
        <f>C2*I4</f>
        <v>0</v>
      </c>
      <c r="F13" s="20">
        <f>C2*I5</f>
        <v>0</v>
      </c>
      <c r="G13" s="32">
        <f>C2*I6</f>
        <v>0</v>
      </c>
      <c r="H13" s="29">
        <f>C2*I7</f>
        <v>0</v>
      </c>
      <c r="I13" s="35">
        <f>C2*I8</f>
        <v>0</v>
      </c>
    </row>
    <row r="14" spans="2:11" ht="15.75" thickBot="1" x14ac:dyDescent="0.3">
      <c r="C14" s="18" t="s">
        <v>42</v>
      </c>
      <c r="D14" s="24">
        <f>D13/12</f>
        <v>0</v>
      </c>
      <c r="E14" s="27">
        <f>E13/12</f>
        <v>0</v>
      </c>
      <c r="F14" s="21">
        <f>F13/12</f>
        <v>0</v>
      </c>
      <c r="G14" s="33">
        <f>G13/12</f>
        <v>0</v>
      </c>
      <c r="H14" s="30">
        <f>H13/12</f>
        <v>0</v>
      </c>
      <c r="I14" s="36">
        <f>I13/12</f>
        <v>0</v>
      </c>
    </row>
    <row r="15" spans="2:11" x14ac:dyDescent="0.25">
      <c r="E15" s="1"/>
      <c r="F15" s="1"/>
      <c r="G15" s="1"/>
      <c r="H15" s="1"/>
      <c r="I15" s="1"/>
      <c r="J15" s="1"/>
    </row>
    <row r="16" spans="2:11" x14ac:dyDescent="0.25">
      <c r="E16" s="7"/>
      <c r="F16" s="7"/>
      <c r="G16" s="7"/>
      <c r="H16" s="7"/>
      <c r="K16" s="7"/>
    </row>
    <row r="17" spans="2:10" x14ac:dyDescent="0.25">
      <c r="B17" t="s">
        <v>43</v>
      </c>
      <c r="E17" s="7"/>
      <c r="F17" s="7"/>
      <c r="G17" s="7"/>
      <c r="H17" s="7"/>
    </row>
    <row r="18" spans="2:10" x14ac:dyDescent="0.25">
      <c r="E18" t="s">
        <v>49</v>
      </c>
      <c r="F18" t="s">
        <v>50</v>
      </c>
      <c r="G18" t="s">
        <v>51</v>
      </c>
    </row>
    <row r="19" spans="2:10" x14ac:dyDescent="0.25">
      <c r="B19" t="s">
        <v>44</v>
      </c>
      <c r="C19">
        <v>3</v>
      </c>
      <c r="E19" s="1"/>
      <c r="F19" s="1"/>
      <c r="G19" s="1"/>
      <c r="H19" s="1"/>
      <c r="I19" s="1"/>
      <c r="J19" s="1"/>
    </row>
    <row r="20" spans="2:10" x14ac:dyDescent="0.25">
      <c r="B20" t="s">
        <v>45</v>
      </c>
      <c r="C20" s="15">
        <v>1.4999999999999999E-2</v>
      </c>
      <c r="D20" s="2" t="s">
        <v>53</v>
      </c>
      <c r="E20" s="7">
        <f>1000+(C19*12*F14)+((C19*12*F14)*0.015)</f>
        <v>1000</v>
      </c>
      <c r="F20" s="7">
        <f>E20-(1000+C19*12*F14)</f>
        <v>0</v>
      </c>
      <c r="G20" s="7">
        <f>F20/12</f>
        <v>0</v>
      </c>
      <c r="H20" s="7"/>
      <c r="I20" s="7"/>
      <c r="J20" s="7"/>
    </row>
    <row r="21" spans="2:10" x14ac:dyDescent="0.25">
      <c r="B21" t="s">
        <v>46</v>
      </c>
      <c r="C21" s="1">
        <v>0.01</v>
      </c>
      <c r="D21" s="2" t="s">
        <v>54</v>
      </c>
      <c r="E21" s="7">
        <f>(225+C19*12*D14)+(C19*12*D14*0.01)</f>
        <v>225</v>
      </c>
      <c r="F21" s="7">
        <f>E21-(1000+12*C19*D14)</f>
        <v>-775</v>
      </c>
      <c r="G21" s="7">
        <f>F21/12</f>
        <v>-64.583333333333329</v>
      </c>
      <c r="H21" s="7"/>
      <c r="I21" s="7"/>
      <c r="J21" s="7"/>
    </row>
    <row r="22" spans="2:10" x14ac:dyDescent="0.25">
      <c r="B22" t="s">
        <v>47</v>
      </c>
      <c r="C22" s="1">
        <v>0.09</v>
      </c>
      <c r="E22" s="37">
        <f>C24*0.09</f>
        <v>45</v>
      </c>
    </row>
    <row r="23" spans="2:10" x14ac:dyDescent="0.25">
      <c r="B23" t="s">
        <v>48</v>
      </c>
      <c r="C23" s="1">
        <v>0.09</v>
      </c>
    </row>
    <row r="24" spans="2:10" x14ac:dyDescent="0.25">
      <c r="B24" t="s">
        <v>52</v>
      </c>
      <c r="C24" s="6">
        <v>500</v>
      </c>
    </row>
  </sheetData>
  <dataValidations count="2">
    <dataValidation type="list" allowBlank="1" showInputMessage="1" showErrorMessage="1" promptTitle="Choix de la tranche d'âge" sqref="E6">
      <formula1>"20 - 30 ans, 30 - 40 ans, 40 - 50 ans, 50 - 62 ans, Plus de 62 ans"</formula1>
    </dataValidation>
    <dataValidation type="list" allowBlank="1" showInputMessage="1" showErrorMessage="1" sqref="E7">
      <formula1>"Profil Prudent, Profil Dynamique"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I23"/>
  <sheetViews>
    <sheetView workbookViewId="0">
      <selection activeCell="I8" sqref="I8"/>
    </sheetView>
  </sheetViews>
  <sheetFormatPr baseColWidth="10" defaultRowHeight="15" x14ac:dyDescent="0.25"/>
  <cols>
    <col min="1" max="16384" width="11.42578125" style="8"/>
  </cols>
  <sheetData>
    <row r="6" spans="3:8" x14ac:dyDescent="0.25">
      <c r="C6" s="8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26</v>
      </c>
    </row>
    <row r="7" spans="3:8" x14ac:dyDescent="0.25">
      <c r="C7" s="8" t="s">
        <v>27</v>
      </c>
    </row>
    <row r="22" spans="8:9" x14ac:dyDescent="0.25">
      <c r="H22" s="8">
        <f>26+(12.5/12)+29.09</f>
        <v>56.131666666666668</v>
      </c>
      <c r="I22" s="8" t="s">
        <v>33</v>
      </c>
    </row>
    <row r="23" spans="8:9" x14ac:dyDescent="0.25">
      <c r="H23" s="8">
        <f>H22*12</f>
        <v>673.58</v>
      </c>
      <c r="I23" s="8" t="s">
        <v>34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"/>
  <sheetViews>
    <sheetView topLeftCell="A12" workbookViewId="0">
      <selection activeCell="B15" sqref="B15"/>
    </sheetView>
  </sheetViews>
  <sheetFormatPr baseColWidth="10" defaultRowHeight="15" x14ac:dyDescent="0.25"/>
  <cols>
    <col min="1" max="1" width="11.42578125" style="8"/>
    <col min="2" max="2" width="26" style="8" customWidth="1"/>
    <col min="3" max="7" width="11.42578125" style="8"/>
    <col min="8" max="8" width="13" style="8" customWidth="1"/>
    <col min="9" max="16384" width="11.42578125" style="8"/>
  </cols>
  <sheetData>
    <row r="2" spans="2:9" x14ac:dyDescent="0.25">
      <c r="B2" s="8" t="s">
        <v>29</v>
      </c>
      <c r="E2" s="8" t="s">
        <v>31</v>
      </c>
    </row>
    <row r="3" spans="2:9" x14ac:dyDescent="0.25">
      <c r="B3" s="8" t="s">
        <v>30</v>
      </c>
    </row>
    <row r="4" spans="2:9" x14ac:dyDescent="0.25">
      <c r="C4" s="10">
        <v>43101</v>
      </c>
      <c r="D4" s="11">
        <v>1000</v>
      </c>
      <c r="H4" s="8" t="s">
        <v>32</v>
      </c>
      <c r="I4" s="8">
        <f>1000+3*12*193</f>
        <v>7948</v>
      </c>
    </row>
    <row r="5" spans="2:9" x14ac:dyDescent="0.25">
      <c r="C5" s="10">
        <v>43132</v>
      </c>
      <c r="D5" s="11">
        <f>D4+193</f>
        <v>1193</v>
      </c>
      <c r="F5" s="8">
        <f>193*35+1000</f>
        <v>7755</v>
      </c>
    </row>
    <row r="6" spans="2:9" x14ac:dyDescent="0.25">
      <c r="C6" s="10">
        <v>43160</v>
      </c>
      <c r="D6" s="11">
        <f>D5+193</f>
        <v>1386</v>
      </c>
    </row>
    <row r="7" spans="2:9" x14ac:dyDescent="0.25">
      <c r="C7" s="10">
        <v>43191</v>
      </c>
      <c r="D7" s="11">
        <f t="shared" ref="D7:D15" si="0">D6+193</f>
        <v>1579</v>
      </c>
    </row>
    <row r="8" spans="2:9" x14ac:dyDescent="0.25">
      <c r="C8" s="10">
        <v>43221</v>
      </c>
      <c r="D8" s="11">
        <f t="shared" si="0"/>
        <v>1772</v>
      </c>
      <c r="F8" s="8">
        <f>193*12</f>
        <v>2316</v>
      </c>
    </row>
    <row r="9" spans="2:9" x14ac:dyDescent="0.25">
      <c r="C9" s="10">
        <v>43252</v>
      </c>
      <c r="D9" s="11">
        <f t="shared" si="0"/>
        <v>1965</v>
      </c>
      <c r="F9" s="8">
        <f>F8*3</f>
        <v>6948</v>
      </c>
    </row>
    <row r="10" spans="2:9" x14ac:dyDescent="0.25">
      <c r="C10" s="10">
        <v>43282</v>
      </c>
      <c r="D10" s="11">
        <f t="shared" si="0"/>
        <v>2158</v>
      </c>
    </row>
    <row r="11" spans="2:9" x14ac:dyDescent="0.25">
      <c r="C11" s="10">
        <v>43313</v>
      </c>
      <c r="D11" s="11">
        <f t="shared" si="0"/>
        <v>2351</v>
      </c>
    </row>
    <row r="12" spans="2:9" x14ac:dyDescent="0.25">
      <c r="C12" s="10">
        <v>43344</v>
      </c>
      <c r="D12" s="11">
        <f t="shared" si="0"/>
        <v>2544</v>
      </c>
    </row>
    <row r="13" spans="2:9" x14ac:dyDescent="0.25">
      <c r="C13" s="10">
        <v>43374</v>
      </c>
      <c r="D13" s="11">
        <f t="shared" si="0"/>
        <v>2737</v>
      </c>
    </row>
    <row r="14" spans="2:9" x14ac:dyDescent="0.25">
      <c r="C14" s="10">
        <v>43405</v>
      </c>
      <c r="D14" s="11">
        <f t="shared" si="0"/>
        <v>2930</v>
      </c>
      <c r="H14" s="12"/>
    </row>
    <row r="15" spans="2:9" x14ac:dyDescent="0.25">
      <c r="C15" s="10">
        <v>43435</v>
      </c>
      <c r="D15" s="11">
        <f t="shared" si="0"/>
        <v>3123</v>
      </c>
    </row>
    <row r="16" spans="2:9" x14ac:dyDescent="0.25">
      <c r="C16" s="10">
        <v>43466</v>
      </c>
      <c r="D16" s="12">
        <f>D15+(D15*0.015)+193</f>
        <v>3362.8449999999998</v>
      </c>
      <c r="H16" s="12">
        <f>D39-F9</f>
        <v>936.13267499999893</v>
      </c>
    </row>
    <row r="17" spans="3:9" x14ac:dyDescent="0.25">
      <c r="C17" s="10">
        <v>43497</v>
      </c>
      <c r="D17" s="12">
        <f>D16+193</f>
        <v>3555.8449999999998</v>
      </c>
      <c r="H17" s="12">
        <f>H16/3/12</f>
        <v>26.003685416666638</v>
      </c>
      <c r="I17" s="8" t="s">
        <v>33</v>
      </c>
    </row>
    <row r="18" spans="3:9" x14ac:dyDescent="0.25">
      <c r="C18" s="10">
        <v>43525</v>
      </c>
      <c r="D18" s="12">
        <f>D17+193</f>
        <v>3748.8449999999998</v>
      </c>
      <c r="H18" s="12">
        <f>H17*12</f>
        <v>312.04422499999964</v>
      </c>
      <c r="I18" s="8" t="s">
        <v>34</v>
      </c>
    </row>
    <row r="19" spans="3:9" x14ac:dyDescent="0.25">
      <c r="C19" s="10">
        <v>43556</v>
      </c>
      <c r="D19" s="12">
        <f t="shared" ref="D19:D27" si="1">D18+193</f>
        <v>3941.8449999999998</v>
      </c>
    </row>
    <row r="20" spans="3:9" x14ac:dyDescent="0.25">
      <c r="C20" s="10">
        <v>43586</v>
      </c>
      <c r="D20" s="12">
        <f t="shared" si="1"/>
        <v>4134.8449999999993</v>
      </c>
    </row>
    <row r="21" spans="3:9" x14ac:dyDescent="0.25">
      <c r="C21" s="10">
        <v>43617</v>
      </c>
      <c r="D21" s="12">
        <f t="shared" si="1"/>
        <v>4327.8449999999993</v>
      </c>
    </row>
    <row r="22" spans="3:9" x14ac:dyDescent="0.25">
      <c r="C22" s="10">
        <v>43647</v>
      </c>
      <c r="D22" s="12">
        <f t="shared" si="1"/>
        <v>4520.8449999999993</v>
      </c>
    </row>
    <row r="23" spans="3:9" x14ac:dyDescent="0.25">
      <c r="C23" s="10">
        <v>43678</v>
      </c>
      <c r="D23" s="12">
        <f t="shared" si="1"/>
        <v>4713.8449999999993</v>
      </c>
    </row>
    <row r="24" spans="3:9" x14ac:dyDescent="0.25">
      <c r="C24" s="10">
        <v>43709</v>
      </c>
      <c r="D24" s="12">
        <f t="shared" si="1"/>
        <v>4906.8449999999993</v>
      </c>
    </row>
    <row r="25" spans="3:9" x14ac:dyDescent="0.25">
      <c r="C25" s="10">
        <v>43739</v>
      </c>
      <c r="D25" s="12">
        <f t="shared" si="1"/>
        <v>5099.8449999999993</v>
      </c>
    </row>
    <row r="26" spans="3:9" x14ac:dyDescent="0.25">
      <c r="C26" s="10">
        <v>43770</v>
      </c>
      <c r="D26" s="12">
        <f t="shared" si="1"/>
        <v>5292.8449999999993</v>
      </c>
    </row>
    <row r="27" spans="3:9" x14ac:dyDescent="0.25">
      <c r="C27" s="10">
        <v>43800</v>
      </c>
      <c r="D27" s="12">
        <f t="shared" si="1"/>
        <v>5485.8449999999993</v>
      </c>
    </row>
    <row r="28" spans="3:9" x14ac:dyDescent="0.25">
      <c r="C28" s="10">
        <v>43831</v>
      </c>
      <c r="D28" s="12">
        <f>D27+(D27*0.015)+193</f>
        <v>5761.1326749999989</v>
      </c>
    </row>
    <row r="29" spans="3:9" x14ac:dyDescent="0.25">
      <c r="C29" s="10">
        <v>43862</v>
      </c>
      <c r="D29" s="12">
        <f>D28+193</f>
        <v>5954.1326749999989</v>
      </c>
    </row>
    <row r="30" spans="3:9" x14ac:dyDescent="0.25">
      <c r="C30" s="10">
        <v>43891</v>
      </c>
      <c r="D30" s="12">
        <f>D29+193</f>
        <v>6147.1326749999989</v>
      </c>
    </row>
    <row r="31" spans="3:9" x14ac:dyDescent="0.25">
      <c r="C31" s="10">
        <v>43922</v>
      </c>
      <c r="D31" s="12">
        <f t="shared" ref="D31:D38" si="2">D30+193</f>
        <v>6340.1326749999989</v>
      </c>
    </row>
    <row r="32" spans="3:9" x14ac:dyDescent="0.25">
      <c r="C32" s="10">
        <v>43952</v>
      </c>
      <c r="D32" s="12">
        <f t="shared" si="2"/>
        <v>6533.1326749999989</v>
      </c>
    </row>
    <row r="33" spans="3:4" x14ac:dyDescent="0.25">
      <c r="C33" s="10">
        <v>43983</v>
      </c>
      <c r="D33" s="12">
        <f t="shared" si="2"/>
        <v>6726.1326749999989</v>
      </c>
    </row>
    <row r="34" spans="3:4" x14ac:dyDescent="0.25">
      <c r="C34" s="10">
        <v>44013</v>
      </c>
      <c r="D34" s="12">
        <f t="shared" si="2"/>
        <v>6919.1326749999989</v>
      </c>
    </row>
    <row r="35" spans="3:4" x14ac:dyDescent="0.25">
      <c r="C35" s="10">
        <v>44044</v>
      </c>
      <c r="D35" s="12">
        <f t="shared" si="2"/>
        <v>7112.1326749999989</v>
      </c>
    </row>
    <row r="36" spans="3:4" x14ac:dyDescent="0.25">
      <c r="C36" s="10">
        <v>44075</v>
      </c>
      <c r="D36" s="12">
        <f t="shared" si="2"/>
        <v>7305.1326749999989</v>
      </c>
    </row>
    <row r="37" spans="3:4" x14ac:dyDescent="0.25">
      <c r="C37" s="10">
        <v>44105</v>
      </c>
      <c r="D37" s="12">
        <f t="shared" si="2"/>
        <v>7498.1326749999989</v>
      </c>
    </row>
    <row r="38" spans="3:4" x14ac:dyDescent="0.25">
      <c r="C38" s="10">
        <v>44136</v>
      </c>
      <c r="D38" s="12">
        <f t="shared" si="2"/>
        <v>7691.1326749999989</v>
      </c>
    </row>
    <row r="39" spans="3:4" x14ac:dyDescent="0.25">
      <c r="C39" s="10">
        <v>44166</v>
      </c>
      <c r="D39" s="12">
        <f>D38+193</f>
        <v>7884.1326749999989</v>
      </c>
    </row>
  </sheetData>
  <sheetProtection password="9636" sheet="1" objects="1" scenarios="1" selectLockedCells="1" selectUn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8"/>
  <sheetViews>
    <sheetView workbookViewId="0">
      <selection activeCell="E9" sqref="E9"/>
    </sheetView>
  </sheetViews>
  <sheetFormatPr baseColWidth="10" defaultRowHeight="15" x14ac:dyDescent="0.25"/>
  <cols>
    <col min="1" max="16384" width="11.42578125" style="8"/>
  </cols>
  <sheetData>
    <row r="2" spans="3:9" x14ac:dyDescent="0.25">
      <c r="C2" s="8" t="s">
        <v>35</v>
      </c>
    </row>
    <row r="3" spans="3:9" x14ac:dyDescent="0.25">
      <c r="D3" s="10">
        <v>43101</v>
      </c>
      <c r="E3" s="11">
        <v>225</v>
      </c>
    </row>
    <row r="4" spans="3:9" x14ac:dyDescent="0.25">
      <c r="D4" s="10">
        <v>43132</v>
      </c>
      <c r="E4" s="11">
        <f>E3+96.68</f>
        <v>321.68</v>
      </c>
      <c r="H4" s="8">
        <f>96.68*35</f>
        <v>3383.8</v>
      </c>
    </row>
    <row r="5" spans="3:9" x14ac:dyDescent="0.25">
      <c r="D5" s="10">
        <v>43160</v>
      </c>
      <c r="E5" s="11">
        <f>E4+96.68</f>
        <v>418.36</v>
      </c>
      <c r="H5" s="8">
        <f>H4+225</f>
        <v>3608.8</v>
      </c>
    </row>
    <row r="6" spans="3:9" x14ac:dyDescent="0.25">
      <c r="D6" s="10">
        <v>43191</v>
      </c>
      <c r="E6" s="11">
        <f>E5+96.68</f>
        <v>515.04</v>
      </c>
    </row>
    <row r="7" spans="3:9" x14ac:dyDescent="0.25">
      <c r="D7" s="10">
        <v>43221</v>
      </c>
      <c r="E7" s="11">
        <f t="shared" ref="E7:E14" si="0">E6+96.68</f>
        <v>611.72</v>
      </c>
    </row>
    <row r="8" spans="3:9" x14ac:dyDescent="0.25">
      <c r="D8" s="10">
        <v>43252</v>
      </c>
      <c r="E8" s="11">
        <f t="shared" si="0"/>
        <v>708.40000000000009</v>
      </c>
    </row>
    <row r="9" spans="3:9" x14ac:dyDescent="0.25">
      <c r="D9" s="10">
        <v>43282</v>
      </c>
      <c r="E9" s="11">
        <f t="shared" si="0"/>
        <v>805.08000000000015</v>
      </c>
    </row>
    <row r="10" spans="3:9" x14ac:dyDescent="0.25">
      <c r="D10" s="10">
        <v>43313</v>
      </c>
      <c r="E10" s="11">
        <f t="shared" si="0"/>
        <v>901.76000000000022</v>
      </c>
    </row>
    <row r="11" spans="3:9" x14ac:dyDescent="0.25">
      <c r="D11" s="10">
        <v>43344</v>
      </c>
      <c r="E11" s="11">
        <f t="shared" si="0"/>
        <v>998.44000000000028</v>
      </c>
      <c r="H11" s="12">
        <f>E38-H5</f>
        <v>37.50004799999806</v>
      </c>
      <c r="I11" s="8" t="s">
        <v>36</v>
      </c>
    </row>
    <row r="12" spans="3:9" x14ac:dyDescent="0.25">
      <c r="D12" s="10">
        <v>43374</v>
      </c>
      <c r="E12" s="11">
        <f t="shared" si="0"/>
        <v>1095.1200000000003</v>
      </c>
    </row>
    <row r="13" spans="3:9" x14ac:dyDescent="0.25">
      <c r="D13" s="10">
        <v>43405</v>
      </c>
      <c r="E13" s="11">
        <f t="shared" si="0"/>
        <v>1191.8000000000004</v>
      </c>
    </row>
    <row r="14" spans="3:9" x14ac:dyDescent="0.25">
      <c r="D14" s="10">
        <v>43435</v>
      </c>
      <c r="E14" s="11">
        <f t="shared" si="0"/>
        <v>1288.4800000000005</v>
      </c>
      <c r="H14" s="8">
        <f>37.5/3/12</f>
        <v>1.0416666666666667</v>
      </c>
      <c r="I14" s="8" t="s">
        <v>33</v>
      </c>
    </row>
    <row r="15" spans="3:9" x14ac:dyDescent="0.25">
      <c r="D15" s="10">
        <v>43466</v>
      </c>
      <c r="E15" s="11">
        <f>E14+(E14*0.01)+96.68</f>
        <v>1398.0448000000006</v>
      </c>
      <c r="H15" s="8">
        <f>H14*12</f>
        <v>12.5</v>
      </c>
      <c r="I15" s="8" t="s">
        <v>34</v>
      </c>
    </row>
    <row r="16" spans="3:9" x14ac:dyDescent="0.25">
      <c r="D16" s="10">
        <v>43497</v>
      </c>
      <c r="E16" s="11">
        <f>E15+96.68</f>
        <v>1494.7248000000006</v>
      </c>
    </row>
    <row r="17" spans="4:5" x14ac:dyDescent="0.25">
      <c r="D17" s="10">
        <v>43525</v>
      </c>
      <c r="E17" s="11">
        <f>E16+96.68</f>
        <v>1591.4048000000007</v>
      </c>
    </row>
    <row r="18" spans="4:5" x14ac:dyDescent="0.25">
      <c r="D18" s="10">
        <v>43556</v>
      </c>
      <c r="E18" s="11">
        <f t="shared" ref="E18:E26" si="1">E17+96.68</f>
        <v>1688.0848000000008</v>
      </c>
    </row>
    <row r="19" spans="4:5" x14ac:dyDescent="0.25">
      <c r="D19" s="10">
        <v>43586</v>
      </c>
      <c r="E19" s="11">
        <f t="shared" si="1"/>
        <v>1784.7648000000008</v>
      </c>
    </row>
    <row r="20" spans="4:5" x14ac:dyDescent="0.25">
      <c r="D20" s="10">
        <v>43617</v>
      </c>
      <c r="E20" s="11">
        <f t="shared" si="1"/>
        <v>1881.4448000000009</v>
      </c>
    </row>
    <row r="21" spans="4:5" x14ac:dyDescent="0.25">
      <c r="D21" s="10">
        <v>43647</v>
      </c>
      <c r="E21" s="11">
        <f t="shared" si="1"/>
        <v>1978.124800000001</v>
      </c>
    </row>
    <row r="22" spans="4:5" x14ac:dyDescent="0.25">
      <c r="D22" s="10">
        <v>43678</v>
      </c>
      <c r="E22" s="11">
        <f t="shared" si="1"/>
        <v>2074.8048000000008</v>
      </c>
    </row>
    <row r="23" spans="4:5" x14ac:dyDescent="0.25">
      <c r="D23" s="10">
        <v>43709</v>
      </c>
      <c r="E23" s="11">
        <f t="shared" si="1"/>
        <v>2171.4848000000006</v>
      </c>
    </row>
    <row r="24" spans="4:5" x14ac:dyDescent="0.25">
      <c r="D24" s="10">
        <v>43739</v>
      </c>
      <c r="E24" s="11">
        <f t="shared" si="1"/>
        <v>2268.1648000000005</v>
      </c>
    </row>
    <row r="25" spans="4:5" x14ac:dyDescent="0.25">
      <c r="D25" s="10">
        <v>43770</v>
      </c>
      <c r="E25" s="11">
        <f t="shared" si="1"/>
        <v>2364.8448000000003</v>
      </c>
    </row>
    <row r="26" spans="4:5" x14ac:dyDescent="0.25">
      <c r="D26" s="10">
        <v>43800</v>
      </c>
      <c r="E26" s="11">
        <f t="shared" si="1"/>
        <v>2461.5248000000001</v>
      </c>
    </row>
    <row r="27" spans="4:5" x14ac:dyDescent="0.25">
      <c r="D27" s="10">
        <v>43831</v>
      </c>
      <c r="E27" s="11">
        <f>E26+(E26*0.01)+96.68</f>
        <v>2582.820048</v>
      </c>
    </row>
    <row r="28" spans="4:5" x14ac:dyDescent="0.25">
      <c r="D28" s="10">
        <v>43862</v>
      </c>
      <c r="E28" s="11">
        <f>E27+96.68</f>
        <v>2679.5000479999999</v>
      </c>
    </row>
    <row r="29" spans="4:5" x14ac:dyDescent="0.25">
      <c r="D29" s="10">
        <v>43891</v>
      </c>
      <c r="E29" s="11">
        <f>E28+96.68</f>
        <v>2776.1800479999997</v>
      </c>
    </row>
    <row r="30" spans="4:5" x14ac:dyDescent="0.25">
      <c r="D30" s="10">
        <v>43922</v>
      </c>
      <c r="E30" s="11">
        <f t="shared" ref="E30:E38" si="2">E29+96.68</f>
        <v>2872.8600479999996</v>
      </c>
    </row>
    <row r="31" spans="4:5" x14ac:dyDescent="0.25">
      <c r="D31" s="10">
        <v>43952</v>
      </c>
      <c r="E31" s="11">
        <f t="shared" si="2"/>
        <v>2969.5400479999994</v>
      </c>
    </row>
    <row r="32" spans="4:5" x14ac:dyDescent="0.25">
      <c r="D32" s="10">
        <v>43983</v>
      </c>
      <c r="E32" s="11">
        <f t="shared" si="2"/>
        <v>3066.2200479999992</v>
      </c>
    </row>
    <row r="33" spans="4:5" x14ac:dyDescent="0.25">
      <c r="D33" s="10">
        <v>44013</v>
      </c>
      <c r="E33" s="11">
        <f t="shared" si="2"/>
        <v>3162.9000479999991</v>
      </c>
    </row>
    <row r="34" spans="4:5" x14ac:dyDescent="0.25">
      <c r="D34" s="10">
        <v>44044</v>
      </c>
      <c r="E34" s="11">
        <f t="shared" si="2"/>
        <v>3259.5800479999989</v>
      </c>
    </row>
    <row r="35" spans="4:5" x14ac:dyDescent="0.25">
      <c r="D35" s="10">
        <v>44075</v>
      </c>
      <c r="E35" s="11">
        <f t="shared" si="2"/>
        <v>3356.2600479999987</v>
      </c>
    </row>
    <row r="36" spans="4:5" x14ac:dyDescent="0.25">
      <c r="D36" s="10">
        <v>44105</v>
      </c>
      <c r="E36" s="11">
        <f t="shared" si="2"/>
        <v>3452.9400479999986</v>
      </c>
    </row>
    <row r="37" spans="4:5" x14ac:dyDescent="0.25">
      <c r="D37" s="10">
        <v>44136</v>
      </c>
      <c r="E37" s="11">
        <f t="shared" si="2"/>
        <v>3549.6200479999984</v>
      </c>
    </row>
    <row r="38" spans="4:5" x14ac:dyDescent="0.25">
      <c r="D38" s="10">
        <v>44166</v>
      </c>
      <c r="E38" s="11">
        <f t="shared" si="2"/>
        <v>3646.3000479999982</v>
      </c>
    </row>
  </sheetData>
  <sheetProtection password="9636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41"/>
  <sheetViews>
    <sheetView workbookViewId="0">
      <selection activeCell="H15" sqref="A1:XFD1048576"/>
    </sheetView>
  </sheetViews>
  <sheetFormatPr baseColWidth="10" defaultRowHeight="15" x14ac:dyDescent="0.25"/>
  <cols>
    <col min="1" max="4" width="11.42578125" style="8"/>
    <col min="5" max="5" width="11.85546875" style="8" bestFit="1" customWidth="1"/>
    <col min="6" max="16384" width="11.42578125" style="8"/>
  </cols>
  <sheetData>
    <row r="3" spans="4:8" x14ac:dyDescent="0.25">
      <c r="D3" s="8" t="s">
        <v>37</v>
      </c>
      <c r="E3" s="13">
        <v>0.09</v>
      </c>
    </row>
    <row r="6" spans="4:8" x14ac:dyDescent="0.25">
      <c r="D6" s="10">
        <v>43101</v>
      </c>
      <c r="E6" s="11">
        <v>386.7</v>
      </c>
    </row>
    <row r="7" spans="4:8" x14ac:dyDescent="0.25">
      <c r="D7" s="10">
        <v>43132</v>
      </c>
      <c r="E7" s="12">
        <f>E6+386.7</f>
        <v>773.4</v>
      </c>
    </row>
    <row r="8" spans="4:8" x14ac:dyDescent="0.25">
      <c r="D8" s="10">
        <v>43160</v>
      </c>
      <c r="E8" s="12">
        <f>E7+386.7</f>
        <v>1160.0999999999999</v>
      </c>
      <c r="G8" s="8">
        <f>386.7*36</f>
        <v>13921.199999999999</v>
      </c>
    </row>
    <row r="9" spans="4:8" x14ac:dyDescent="0.25">
      <c r="D9" s="10">
        <v>43191</v>
      </c>
      <c r="E9" s="12">
        <f t="shared" ref="E9:E17" si="0">E8+386.7</f>
        <v>1546.8</v>
      </c>
      <c r="G9" s="12">
        <f>E41-G8</f>
        <v>1290.4952400000093</v>
      </c>
      <c r="H9" s="8" t="s">
        <v>38</v>
      </c>
    </row>
    <row r="10" spans="4:8" x14ac:dyDescent="0.25">
      <c r="D10" s="10">
        <v>43221</v>
      </c>
      <c r="E10" s="12">
        <f t="shared" si="0"/>
        <v>1933.5</v>
      </c>
      <c r="G10" s="12">
        <f>G9-243.39</f>
        <v>1047.1052400000094</v>
      </c>
      <c r="H10" s="8" t="s">
        <v>39</v>
      </c>
    </row>
    <row r="11" spans="4:8" x14ac:dyDescent="0.25">
      <c r="D11" s="10">
        <v>43252</v>
      </c>
      <c r="E11" s="12">
        <f t="shared" si="0"/>
        <v>2320.1999999999998</v>
      </c>
    </row>
    <row r="12" spans="4:8" x14ac:dyDescent="0.25">
      <c r="D12" s="10">
        <v>43282</v>
      </c>
      <c r="E12" s="12">
        <f t="shared" si="0"/>
        <v>2706.8999999999996</v>
      </c>
    </row>
    <row r="13" spans="4:8" x14ac:dyDescent="0.25">
      <c r="D13" s="10">
        <v>43313</v>
      </c>
      <c r="E13" s="12">
        <f t="shared" si="0"/>
        <v>3093.5999999999995</v>
      </c>
      <c r="G13" s="12">
        <f>G10/3/12</f>
        <v>29.086256666666927</v>
      </c>
      <c r="H13" s="8" t="s">
        <v>33</v>
      </c>
    </row>
    <row r="14" spans="4:8" x14ac:dyDescent="0.25">
      <c r="D14" s="10">
        <v>43344</v>
      </c>
      <c r="E14" s="12">
        <f t="shared" si="0"/>
        <v>3480.2999999999993</v>
      </c>
      <c r="G14" s="12">
        <f>G13*12</f>
        <v>349.03508000000312</v>
      </c>
      <c r="H14" s="8" t="s">
        <v>34</v>
      </c>
    </row>
    <row r="15" spans="4:8" x14ac:dyDescent="0.25">
      <c r="D15" s="10">
        <v>43374</v>
      </c>
      <c r="E15" s="12">
        <f t="shared" si="0"/>
        <v>3866.9999999999991</v>
      </c>
    </row>
    <row r="16" spans="4:8" x14ac:dyDescent="0.25">
      <c r="D16" s="10">
        <v>43405</v>
      </c>
      <c r="E16" s="12">
        <f t="shared" si="0"/>
        <v>4253.6999999999989</v>
      </c>
    </row>
    <row r="17" spans="4:6" x14ac:dyDescent="0.25">
      <c r="D17" s="10">
        <v>43435</v>
      </c>
      <c r="E17" s="12">
        <f t="shared" si="0"/>
        <v>4640.3999999999987</v>
      </c>
      <c r="F17" s="12"/>
    </row>
    <row r="18" spans="4:6" x14ac:dyDescent="0.25">
      <c r="D18" s="10">
        <v>43466</v>
      </c>
      <c r="E18" s="12">
        <f>E17+(E17*0.09)+386.7</f>
        <v>5444.7359999999981</v>
      </c>
    </row>
    <row r="19" spans="4:6" x14ac:dyDescent="0.25">
      <c r="D19" s="10">
        <v>43497</v>
      </c>
      <c r="E19" s="12">
        <f>E18+386.7</f>
        <v>5831.4359999999979</v>
      </c>
    </row>
    <row r="20" spans="4:6" x14ac:dyDescent="0.25">
      <c r="D20" s="10">
        <v>43525</v>
      </c>
      <c r="E20" s="12">
        <f>E19+386.7</f>
        <v>6218.1359999999977</v>
      </c>
    </row>
    <row r="21" spans="4:6" x14ac:dyDescent="0.25">
      <c r="D21" s="10">
        <v>43556</v>
      </c>
      <c r="E21" s="12">
        <f t="shared" ref="E21:E29" si="1">E20+386.7</f>
        <v>6604.8359999999975</v>
      </c>
    </row>
    <row r="22" spans="4:6" x14ac:dyDescent="0.25">
      <c r="D22" s="10">
        <v>43586</v>
      </c>
      <c r="E22" s="12">
        <f t="shared" si="1"/>
        <v>6991.5359999999973</v>
      </c>
    </row>
    <row r="23" spans="4:6" x14ac:dyDescent="0.25">
      <c r="D23" s="10">
        <v>43617</v>
      </c>
      <c r="E23" s="12">
        <f t="shared" si="1"/>
        <v>7378.2359999999971</v>
      </c>
    </row>
    <row r="24" spans="4:6" x14ac:dyDescent="0.25">
      <c r="D24" s="10">
        <v>43647</v>
      </c>
      <c r="E24" s="12">
        <f t="shared" si="1"/>
        <v>7764.935999999997</v>
      </c>
    </row>
    <row r="25" spans="4:6" x14ac:dyDescent="0.25">
      <c r="D25" s="10">
        <v>43678</v>
      </c>
      <c r="E25" s="12">
        <f t="shared" si="1"/>
        <v>8151.6359999999968</v>
      </c>
    </row>
    <row r="26" spans="4:6" x14ac:dyDescent="0.25">
      <c r="D26" s="10">
        <v>43709</v>
      </c>
      <c r="E26" s="12">
        <f t="shared" si="1"/>
        <v>8538.3359999999975</v>
      </c>
    </row>
    <row r="27" spans="4:6" x14ac:dyDescent="0.25">
      <c r="D27" s="10">
        <v>43739</v>
      </c>
      <c r="E27" s="12">
        <f t="shared" si="1"/>
        <v>8925.0359999999982</v>
      </c>
    </row>
    <row r="28" spans="4:6" x14ac:dyDescent="0.25">
      <c r="D28" s="10">
        <v>43770</v>
      </c>
      <c r="E28" s="12">
        <f t="shared" si="1"/>
        <v>9311.735999999999</v>
      </c>
    </row>
    <row r="29" spans="4:6" x14ac:dyDescent="0.25">
      <c r="D29" s="10">
        <v>43800</v>
      </c>
      <c r="E29" s="12">
        <f t="shared" si="1"/>
        <v>9698.4359999999997</v>
      </c>
    </row>
    <row r="30" spans="4:6" x14ac:dyDescent="0.25">
      <c r="D30" s="10">
        <v>43831</v>
      </c>
      <c r="E30" s="12">
        <f>E29+(E29*0.09)+386.7</f>
        <v>10957.99524</v>
      </c>
    </row>
    <row r="31" spans="4:6" x14ac:dyDescent="0.25">
      <c r="D31" s="10">
        <v>43862</v>
      </c>
      <c r="E31" s="12">
        <f>E30+386.7</f>
        <v>11344.695240000001</v>
      </c>
    </row>
    <row r="32" spans="4:6" x14ac:dyDescent="0.25">
      <c r="D32" s="10">
        <v>43891</v>
      </c>
      <c r="E32" s="12">
        <f>E31+386.7</f>
        <v>11731.395240000002</v>
      </c>
    </row>
    <row r="33" spans="4:6" x14ac:dyDescent="0.25">
      <c r="D33" s="10">
        <v>43922</v>
      </c>
      <c r="E33" s="12">
        <f t="shared" ref="E33:E41" si="2">E32+386.7</f>
        <v>12118.095240000002</v>
      </c>
    </row>
    <row r="34" spans="4:6" x14ac:dyDescent="0.25">
      <c r="D34" s="10">
        <v>43952</v>
      </c>
      <c r="E34" s="12">
        <f t="shared" si="2"/>
        <v>12504.795240000003</v>
      </c>
    </row>
    <row r="35" spans="4:6" x14ac:dyDescent="0.25">
      <c r="D35" s="10">
        <v>43983</v>
      </c>
      <c r="E35" s="12">
        <f t="shared" si="2"/>
        <v>12891.495240000004</v>
      </c>
    </row>
    <row r="36" spans="4:6" x14ac:dyDescent="0.25">
      <c r="D36" s="10">
        <v>44013</v>
      </c>
      <c r="E36" s="12">
        <f t="shared" si="2"/>
        <v>13278.195240000005</v>
      </c>
    </row>
    <row r="37" spans="4:6" x14ac:dyDescent="0.25">
      <c r="D37" s="10">
        <v>44044</v>
      </c>
      <c r="E37" s="12">
        <f t="shared" si="2"/>
        <v>13664.895240000005</v>
      </c>
    </row>
    <row r="38" spans="4:6" x14ac:dyDescent="0.25">
      <c r="D38" s="10">
        <v>44075</v>
      </c>
      <c r="E38" s="12">
        <f t="shared" si="2"/>
        <v>14051.595240000006</v>
      </c>
    </row>
    <row r="39" spans="4:6" x14ac:dyDescent="0.25">
      <c r="D39" s="10">
        <v>44105</v>
      </c>
      <c r="E39" s="12">
        <f t="shared" si="2"/>
        <v>14438.295240000007</v>
      </c>
    </row>
    <row r="40" spans="4:6" x14ac:dyDescent="0.25">
      <c r="D40" s="10">
        <v>44136</v>
      </c>
      <c r="E40" s="12">
        <f t="shared" si="2"/>
        <v>14824.995240000007</v>
      </c>
    </row>
    <row r="41" spans="4:6" x14ac:dyDescent="0.25">
      <c r="D41" s="10">
        <v>44166</v>
      </c>
      <c r="E41" s="12">
        <f t="shared" si="2"/>
        <v>15211.695240000008</v>
      </c>
      <c r="F41" s="12">
        <f>E41*0.016</f>
        <v>243.38712384000013</v>
      </c>
    </row>
  </sheetData>
  <sheetProtection password="9636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"/>
  <sheetViews>
    <sheetView workbookViewId="0">
      <selection activeCell="A27" sqref="A27"/>
    </sheetView>
  </sheetViews>
  <sheetFormatPr baseColWidth="10" defaultRowHeight="15" x14ac:dyDescent="0.25"/>
  <cols>
    <col min="1" max="16384" width="11.42578125" style="8"/>
  </cols>
  <sheetData>
    <row r="2" spans="4:4" x14ac:dyDescent="0.25">
      <c r="D2" s="8" t="s">
        <v>40</v>
      </c>
    </row>
  </sheetData>
  <sheetProtection password="9636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Feuil3</vt:lpstr>
      <vt:lpstr>Sim Assurance Vie</vt:lpstr>
      <vt:lpstr>SIM PEL</vt:lpstr>
      <vt:lpstr>SIM Bourse</vt:lpstr>
      <vt:lpstr>SIM IMMO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2017-08-25T13:18:47Z</dcterms:created>
  <dcterms:modified xsi:type="dcterms:W3CDTF">2017-08-25T20:39:44Z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7e96e633-132d-4027-9e90-e5cbe801a3ac</vt:lpwstr>
  </property>
</Properties>
</file>